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f-sv-v001\spvolume\データ活用推進課\記録用\長期分析\県民経済計算(R3～ H27基準）\04原稿、知事報告\冊子原稿、知事報告\03計数編\"/>
    </mc:Choice>
  </mc:AlternateContent>
  <bookViews>
    <workbookView xWindow="-15" yWindow="0" windowWidth="15360" windowHeight="2235" tabRatio="872" firstSheet="7" activeTab="7"/>
  </bookViews>
  <sheets>
    <sheet name="資本調達" sheetId="10" state="hidden" r:id="rId1"/>
    <sheet name="資本調達D" sheetId="27" state="hidden" r:id="rId2"/>
    <sheet name="三系列D" sheetId="25" state="hidden" r:id="rId3"/>
    <sheet name="所得支出D" sheetId="26" state="hidden" r:id="rId4"/>
    <sheet name="要素所得D" sheetId="20" state="hidden" r:id="rId5"/>
    <sheet name="就業者D" sheetId="29" state="hidden" r:id="rId6"/>
    <sheet name="白紙２" sheetId="24" state="hidden" r:id="rId7"/>
    <sheet name="表紙" sheetId="21" r:id="rId8"/>
    <sheet name="目次" sheetId="23" state="hidden" r:id="rId9"/>
    <sheet name="表章" sheetId="22" r:id="rId10"/>
    <sheet name="指標1" sheetId="13" r:id="rId11"/>
    <sheet name="指標2" sheetId="19" r:id="rId12"/>
    <sheet name="統合" sheetId="12" r:id="rId13"/>
    <sheet name="所得支出" sheetId="11" r:id="rId14"/>
    <sheet name="生産" sheetId="9" r:id="rId15"/>
    <sheet name="生産実" sheetId="16" r:id="rId16"/>
    <sheet name="生産D" sheetId="17" r:id="rId17"/>
    <sheet name="分配" sheetId="8" r:id="rId18"/>
    <sheet name="支出" sheetId="7" r:id="rId19"/>
    <sheet name="支出実" sheetId="5" r:id="rId20"/>
    <sheet name="支出D" sheetId="6" r:id="rId21"/>
    <sheet name="要素" sheetId="14" r:id="rId22"/>
    <sheet name="就業者" sheetId="15" r:id="rId23"/>
    <sheet name="政府" sheetId="30" r:id="rId24"/>
    <sheet name="チェック用" sheetId="32" state="hidden" r:id="rId25"/>
  </sheets>
  <definedNames>
    <definedName name="_xlnm.Print_Area" localSheetId="10">指標1!$C$3:$AH$40</definedName>
    <definedName name="_xlnm.Print_Area" localSheetId="11">指標2!$C$4:$AF$50</definedName>
    <definedName name="_xlnm.Print_Area" localSheetId="18">支出!$C$3:$AG$135</definedName>
    <definedName name="_xlnm.Print_Area" localSheetId="20">支出D!$C$3:$AG$78</definedName>
    <definedName name="_xlnm.Print_Area" localSheetId="19">支出実!$C$3:$AG$129</definedName>
    <definedName name="_xlnm.Print_Area" localSheetId="0">資本調達!$C$3:$Y$69</definedName>
    <definedName name="_xlnm.Print_Area" localSheetId="22">就業者!$C$3:$AF$124</definedName>
    <definedName name="_xlnm.Print_Area" localSheetId="13">所得支出!$C$3:$AG$188</definedName>
    <definedName name="_xlnm.Print_Area" localSheetId="23">政府!$A$1:$AX$41</definedName>
    <definedName name="_xlnm.Print_Area" localSheetId="14">生産!$C$3:$AG$174</definedName>
    <definedName name="_xlnm.Print_Area" localSheetId="16">生産D!$C$3:$AG$107</definedName>
    <definedName name="_xlnm.Print_Area" localSheetId="15">生産実!$C$3:$AG$110</definedName>
    <definedName name="_xlnm.Print_Area" localSheetId="12">統合!$C$4:$AG$203</definedName>
    <definedName name="_xlnm.Print_Area" localSheetId="6">白紙２!$A$1:$C$6</definedName>
    <definedName name="_xlnm.Print_Area" localSheetId="7">表紙!$A$1:$E$15</definedName>
    <definedName name="_xlnm.Print_Area" localSheetId="9">表章!$A$1:$D$47</definedName>
    <definedName name="_xlnm.Print_Area" localSheetId="17">分配!$C$3:$AG$163</definedName>
    <definedName name="_xlnm.Print_Area" localSheetId="8">目次!$A$1:$C$30</definedName>
    <definedName name="_xlnm.Print_Area" localSheetId="21">要素!$C$2:$M$589</definedName>
  </definedNames>
  <calcPr calcId="162913"/>
</workbook>
</file>

<file path=xl/calcChain.xml><?xml version="1.0" encoding="utf-8"?>
<calcChain xmlns="http://schemas.openxmlformats.org/spreadsheetml/2006/main">
  <c r="AW51" i="25" l="1"/>
  <c r="AU51" i="25"/>
  <c r="AW50" i="25"/>
  <c r="AU50" i="25"/>
  <c r="AW49" i="25"/>
  <c r="AU49" i="25"/>
  <c r="AW48" i="25"/>
  <c r="AU48" i="25"/>
  <c r="AW47" i="25"/>
  <c r="AU47" i="25"/>
  <c r="AW46" i="25"/>
  <c r="AU46" i="25"/>
  <c r="AW45" i="25"/>
  <c r="AU45" i="25"/>
  <c r="AW44" i="25"/>
  <c r="AU44" i="25"/>
  <c r="AW43" i="25"/>
  <c r="AU43" i="25"/>
  <c r="AW42" i="25"/>
  <c r="AU42" i="25"/>
  <c r="AW41" i="25"/>
  <c r="AU41" i="25"/>
  <c r="AW40" i="25"/>
  <c r="AU40" i="25"/>
  <c r="AW39" i="25"/>
  <c r="AU39" i="25"/>
  <c r="AW38" i="25"/>
  <c r="AU38" i="25"/>
  <c r="AW37" i="25"/>
  <c r="AU37" i="25"/>
  <c r="AW36" i="25"/>
  <c r="AU36" i="25"/>
  <c r="AW35" i="25"/>
  <c r="AU35" i="25"/>
  <c r="AW34" i="25"/>
  <c r="AU34" i="25"/>
  <c r="AW33" i="25"/>
  <c r="AU33" i="25"/>
  <c r="AW32" i="25"/>
  <c r="AU32" i="25"/>
  <c r="AW31" i="25"/>
  <c r="AU31" i="25"/>
  <c r="AW30" i="25"/>
  <c r="AU30" i="25"/>
  <c r="AW29" i="25"/>
  <c r="AU29" i="25"/>
  <c r="AW28" i="25"/>
  <c r="AU28" i="25"/>
  <c r="AW27" i="25"/>
  <c r="AU27" i="25"/>
  <c r="AW26" i="25"/>
  <c r="AU26" i="25"/>
  <c r="AW25" i="25"/>
  <c r="AU25" i="25"/>
  <c r="AW24" i="25"/>
  <c r="AU24" i="25"/>
  <c r="AW23" i="25"/>
  <c r="AU23" i="25"/>
  <c r="AW22" i="25"/>
  <c r="AU22" i="25"/>
  <c r="AW21" i="25"/>
  <c r="AU21" i="25"/>
  <c r="AW20" i="25"/>
  <c r="AU20" i="25"/>
  <c r="AW19" i="25"/>
  <c r="AU19" i="25"/>
  <c r="AW18" i="25"/>
  <c r="AU18" i="25"/>
  <c r="AW17" i="25"/>
  <c r="AU17" i="25"/>
  <c r="AW16" i="25"/>
  <c r="AU16" i="25"/>
  <c r="AW15" i="25"/>
  <c r="AU15" i="25"/>
  <c r="AW14" i="25"/>
  <c r="AU14" i="25"/>
  <c r="AW13" i="25"/>
  <c r="AU13" i="25"/>
  <c r="AW12" i="25"/>
  <c r="AU12" i="25"/>
  <c r="AW11" i="25"/>
  <c r="AU11" i="25"/>
  <c r="AW10" i="25"/>
  <c r="AU10" i="25"/>
  <c r="AW9" i="25"/>
  <c r="AU9" i="25"/>
  <c r="AW8" i="25"/>
  <c r="AU8" i="25"/>
  <c r="AW7" i="25"/>
  <c r="AU7" i="25"/>
  <c r="AW6" i="25"/>
  <c r="AU6" i="25"/>
  <c r="BD1" i="32" l="1"/>
  <c r="BD2" i="32" s="1"/>
  <c r="O1" i="32"/>
  <c r="O2" i="32"/>
  <c r="O244" i="32"/>
  <c r="BD7" i="32" l="1"/>
  <c r="BD3" i="32"/>
  <c r="AD2" i="15" l="1"/>
  <c r="B546" i="14"/>
  <c r="A546" i="14" s="1"/>
  <c r="B544" i="14"/>
  <c r="B545" i="14" s="1"/>
  <c r="A545" i="14" s="1"/>
  <c r="B543" i="14"/>
  <c r="B549" i="14" s="1"/>
  <c r="AE2" i="6"/>
  <c r="AE2" i="5"/>
  <c r="AE2" i="7"/>
  <c r="AE2" i="8"/>
  <c r="AE2" i="17"/>
  <c r="AE2" i="16"/>
  <c r="AE2" i="9"/>
  <c r="AE2" i="11"/>
  <c r="AE2" i="12"/>
  <c r="AF2" i="19"/>
  <c r="AH2" i="13"/>
  <c r="BD27" i="32"/>
  <c r="O13" i="32"/>
  <c r="O21" i="32"/>
  <c r="O37" i="32"/>
  <c r="O198" i="32"/>
  <c r="O191" i="32"/>
  <c r="AO79" i="29" l="1"/>
  <c r="AO53" i="29"/>
  <c r="O14" i="32"/>
  <c r="O36" i="32"/>
  <c r="O28" i="32"/>
  <c r="O20" i="32"/>
  <c r="O12" i="32"/>
  <c r="O43" i="32"/>
  <c r="O35" i="32"/>
  <c r="O19" i="32"/>
  <c r="O11" i="32"/>
  <c r="O42" i="32"/>
  <c r="O26" i="32"/>
  <c r="O18" i="32"/>
  <c r="O10" i="32"/>
  <c r="O38" i="32"/>
  <c r="O41" i="32"/>
  <c r="O33" i="32"/>
  <c r="O25" i="32"/>
  <c r="O17" i="32"/>
  <c r="O9" i="32"/>
  <c r="O40" i="32"/>
  <c r="O32" i="32"/>
  <c r="O24" i="32"/>
  <c r="O16" i="32"/>
  <c r="O8" i="32"/>
  <c r="O31" i="32"/>
  <c r="O23" i="32"/>
  <c r="O15" i="32"/>
  <c r="O7" i="32"/>
  <c r="O22" i="32"/>
  <c r="AO105" i="20"/>
  <c r="AO193" i="20"/>
  <c r="AO17" i="20"/>
  <c r="AO149" i="20"/>
  <c r="AO6" i="25"/>
  <c r="O6" i="32" s="1"/>
  <c r="AO61" i="20"/>
  <c r="AO354" i="25"/>
  <c r="AO355" i="25"/>
  <c r="AO356" i="25"/>
  <c r="AO27" i="29"/>
  <c r="AO105" i="29"/>
  <c r="B550" i="14"/>
  <c r="BD29" i="32" l="1"/>
  <c r="AO52" i="25"/>
  <c r="B551" i="14"/>
  <c r="O52" i="32" l="1"/>
  <c r="B552" i="14"/>
  <c r="B553" i="14" l="1"/>
  <c r="B554" i="14" l="1"/>
  <c r="O39" i="32" l="1"/>
  <c r="B555" i="14"/>
  <c r="B556" i="14" l="1"/>
  <c r="B557" i="14" l="1"/>
  <c r="B558" i="14" l="1"/>
  <c r="B559" i="14" l="1"/>
  <c r="B560" i="14" l="1"/>
  <c r="B561" i="14" l="1"/>
  <c r="B562" i="14" l="1"/>
  <c r="B563" i="14" l="1"/>
  <c r="B564" i="14" l="1"/>
  <c r="B565" i="14" l="1"/>
  <c r="B566" i="14" l="1"/>
  <c r="B567" i="14" l="1"/>
  <c r="B568" i="14" l="1"/>
  <c r="B569" i="14" l="1"/>
  <c r="B570" i="14" l="1"/>
  <c r="B571" i="14" l="1"/>
  <c r="B572" i="14" l="1"/>
  <c r="B573" i="14" l="1"/>
  <c r="B574" i="14" l="1"/>
  <c r="B575" i="14" l="1"/>
  <c r="B576" i="14" l="1"/>
  <c r="B577" i="14" l="1"/>
  <c r="B578" i="14" l="1"/>
  <c r="B579" i="14" l="1"/>
  <c r="B580" i="14" l="1"/>
  <c r="B581" i="14" l="1"/>
  <c r="B582" i="14" l="1"/>
  <c r="B583" i="14" l="1"/>
  <c r="B584" i="14" l="1"/>
  <c r="B585" i="14" l="1"/>
  <c r="B586" i="14" s="1"/>
  <c r="B587" i="14" l="1"/>
  <c r="B588" i="14" l="1"/>
  <c r="B589" i="14" l="1"/>
  <c r="BC3" i="32" l="1"/>
  <c r="BB3" i="32"/>
  <c r="BA3" i="32"/>
  <c r="AZ3" i="32"/>
  <c r="AY3" i="32"/>
  <c r="AX3" i="32"/>
  <c r="AW3" i="32"/>
  <c r="AV3" i="32"/>
  <c r="AU3" i="32"/>
  <c r="AT3" i="32"/>
  <c r="AS3" i="32"/>
  <c r="BK30" i="32"/>
  <c r="BK29" i="32"/>
  <c r="BK28" i="32"/>
  <c r="BK27" i="32"/>
  <c r="BK26" i="32"/>
  <c r="BK25" i="32"/>
  <c r="BK24" i="32"/>
  <c r="BK23" i="32"/>
  <c r="BK22" i="32"/>
  <c r="BK21" i="32"/>
  <c r="BK20" i="32"/>
  <c r="BK19" i="32"/>
  <c r="BK18" i="32"/>
  <c r="BK17" i="32"/>
  <c r="BK16" i="32"/>
  <c r="BK15" i="32"/>
  <c r="BK14" i="32"/>
  <c r="BK13" i="32"/>
  <c r="BK12" i="32"/>
  <c r="BK11" i="32"/>
  <c r="BK10" i="32"/>
  <c r="BK9" i="32"/>
  <c r="AM1" i="32"/>
  <c r="AL1" i="32"/>
  <c r="AK1" i="32"/>
  <c r="AJ1" i="32"/>
  <c r="AI1" i="32"/>
  <c r="AH1" i="32"/>
  <c r="AG1" i="32"/>
  <c r="AF1" i="32"/>
  <c r="AE1" i="32"/>
  <c r="AD1" i="32"/>
  <c r="AC1" i="32"/>
  <c r="AT1" i="32"/>
  <c r="AU1" i="32"/>
  <c r="AV1" i="32"/>
  <c r="AW1" i="32"/>
  <c r="AX1" i="32"/>
  <c r="AY1" i="32"/>
  <c r="AZ1" i="32"/>
  <c r="BA1" i="32"/>
  <c r="BB1" i="32"/>
  <c r="BC1" i="32"/>
  <c r="AC2" i="32"/>
  <c r="AD2" i="32"/>
  <c r="AE2" i="32"/>
  <c r="AF2" i="32"/>
  <c r="AG2" i="32"/>
  <c r="AH2" i="32"/>
  <c r="AI2" i="32"/>
  <c r="AJ2" i="32"/>
  <c r="AK2" i="32"/>
  <c r="AL2" i="32"/>
  <c r="AM2" i="32"/>
  <c r="AN2" i="32"/>
  <c r="AO2" i="32"/>
  <c r="AP2" i="32"/>
  <c r="AQ2" i="32"/>
  <c r="AR2" i="32"/>
  <c r="AS2" i="32"/>
  <c r="AT2" i="32"/>
  <c r="AU2" i="32"/>
  <c r="AV2" i="32"/>
  <c r="AW2" i="32"/>
  <c r="AX2" i="32"/>
  <c r="AY2" i="32"/>
  <c r="AZ2" i="32"/>
  <c r="BA2" i="32"/>
  <c r="BB2" i="32"/>
  <c r="BC2" i="32"/>
  <c r="AD7" i="32"/>
  <c r="AE7" i="32"/>
  <c r="AF7" i="32"/>
  <c r="AG7" i="32"/>
  <c r="AH7" i="32"/>
  <c r="AI7" i="32"/>
  <c r="AJ7" i="32"/>
  <c r="AK7" i="32"/>
  <c r="AL7" i="32"/>
  <c r="AM7" i="32"/>
  <c r="AN7" i="32"/>
  <c r="AO7" i="32"/>
  <c r="AP7" i="32"/>
  <c r="AQ7" i="32"/>
  <c r="AR7" i="32"/>
  <c r="AS12" i="32"/>
  <c r="AS16" i="32"/>
  <c r="C244" i="32"/>
  <c r="C243" i="32"/>
  <c r="C242" i="32"/>
  <c r="C241" i="32"/>
  <c r="C240" i="32"/>
  <c r="C239" i="32"/>
  <c r="C238" i="32"/>
  <c r="C237" i="32"/>
  <c r="C236" i="32"/>
  <c r="C235" i="32"/>
  <c r="C234" i="32"/>
  <c r="C233" i="32"/>
  <c r="C232" i="32"/>
  <c r="C231" i="32"/>
  <c r="C230" i="32"/>
  <c r="C229" i="32"/>
  <c r="C228" i="32"/>
  <c r="C227" i="32"/>
  <c r="C226" i="32"/>
  <c r="C225" i="32"/>
  <c r="C224" i="32"/>
  <c r="C223" i="32"/>
  <c r="C222" i="32"/>
  <c r="C221" i="32"/>
  <c r="C220" i="32"/>
  <c r="C219" i="32"/>
  <c r="C218" i="32"/>
  <c r="C217" i="32"/>
  <c r="C216" i="32"/>
  <c r="C215" i="32"/>
  <c r="C214" i="32"/>
  <c r="C213" i="32"/>
  <c r="C211" i="32"/>
  <c r="C210" i="32"/>
  <c r="C209" i="32"/>
  <c r="C208" i="32"/>
  <c r="C207" i="32"/>
  <c r="C206" i="32"/>
  <c r="C205" i="32"/>
  <c r="C204" i="32"/>
  <c r="C203" i="32"/>
  <c r="C202" i="32"/>
  <c r="C201" i="32"/>
  <c r="C200" i="32"/>
  <c r="C199" i="32"/>
  <c r="C198" i="32"/>
  <c r="C197" i="32"/>
  <c r="C196" i="32"/>
  <c r="C195" i="32"/>
  <c r="C194" i="32"/>
  <c r="C193" i="32"/>
  <c r="C192" i="32"/>
  <c r="C191" i="32"/>
  <c r="C190" i="32"/>
  <c r="C189" i="32"/>
  <c r="C188" i="32"/>
  <c r="C187" i="32"/>
  <c r="C186" i="32"/>
  <c r="C185" i="32"/>
  <c r="C184" i="32"/>
  <c r="C183" i="32"/>
  <c r="C182" i="32"/>
  <c r="C181" i="32"/>
  <c r="C180" i="32"/>
  <c r="C179" i="32"/>
  <c r="C178" i="32"/>
  <c r="C177" i="32"/>
  <c r="C176" i="32"/>
  <c r="C175" i="32"/>
  <c r="C174" i="32"/>
  <c r="C168" i="32"/>
  <c r="C167" i="32"/>
  <c r="C166" i="32"/>
  <c r="C165" i="32"/>
  <c r="C164" i="32"/>
  <c r="C163" i="32"/>
  <c r="C162" i="32"/>
  <c r="C161" i="32"/>
  <c r="C160" i="32"/>
  <c r="C159" i="32"/>
  <c r="C158" i="32"/>
  <c r="C157" i="32"/>
  <c r="C156" i="32"/>
  <c r="C155"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30" i="32"/>
  <c r="C129" i="32"/>
  <c r="C128" i="32"/>
  <c r="C127" i="32"/>
  <c r="C126" i="32"/>
  <c r="C125" i="32"/>
  <c r="C124" i="32"/>
  <c r="C123" i="32"/>
  <c r="C122" i="32"/>
  <c r="C121" i="32"/>
  <c r="C117" i="32"/>
  <c r="C116" i="32"/>
  <c r="C114" i="32"/>
  <c r="C113" i="32"/>
  <c r="C112" i="32"/>
  <c r="C111" i="32"/>
  <c r="C110" i="32"/>
  <c r="C109" i="32"/>
  <c r="C108" i="32"/>
  <c r="C107" i="32"/>
  <c r="C106" i="32"/>
  <c r="C105" i="32"/>
  <c r="C104" i="32"/>
  <c r="C103" i="32"/>
  <c r="C102" i="32"/>
  <c r="C101" i="32"/>
  <c r="C100" i="32"/>
  <c r="C99" i="32"/>
  <c r="C98" i="32"/>
  <c r="C97" i="32"/>
  <c r="C96" i="32"/>
  <c r="C95" i="32"/>
  <c r="C94" i="32"/>
  <c r="C93" i="32"/>
  <c r="C92" i="32"/>
  <c r="C91" i="32"/>
  <c r="C90" i="32"/>
  <c r="C89" i="32"/>
  <c r="C88" i="32"/>
  <c r="C87" i="32"/>
  <c r="C86" i="32"/>
  <c r="C85" i="32"/>
  <c r="C84" i="32"/>
  <c r="C83" i="32"/>
  <c r="C82" i="32"/>
  <c r="C81" i="32"/>
  <c r="C80" i="32"/>
  <c r="C79" i="32"/>
  <c r="C78" i="32"/>
  <c r="C77" i="32"/>
  <c r="C76" i="32"/>
  <c r="C75" i="32"/>
  <c r="C74" i="32"/>
  <c r="C73" i="32"/>
  <c r="C72" i="32"/>
  <c r="C71" i="32"/>
  <c r="C70" i="32"/>
  <c r="C69" i="32"/>
  <c r="C68" i="32"/>
  <c r="C67" i="32"/>
  <c r="C66" i="32"/>
  <c r="C65" i="32"/>
  <c r="C64" i="32"/>
  <c r="C54" i="32"/>
  <c r="C53" i="32"/>
  <c r="C52" i="32"/>
  <c r="C51" i="32"/>
  <c r="C50" i="32"/>
  <c r="C49" i="32"/>
  <c r="C48" i="32"/>
  <c r="C47" i="32"/>
  <c r="C46" i="32"/>
  <c r="C45" i="32"/>
  <c r="C44" i="32"/>
  <c r="C43" i="32"/>
  <c r="C42" i="32"/>
  <c r="C41" i="32"/>
  <c r="C40" i="32"/>
  <c r="C39" i="32"/>
  <c r="C38" i="32"/>
  <c r="C37" i="32"/>
  <c r="C36" i="32"/>
  <c r="C35" i="32"/>
  <c r="C34" i="32"/>
  <c r="C33" i="32"/>
  <c r="C32" i="32"/>
  <c r="C31" i="32"/>
  <c r="C30" i="32"/>
  <c r="C29" i="32"/>
  <c r="C28" i="32"/>
  <c r="C27" i="32"/>
  <c r="C26" i="32"/>
  <c r="C25" i="32"/>
  <c r="C24" i="32"/>
  <c r="C23" i="32"/>
  <c r="C22" i="32"/>
  <c r="C21" i="32"/>
  <c r="C20" i="32"/>
  <c r="C19" i="32"/>
  <c r="C18" i="32"/>
  <c r="C17" i="32"/>
  <c r="C16" i="32"/>
  <c r="C15" i="32"/>
  <c r="C14" i="32"/>
  <c r="C13" i="32"/>
  <c r="C12" i="32"/>
  <c r="C11" i="32"/>
  <c r="C10" i="32"/>
  <c r="C9" i="32"/>
  <c r="C8" i="32"/>
  <c r="C7" i="32"/>
  <c r="C6" i="32"/>
  <c r="C5" i="32"/>
  <c r="N2" i="32"/>
  <c r="M2" i="32"/>
  <c r="L2" i="32"/>
  <c r="K2" i="32"/>
  <c r="J2" i="32"/>
  <c r="I2" i="32"/>
  <c r="H2" i="32"/>
  <c r="G2" i="32"/>
  <c r="F2" i="32"/>
  <c r="E2" i="32"/>
  <c r="D2" i="32"/>
  <c r="N1" i="32"/>
  <c r="M1" i="32"/>
  <c r="L1" i="32"/>
  <c r="K1" i="32"/>
  <c r="J1" i="32"/>
  <c r="I1" i="32"/>
  <c r="H1" i="32"/>
  <c r="G1" i="32"/>
  <c r="F1" i="32"/>
  <c r="E1" i="32"/>
  <c r="D1" i="32"/>
  <c r="C169" i="32"/>
  <c r="A5" i="23"/>
  <c r="E7" i="32"/>
  <c r="E8" i="32"/>
  <c r="F7" i="32"/>
  <c r="F8" i="32"/>
  <c r="F9" i="32"/>
  <c r="G7" i="32"/>
  <c r="G9" i="32"/>
  <c r="H7" i="32"/>
  <c r="H9" i="32"/>
  <c r="I7" i="32"/>
  <c r="I8" i="32"/>
  <c r="J7" i="32"/>
  <c r="J8" i="32"/>
  <c r="K8" i="32"/>
  <c r="K9" i="32"/>
  <c r="L7" i="32"/>
  <c r="L9" i="32"/>
  <c r="M7" i="32"/>
  <c r="N7" i="32"/>
  <c r="N8" i="32"/>
  <c r="N9" i="32"/>
  <c r="E10" i="32"/>
  <c r="F10" i="32"/>
  <c r="I10" i="32"/>
  <c r="J10" i="32"/>
  <c r="K10" i="32"/>
  <c r="L10" i="32"/>
  <c r="M10" i="32"/>
  <c r="N10" i="32"/>
  <c r="E31" i="32"/>
  <c r="E35" i="32"/>
  <c r="E36" i="32"/>
  <c r="E39" i="32"/>
  <c r="E40" i="32"/>
  <c r="F31" i="32"/>
  <c r="F36" i="32"/>
  <c r="F40" i="32"/>
  <c r="F43" i="32"/>
  <c r="G31" i="32"/>
  <c r="G35" i="32"/>
  <c r="G36" i="32"/>
  <c r="G39" i="32"/>
  <c r="G43" i="32"/>
  <c r="H31" i="32"/>
  <c r="H35" i="32"/>
  <c r="H36" i="32"/>
  <c r="H40" i="32"/>
  <c r="H43" i="32"/>
  <c r="I31" i="32"/>
  <c r="I36" i="32"/>
  <c r="I40" i="32"/>
  <c r="I43" i="32"/>
  <c r="J31" i="32"/>
  <c r="J35" i="32"/>
  <c r="J36" i="32"/>
  <c r="J40" i="32"/>
  <c r="J43" i="32"/>
  <c r="K35" i="32"/>
  <c r="K36" i="32"/>
  <c r="K39" i="32"/>
  <c r="K40" i="32"/>
  <c r="K43" i="32"/>
  <c r="L31" i="32"/>
  <c r="L35" i="32"/>
  <c r="L39" i="32"/>
  <c r="L40" i="32"/>
  <c r="L43" i="32"/>
  <c r="M31" i="32"/>
  <c r="M35" i="32"/>
  <c r="M39" i="32"/>
  <c r="M40" i="32"/>
  <c r="M43" i="32"/>
  <c r="N31" i="32"/>
  <c r="N35" i="32"/>
  <c r="N36" i="32"/>
  <c r="N40" i="32"/>
  <c r="N43" i="32"/>
  <c r="D31" i="32"/>
  <c r="D35" i="32"/>
  <c r="D36" i="32"/>
  <c r="D43" i="32"/>
  <c r="D10" i="32"/>
  <c r="D8" i="32"/>
  <c r="H112" i="25"/>
  <c r="H113" i="25"/>
  <c r="H114" i="25"/>
  <c r="H52" i="25"/>
  <c r="H53" i="25"/>
  <c r="H54" i="25"/>
  <c r="AZ29" i="32"/>
  <c r="AX29" i="32"/>
  <c r="AV29" i="32"/>
  <c r="AU29" i="32"/>
  <c r="AT29" i="32"/>
  <c r="AZ27" i="32"/>
  <c r="AX27" i="32"/>
  <c r="AW27" i="32"/>
  <c r="AV27" i="32"/>
  <c r="AU27" i="32"/>
  <c r="AT27" i="32"/>
  <c r="AS27" i="32"/>
  <c r="AS26" i="32"/>
  <c r="AS22" i="32"/>
  <c r="AS24" i="32"/>
  <c r="AS10" i="32"/>
  <c r="AS18" i="32"/>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3" i="15"/>
  <c r="A32" i="15"/>
  <c r="A31" i="15"/>
  <c r="A30" i="15"/>
  <c r="A29" i="15"/>
  <c r="A28" i="15"/>
  <c r="A27" i="15"/>
  <c r="A26" i="15"/>
  <c r="A25" i="15"/>
  <c r="A24" i="15"/>
  <c r="A23" i="15"/>
  <c r="AH22" i="15"/>
  <c r="A22" i="15"/>
  <c r="A21" i="15"/>
  <c r="A20" i="15"/>
  <c r="AH19" i="15"/>
  <c r="A19" i="15"/>
  <c r="A18" i="15"/>
  <c r="AH17" i="15"/>
  <c r="A17" i="15"/>
  <c r="A16" i="15"/>
  <c r="A15" i="15"/>
  <c r="A14" i="15"/>
  <c r="A13" i="15"/>
  <c r="A12" i="15"/>
  <c r="A11" i="15"/>
  <c r="A10" i="15"/>
  <c r="A9" i="15"/>
  <c r="R7" i="15"/>
  <c r="Q7" i="15"/>
  <c r="P7" i="15"/>
  <c r="O7" i="15"/>
  <c r="N7" i="15"/>
  <c r="M7" i="15"/>
  <c r="L7" i="15"/>
  <c r="K7" i="15"/>
  <c r="J7" i="15"/>
  <c r="I7" i="15"/>
  <c r="H7" i="15"/>
  <c r="G7" i="15"/>
  <c r="F7" i="15"/>
  <c r="E7" i="15"/>
  <c r="D7" i="15"/>
  <c r="R6" i="15"/>
  <c r="Q6" i="15"/>
  <c r="P6" i="15"/>
  <c r="O6" i="15"/>
  <c r="N6" i="15"/>
  <c r="M6" i="15"/>
  <c r="L6" i="15"/>
  <c r="K6" i="15"/>
  <c r="J6" i="15"/>
  <c r="I6" i="15"/>
  <c r="H6" i="15"/>
  <c r="G6" i="15"/>
  <c r="F6" i="15"/>
  <c r="E6" i="15"/>
  <c r="D6" i="15"/>
  <c r="B3" i="15"/>
  <c r="A3" i="15"/>
  <c r="AC2" i="15"/>
  <c r="AB2" i="15"/>
  <c r="AA2" i="15"/>
  <c r="Z2" i="15"/>
  <c r="Y2" i="15"/>
  <c r="X2" i="15"/>
  <c r="W2" i="15"/>
  <c r="V2" i="15"/>
  <c r="U2" i="15"/>
  <c r="T2" i="15"/>
  <c r="S2" i="15"/>
  <c r="R2" i="15"/>
  <c r="Q2" i="15"/>
  <c r="P2" i="15"/>
  <c r="O2" i="15"/>
  <c r="N2" i="15"/>
  <c r="M2" i="15"/>
  <c r="L2" i="15"/>
  <c r="K2" i="15"/>
  <c r="J2" i="15"/>
  <c r="I2" i="15"/>
  <c r="H2" i="15"/>
  <c r="G2" i="15"/>
  <c r="F2" i="15"/>
  <c r="E2" i="15"/>
  <c r="D2" i="15"/>
  <c r="B2" i="15"/>
  <c r="A2" i="15"/>
  <c r="N1" i="15"/>
  <c r="M1" i="15"/>
  <c r="L1" i="15"/>
  <c r="K1" i="15"/>
  <c r="J1" i="15"/>
  <c r="I1" i="15"/>
  <c r="H1" i="15"/>
  <c r="G1" i="15"/>
  <c r="F1" i="15"/>
  <c r="E1" i="15"/>
  <c r="D1" i="15"/>
  <c r="B1" i="15"/>
  <c r="A1" i="15"/>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7" i="14"/>
  <c r="A497" i="14"/>
  <c r="B496" i="14"/>
  <c r="A496" i="14"/>
  <c r="B495" i="14"/>
  <c r="B494"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48" i="14"/>
  <c r="A448" i="14"/>
  <c r="B447" i="14"/>
  <c r="A447" i="14"/>
  <c r="B446" i="14"/>
  <c r="B445"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399" i="14"/>
  <c r="A399" i="14"/>
  <c r="B398" i="14"/>
  <c r="A398" i="14"/>
  <c r="B397" i="14"/>
  <c r="B396"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0" i="14"/>
  <c r="A350" i="14"/>
  <c r="B349" i="14"/>
  <c r="A349" i="14"/>
  <c r="B348" i="14"/>
  <c r="B347"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1" i="14"/>
  <c r="A301" i="14"/>
  <c r="B300" i="14"/>
  <c r="A300" i="14"/>
  <c r="B299" i="14"/>
  <c r="B298"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2" i="14"/>
  <c r="A252" i="14"/>
  <c r="B251" i="14"/>
  <c r="A251" i="14"/>
  <c r="B250" i="14"/>
  <c r="B249"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3" i="14"/>
  <c r="A203" i="14"/>
  <c r="B202" i="14"/>
  <c r="A202" i="14"/>
  <c r="B201" i="14"/>
  <c r="B200"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4" i="14"/>
  <c r="A154" i="14"/>
  <c r="B153" i="14"/>
  <c r="A153" i="14"/>
  <c r="B152" i="14"/>
  <c r="B151"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5" i="14"/>
  <c r="A105" i="14"/>
  <c r="B104" i="14"/>
  <c r="A104" i="14"/>
  <c r="B103" i="14"/>
  <c r="B102"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6" i="14"/>
  <c r="A56" i="14"/>
  <c r="B55" i="14"/>
  <c r="A55" i="14"/>
  <c r="B54" i="14"/>
  <c r="B53"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7" i="14"/>
  <c r="A7" i="14"/>
  <c r="B6" i="14"/>
  <c r="A6" i="14"/>
  <c r="B3" i="14"/>
  <c r="A3" i="14"/>
  <c r="B2" i="14"/>
  <c r="A2" i="14"/>
  <c r="M1" i="14"/>
  <c r="L1" i="14"/>
  <c r="K1" i="14"/>
  <c r="J1" i="14"/>
  <c r="I1" i="14"/>
  <c r="H1" i="14"/>
  <c r="G1" i="14"/>
  <c r="F1" i="14"/>
  <c r="E1" i="14"/>
  <c r="B1" i="14"/>
  <c r="A1" i="14"/>
  <c r="C43" i="6"/>
  <c r="S7" i="6"/>
  <c r="R7" i="6"/>
  <c r="Q7" i="6"/>
  <c r="P7" i="6"/>
  <c r="O7" i="6"/>
  <c r="N7" i="6"/>
  <c r="M7" i="6"/>
  <c r="L7" i="6"/>
  <c r="K7" i="6"/>
  <c r="J7" i="6"/>
  <c r="I7" i="6"/>
  <c r="H7" i="6"/>
  <c r="G7" i="6"/>
  <c r="F7" i="6"/>
  <c r="E7" i="6"/>
  <c r="D7" i="6"/>
  <c r="S6" i="6"/>
  <c r="R6" i="6"/>
  <c r="Q6" i="6"/>
  <c r="P6" i="6"/>
  <c r="O6" i="6"/>
  <c r="N6" i="6"/>
  <c r="M6" i="6"/>
  <c r="L6" i="6"/>
  <c r="K6" i="6"/>
  <c r="J6" i="6"/>
  <c r="I6" i="6"/>
  <c r="H6" i="6"/>
  <c r="G6" i="6"/>
  <c r="F6" i="6"/>
  <c r="E6" i="6"/>
  <c r="D6" i="6"/>
  <c r="B3" i="6"/>
  <c r="A3" i="6"/>
  <c r="AD2" i="6"/>
  <c r="AC2" i="6"/>
  <c r="AB2" i="6"/>
  <c r="AA2" i="6"/>
  <c r="Z2" i="6"/>
  <c r="Y2" i="6"/>
  <c r="X2" i="6"/>
  <c r="W2" i="6"/>
  <c r="V2" i="6"/>
  <c r="U2" i="6"/>
  <c r="T2" i="6"/>
  <c r="S2" i="6"/>
  <c r="R2" i="6"/>
  <c r="Q2" i="6"/>
  <c r="P2" i="6"/>
  <c r="O2" i="6"/>
  <c r="N2" i="6"/>
  <c r="M2" i="6"/>
  <c r="L2" i="6"/>
  <c r="K2" i="6"/>
  <c r="J2" i="6"/>
  <c r="I2" i="6"/>
  <c r="H2" i="6"/>
  <c r="G2" i="6"/>
  <c r="F2" i="6"/>
  <c r="E2" i="6"/>
  <c r="D2" i="6"/>
  <c r="B2" i="6"/>
  <c r="A2" i="6"/>
  <c r="O1" i="6"/>
  <c r="N1" i="6"/>
  <c r="M1" i="6"/>
  <c r="L1" i="6"/>
  <c r="K1" i="6"/>
  <c r="J1" i="6"/>
  <c r="I1" i="6"/>
  <c r="H1" i="6"/>
  <c r="G1" i="6"/>
  <c r="F1" i="6"/>
  <c r="E1" i="6"/>
  <c r="D1" i="6"/>
  <c r="B1" i="6"/>
  <c r="A1" i="6"/>
  <c r="N244" i="32"/>
  <c r="L244" i="32"/>
  <c r="K244" i="32"/>
  <c r="J244" i="32"/>
  <c r="I244" i="32"/>
  <c r="H244" i="32"/>
  <c r="G244" i="32"/>
  <c r="E244" i="32"/>
  <c r="D244" i="32"/>
  <c r="C91" i="5"/>
  <c r="C48" i="5"/>
  <c r="S7" i="5"/>
  <c r="R7" i="5"/>
  <c r="Q7" i="5"/>
  <c r="P7" i="5"/>
  <c r="O7" i="5"/>
  <c r="N7" i="5"/>
  <c r="M7" i="5"/>
  <c r="L7" i="5"/>
  <c r="K7" i="5"/>
  <c r="J7" i="5"/>
  <c r="I7" i="5"/>
  <c r="H7" i="5"/>
  <c r="G7" i="5"/>
  <c r="F7" i="5"/>
  <c r="E7" i="5"/>
  <c r="D7" i="5"/>
  <c r="S6" i="5"/>
  <c r="R6" i="5"/>
  <c r="Q6" i="5"/>
  <c r="P6" i="5"/>
  <c r="O6" i="5"/>
  <c r="N6" i="5"/>
  <c r="M6" i="5"/>
  <c r="L6" i="5"/>
  <c r="K6" i="5"/>
  <c r="J6" i="5"/>
  <c r="I6" i="5"/>
  <c r="H6" i="5"/>
  <c r="G6" i="5"/>
  <c r="F6" i="5"/>
  <c r="E6" i="5"/>
  <c r="D6" i="5"/>
  <c r="B3" i="5"/>
  <c r="A3" i="5"/>
  <c r="AD2" i="5"/>
  <c r="AC2" i="5"/>
  <c r="AB2" i="5"/>
  <c r="AA2" i="5"/>
  <c r="Z2" i="5"/>
  <c r="Y2" i="5"/>
  <c r="X2" i="5"/>
  <c r="W2" i="5"/>
  <c r="V2" i="5"/>
  <c r="U2" i="5"/>
  <c r="T2" i="5"/>
  <c r="S2" i="5"/>
  <c r="R2" i="5"/>
  <c r="Q2" i="5"/>
  <c r="P2" i="5"/>
  <c r="O2" i="5"/>
  <c r="N2" i="5"/>
  <c r="M2" i="5"/>
  <c r="L2" i="5"/>
  <c r="K2" i="5"/>
  <c r="J2" i="5"/>
  <c r="I2" i="5"/>
  <c r="H2" i="5"/>
  <c r="G2" i="5"/>
  <c r="F2" i="5"/>
  <c r="E2" i="5"/>
  <c r="D2" i="5"/>
  <c r="B2" i="5"/>
  <c r="A2" i="5"/>
  <c r="O1" i="5"/>
  <c r="N1" i="5"/>
  <c r="M1" i="5"/>
  <c r="L1" i="5"/>
  <c r="K1" i="5"/>
  <c r="J1" i="5"/>
  <c r="I1" i="5"/>
  <c r="H1" i="5"/>
  <c r="G1" i="5"/>
  <c r="F1" i="5"/>
  <c r="E1" i="5"/>
  <c r="D1" i="5"/>
  <c r="B1" i="5"/>
  <c r="A1" i="5"/>
  <c r="S141" i="7"/>
  <c r="R141" i="7"/>
  <c r="Q141" i="7"/>
  <c r="P141" i="7"/>
  <c r="O141" i="7"/>
  <c r="N141" i="7"/>
  <c r="M141" i="7"/>
  <c r="L141" i="7"/>
  <c r="K141" i="7"/>
  <c r="J141" i="7"/>
  <c r="I141" i="7"/>
  <c r="H141" i="7"/>
  <c r="G141" i="7"/>
  <c r="F141" i="7"/>
  <c r="E141" i="7"/>
  <c r="D141" i="7"/>
  <c r="N198" i="32"/>
  <c r="M198" i="32"/>
  <c r="L198" i="32"/>
  <c r="K198" i="32"/>
  <c r="J198" i="32"/>
  <c r="I198" i="32"/>
  <c r="H198" i="32"/>
  <c r="G198" i="32"/>
  <c r="F198" i="32"/>
  <c r="E198" i="32"/>
  <c r="D198" i="32"/>
  <c r="N191" i="32"/>
  <c r="M191" i="32"/>
  <c r="L191" i="32"/>
  <c r="K191" i="32"/>
  <c r="J191" i="32"/>
  <c r="I191" i="32"/>
  <c r="H191" i="32"/>
  <c r="F191" i="32"/>
  <c r="E191" i="32"/>
  <c r="D191" i="32"/>
  <c r="S7" i="7"/>
  <c r="R7" i="7"/>
  <c r="Q7" i="7"/>
  <c r="P7" i="7"/>
  <c r="O7" i="7"/>
  <c r="N7" i="7"/>
  <c r="M7" i="7"/>
  <c r="L7" i="7"/>
  <c r="K7" i="7"/>
  <c r="J7" i="7"/>
  <c r="I7" i="7"/>
  <c r="H7" i="7"/>
  <c r="G7" i="7"/>
  <c r="F7" i="7"/>
  <c r="E7" i="7"/>
  <c r="D7" i="7"/>
  <c r="S6" i="7"/>
  <c r="R6" i="7"/>
  <c r="Q6" i="7"/>
  <c r="P6" i="7"/>
  <c r="O6" i="7"/>
  <c r="N6" i="7"/>
  <c r="M6" i="7"/>
  <c r="L6" i="7"/>
  <c r="K6" i="7"/>
  <c r="J6" i="7"/>
  <c r="I6" i="7"/>
  <c r="H6" i="7"/>
  <c r="G6" i="7"/>
  <c r="F6" i="7"/>
  <c r="E6" i="7"/>
  <c r="D6" i="7"/>
  <c r="B3" i="7"/>
  <c r="A3" i="7"/>
  <c r="AD2" i="7"/>
  <c r="AC2" i="7"/>
  <c r="AB2" i="7"/>
  <c r="AA2" i="7"/>
  <c r="Z2" i="7"/>
  <c r="Y2" i="7"/>
  <c r="X2" i="7"/>
  <c r="W2" i="7"/>
  <c r="V2" i="7"/>
  <c r="U2" i="7"/>
  <c r="T2" i="7"/>
  <c r="S2" i="7"/>
  <c r="R2" i="7"/>
  <c r="Q2" i="7"/>
  <c r="P2" i="7"/>
  <c r="O2" i="7"/>
  <c r="N2" i="7"/>
  <c r="M2" i="7"/>
  <c r="L2" i="7"/>
  <c r="K2" i="7"/>
  <c r="J2" i="7"/>
  <c r="I2" i="7"/>
  <c r="H2" i="7"/>
  <c r="G2" i="7"/>
  <c r="F2" i="7"/>
  <c r="E2" i="7"/>
  <c r="D2" i="7"/>
  <c r="B2" i="7"/>
  <c r="A2" i="7"/>
  <c r="O1" i="7"/>
  <c r="N1" i="7"/>
  <c r="M1" i="7"/>
  <c r="L1" i="7"/>
  <c r="K1" i="7"/>
  <c r="J1" i="7"/>
  <c r="I1" i="7"/>
  <c r="H1" i="7"/>
  <c r="G1" i="7"/>
  <c r="F1" i="7"/>
  <c r="E1" i="7"/>
  <c r="D1" i="7"/>
  <c r="B1" i="7"/>
  <c r="A1" i="7"/>
  <c r="S181" i="8"/>
  <c r="R181" i="8"/>
  <c r="Q181" i="8"/>
  <c r="P181" i="8"/>
  <c r="O181" i="8"/>
  <c r="N181" i="8"/>
  <c r="M181" i="8"/>
  <c r="L181" i="8"/>
  <c r="K181" i="8"/>
  <c r="J181" i="8"/>
  <c r="I181" i="8"/>
  <c r="H181" i="8"/>
  <c r="G181" i="8"/>
  <c r="F181" i="8"/>
  <c r="E181" i="8"/>
  <c r="D181" i="8"/>
  <c r="S7" i="8"/>
  <c r="R7" i="8"/>
  <c r="Q7" i="8"/>
  <c r="P7" i="8"/>
  <c r="O7" i="8"/>
  <c r="N7" i="8"/>
  <c r="M7" i="8"/>
  <c r="L7" i="8"/>
  <c r="K7" i="8"/>
  <c r="J7" i="8"/>
  <c r="I7" i="8"/>
  <c r="H7" i="8"/>
  <c r="G7" i="8"/>
  <c r="F7" i="8"/>
  <c r="E7" i="8"/>
  <c r="D7" i="8"/>
  <c r="S6" i="8"/>
  <c r="R6" i="8"/>
  <c r="Q6" i="8"/>
  <c r="P6" i="8"/>
  <c r="O6" i="8"/>
  <c r="N6" i="8"/>
  <c r="M6" i="8"/>
  <c r="L6" i="8"/>
  <c r="K6" i="8"/>
  <c r="J6" i="8"/>
  <c r="I6" i="8"/>
  <c r="H6" i="8"/>
  <c r="G6" i="8"/>
  <c r="F6" i="8"/>
  <c r="E6" i="8"/>
  <c r="D6" i="8"/>
  <c r="B3" i="8"/>
  <c r="A3" i="8"/>
  <c r="AD2" i="8"/>
  <c r="AC2" i="8"/>
  <c r="AB2" i="8"/>
  <c r="AA2" i="8"/>
  <c r="Z2" i="8"/>
  <c r="Y2" i="8"/>
  <c r="X2" i="8"/>
  <c r="W2" i="8"/>
  <c r="V2" i="8"/>
  <c r="U2" i="8"/>
  <c r="T2" i="8"/>
  <c r="S2" i="8"/>
  <c r="R2" i="8"/>
  <c r="Q2" i="8"/>
  <c r="P2" i="8"/>
  <c r="O2" i="8"/>
  <c r="N2" i="8"/>
  <c r="M2" i="8"/>
  <c r="L2" i="8"/>
  <c r="K2" i="8"/>
  <c r="J2" i="8"/>
  <c r="I2" i="8"/>
  <c r="H2" i="8"/>
  <c r="G2" i="8"/>
  <c r="F2" i="8"/>
  <c r="E2" i="8"/>
  <c r="D2" i="8"/>
  <c r="B2" i="8"/>
  <c r="A2" i="8"/>
  <c r="O1" i="8"/>
  <c r="N1" i="8"/>
  <c r="M1" i="8"/>
  <c r="L1" i="8"/>
  <c r="K1" i="8"/>
  <c r="J1" i="8"/>
  <c r="I1" i="8"/>
  <c r="H1" i="8"/>
  <c r="G1" i="8"/>
  <c r="F1" i="8"/>
  <c r="E1" i="8"/>
  <c r="D1" i="8"/>
  <c r="B1" i="8"/>
  <c r="A1" i="8"/>
  <c r="C59" i="17"/>
  <c r="S7" i="17"/>
  <c r="R7" i="17"/>
  <c r="Q7" i="17"/>
  <c r="P7" i="17"/>
  <c r="O7" i="17"/>
  <c r="N7" i="17"/>
  <c r="M7" i="17"/>
  <c r="L7" i="17"/>
  <c r="K7" i="17"/>
  <c r="J7" i="17"/>
  <c r="I7" i="17"/>
  <c r="H7" i="17"/>
  <c r="G7" i="17"/>
  <c r="F7" i="17"/>
  <c r="E7" i="17"/>
  <c r="D7" i="17"/>
  <c r="S6" i="17"/>
  <c r="R6" i="17"/>
  <c r="Q6" i="17"/>
  <c r="P6" i="17"/>
  <c r="O6" i="17"/>
  <c r="N6" i="17"/>
  <c r="M6" i="17"/>
  <c r="L6" i="17"/>
  <c r="K6" i="17"/>
  <c r="J6" i="17"/>
  <c r="I6" i="17"/>
  <c r="H6" i="17"/>
  <c r="G6" i="17"/>
  <c r="F6" i="17"/>
  <c r="E6" i="17"/>
  <c r="D6" i="17"/>
  <c r="B3" i="17"/>
  <c r="A3" i="17"/>
  <c r="AD2" i="17"/>
  <c r="AC2" i="17"/>
  <c r="AB2" i="17"/>
  <c r="AA2" i="17"/>
  <c r="Z2" i="17"/>
  <c r="Y2" i="17"/>
  <c r="X2" i="17"/>
  <c r="W2" i="17"/>
  <c r="V2" i="17"/>
  <c r="U2" i="17"/>
  <c r="T2" i="17"/>
  <c r="S2" i="17"/>
  <c r="R2" i="17"/>
  <c r="Q2" i="17"/>
  <c r="P2" i="17"/>
  <c r="O2" i="17"/>
  <c r="N2" i="17"/>
  <c r="M2" i="17"/>
  <c r="L2" i="17"/>
  <c r="K2" i="17"/>
  <c r="J2" i="17"/>
  <c r="I2" i="17"/>
  <c r="H2" i="17"/>
  <c r="G2" i="17"/>
  <c r="F2" i="17"/>
  <c r="E2" i="17"/>
  <c r="D2" i="17"/>
  <c r="B2" i="17"/>
  <c r="A2" i="17"/>
  <c r="O1" i="17"/>
  <c r="N1" i="17"/>
  <c r="M1" i="17"/>
  <c r="L1" i="17"/>
  <c r="K1" i="17"/>
  <c r="J1" i="17"/>
  <c r="I1" i="17"/>
  <c r="H1" i="17"/>
  <c r="G1" i="17"/>
  <c r="F1" i="17"/>
  <c r="E1" i="17"/>
  <c r="D1" i="17"/>
  <c r="B1" i="17"/>
  <c r="A1" i="17"/>
  <c r="B1" i="16"/>
  <c r="C62" i="16"/>
  <c r="S7" i="16"/>
  <c r="R7" i="16"/>
  <c r="Q7" i="16"/>
  <c r="P7" i="16"/>
  <c r="O7" i="16"/>
  <c r="N7" i="16"/>
  <c r="M7" i="16"/>
  <c r="L7" i="16"/>
  <c r="K7" i="16"/>
  <c r="J7" i="16"/>
  <c r="I7" i="16"/>
  <c r="H7" i="16"/>
  <c r="G7" i="16"/>
  <c r="F7" i="16"/>
  <c r="E7" i="16"/>
  <c r="D7" i="16"/>
  <c r="S6" i="16"/>
  <c r="R6" i="16"/>
  <c r="Q6" i="16"/>
  <c r="P6" i="16"/>
  <c r="O6" i="16"/>
  <c r="N6" i="16"/>
  <c r="M6" i="16"/>
  <c r="L6" i="16"/>
  <c r="K6" i="16"/>
  <c r="J6" i="16"/>
  <c r="I6" i="16"/>
  <c r="H6" i="16"/>
  <c r="G6" i="16"/>
  <c r="F6" i="16"/>
  <c r="E6" i="16"/>
  <c r="D6" i="16"/>
  <c r="B3" i="16"/>
  <c r="A3" i="16"/>
  <c r="AD2" i="16"/>
  <c r="AC2" i="16"/>
  <c r="AB2" i="16"/>
  <c r="AA2" i="16"/>
  <c r="Z2" i="16"/>
  <c r="Y2" i="16"/>
  <c r="X2" i="16"/>
  <c r="W2" i="16"/>
  <c r="V2" i="16"/>
  <c r="U2" i="16"/>
  <c r="T2" i="16"/>
  <c r="S2" i="16"/>
  <c r="R2" i="16"/>
  <c r="Q2" i="16"/>
  <c r="P2" i="16"/>
  <c r="O2" i="16"/>
  <c r="N2" i="16"/>
  <c r="M2" i="16"/>
  <c r="L2" i="16"/>
  <c r="K2" i="16"/>
  <c r="J2" i="16"/>
  <c r="I2" i="16"/>
  <c r="H2" i="16"/>
  <c r="G2" i="16"/>
  <c r="F2" i="16"/>
  <c r="E2" i="16"/>
  <c r="D2" i="16"/>
  <c r="B2" i="16"/>
  <c r="A2" i="16"/>
  <c r="O1" i="16"/>
  <c r="N1" i="16"/>
  <c r="M1" i="16"/>
  <c r="L1" i="16"/>
  <c r="K1" i="16"/>
  <c r="J1" i="16"/>
  <c r="I1" i="16"/>
  <c r="H1" i="16"/>
  <c r="G1" i="16"/>
  <c r="F1" i="16"/>
  <c r="E1" i="16"/>
  <c r="D1" i="16"/>
  <c r="A1" i="16"/>
  <c r="L38" i="32"/>
  <c r="G38" i="32"/>
  <c r="B1" i="9"/>
  <c r="S7" i="9"/>
  <c r="R7" i="9"/>
  <c r="Q7" i="9"/>
  <c r="P7" i="9"/>
  <c r="O7" i="9"/>
  <c r="N7" i="9"/>
  <c r="M7" i="9"/>
  <c r="L7" i="9"/>
  <c r="K7" i="9"/>
  <c r="J7" i="9"/>
  <c r="I7" i="9"/>
  <c r="H7" i="9"/>
  <c r="G7" i="9"/>
  <c r="F7" i="9"/>
  <c r="E7" i="9"/>
  <c r="D7" i="9"/>
  <c r="S6" i="9"/>
  <c r="R6" i="9"/>
  <c r="Q6" i="9"/>
  <c r="P6" i="9"/>
  <c r="O6" i="9"/>
  <c r="N6" i="9"/>
  <c r="M6" i="9"/>
  <c r="L6" i="9"/>
  <c r="K6" i="9"/>
  <c r="J6" i="9"/>
  <c r="I6" i="9"/>
  <c r="H6" i="9"/>
  <c r="G6" i="9"/>
  <c r="F6" i="9"/>
  <c r="E6" i="9"/>
  <c r="D6" i="9"/>
  <c r="B3" i="9"/>
  <c r="A3" i="9"/>
  <c r="AD2" i="9"/>
  <c r="AC2" i="9"/>
  <c r="AB2" i="9"/>
  <c r="AA2" i="9"/>
  <c r="Z2" i="9"/>
  <c r="Y2" i="9"/>
  <c r="X2" i="9"/>
  <c r="W2" i="9"/>
  <c r="V2" i="9"/>
  <c r="U2" i="9"/>
  <c r="T2" i="9"/>
  <c r="S2" i="9"/>
  <c r="R2" i="9"/>
  <c r="Q2" i="9"/>
  <c r="P2" i="9"/>
  <c r="O2" i="9"/>
  <c r="N2" i="9"/>
  <c r="M2" i="9"/>
  <c r="L2" i="9"/>
  <c r="K2" i="9"/>
  <c r="J2" i="9"/>
  <c r="I2" i="9"/>
  <c r="H2" i="9"/>
  <c r="G2" i="9"/>
  <c r="F2" i="9"/>
  <c r="E2" i="9"/>
  <c r="D2" i="9"/>
  <c r="B2" i="9"/>
  <c r="A2" i="9"/>
  <c r="O1" i="9"/>
  <c r="N1" i="9"/>
  <c r="M1" i="9"/>
  <c r="L1" i="9"/>
  <c r="K1" i="9"/>
  <c r="J1" i="9"/>
  <c r="I1" i="9"/>
  <c r="H1" i="9"/>
  <c r="G1" i="9"/>
  <c r="F1" i="9"/>
  <c r="E1" i="9"/>
  <c r="D1" i="9"/>
  <c r="A1" i="9"/>
  <c r="S8" i="11"/>
  <c r="R8" i="11"/>
  <c r="Q8" i="11"/>
  <c r="P8" i="11"/>
  <c r="O8" i="11"/>
  <c r="N8" i="11"/>
  <c r="M8" i="11"/>
  <c r="L8" i="11"/>
  <c r="K8" i="11"/>
  <c r="J8" i="11"/>
  <c r="I8" i="11"/>
  <c r="H8" i="11"/>
  <c r="G8" i="11"/>
  <c r="F8" i="11"/>
  <c r="E8" i="11"/>
  <c r="D8" i="11"/>
  <c r="S7" i="11"/>
  <c r="R7" i="11"/>
  <c r="Q7" i="11"/>
  <c r="P7" i="11"/>
  <c r="O7" i="11"/>
  <c r="N7" i="11"/>
  <c r="M7" i="11"/>
  <c r="L7" i="11"/>
  <c r="K7" i="11"/>
  <c r="J7" i="11"/>
  <c r="I7" i="11"/>
  <c r="H7" i="11"/>
  <c r="G7" i="11"/>
  <c r="F7" i="11"/>
  <c r="E7" i="11"/>
  <c r="D7" i="11"/>
  <c r="B3" i="11"/>
  <c r="A3"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B2" i="11"/>
  <c r="A2" i="11"/>
  <c r="O1" i="11"/>
  <c r="N1" i="11"/>
  <c r="M1" i="11"/>
  <c r="L1" i="11"/>
  <c r="K1" i="11"/>
  <c r="J1" i="11"/>
  <c r="I1" i="11"/>
  <c r="H1" i="11"/>
  <c r="G1" i="11"/>
  <c r="F1" i="11"/>
  <c r="E1" i="11"/>
  <c r="D1" i="11"/>
  <c r="B1" i="11"/>
  <c r="A1" i="11"/>
  <c r="A13" i="12"/>
  <c r="A12" i="12"/>
  <c r="A11" i="12"/>
  <c r="S10" i="12"/>
  <c r="R10" i="12"/>
  <c r="Q10" i="12"/>
  <c r="P10" i="12"/>
  <c r="S9" i="12"/>
  <c r="R9" i="12"/>
  <c r="Q9" i="12"/>
  <c r="P9" i="12"/>
  <c r="AL4" i="12"/>
  <c r="B3" i="12"/>
  <c r="A3" i="12"/>
  <c r="AD2" i="12"/>
  <c r="AC2" i="12"/>
  <c r="AB2" i="12"/>
  <c r="AA2" i="12"/>
  <c r="Z2" i="12"/>
  <c r="Y2" i="12"/>
  <c r="X2" i="12"/>
  <c r="W2" i="12"/>
  <c r="V2" i="12"/>
  <c r="U2" i="12"/>
  <c r="T2" i="12"/>
  <c r="S2" i="12"/>
  <c r="R2" i="12"/>
  <c r="Q2" i="12"/>
  <c r="P2" i="12"/>
  <c r="B2" i="12"/>
  <c r="A2" i="12"/>
  <c r="O1" i="12"/>
  <c r="N1" i="12" s="1"/>
  <c r="B1" i="12"/>
  <c r="A1" i="12"/>
  <c r="T7" i="19"/>
  <c r="S7" i="19"/>
  <c r="R7" i="19"/>
  <c r="Q7" i="19"/>
  <c r="P7" i="19"/>
  <c r="B3" i="19"/>
  <c r="A3"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B2" i="19"/>
  <c r="A2" i="19"/>
  <c r="O1" i="19"/>
  <c r="N1" i="19"/>
  <c r="M1" i="19"/>
  <c r="L1" i="19"/>
  <c r="K1" i="19"/>
  <c r="J1" i="19"/>
  <c r="I1" i="19"/>
  <c r="H1" i="19"/>
  <c r="G1" i="19"/>
  <c r="F1" i="19"/>
  <c r="E1" i="19"/>
  <c r="B1" i="19"/>
  <c r="A1" i="19"/>
  <c r="V7" i="13"/>
  <c r="U7" i="13"/>
  <c r="T7" i="13"/>
  <c r="S7" i="13"/>
  <c r="R7" i="13"/>
  <c r="Q7" i="13"/>
  <c r="P7" i="13"/>
  <c r="O7" i="13"/>
  <c r="N7" i="13"/>
  <c r="M7" i="13"/>
  <c r="L7" i="13"/>
  <c r="K7" i="13"/>
  <c r="J7" i="13"/>
  <c r="I7" i="13"/>
  <c r="H7" i="13"/>
  <c r="B3" i="13"/>
  <c r="A3" i="13"/>
  <c r="AG2" i="13"/>
  <c r="AF2" i="13"/>
  <c r="AE2" i="13"/>
  <c r="AD2" i="13"/>
  <c r="AC2" i="13"/>
  <c r="AB2" i="13"/>
  <c r="AA2" i="13"/>
  <c r="Z2" i="13"/>
  <c r="Y2" i="13"/>
  <c r="X2" i="13"/>
  <c r="W2" i="13"/>
  <c r="V2" i="13"/>
  <c r="U2" i="13"/>
  <c r="T2" i="13"/>
  <c r="S2" i="13"/>
  <c r="R2" i="13"/>
  <c r="Q2" i="13"/>
  <c r="P2" i="13"/>
  <c r="O2" i="13"/>
  <c r="N2" i="13"/>
  <c r="M2" i="13"/>
  <c r="L2" i="13"/>
  <c r="K2" i="13"/>
  <c r="J2" i="13"/>
  <c r="I2" i="13"/>
  <c r="H2" i="13"/>
  <c r="G2" i="13"/>
  <c r="B2" i="13"/>
  <c r="A2" i="13"/>
  <c r="Q1" i="13"/>
  <c r="P1" i="13"/>
  <c r="O1" i="13"/>
  <c r="N1" i="13"/>
  <c r="M1" i="13"/>
  <c r="L1" i="13"/>
  <c r="K1" i="13"/>
  <c r="J1" i="13"/>
  <c r="I1" i="13"/>
  <c r="H1" i="13"/>
  <c r="G1" i="13"/>
  <c r="B1" i="13"/>
  <c r="A1" i="13"/>
  <c r="O24" i="23"/>
  <c r="N23" i="23"/>
  <c r="S20" i="23"/>
  <c r="O20" i="23"/>
  <c r="R20" i="23" s="1"/>
  <c r="N19" i="23"/>
  <c r="O15" i="23"/>
  <c r="N14" i="23"/>
  <c r="G13" i="23"/>
  <c r="I12" i="23"/>
  <c r="H12" i="23"/>
  <c r="A25" i="23" s="1"/>
  <c r="G12" i="23"/>
  <c r="O11" i="23"/>
  <c r="N11" i="23"/>
  <c r="J11" i="23"/>
  <c r="O21" i="23" s="1"/>
  <c r="O10" i="23"/>
  <c r="N10" i="23"/>
  <c r="N9" i="23"/>
  <c r="I8" i="23"/>
  <c r="H8" i="23"/>
  <c r="G8" i="23"/>
  <c r="T7" i="23"/>
  <c r="S7" i="23"/>
  <c r="R7" i="23"/>
  <c r="Q7" i="23"/>
  <c r="P7" i="23"/>
  <c r="O7" i="23"/>
  <c r="N7" i="23"/>
  <c r="J7" i="23"/>
  <c r="F4" i="23"/>
  <c r="F3" i="23"/>
  <c r="Y4" i="32" s="1"/>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H167" i="26"/>
  <c r="H166" i="26"/>
  <c r="H165" i="26"/>
  <c r="H164" i="26"/>
  <c r="H163" i="26"/>
  <c r="H162" i="26"/>
  <c r="H159" i="26"/>
  <c r="H158" i="26"/>
  <c r="H157" i="26"/>
  <c r="H156" i="26"/>
  <c r="H155" i="26"/>
  <c r="H154" i="26"/>
  <c r="H153" i="26"/>
  <c r="H152" i="26"/>
  <c r="H151" i="26"/>
  <c r="H150" i="26"/>
  <c r="H149" i="26"/>
  <c r="H148" i="26"/>
  <c r="H147" i="26"/>
  <c r="H146" i="26"/>
  <c r="H145" i="26"/>
  <c r="H144" i="26"/>
  <c r="H143" i="26"/>
  <c r="H142" i="26"/>
  <c r="H141" i="26"/>
  <c r="H140" i="26"/>
  <c r="H139" i="26"/>
  <c r="H136" i="26"/>
  <c r="H135" i="26"/>
  <c r="H134" i="26"/>
  <c r="H133" i="26"/>
  <c r="H132" i="26"/>
  <c r="H131" i="26"/>
  <c r="H130" i="26"/>
  <c r="H129" i="26"/>
  <c r="H128" i="26"/>
  <c r="H127" i="26"/>
  <c r="H126" i="26"/>
  <c r="H125" i="26"/>
  <c r="H124" i="26"/>
  <c r="H123" i="26"/>
  <c r="H122" i="26"/>
  <c r="H121" i="26"/>
  <c r="H120" i="26"/>
  <c r="H119" i="26"/>
  <c r="H118" i="26"/>
  <c r="H117" i="26"/>
  <c r="H116" i="26"/>
  <c r="H115" i="26"/>
  <c r="H114" i="26"/>
  <c r="H113" i="26"/>
  <c r="H112" i="26"/>
  <c r="H111" i="26"/>
  <c r="H110" i="26"/>
  <c r="H109" i="26"/>
  <c r="H108" i="26"/>
  <c r="H107" i="26"/>
  <c r="H106" i="26"/>
  <c r="H105" i="26"/>
  <c r="H104" i="26"/>
  <c r="H103" i="26"/>
  <c r="H102" i="26"/>
  <c r="H101" i="26"/>
  <c r="H100" i="26"/>
  <c r="H99" i="26"/>
  <c r="H98" i="26"/>
  <c r="H97" i="26"/>
  <c r="H96" i="26"/>
  <c r="H95" i="26"/>
  <c r="H94" i="26"/>
  <c r="H93" i="26"/>
  <c r="H92" i="26"/>
  <c r="H90" i="26"/>
  <c r="H89" i="26"/>
  <c r="H88" i="26"/>
  <c r="H87" i="26"/>
  <c r="H86" i="26"/>
  <c r="H85" i="26"/>
  <c r="H84" i="26"/>
  <c r="H83" i="26"/>
  <c r="H82" i="26"/>
  <c r="H81" i="26"/>
  <c r="H80" i="26"/>
  <c r="H79" i="26"/>
  <c r="H78" i="26"/>
  <c r="H77" i="26"/>
  <c r="H76" i="26"/>
  <c r="H75" i="26"/>
  <c r="H74" i="26"/>
  <c r="H73" i="26"/>
  <c r="H72" i="26"/>
  <c r="H71" i="26"/>
  <c r="H70" i="26"/>
  <c r="H69" i="26"/>
  <c r="H68" i="26"/>
  <c r="H67" i="26"/>
  <c r="H66" i="26"/>
  <c r="H65" i="26"/>
  <c r="H64" i="26"/>
  <c r="H63" i="26"/>
  <c r="H62" i="26"/>
  <c r="H60" i="26"/>
  <c r="H59" i="26"/>
  <c r="H58" i="26"/>
  <c r="H57" i="26"/>
  <c r="H56" i="26"/>
  <c r="H55" i="26"/>
  <c r="H54" i="26"/>
  <c r="H53" i="26"/>
  <c r="H52" i="26"/>
  <c r="H51" i="26"/>
  <c r="H50" i="26"/>
  <c r="H49" i="26"/>
  <c r="H48" i="26"/>
  <c r="H47" i="26"/>
  <c r="H46" i="26"/>
  <c r="H45" i="26"/>
  <c r="H44" i="26"/>
  <c r="H43" i="26"/>
  <c r="H42" i="26"/>
  <c r="H41" i="26"/>
  <c r="H40" i="26"/>
  <c r="H39" i="26"/>
  <c r="H38" i="26"/>
  <c r="H37" i="26"/>
  <c r="H36" i="26"/>
  <c r="H35" i="26"/>
  <c r="H34" i="26"/>
  <c r="H33" i="26"/>
  <c r="H32" i="26"/>
  <c r="H31" i="26"/>
  <c r="H30" i="26"/>
  <c r="H29" i="26"/>
  <c r="H28" i="26"/>
  <c r="H27" i="26"/>
  <c r="H26" i="26"/>
  <c r="H24" i="26"/>
  <c r="H23" i="26"/>
  <c r="H22" i="26"/>
  <c r="H21" i="26"/>
  <c r="H20" i="26"/>
  <c r="H19" i="26"/>
  <c r="H18" i="26"/>
  <c r="H17" i="26"/>
  <c r="H16" i="26"/>
  <c r="H15" i="26"/>
  <c r="H14" i="26"/>
  <c r="H13" i="26"/>
  <c r="H12" i="26"/>
  <c r="H11" i="26"/>
  <c r="H10" i="26"/>
  <c r="H9" i="26"/>
  <c r="H8" i="26"/>
  <c r="H7" i="26"/>
  <c r="H6" i="26"/>
  <c r="H5" i="26"/>
  <c r="H670" i="25"/>
  <c r="H669" i="25"/>
  <c r="H668" i="25"/>
  <c r="H667" i="25"/>
  <c r="H666" i="25"/>
  <c r="H665" i="25"/>
  <c r="H664" i="25"/>
  <c r="H663" i="25"/>
  <c r="H662" i="25"/>
  <c r="H661" i="25"/>
  <c r="H660" i="25"/>
  <c r="H659" i="25"/>
  <c r="H658" i="25"/>
  <c r="H657" i="25"/>
  <c r="H656" i="25"/>
  <c r="H655" i="25"/>
  <c r="H654" i="25"/>
  <c r="H653" i="25"/>
  <c r="H652" i="25"/>
  <c r="H651" i="25"/>
  <c r="H650" i="25"/>
  <c r="H649" i="25"/>
  <c r="H648" i="25"/>
  <c r="H647" i="25"/>
  <c r="H646" i="25"/>
  <c r="H645" i="25"/>
  <c r="H644" i="25"/>
  <c r="H643" i="25"/>
  <c r="H642" i="25"/>
  <c r="H641" i="25"/>
  <c r="H640" i="25"/>
  <c r="H639" i="25"/>
  <c r="H638" i="25"/>
  <c r="H637" i="25"/>
  <c r="H636" i="25"/>
  <c r="H635" i="25"/>
  <c r="H634" i="25"/>
  <c r="H633" i="25"/>
  <c r="H632" i="25"/>
  <c r="H631" i="25"/>
  <c r="H630" i="25"/>
  <c r="H629" i="25"/>
  <c r="H628" i="25"/>
  <c r="H627" i="25"/>
  <c r="H626" i="25"/>
  <c r="H625" i="25"/>
  <c r="H624" i="25"/>
  <c r="H623" i="25"/>
  <c r="H622" i="25"/>
  <c r="H621" i="25"/>
  <c r="H620" i="25"/>
  <c r="H619" i="25"/>
  <c r="H618" i="25"/>
  <c r="X407" i="25"/>
  <c r="W407" i="25"/>
  <c r="V407" i="25"/>
  <c r="U407" i="25"/>
  <c r="T407" i="25"/>
  <c r="S407" i="25"/>
  <c r="R407" i="25"/>
  <c r="Q407" i="25"/>
  <c r="P407" i="25"/>
  <c r="O407" i="25"/>
  <c r="N407" i="25"/>
  <c r="M407" i="25"/>
  <c r="L407" i="25"/>
  <c r="K407" i="25"/>
  <c r="J407" i="25"/>
  <c r="X406" i="25"/>
  <c r="W406" i="25"/>
  <c r="V406" i="25"/>
  <c r="U406" i="25"/>
  <c r="T406" i="25"/>
  <c r="S406" i="25"/>
  <c r="R406" i="25"/>
  <c r="Q406" i="25"/>
  <c r="P406" i="25"/>
  <c r="O406" i="25"/>
  <c r="N406" i="25"/>
  <c r="M406" i="25"/>
  <c r="L406" i="25"/>
  <c r="K406" i="25"/>
  <c r="J406" i="25"/>
  <c r="X405" i="25"/>
  <c r="W405" i="25"/>
  <c r="V405" i="25"/>
  <c r="U405" i="25"/>
  <c r="T405" i="25"/>
  <c r="S405" i="25"/>
  <c r="R405" i="25"/>
  <c r="Q405" i="25"/>
  <c r="P405" i="25"/>
  <c r="O405" i="25"/>
  <c r="N405" i="25"/>
  <c r="M405" i="25"/>
  <c r="L405" i="25"/>
  <c r="K405" i="25"/>
  <c r="J405" i="25"/>
  <c r="X404" i="25"/>
  <c r="W404" i="25"/>
  <c r="V404" i="25"/>
  <c r="U404" i="25"/>
  <c r="T404" i="25"/>
  <c r="S404" i="25"/>
  <c r="R404" i="25"/>
  <c r="Q404" i="25"/>
  <c r="P404" i="25"/>
  <c r="O404" i="25"/>
  <c r="N404" i="25"/>
  <c r="M404" i="25"/>
  <c r="L404" i="25"/>
  <c r="K404" i="25"/>
  <c r="J404" i="25"/>
  <c r="X403" i="25"/>
  <c r="W403" i="25"/>
  <c r="V403" i="25"/>
  <c r="U403" i="25"/>
  <c r="T403" i="25"/>
  <c r="S403" i="25"/>
  <c r="R403" i="25"/>
  <c r="Q403" i="25"/>
  <c r="P403" i="25"/>
  <c r="O403" i="25"/>
  <c r="N403" i="25"/>
  <c r="M403" i="25"/>
  <c r="L403" i="25"/>
  <c r="K403" i="25"/>
  <c r="J403" i="25"/>
  <c r="X402" i="25"/>
  <c r="W402" i="25"/>
  <c r="V402" i="25"/>
  <c r="U402" i="25"/>
  <c r="T402" i="25"/>
  <c r="S402" i="25"/>
  <c r="R402" i="25"/>
  <c r="Q402" i="25"/>
  <c r="P402" i="25"/>
  <c r="O402" i="25"/>
  <c r="N402" i="25"/>
  <c r="M402" i="25"/>
  <c r="L402" i="25"/>
  <c r="K402" i="25"/>
  <c r="J402" i="25"/>
  <c r="X401" i="25"/>
  <c r="W401" i="25"/>
  <c r="V401" i="25"/>
  <c r="U401" i="25"/>
  <c r="T401" i="25"/>
  <c r="S401" i="25"/>
  <c r="R401" i="25"/>
  <c r="Q401" i="25"/>
  <c r="P401" i="25"/>
  <c r="O401" i="25"/>
  <c r="N401" i="25"/>
  <c r="M401" i="25"/>
  <c r="L401" i="25"/>
  <c r="K401" i="25"/>
  <c r="J401" i="25"/>
  <c r="X400" i="25"/>
  <c r="W400" i="25"/>
  <c r="V400" i="25"/>
  <c r="U400" i="25"/>
  <c r="T400" i="25"/>
  <c r="S400" i="25"/>
  <c r="R400" i="25"/>
  <c r="Q400" i="25"/>
  <c r="P400" i="25"/>
  <c r="O400" i="25"/>
  <c r="N400" i="25"/>
  <c r="M400" i="25"/>
  <c r="L400" i="25"/>
  <c r="K400" i="25"/>
  <c r="J400" i="25"/>
  <c r="X399" i="25"/>
  <c r="W399" i="25"/>
  <c r="V399" i="25"/>
  <c r="U399" i="25"/>
  <c r="T399" i="25"/>
  <c r="S399" i="25"/>
  <c r="R399" i="25"/>
  <c r="Q399" i="25"/>
  <c r="P399" i="25"/>
  <c r="O399" i="25"/>
  <c r="N399" i="25"/>
  <c r="M399" i="25"/>
  <c r="L399" i="25"/>
  <c r="K399" i="25"/>
  <c r="J399" i="25"/>
  <c r="X398" i="25"/>
  <c r="W398" i="25"/>
  <c r="V398" i="25"/>
  <c r="U398" i="25"/>
  <c r="T398" i="25"/>
  <c r="S398" i="25"/>
  <c r="R398" i="25"/>
  <c r="Q398" i="25"/>
  <c r="P398" i="25"/>
  <c r="O398" i="25"/>
  <c r="N398" i="25"/>
  <c r="M398" i="25"/>
  <c r="L398" i="25"/>
  <c r="K398" i="25"/>
  <c r="J398" i="25"/>
  <c r="X397" i="25"/>
  <c r="W397" i="25"/>
  <c r="V397" i="25"/>
  <c r="U397" i="25"/>
  <c r="T397" i="25"/>
  <c r="S397" i="25"/>
  <c r="R397" i="25"/>
  <c r="Q397" i="25"/>
  <c r="P397" i="25"/>
  <c r="O397" i="25"/>
  <c r="N397" i="25"/>
  <c r="M397" i="25"/>
  <c r="L397" i="25"/>
  <c r="K397" i="25"/>
  <c r="J397" i="25"/>
  <c r="X396" i="25"/>
  <c r="W396" i="25"/>
  <c r="V396" i="25"/>
  <c r="U396" i="25"/>
  <c r="T396" i="25"/>
  <c r="S396" i="25"/>
  <c r="R396" i="25"/>
  <c r="Q396" i="25"/>
  <c r="P396" i="25"/>
  <c r="O396" i="25"/>
  <c r="N396" i="25"/>
  <c r="M396" i="25"/>
  <c r="L396" i="25"/>
  <c r="K396" i="25"/>
  <c r="J396" i="25"/>
  <c r="X395" i="25"/>
  <c r="W395" i="25"/>
  <c r="V395" i="25"/>
  <c r="U395" i="25"/>
  <c r="T395" i="25"/>
  <c r="S395" i="25"/>
  <c r="R395" i="25"/>
  <c r="Q395" i="25"/>
  <c r="P395" i="25"/>
  <c r="O395" i="25"/>
  <c r="N395" i="25"/>
  <c r="M395" i="25"/>
  <c r="L395" i="25"/>
  <c r="K395" i="25"/>
  <c r="J395" i="25"/>
  <c r="X394" i="25"/>
  <c r="W394" i="25"/>
  <c r="V394" i="25"/>
  <c r="U394" i="25"/>
  <c r="T394" i="25"/>
  <c r="S394" i="25"/>
  <c r="R394" i="25"/>
  <c r="Q394" i="25"/>
  <c r="P394" i="25"/>
  <c r="O394" i="25"/>
  <c r="N394" i="25"/>
  <c r="M394" i="25"/>
  <c r="L394" i="25"/>
  <c r="K394" i="25"/>
  <c r="J394" i="25"/>
  <c r="X393" i="25"/>
  <c r="W393" i="25"/>
  <c r="V393" i="25"/>
  <c r="U393" i="25"/>
  <c r="T393" i="25"/>
  <c r="S393" i="25"/>
  <c r="R393" i="25"/>
  <c r="Q393" i="25"/>
  <c r="P393" i="25"/>
  <c r="O393" i="25"/>
  <c r="N393" i="25"/>
  <c r="M393" i="25"/>
  <c r="L393" i="25"/>
  <c r="K393" i="25"/>
  <c r="J393" i="25"/>
  <c r="X392" i="25"/>
  <c r="W392" i="25"/>
  <c r="V392" i="25"/>
  <c r="U392" i="25"/>
  <c r="T392" i="25"/>
  <c r="S392" i="25"/>
  <c r="R392" i="25"/>
  <c r="Q392" i="25"/>
  <c r="P392" i="25"/>
  <c r="O392" i="25"/>
  <c r="N392" i="25"/>
  <c r="M392" i="25"/>
  <c r="L392" i="25"/>
  <c r="K392" i="25"/>
  <c r="J392" i="25"/>
  <c r="X391" i="25"/>
  <c r="W391" i="25"/>
  <c r="V391" i="25"/>
  <c r="U391" i="25"/>
  <c r="T391" i="25"/>
  <c r="S391" i="25"/>
  <c r="R391" i="25"/>
  <c r="Q391" i="25"/>
  <c r="P391" i="25"/>
  <c r="O391" i="25"/>
  <c r="N391" i="25"/>
  <c r="M391" i="25"/>
  <c r="L391" i="25"/>
  <c r="K391" i="25"/>
  <c r="J391" i="25"/>
  <c r="X390" i="25"/>
  <c r="W390" i="25"/>
  <c r="V390" i="25"/>
  <c r="U390" i="25"/>
  <c r="T390" i="25"/>
  <c r="S390" i="25"/>
  <c r="R390" i="25"/>
  <c r="Q390" i="25"/>
  <c r="P390" i="25"/>
  <c r="O390" i="25"/>
  <c r="N390" i="25"/>
  <c r="M390" i="25"/>
  <c r="L390" i="25"/>
  <c r="K390" i="25"/>
  <c r="J390" i="25"/>
  <c r="X389" i="25"/>
  <c r="W389" i="25"/>
  <c r="V389" i="25"/>
  <c r="U389" i="25"/>
  <c r="T389" i="25"/>
  <c r="S389" i="25"/>
  <c r="R389" i="25"/>
  <c r="Q389" i="25"/>
  <c r="P389" i="25"/>
  <c r="O389" i="25"/>
  <c r="N389" i="25"/>
  <c r="M389" i="25"/>
  <c r="L389" i="25"/>
  <c r="K389" i="25"/>
  <c r="J389" i="25"/>
  <c r="X388" i="25"/>
  <c r="W388" i="25"/>
  <c r="V388" i="25"/>
  <c r="U388" i="25"/>
  <c r="T388" i="25"/>
  <c r="S388" i="25"/>
  <c r="R388" i="25"/>
  <c r="Q388" i="25"/>
  <c r="P388" i="25"/>
  <c r="O388" i="25"/>
  <c r="N388" i="25"/>
  <c r="M388" i="25"/>
  <c r="L388" i="25"/>
  <c r="K388" i="25"/>
  <c r="J388" i="25"/>
  <c r="X387" i="25"/>
  <c r="W387" i="25"/>
  <c r="V387" i="25"/>
  <c r="U387" i="25"/>
  <c r="T387" i="25"/>
  <c r="S387" i="25"/>
  <c r="R387" i="25"/>
  <c r="Q387" i="25"/>
  <c r="P387" i="25"/>
  <c r="O387" i="25"/>
  <c r="N387" i="25"/>
  <c r="M387" i="25"/>
  <c r="L387" i="25"/>
  <c r="K387" i="25"/>
  <c r="J387" i="25"/>
  <c r="X386" i="25"/>
  <c r="W386" i="25"/>
  <c r="V386" i="25"/>
  <c r="U386" i="25"/>
  <c r="T386" i="25"/>
  <c r="S386" i="25"/>
  <c r="R386" i="25"/>
  <c r="Q386" i="25"/>
  <c r="P386" i="25"/>
  <c r="O386" i="25"/>
  <c r="N386" i="25"/>
  <c r="M386" i="25"/>
  <c r="L386" i="25"/>
  <c r="K386" i="25"/>
  <c r="J386" i="25"/>
  <c r="X385" i="25"/>
  <c r="W385" i="25"/>
  <c r="V385" i="25"/>
  <c r="U385" i="25"/>
  <c r="T385" i="25"/>
  <c r="S385" i="25"/>
  <c r="R385" i="25"/>
  <c r="Q385" i="25"/>
  <c r="P385" i="25"/>
  <c r="O385" i="25"/>
  <c r="N385" i="25"/>
  <c r="M385" i="25"/>
  <c r="L385" i="25"/>
  <c r="K385" i="25"/>
  <c r="J385" i="25"/>
  <c r="X384" i="25"/>
  <c r="W384" i="25"/>
  <c r="V384" i="25"/>
  <c r="U384" i="25"/>
  <c r="T384" i="25"/>
  <c r="S384" i="25"/>
  <c r="R384" i="25"/>
  <c r="Q384" i="25"/>
  <c r="P384" i="25"/>
  <c r="O384" i="25"/>
  <c r="N384" i="25"/>
  <c r="M384" i="25"/>
  <c r="L384" i="25"/>
  <c r="K384" i="25"/>
  <c r="J384" i="25"/>
  <c r="X383" i="25"/>
  <c r="W383" i="25"/>
  <c r="V383" i="25"/>
  <c r="U383" i="25"/>
  <c r="T383" i="25"/>
  <c r="S383" i="25"/>
  <c r="R383" i="25"/>
  <c r="Q383" i="25"/>
  <c r="P383" i="25"/>
  <c r="O383" i="25"/>
  <c r="N383" i="25"/>
  <c r="M383" i="25"/>
  <c r="L383" i="25"/>
  <c r="K383" i="25"/>
  <c r="J383" i="25"/>
  <c r="X382" i="25"/>
  <c r="W382" i="25"/>
  <c r="V382" i="25"/>
  <c r="U382" i="25"/>
  <c r="T382" i="25"/>
  <c r="S382" i="25"/>
  <c r="R382" i="25"/>
  <c r="Q382" i="25"/>
  <c r="P382" i="25"/>
  <c r="O382" i="25"/>
  <c r="N382" i="25"/>
  <c r="M382" i="25"/>
  <c r="L382" i="25"/>
  <c r="K382" i="25"/>
  <c r="J382" i="25"/>
  <c r="X380" i="25"/>
  <c r="W380" i="25"/>
  <c r="V380" i="25"/>
  <c r="U380" i="25"/>
  <c r="T380" i="25"/>
  <c r="S380" i="25"/>
  <c r="R380" i="25"/>
  <c r="Q380" i="25"/>
  <c r="P380" i="25"/>
  <c r="O380" i="25"/>
  <c r="N380" i="25"/>
  <c r="M380" i="25"/>
  <c r="L380" i="25"/>
  <c r="K380" i="25"/>
  <c r="J380" i="25"/>
  <c r="X379" i="25"/>
  <c r="W379" i="25"/>
  <c r="V379" i="25"/>
  <c r="U379" i="25"/>
  <c r="T379" i="25"/>
  <c r="S379" i="25"/>
  <c r="R379" i="25"/>
  <c r="Q379" i="25"/>
  <c r="P379" i="25"/>
  <c r="O379" i="25"/>
  <c r="N379" i="25"/>
  <c r="M379" i="25"/>
  <c r="L379" i="25"/>
  <c r="K379" i="25"/>
  <c r="J379" i="25"/>
  <c r="X378" i="25"/>
  <c r="W378" i="25"/>
  <c r="V378" i="25"/>
  <c r="U378" i="25"/>
  <c r="T378" i="25"/>
  <c r="S378" i="25"/>
  <c r="R378" i="25"/>
  <c r="Q378" i="25"/>
  <c r="P378" i="25"/>
  <c r="O378" i="25"/>
  <c r="N378" i="25"/>
  <c r="M378" i="25"/>
  <c r="L378" i="25"/>
  <c r="K378" i="25"/>
  <c r="J378" i="25"/>
  <c r="X377" i="25"/>
  <c r="W377" i="25"/>
  <c r="V377" i="25"/>
  <c r="U377" i="25"/>
  <c r="T377" i="25"/>
  <c r="S377" i="25"/>
  <c r="R377" i="25"/>
  <c r="Q377" i="25"/>
  <c r="P377" i="25"/>
  <c r="O377" i="25"/>
  <c r="N377" i="25"/>
  <c r="M377" i="25"/>
  <c r="L377" i="25"/>
  <c r="K377" i="25"/>
  <c r="J377" i="25"/>
  <c r="X376" i="25"/>
  <c r="W376" i="25"/>
  <c r="V376" i="25"/>
  <c r="U376" i="25"/>
  <c r="T376" i="25"/>
  <c r="S376" i="25"/>
  <c r="R376" i="25"/>
  <c r="Q376" i="25"/>
  <c r="P376" i="25"/>
  <c r="O376" i="25"/>
  <c r="N376" i="25"/>
  <c r="M376" i="25"/>
  <c r="L376" i="25"/>
  <c r="K376" i="25"/>
  <c r="J376" i="25"/>
  <c r="X375" i="25"/>
  <c r="W375" i="25"/>
  <c r="V375" i="25"/>
  <c r="U375" i="25"/>
  <c r="T375" i="25"/>
  <c r="S375" i="25"/>
  <c r="R375" i="25"/>
  <c r="Q375" i="25"/>
  <c r="P375" i="25"/>
  <c r="O375" i="25"/>
  <c r="N375" i="25"/>
  <c r="M375" i="25"/>
  <c r="L375" i="25"/>
  <c r="K375" i="25"/>
  <c r="J375" i="25"/>
  <c r="X374" i="25"/>
  <c r="W374" i="25"/>
  <c r="V374" i="25"/>
  <c r="U374" i="25"/>
  <c r="T374" i="25"/>
  <c r="S374" i="25"/>
  <c r="R374" i="25"/>
  <c r="Q374" i="25"/>
  <c r="P374" i="25"/>
  <c r="O374" i="25"/>
  <c r="N374" i="25"/>
  <c r="M374" i="25"/>
  <c r="L374" i="25"/>
  <c r="K374" i="25"/>
  <c r="J374" i="25"/>
  <c r="X373" i="25"/>
  <c r="W373" i="25"/>
  <c r="V373" i="25"/>
  <c r="U373" i="25"/>
  <c r="T373" i="25"/>
  <c r="S373" i="25"/>
  <c r="R373" i="25"/>
  <c r="Q373" i="25"/>
  <c r="P373" i="25"/>
  <c r="O373" i="25"/>
  <c r="N373" i="25"/>
  <c r="M373" i="25"/>
  <c r="L373" i="25"/>
  <c r="K373" i="25"/>
  <c r="J373" i="25"/>
  <c r="X372" i="25"/>
  <c r="W372" i="25"/>
  <c r="V372" i="25"/>
  <c r="U372" i="25"/>
  <c r="T372" i="25"/>
  <c r="S372" i="25"/>
  <c r="R372" i="25"/>
  <c r="Q372" i="25"/>
  <c r="P372" i="25"/>
  <c r="O372" i="25"/>
  <c r="N372" i="25"/>
  <c r="M372" i="25"/>
  <c r="L372" i="25"/>
  <c r="K372" i="25"/>
  <c r="J372" i="25"/>
  <c r="X371" i="25"/>
  <c r="W371" i="25"/>
  <c r="V371" i="25"/>
  <c r="U371" i="25"/>
  <c r="T371" i="25"/>
  <c r="S371" i="25"/>
  <c r="R371" i="25"/>
  <c r="Q371" i="25"/>
  <c r="P371" i="25"/>
  <c r="O371" i="25"/>
  <c r="N371" i="25"/>
  <c r="M371" i="25"/>
  <c r="L371" i="25"/>
  <c r="K371" i="25"/>
  <c r="J371" i="25"/>
  <c r="X370" i="25"/>
  <c r="W370" i="25"/>
  <c r="V370" i="25"/>
  <c r="U370" i="25"/>
  <c r="T370" i="25"/>
  <c r="S370" i="25"/>
  <c r="R370" i="25"/>
  <c r="Q370" i="25"/>
  <c r="P370" i="25"/>
  <c r="O370" i="25"/>
  <c r="N370" i="25"/>
  <c r="M370" i="25"/>
  <c r="L370" i="25"/>
  <c r="K370" i="25"/>
  <c r="J370" i="25"/>
  <c r="X369" i="25"/>
  <c r="W369" i="25"/>
  <c r="V369" i="25"/>
  <c r="U369" i="25"/>
  <c r="T369" i="25"/>
  <c r="S369" i="25"/>
  <c r="R369" i="25"/>
  <c r="Q369" i="25"/>
  <c r="P369" i="25"/>
  <c r="O369" i="25"/>
  <c r="N369" i="25"/>
  <c r="M369" i="25"/>
  <c r="L369" i="25"/>
  <c r="K369" i="25"/>
  <c r="J369" i="25"/>
  <c r="X368" i="25"/>
  <c r="W368" i="25"/>
  <c r="V368" i="25"/>
  <c r="U368" i="25"/>
  <c r="T368" i="25"/>
  <c r="S368" i="25"/>
  <c r="R368" i="25"/>
  <c r="Q368" i="25"/>
  <c r="P368" i="25"/>
  <c r="O368" i="25"/>
  <c r="N368" i="25"/>
  <c r="M368" i="25"/>
  <c r="L368" i="25"/>
  <c r="K368" i="25"/>
  <c r="J368" i="25"/>
  <c r="X367" i="25"/>
  <c r="W367" i="25"/>
  <c r="V367" i="25"/>
  <c r="U367" i="25"/>
  <c r="T367" i="25"/>
  <c r="S367" i="25"/>
  <c r="R367" i="25"/>
  <c r="Q367" i="25"/>
  <c r="P367" i="25"/>
  <c r="O367" i="25"/>
  <c r="N367" i="25"/>
  <c r="M367" i="25"/>
  <c r="L367" i="25"/>
  <c r="K367" i="25"/>
  <c r="J367" i="25"/>
  <c r="X366" i="25"/>
  <c r="W366" i="25"/>
  <c r="V366" i="25"/>
  <c r="U366" i="25"/>
  <c r="T366" i="25"/>
  <c r="S366" i="25"/>
  <c r="R366" i="25"/>
  <c r="Q366" i="25"/>
  <c r="P366" i="25"/>
  <c r="O366" i="25"/>
  <c r="N366" i="25"/>
  <c r="M366" i="25"/>
  <c r="L366" i="25"/>
  <c r="K366" i="25"/>
  <c r="J366" i="25"/>
  <c r="X365" i="25"/>
  <c r="W365" i="25"/>
  <c r="V365" i="25"/>
  <c r="U365" i="25"/>
  <c r="T365" i="25"/>
  <c r="S365" i="25"/>
  <c r="R365" i="25"/>
  <c r="Q365" i="25"/>
  <c r="P365" i="25"/>
  <c r="O365" i="25"/>
  <c r="N365" i="25"/>
  <c r="M365" i="25"/>
  <c r="L365" i="25"/>
  <c r="K365" i="25"/>
  <c r="J365" i="25"/>
  <c r="AM354" i="25"/>
  <c r="AK354" i="25"/>
  <c r="AG354" i="25"/>
  <c r="AE354" i="25"/>
  <c r="H285" i="25"/>
  <c r="H284" i="25"/>
  <c r="H282" i="25"/>
  <c r="H280" i="25"/>
  <c r="H279" i="25"/>
  <c r="H278" i="25"/>
  <c r="H277" i="25"/>
  <c r="H276" i="25"/>
  <c r="H275" i="25"/>
  <c r="H274" i="25"/>
  <c r="H273" i="25"/>
  <c r="H272" i="25"/>
  <c r="H271" i="25"/>
  <c r="H270" i="25"/>
  <c r="H269" i="25"/>
  <c r="H268" i="25"/>
  <c r="H267" i="25"/>
  <c r="H266" i="25"/>
  <c r="H265" i="25"/>
  <c r="H264" i="25"/>
  <c r="H263" i="25"/>
  <c r="H262" i="25"/>
  <c r="H253" i="25"/>
  <c r="H252" i="25"/>
  <c r="H251" i="25"/>
  <c r="H250" i="25"/>
  <c r="H249" i="25"/>
  <c r="H248" i="25"/>
  <c r="H247" i="25"/>
  <c r="H246" i="25"/>
  <c r="H245" i="25"/>
  <c r="H244" i="25"/>
  <c r="H243" i="25"/>
  <c r="H242" i="25"/>
  <c r="H241" i="25"/>
  <c r="H240" i="25"/>
  <c r="H239" i="25"/>
  <c r="H238" i="25"/>
  <c r="H237" i="25"/>
  <c r="H236" i="25"/>
  <c r="H235" i="25"/>
  <c r="H234" i="25"/>
  <c r="H233" i="25"/>
  <c r="H232" i="25"/>
  <c r="H231" i="25"/>
  <c r="H229" i="25"/>
  <c r="H228" i="25"/>
  <c r="H227" i="25"/>
  <c r="H226" i="25"/>
  <c r="H225" i="25"/>
  <c r="H224" i="25"/>
  <c r="H223" i="25"/>
  <c r="H222" i="25"/>
  <c r="H221" i="25"/>
  <c r="H220" i="25"/>
  <c r="H219" i="25"/>
  <c r="H218" i="25"/>
  <c r="H217" i="25"/>
  <c r="H216" i="25"/>
  <c r="H211" i="25"/>
  <c r="H210" i="25"/>
  <c r="H209" i="25"/>
  <c r="H208" i="25"/>
  <c r="H207" i="25"/>
  <c r="H206" i="25"/>
  <c r="H205" i="25"/>
  <c r="H204" i="25"/>
  <c r="H203" i="25"/>
  <c r="H202" i="25"/>
  <c r="H201" i="25"/>
  <c r="H200" i="25"/>
  <c r="H199" i="25"/>
  <c r="H198" i="25"/>
  <c r="H197" i="25"/>
  <c r="H196" i="25"/>
  <c r="H195" i="25"/>
  <c r="H194" i="25"/>
  <c r="H193" i="25"/>
  <c r="H192" i="25"/>
  <c r="H191" i="25"/>
  <c r="H190" i="25"/>
  <c r="H189" i="25"/>
  <c r="H188" i="25"/>
  <c r="H187" i="25"/>
  <c r="H186" i="25"/>
  <c r="H185" i="25"/>
  <c r="H183" i="25"/>
  <c r="H182" i="25"/>
  <c r="H181" i="25"/>
  <c r="H180" i="25"/>
  <c r="H179" i="25"/>
  <c r="H178" i="25"/>
  <c r="H177" i="25"/>
  <c r="H176" i="25"/>
  <c r="H175" i="25"/>
  <c r="H174" i="25"/>
  <c r="H173" i="25"/>
  <c r="H172" i="25"/>
  <c r="H171" i="25"/>
  <c r="H170" i="25"/>
  <c r="H168" i="25"/>
  <c r="H167" i="25"/>
  <c r="H166" i="25"/>
  <c r="H165" i="25"/>
  <c r="H164" i="25"/>
  <c r="H163" i="25"/>
  <c r="H162" i="25"/>
  <c r="H161" i="25"/>
  <c r="H160" i="25"/>
  <c r="H159" i="25"/>
  <c r="H158" i="25"/>
  <c r="H155" i="25"/>
  <c r="H154" i="25"/>
  <c r="H153" i="25"/>
  <c r="H152" i="25"/>
  <c r="H151"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58" i="25"/>
  <c r="H57" i="25"/>
  <c r="H56"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V50" i="10"/>
  <c r="U50" i="10"/>
  <c r="T50" i="10"/>
  <c r="H53" i="27"/>
  <c r="W48" i="10"/>
  <c r="W62" i="10"/>
  <c r="V48" i="10"/>
  <c r="V62" i="10"/>
  <c r="U48" i="10"/>
  <c r="U62" i="10"/>
  <c r="T48" i="10"/>
  <c r="T62" i="10"/>
  <c r="H52" i="27"/>
  <c r="W67" i="10"/>
  <c r="V67" i="10"/>
  <c r="U67" i="10"/>
  <c r="T67" i="10"/>
  <c r="H50" i="27"/>
  <c r="H49" i="27"/>
  <c r="H48" i="27"/>
  <c r="H47" i="27"/>
  <c r="H46" i="27"/>
  <c r="W63" i="10"/>
  <c r="V63" i="10"/>
  <c r="U63" i="10"/>
  <c r="T63" i="10"/>
  <c r="H45" i="27"/>
  <c r="H44" i="27"/>
  <c r="H43" i="27"/>
  <c r="W54" i="10"/>
  <c r="V54" i="10"/>
  <c r="U54" i="10"/>
  <c r="H41" i="27"/>
  <c r="H40" i="27"/>
  <c r="H39" i="27"/>
  <c r="H38" i="27"/>
  <c r="H37" i="27"/>
  <c r="H36" i="27"/>
  <c r="H35" i="27"/>
  <c r="H34" i="27"/>
  <c r="H33" i="27"/>
  <c r="W40" i="10"/>
  <c r="V40" i="10"/>
  <c r="U40" i="10"/>
  <c r="T40" i="10"/>
  <c r="H31" i="27"/>
  <c r="H30" i="27"/>
  <c r="H29" i="27"/>
  <c r="H28" i="27"/>
  <c r="H27" i="27"/>
  <c r="H26" i="27"/>
  <c r="H25" i="27"/>
  <c r="H24" i="27"/>
  <c r="AG22" i="27"/>
  <c r="AG20" i="27" s="1"/>
  <c r="AF22" i="27"/>
  <c r="AF20" i="27" s="1"/>
  <c r="AE22" i="27"/>
  <c r="AE20" i="27" s="1"/>
  <c r="AD22" i="27"/>
  <c r="AD20" i="27" s="1"/>
  <c r="H22" i="27"/>
  <c r="H21" i="27"/>
  <c r="H20" i="27"/>
  <c r="H19" i="27"/>
  <c r="W24" i="10"/>
  <c r="V24" i="10"/>
  <c r="U24" i="10"/>
  <c r="T24" i="10"/>
  <c r="H18" i="27"/>
  <c r="H17" i="27"/>
  <c r="H16" i="27"/>
  <c r="V15" i="10"/>
  <c r="U15" i="10"/>
  <c r="T15" i="10"/>
  <c r="H14" i="27"/>
  <c r="H13" i="27"/>
  <c r="H12" i="27"/>
  <c r="H11" i="27"/>
  <c r="H10" i="27"/>
  <c r="H9" i="27"/>
  <c r="H8" i="27"/>
  <c r="H7" i="27"/>
  <c r="H6" i="27"/>
  <c r="H4" i="27"/>
  <c r="X67" i="10"/>
  <c r="X68" i="10"/>
  <c r="S67" i="10"/>
  <c r="S68" i="10"/>
  <c r="R67" i="10"/>
  <c r="R68" i="10"/>
  <c r="Q67" i="10"/>
  <c r="Q68" i="10"/>
  <c r="P67" i="10"/>
  <c r="P68" i="10"/>
  <c r="O67" i="10"/>
  <c r="O68" i="10"/>
  <c r="N67" i="10"/>
  <c r="N68" i="10"/>
  <c r="M67" i="10"/>
  <c r="M68" i="10"/>
  <c r="L67" i="10"/>
  <c r="L68" i="10"/>
  <c r="K67" i="10"/>
  <c r="K68" i="10"/>
  <c r="J67" i="10"/>
  <c r="J68" i="10"/>
  <c r="I67" i="10"/>
  <c r="I68" i="10"/>
  <c r="H67" i="10"/>
  <c r="H68" i="10"/>
  <c r="G67" i="10"/>
  <c r="G68" i="10"/>
  <c r="F67" i="10"/>
  <c r="F68" i="10"/>
  <c r="E67" i="10"/>
  <c r="E68" i="10"/>
  <c r="D67" i="10"/>
  <c r="D68" i="10"/>
  <c r="X62" i="10"/>
  <c r="X63" i="10"/>
  <c r="S62" i="10"/>
  <c r="S63" i="10"/>
  <c r="R62" i="10"/>
  <c r="R63" i="10"/>
  <c r="Q62" i="10"/>
  <c r="Q63" i="10"/>
  <c r="P62" i="10"/>
  <c r="P63" i="10"/>
  <c r="O62" i="10"/>
  <c r="O63" i="10"/>
  <c r="N62" i="10"/>
  <c r="N63" i="10"/>
  <c r="M62" i="10"/>
  <c r="M63" i="10"/>
  <c r="L62" i="10"/>
  <c r="L63" i="10"/>
  <c r="K62" i="10"/>
  <c r="K63" i="10"/>
  <c r="J62" i="10"/>
  <c r="J63" i="10"/>
  <c r="I62" i="10"/>
  <c r="I63" i="10"/>
  <c r="H62" i="10"/>
  <c r="H63" i="10"/>
  <c r="G62" i="10"/>
  <c r="G63" i="10"/>
  <c r="F62" i="10"/>
  <c r="F63" i="10"/>
  <c r="E62" i="10"/>
  <c r="E63" i="10"/>
  <c r="D62" i="10"/>
  <c r="D63" i="10"/>
  <c r="X61" i="10"/>
  <c r="W61" i="10"/>
  <c r="V61" i="10"/>
  <c r="U61" i="10"/>
  <c r="T61" i="10"/>
  <c r="S61" i="10"/>
  <c r="R61" i="10"/>
  <c r="Q61" i="10"/>
  <c r="P61" i="10"/>
  <c r="O61" i="10"/>
  <c r="N61" i="10"/>
  <c r="M61" i="10"/>
  <c r="L61" i="10"/>
  <c r="K61" i="10"/>
  <c r="J61" i="10"/>
  <c r="I61" i="10"/>
  <c r="H61" i="10"/>
  <c r="G61" i="10"/>
  <c r="F61" i="10"/>
  <c r="E61" i="10"/>
  <c r="D61" i="10"/>
  <c r="X60" i="10"/>
  <c r="W60" i="10"/>
  <c r="V60" i="10"/>
  <c r="U60" i="10"/>
  <c r="T60" i="10"/>
  <c r="S60" i="10"/>
  <c r="R60" i="10"/>
  <c r="Q60" i="10"/>
  <c r="P60" i="10"/>
  <c r="O60" i="10"/>
  <c r="N60" i="10"/>
  <c r="M60" i="10"/>
  <c r="L60" i="10"/>
  <c r="K60" i="10"/>
  <c r="J60" i="10"/>
  <c r="I60" i="10"/>
  <c r="H60" i="10"/>
  <c r="G60" i="10"/>
  <c r="F60" i="10"/>
  <c r="E60" i="10"/>
  <c r="D60" i="10"/>
  <c r="X54" i="10"/>
  <c r="X55" i="10"/>
  <c r="S54" i="10"/>
  <c r="S55" i="10"/>
  <c r="R54" i="10"/>
  <c r="R55" i="10"/>
  <c r="Q54" i="10"/>
  <c r="Q55" i="10"/>
  <c r="P54" i="10"/>
  <c r="P55" i="10"/>
  <c r="O54" i="10"/>
  <c r="O55" i="10"/>
  <c r="N54" i="10"/>
  <c r="N55" i="10"/>
  <c r="M54" i="10"/>
  <c r="M55" i="10"/>
  <c r="L54" i="10"/>
  <c r="L55" i="10"/>
  <c r="K54" i="10"/>
  <c r="K55" i="10"/>
  <c r="J54" i="10"/>
  <c r="J55" i="10"/>
  <c r="I54" i="10"/>
  <c r="I55" i="10"/>
  <c r="H54" i="10"/>
  <c r="H55" i="10"/>
  <c r="G54" i="10"/>
  <c r="G55" i="10"/>
  <c r="F54" i="10"/>
  <c r="F55" i="10"/>
  <c r="E54" i="10"/>
  <c r="E55" i="10"/>
  <c r="D54" i="10"/>
  <c r="D55" i="10"/>
  <c r="X48" i="10"/>
  <c r="X50" i="10"/>
  <c r="X49" i="10"/>
  <c r="S48" i="10"/>
  <c r="S50" i="10"/>
  <c r="S49" i="10"/>
  <c r="R48" i="10"/>
  <c r="R50" i="10"/>
  <c r="R49" i="10"/>
  <c r="Q48" i="10"/>
  <c r="Q50" i="10"/>
  <c r="Q49" i="10"/>
  <c r="P48" i="10"/>
  <c r="P50" i="10"/>
  <c r="P49" i="10"/>
  <c r="O48" i="10"/>
  <c r="O50" i="10"/>
  <c r="O49" i="10"/>
  <c r="N48" i="10"/>
  <c r="N50" i="10"/>
  <c r="N49" i="10"/>
  <c r="M48" i="10"/>
  <c r="M50" i="10"/>
  <c r="M49" i="10"/>
  <c r="L48" i="10"/>
  <c r="L50" i="10"/>
  <c r="L49" i="10"/>
  <c r="K48" i="10"/>
  <c r="K50" i="10"/>
  <c r="K49" i="10"/>
  <c r="J48" i="10"/>
  <c r="J50" i="10"/>
  <c r="J49" i="10"/>
  <c r="I48" i="10"/>
  <c r="I50" i="10"/>
  <c r="I49" i="10"/>
  <c r="H48" i="10"/>
  <c r="H50" i="10"/>
  <c r="H49" i="10"/>
  <c r="G48" i="10"/>
  <c r="G50" i="10"/>
  <c r="G49" i="10"/>
  <c r="F48" i="10"/>
  <c r="F50" i="10"/>
  <c r="F49" i="10"/>
  <c r="E48" i="10"/>
  <c r="E50" i="10"/>
  <c r="E49" i="10"/>
  <c r="D48" i="10"/>
  <c r="D50" i="10"/>
  <c r="D49" i="10"/>
  <c r="X47" i="10"/>
  <c r="W47" i="10"/>
  <c r="V47" i="10"/>
  <c r="U47" i="10"/>
  <c r="T47" i="10"/>
  <c r="S47" i="10"/>
  <c r="R47" i="10"/>
  <c r="Q47" i="10"/>
  <c r="P47" i="10"/>
  <c r="O47" i="10"/>
  <c r="N47" i="10"/>
  <c r="M47" i="10"/>
  <c r="L47" i="10"/>
  <c r="K47" i="10"/>
  <c r="J47" i="10"/>
  <c r="I47" i="10"/>
  <c r="H47" i="10"/>
  <c r="G47" i="10"/>
  <c r="F47" i="10"/>
  <c r="E47" i="10"/>
  <c r="D47" i="10"/>
  <c r="X46" i="10"/>
  <c r="W46" i="10"/>
  <c r="V46" i="10"/>
  <c r="U46" i="10"/>
  <c r="T46" i="10"/>
  <c r="S46" i="10"/>
  <c r="R46" i="10"/>
  <c r="Q46" i="10"/>
  <c r="P46" i="10"/>
  <c r="O46" i="10"/>
  <c r="N46" i="10"/>
  <c r="M46" i="10"/>
  <c r="L46" i="10"/>
  <c r="K46" i="10"/>
  <c r="J46" i="10"/>
  <c r="I46" i="10"/>
  <c r="H46" i="10"/>
  <c r="G46" i="10"/>
  <c r="F46" i="10"/>
  <c r="E46" i="10"/>
  <c r="D46" i="10"/>
  <c r="X40" i="10"/>
  <c r="X41" i="10"/>
  <c r="S40" i="10"/>
  <c r="S41" i="10"/>
  <c r="R40" i="10"/>
  <c r="R41" i="10"/>
  <c r="Q40" i="10"/>
  <c r="Q41" i="10"/>
  <c r="P40" i="10"/>
  <c r="P41" i="10"/>
  <c r="O40" i="10"/>
  <c r="O41" i="10"/>
  <c r="N40" i="10"/>
  <c r="N41" i="10"/>
  <c r="M40" i="10"/>
  <c r="M41" i="10"/>
  <c r="L40" i="10"/>
  <c r="L41" i="10"/>
  <c r="K40" i="10"/>
  <c r="K41" i="10"/>
  <c r="J40" i="10"/>
  <c r="J41" i="10"/>
  <c r="I40" i="10"/>
  <c r="I41" i="10"/>
  <c r="H40" i="10"/>
  <c r="H41" i="10"/>
  <c r="G40" i="10"/>
  <c r="G41" i="10"/>
  <c r="F40" i="10"/>
  <c r="F41" i="10"/>
  <c r="E40" i="10"/>
  <c r="E41" i="10"/>
  <c r="D40" i="10"/>
  <c r="D41" i="10"/>
  <c r="X35" i="10"/>
  <c r="X37" i="10"/>
  <c r="X36" i="10"/>
  <c r="S35" i="10"/>
  <c r="S37" i="10"/>
  <c r="S36" i="10"/>
  <c r="R35" i="10"/>
  <c r="R37" i="10"/>
  <c r="R36" i="10"/>
  <c r="Q35" i="10"/>
  <c r="Q37" i="10"/>
  <c r="Q36" i="10"/>
  <c r="P35" i="10"/>
  <c r="P37" i="10"/>
  <c r="P36" i="10"/>
  <c r="O35" i="10"/>
  <c r="O37" i="10"/>
  <c r="O36" i="10"/>
  <c r="N35" i="10"/>
  <c r="N37" i="10"/>
  <c r="N36" i="10"/>
  <c r="M35" i="10"/>
  <c r="M37" i="10"/>
  <c r="M36" i="10"/>
  <c r="L35" i="10"/>
  <c r="L37" i="10"/>
  <c r="L36" i="10"/>
  <c r="K35" i="10"/>
  <c r="K37" i="10"/>
  <c r="K36" i="10"/>
  <c r="J35" i="10"/>
  <c r="J37" i="10"/>
  <c r="J36" i="10"/>
  <c r="I35" i="10"/>
  <c r="I37" i="10"/>
  <c r="I36" i="10"/>
  <c r="H35" i="10"/>
  <c r="H37" i="10"/>
  <c r="H36" i="10"/>
  <c r="G35" i="10"/>
  <c r="G37" i="10"/>
  <c r="G36" i="10"/>
  <c r="F35" i="10"/>
  <c r="F37" i="10"/>
  <c r="F36" i="10"/>
  <c r="E35" i="10"/>
  <c r="E37" i="10"/>
  <c r="E36" i="10"/>
  <c r="D35" i="10"/>
  <c r="D37" i="10"/>
  <c r="D36" i="10"/>
  <c r="X34" i="10"/>
  <c r="W34" i="10"/>
  <c r="V34" i="10"/>
  <c r="U34" i="10"/>
  <c r="T34" i="10"/>
  <c r="S34" i="10"/>
  <c r="R34" i="10"/>
  <c r="Q34" i="10"/>
  <c r="P34" i="10"/>
  <c r="O34" i="10"/>
  <c r="N34" i="10"/>
  <c r="M34" i="10"/>
  <c r="L34" i="10"/>
  <c r="K34" i="10"/>
  <c r="J34" i="10"/>
  <c r="I34" i="10"/>
  <c r="H34" i="10"/>
  <c r="G34" i="10"/>
  <c r="F34" i="10"/>
  <c r="E34" i="10"/>
  <c r="D34" i="10"/>
  <c r="X33" i="10"/>
  <c r="W33" i="10"/>
  <c r="V33" i="10"/>
  <c r="U33" i="10"/>
  <c r="T33" i="10"/>
  <c r="S33" i="10"/>
  <c r="R33" i="10"/>
  <c r="Q33" i="10"/>
  <c r="P33" i="10"/>
  <c r="O33" i="10"/>
  <c r="N33" i="10"/>
  <c r="M33" i="10"/>
  <c r="L33" i="10"/>
  <c r="K33" i="10"/>
  <c r="J33" i="10"/>
  <c r="I33" i="10"/>
  <c r="H33" i="10"/>
  <c r="G33" i="10"/>
  <c r="F33" i="10"/>
  <c r="E33" i="10"/>
  <c r="D33" i="10"/>
  <c r="X28" i="10"/>
  <c r="X29" i="10" s="1"/>
  <c r="X27" i="10" s="1"/>
  <c r="S28" i="10"/>
  <c r="S29" i="10" s="1"/>
  <c r="S27" i="10" s="1"/>
  <c r="R28" i="10"/>
  <c r="R29" i="10" s="1"/>
  <c r="R27" i="10" s="1"/>
  <c r="Q28" i="10"/>
  <c r="Q29" i="10" s="1"/>
  <c r="Q27" i="10" s="1"/>
  <c r="P28" i="10"/>
  <c r="P29" i="10" s="1"/>
  <c r="P27" i="10" s="1"/>
  <c r="O28" i="10"/>
  <c r="O29" i="10" s="1"/>
  <c r="O27" i="10" s="1"/>
  <c r="N28" i="10"/>
  <c r="N29" i="10" s="1"/>
  <c r="N27" i="10" s="1"/>
  <c r="M28" i="10"/>
  <c r="M29" i="10" s="1"/>
  <c r="M27" i="10" s="1"/>
  <c r="L28" i="10"/>
  <c r="L29" i="10" s="1"/>
  <c r="L27" i="10" s="1"/>
  <c r="K28" i="10"/>
  <c r="K29" i="10" s="1"/>
  <c r="K27" i="10" s="1"/>
  <c r="J28" i="10"/>
  <c r="J29" i="10" s="1"/>
  <c r="J27" i="10" s="1"/>
  <c r="I28" i="10"/>
  <c r="I29" i="10" s="1"/>
  <c r="I27" i="10" s="1"/>
  <c r="H28" i="10"/>
  <c r="H29" i="10" s="1"/>
  <c r="H27" i="10" s="1"/>
  <c r="G28" i="10"/>
  <c r="G29" i="10" s="1"/>
  <c r="G27" i="10" s="1"/>
  <c r="F28" i="10"/>
  <c r="F29" i="10" s="1"/>
  <c r="F27" i="10" s="1"/>
  <c r="E28" i="10"/>
  <c r="E29" i="10" s="1"/>
  <c r="E27" i="10" s="1"/>
  <c r="D28" i="10"/>
  <c r="D29" i="10" s="1"/>
  <c r="D27" i="10" s="1"/>
  <c r="X25" i="10"/>
  <c r="S25" i="10"/>
  <c r="R25" i="10"/>
  <c r="Q25" i="10"/>
  <c r="P25" i="10"/>
  <c r="O25" i="10"/>
  <c r="N25" i="10"/>
  <c r="M25" i="10"/>
  <c r="L25" i="10"/>
  <c r="K25" i="10"/>
  <c r="J25" i="10"/>
  <c r="I25" i="10"/>
  <c r="H25" i="10"/>
  <c r="G25" i="10"/>
  <c r="F25" i="10"/>
  <c r="E25" i="10"/>
  <c r="D25" i="10"/>
  <c r="X24" i="10"/>
  <c r="S24" i="10"/>
  <c r="R24" i="10"/>
  <c r="Q24" i="10"/>
  <c r="P24" i="10"/>
  <c r="O24" i="10"/>
  <c r="N24" i="10"/>
  <c r="M24" i="10"/>
  <c r="L24" i="10"/>
  <c r="K24" i="10"/>
  <c r="J24" i="10"/>
  <c r="I24" i="10"/>
  <c r="H24" i="10"/>
  <c r="G24" i="10"/>
  <c r="F24" i="10"/>
  <c r="E24" i="10"/>
  <c r="D24" i="10"/>
  <c r="X23" i="10"/>
  <c r="S23" i="10"/>
  <c r="R23" i="10"/>
  <c r="Q23" i="10"/>
  <c r="P23" i="10"/>
  <c r="O23" i="10"/>
  <c r="N23" i="10"/>
  <c r="M23" i="10"/>
  <c r="L23" i="10"/>
  <c r="K23" i="10"/>
  <c r="J23" i="10"/>
  <c r="I23" i="10"/>
  <c r="H23" i="10"/>
  <c r="G23" i="10"/>
  <c r="F23" i="10"/>
  <c r="E23" i="10"/>
  <c r="D23" i="10"/>
  <c r="X22" i="10"/>
  <c r="W22" i="10"/>
  <c r="V22" i="10"/>
  <c r="U22" i="10"/>
  <c r="T22" i="10"/>
  <c r="S22" i="10"/>
  <c r="R22" i="10"/>
  <c r="Q22" i="10"/>
  <c r="P22" i="10"/>
  <c r="O22" i="10"/>
  <c r="N22" i="10"/>
  <c r="M22" i="10"/>
  <c r="L22" i="10"/>
  <c r="K22" i="10"/>
  <c r="J22" i="10"/>
  <c r="I22" i="10"/>
  <c r="H22" i="10"/>
  <c r="G22" i="10"/>
  <c r="F22" i="10"/>
  <c r="E22" i="10"/>
  <c r="D22" i="10"/>
  <c r="X21" i="10"/>
  <c r="W21" i="10"/>
  <c r="V21" i="10"/>
  <c r="U21" i="10"/>
  <c r="T21" i="10"/>
  <c r="S21" i="10"/>
  <c r="R21" i="10"/>
  <c r="Q21" i="10"/>
  <c r="P21" i="10"/>
  <c r="O21" i="10"/>
  <c r="N21" i="10"/>
  <c r="M21" i="10"/>
  <c r="L21" i="10"/>
  <c r="K21" i="10"/>
  <c r="J21" i="10"/>
  <c r="I21" i="10"/>
  <c r="H21" i="10"/>
  <c r="G21" i="10"/>
  <c r="F21" i="10"/>
  <c r="E21" i="10"/>
  <c r="D21" i="10"/>
  <c r="X15" i="10"/>
  <c r="X16" i="10"/>
  <c r="W15" i="10"/>
  <c r="S15" i="10"/>
  <c r="S16" i="10"/>
  <c r="R15" i="10"/>
  <c r="R16" i="10"/>
  <c r="Q15" i="10"/>
  <c r="Q16" i="10"/>
  <c r="P15" i="10"/>
  <c r="P16" i="10"/>
  <c r="O15" i="10"/>
  <c r="O16" i="10"/>
  <c r="N15" i="10"/>
  <c r="N16" i="10"/>
  <c r="M15" i="10"/>
  <c r="M16" i="10"/>
  <c r="L15" i="10"/>
  <c r="L16" i="10"/>
  <c r="K15" i="10"/>
  <c r="K16" i="10"/>
  <c r="J15" i="10"/>
  <c r="J16" i="10"/>
  <c r="I15" i="10"/>
  <c r="I16" i="10"/>
  <c r="H15" i="10"/>
  <c r="H16" i="10"/>
  <c r="G15" i="10"/>
  <c r="G16" i="10"/>
  <c r="F15" i="10"/>
  <c r="F16" i="10"/>
  <c r="E15" i="10"/>
  <c r="E16" i="10"/>
  <c r="D15" i="10"/>
  <c r="D16" i="10"/>
  <c r="X12" i="10"/>
  <c r="S12" i="10"/>
  <c r="R12" i="10"/>
  <c r="Q12" i="10"/>
  <c r="P12" i="10"/>
  <c r="O12" i="10"/>
  <c r="N12" i="10"/>
  <c r="M12" i="10"/>
  <c r="L12" i="10"/>
  <c r="K12" i="10"/>
  <c r="J12" i="10"/>
  <c r="I12" i="10"/>
  <c r="H12" i="10"/>
  <c r="G12" i="10"/>
  <c r="F12" i="10"/>
  <c r="E12" i="10"/>
  <c r="D12" i="10"/>
  <c r="X11" i="10"/>
  <c r="S11" i="10"/>
  <c r="R11" i="10"/>
  <c r="Q11" i="10"/>
  <c r="P11" i="10"/>
  <c r="O11" i="10"/>
  <c r="N11" i="10"/>
  <c r="M11" i="10"/>
  <c r="L11" i="10"/>
  <c r="K11" i="10"/>
  <c r="J11" i="10"/>
  <c r="I11" i="10"/>
  <c r="H11" i="10"/>
  <c r="G11" i="10"/>
  <c r="F11" i="10"/>
  <c r="E11" i="10"/>
  <c r="D11" i="10"/>
  <c r="X10" i="10"/>
  <c r="S10" i="10"/>
  <c r="R10" i="10"/>
  <c r="Q10" i="10"/>
  <c r="P10" i="10"/>
  <c r="O10" i="10"/>
  <c r="N10" i="10"/>
  <c r="M10" i="10"/>
  <c r="L10" i="10"/>
  <c r="K10" i="10"/>
  <c r="J10" i="10"/>
  <c r="I10" i="10"/>
  <c r="H10" i="10"/>
  <c r="G10" i="10"/>
  <c r="F10" i="10"/>
  <c r="E10" i="10"/>
  <c r="D10" i="10"/>
  <c r="S9" i="10"/>
  <c r="R9" i="10"/>
  <c r="Q9" i="10"/>
  <c r="P9" i="10"/>
  <c r="O9" i="10"/>
  <c r="N9" i="10"/>
  <c r="M9" i="10"/>
  <c r="L9" i="10"/>
  <c r="K9" i="10"/>
  <c r="J9" i="10"/>
  <c r="I9" i="10"/>
  <c r="H9" i="10"/>
  <c r="G9" i="10"/>
  <c r="F9" i="10"/>
  <c r="E9" i="10"/>
  <c r="D9" i="10"/>
  <c r="X8" i="10"/>
  <c r="W8" i="10"/>
  <c r="V8" i="10"/>
  <c r="U8" i="10"/>
  <c r="T8" i="10"/>
  <c r="S8" i="10"/>
  <c r="R8" i="10"/>
  <c r="Q8" i="10"/>
  <c r="P8" i="10"/>
  <c r="O8" i="10"/>
  <c r="N8" i="10"/>
  <c r="M8" i="10"/>
  <c r="L8" i="10"/>
  <c r="K8" i="10"/>
  <c r="J8" i="10"/>
  <c r="I8" i="10"/>
  <c r="H8" i="10"/>
  <c r="G8" i="10"/>
  <c r="F8" i="10"/>
  <c r="E8" i="10"/>
  <c r="D8" i="10"/>
  <c r="X7" i="10"/>
  <c r="W7" i="10"/>
  <c r="V7" i="10"/>
  <c r="U7" i="10"/>
  <c r="T7" i="10"/>
  <c r="S7" i="10"/>
  <c r="R7" i="10"/>
  <c r="Q7" i="10"/>
  <c r="P7" i="10"/>
  <c r="O7" i="10"/>
  <c r="N7" i="10"/>
  <c r="M7" i="10"/>
  <c r="L7" i="10"/>
  <c r="K7" i="10"/>
  <c r="J7" i="10"/>
  <c r="I7" i="10"/>
  <c r="H7" i="10"/>
  <c r="G7" i="10"/>
  <c r="F7" i="10"/>
  <c r="E7" i="10"/>
  <c r="D7" i="10"/>
  <c r="X2" i="10"/>
  <c r="W2" i="10"/>
  <c r="V2" i="10"/>
  <c r="U2" i="10"/>
  <c r="T2" i="10"/>
  <c r="S2" i="10"/>
  <c r="R2" i="10"/>
  <c r="Q2" i="10"/>
  <c r="P2" i="10"/>
  <c r="O2" i="10"/>
  <c r="N2" i="10"/>
  <c r="M2" i="10"/>
  <c r="L2" i="10"/>
  <c r="K2" i="10"/>
  <c r="J2" i="10"/>
  <c r="I2" i="10"/>
  <c r="H2" i="10"/>
  <c r="G2" i="10"/>
  <c r="F2" i="10"/>
  <c r="E2" i="10"/>
  <c r="D2" i="10"/>
  <c r="O1" i="10"/>
  <c r="N1" i="10"/>
  <c r="M1" i="10"/>
  <c r="L1" i="10"/>
  <c r="K1" i="10"/>
  <c r="J1" i="10"/>
  <c r="I1" i="10"/>
  <c r="H1" i="10"/>
  <c r="G1" i="10"/>
  <c r="F1" i="10"/>
  <c r="E1" i="10"/>
  <c r="D1" i="10"/>
  <c r="G40" i="32"/>
  <c r="BB29" i="32"/>
  <c r="E18" i="32"/>
  <c r="H22" i="32"/>
  <c r="D21" i="32"/>
  <c r="G21" i="32"/>
  <c r="H16" i="32"/>
  <c r="G14" i="32"/>
  <c r="G23" i="32"/>
  <c r="G15" i="32"/>
  <c r="G22" i="32"/>
  <c r="F22" i="32"/>
  <c r="F19" i="32"/>
  <c r="D22" i="32"/>
  <c r="F23" i="32"/>
  <c r="G19" i="32"/>
  <c r="F17" i="32"/>
  <c r="E20" i="32"/>
  <c r="H26" i="32"/>
  <c r="G24" i="32"/>
  <c r="H18" i="32"/>
  <c r="E17" i="32"/>
  <c r="F20" i="32"/>
  <c r="G20" i="32"/>
  <c r="E25" i="32"/>
  <c r="D23" i="32"/>
  <c r="D17" i="32"/>
  <c r="D16" i="32"/>
  <c r="K13" i="32"/>
  <c r="F18" i="32"/>
  <c r="K21" i="32"/>
  <c r="E12" i="32"/>
  <c r="D13" i="32"/>
  <c r="J23" i="32"/>
  <c r="G18" i="32"/>
  <c r="G26" i="32"/>
  <c r="I17" i="32"/>
  <c r="E13" i="32"/>
  <c r="D26" i="32"/>
  <c r="E26" i="32"/>
  <c r="H12" i="32"/>
  <c r="K17" i="32"/>
  <c r="J18" i="32"/>
  <c r="I13" i="32"/>
  <c r="J26" i="32"/>
  <c r="H14" i="32"/>
  <c r="I19" i="32"/>
  <c r="L24" i="32"/>
  <c r="D11" i="32"/>
  <c r="H11" i="32"/>
  <c r="I23" i="32"/>
  <c r="L19" i="32"/>
  <c r="L20" i="32"/>
  <c r="N13" i="32"/>
  <c r="L22" i="32"/>
  <c r="J25" i="32"/>
  <c r="N26" i="32"/>
  <c r="L17" i="32"/>
  <c r="N23" i="32"/>
  <c r="J15" i="32"/>
  <c r="M23" i="32"/>
  <c r="J16" i="32"/>
  <c r="I15" i="32"/>
  <c r="L13" i="32"/>
  <c r="L23" i="32"/>
  <c r="L18" i="32"/>
  <c r="I16" i="32"/>
  <c r="K15" i="32"/>
  <c r="K26" i="32"/>
  <c r="M15" i="32"/>
  <c r="K23" i="32"/>
  <c r="K14" i="32"/>
  <c r="I26" i="32"/>
  <c r="I21" i="32"/>
  <c r="I18" i="32"/>
  <c r="L14" i="32"/>
  <c r="I22" i="32"/>
  <c r="M12" i="32"/>
  <c r="K19" i="32"/>
  <c r="I24" i="32"/>
  <c r="N17" i="32"/>
  <c r="M20" i="32"/>
  <c r="N24" i="32"/>
  <c r="N16" i="32"/>
  <c r="L21" i="32"/>
  <c r="N22" i="32"/>
  <c r="M14" i="32"/>
  <c r="N14" i="32"/>
  <c r="I20" i="32"/>
  <c r="M13" i="32"/>
  <c r="F25" i="32"/>
  <c r="N12" i="32"/>
  <c r="N15" i="32"/>
  <c r="M24" i="32"/>
  <c r="J21" i="32"/>
  <c r="M16" i="32"/>
  <c r="J24" i="32"/>
  <c r="J20" i="32"/>
  <c r="N20" i="32"/>
  <c r="K20" i="32"/>
  <c r="J14" i="32"/>
  <c r="K24" i="32"/>
  <c r="L15" i="32"/>
  <c r="L16" i="32"/>
  <c r="K16" i="32"/>
  <c r="I25" i="32"/>
  <c r="M26" i="32"/>
  <c r="L26" i="32"/>
  <c r="J19" i="32"/>
  <c r="K12" i="32"/>
  <c r="I12" i="32"/>
  <c r="M22" i="32"/>
  <c r="I14" i="32"/>
  <c r="M17" i="32"/>
  <c r="L11" i="32"/>
  <c r="K11" i="32"/>
  <c r="N11" i="32"/>
  <c r="M18" i="32"/>
  <c r="I11" i="32"/>
  <c r="J12" i="32"/>
  <c r="F11" i="32"/>
  <c r="M1" i="12" l="1"/>
  <c r="N2" i="12"/>
  <c r="N10" i="12"/>
  <c r="N9" i="12"/>
  <c r="O9" i="12"/>
  <c r="O10" i="12"/>
  <c r="O2" i="12"/>
  <c r="V28" i="10"/>
  <c r="V29" i="10" s="1"/>
  <c r="V27" i="10" s="1"/>
  <c r="AI354" i="25"/>
  <c r="AH16" i="15"/>
  <c r="AH26" i="15"/>
  <c r="AH14" i="15"/>
  <c r="AL53" i="29"/>
  <c r="AH11" i="15"/>
  <c r="W28" i="10"/>
  <c r="W29" i="10" s="1"/>
  <c r="W27" i="10" s="1"/>
  <c r="X56" i="10"/>
  <c r="X53" i="10" s="1"/>
  <c r="X51" i="10" s="1"/>
  <c r="AF6" i="25"/>
  <c r="AF52" i="25" s="1"/>
  <c r="F52" i="32" s="1"/>
  <c r="AN6" i="25"/>
  <c r="AN52" i="25" s="1"/>
  <c r="N52" i="32" s="1"/>
  <c r="AJ27" i="29"/>
  <c r="AY29" i="32"/>
  <c r="AY30" i="32" s="1"/>
  <c r="S69" i="10"/>
  <c r="S66" i="10" s="1"/>
  <c r="S64" i="10" s="1"/>
  <c r="H17" i="10"/>
  <c r="H14" i="10" s="1"/>
  <c r="L42" i="10"/>
  <c r="L39" i="10" s="1"/>
  <c r="L38" i="10" s="1"/>
  <c r="J56" i="10"/>
  <c r="J53" i="10" s="1"/>
  <c r="J51" i="10" s="1"/>
  <c r="F56" i="10"/>
  <c r="F53" i="10" s="1"/>
  <c r="F51" i="10" s="1"/>
  <c r="E42" i="10"/>
  <c r="E39" i="10" s="1"/>
  <c r="E38" i="10" s="1"/>
  <c r="X42" i="10"/>
  <c r="X39" i="10" s="1"/>
  <c r="X38" i="10" s="1"/>
  <c r="G69" i="10"/>
  <c r="G66" i="10" s="1"/>
  <c r="G64" i="10" s="1"/>
  <c r="K69" i="10"/>
  <c r="K66" i="10" s="1"/>
  <c r="K64" i="10" s="1"/>
  <c r="O69" i="10"/>
  <c r="O66" i="10" s="1"/>
  <c r="O64" i="10" s="1"/>
  <c r="D69" i="10"/>
  <c r="D66" i="10" s="1"/>
  <c r="D64" i="10" s="1"/>
  <c r="H69" i="10"/>
  <c r="H66" i="10" s="1"/>
  <c r="H64" i="10" s="1"/>
  <c r="L69" i="10"/>
  <c r="L66" i="10" s="1"/>
  <c r="L64" i="10" s="1"/>
  <c r="P69" i="10"/>
  <c r="P66" i="10" s="1"/>
  <c r="P64" i="10" s="1"/>
  <c r="X69" i="10"/>
  <c r="X66" i="10" s="1"/>
  <c r="X64" i="10" s="1"/>
  <c r="E56" i="10"/>
  <c r="E53" i="10" s="1"/>
  <c r="E51" i="10" s="1"/>
  <c r="I56" i="10"/>
  <c r="I53" i="10" s="1"/>
  <c r="I51" i="10" s="1"/>
  <c r="M56" i="10"/>
  <c r="M53" i="10" s="1"/>
  <c r="M51" i="10" s="1"/>
  <c r="E69" i="10"/>
  <c r="E66" i="10" s="1"/>
  <c r="E64" i="10" s="1"/>
  <c r="I69" i="10"/>
  <c r="I66" i="10" s="1"/>
  <c r="I64" i="10" s="1"/>
  <c r="Q69" i="10"/>
  <c r="Q66" i="10" s="1"/>
  <c r="Q64" i="10" s="1"/>
  <c r="D42" i="10"/>
  <c r="D39" i="10" s="1"/>
  <c r="D38" i="10" s="1"/>
  <c r="H42" i="10"/>
  <c r="H39" i="10" s="1"/>
  <c r="H38" i="10" s="1"/>
  <c r="N56" i="10"/>
  <c r="N53" i="10" s="1"/>
  <c r="N51" i="10" s="1"/>
  <c r="R56" i="10"/>
  <c r="R53" i="10" s="1"/>
  <c r="R51" i="10" s="1"/>
  <c r="F69" i="10"/>
  <c r="F66" i="10" s="1"/>
  <c r="F64" i="10" s="1"/>
  <c r="J69" i="10"/>
  <c r="J66" i="10" s="1"/>
  <c r="J64" i="10" s="1"/>
  <c r="N69" i="10"/>
  <c r="N66" i="10" s="1"/>
  <c r="N64" i="10" s="1"/>
  <c r="R69" i="10"/>
  <c r="R66" i="10" s="1"/>
  <c r="R64" i="10" s="1"/>
  <c r="F17" i="10"/>
  <c r="F14" i="10" s="1"/>
  <c r="J17" i="10"/>
  <c r="J14" i="10" s="1"/>
  <c r="N17" i="10"/>
  <c r="N14" i="10" s="1"/>
  <c r="R17" i="10"/>
  <c r="R14" i="10" s="1"/>
  <c r="G17" i="10"/>
  <c r="G14" i="10" s="1"/>
  <c r="K17" i="10"/>
  <c r="K14" i="10" s="1"/>
  <c r="O17" i="10"/>
  <c r="O14" i="10" s="1"/>
  <c r="S17" i="10"/>
  <c r="S14" i="10" s="1"/>
  <c r="G42" i="10"/>
  <c r="G39" i="10" s="1"/>
  <c r="G38" i="10" s="1"/>
  <c r="K42" i="10"/>
  <c r="K39" i="10" s="1"/>
  <c r="K38" i="10" s="1"/>
  <c r="O42" i="10"/>
  <c r="O39" i="10" s="1"/>
  <c r="O38" i="10" s="1"/>
  <c r="S42" i="10"/>
  <c r="S39" i="10" s="1"/>
  <c r="S38" i="10" s="1"/>
  <c r="D56" i="10"/>
  <c r="D53" i="10" s="1"/>
  <c r="D51" i="10" s="1"/>
  <c r="H56" i="10"/>
  <c r="H53" i="10" s="1"/>
  <c r="H51" i="10" s="1"/>
  <c r="L56" i="10"/>
  <c r="L53" i="10" s="1"/>
  <c r="L51" i="10" s="1"/>
  <c r="P56" i="10"/>
  <c r="P53" i="10" s="1"/>
  <c r="P51" i="10" s="1"/>
  <c r="M69" i="10"/>
  <c r="M66" i="10" s="1"/>
  <c r="M64" i="10" s="1"/>
  <c r="D17" i="10"/>
  <c r="D14" i="10" s="1"/>
  <c r="L17" i="10"/>
  <c r="L14" i="10" s="1"/>
  <c r="P17" i="10"/>
  <c r="P14" i="10" s="1"/>
  <c r="P42" i="10"/>
  <c r="P39" i="10" s="1"/>
  <c r="P38" i="10" s="1"/>
  <c r="Q56" i="10"/>
  <c r="Q53" i="10" s="1"/>
  <c r="Q51" i="10" s="1"/>
  <c r="I17" i="10"/>
  <c r="I14" i="10" s="1"/>
  <c r="Q17" i="10"/>
  <c r="Q14" i="10" s="1"/>
  <c r="X17" i="10"/>
  <c r="X14" i="10" s="1"/>
  <c r="I42" i="10"/>
  <c r="I39" i="10" s="1"/>
  <c r="I38" i="10" s="1"/>
  <c r="M42" i="10"/>
  <c r="M39" i="10" s="1"/>
  <c r="M38" i="10" s="1"/>
  <c r="Q42" i="10"/>
  <c r="Q39" i="10" s="1"/>
  <c r="Q38" i="10" s="1"/>
  <c r="T54" i="10"/>
  <c r="U28" i="10"/>
  <c r="U29" i="10" s="1"/>
  <c r="U27" i="10" s="1"/>
  <c r="W50" i="10"/>
  <c r="T28" i="10"/>
  <c r="T29" i="10" s="1"/>
  <c r="T27" i="10" s="1"/>
  <c r="F42" i="10"/>
  <c r="F39" i="10" s="1"/>
  <c r="F38" i="10" s="1"/>
  <c r="J42" i="10"/>
  <c r="J39" i="10" s="1"/>
  <c r="J38" i="10" s="1"/>
  <c r="N42" i="10"/>
  <c r="N39" i="10" s="1"/>
  <c r="N38" i="10" s="1"/>
  <c r="R42" i="10"/>
  <c r="R39" i="10" s="1"/>
  <c r="R38" i="10" s="1"/>
  <c r="G56" i="10"/>
  <c r="G53" i="10" s="1"/>
  <c r="G51" i="10" s="1"/>
  <c r="K56" i="10"/>
  <c r="K53" i="10" s="1"/>
  <c r="K51" i="10" s="1"/>
  <c r="O56" i="10"/>
  <c r="O53" i="10" s="1"/>
  <c r="O51" i="10" s="1"/>
  <c r="S56" i="10"/>
  <c r="S53" i="10" s="1"/>
  <c r="S51" i="10" s="1"/>
  <c r="BC29" i="32"/>
  <c r="BD30" i="32" s="1"/>
  <c r="AI79" i="29"/>
  <c r="AD105" i="29"/>
  <c r="AG27" i="29"/>
  <c r="AH18" i="15"/>
  <c r="AH8" i="15"/>
  <c r="AG79" i="29"/>
  <c r="AG53" i="29"/>
  <c r="AH10" i="15"/>
  <c r="AH12" i="15"/>
  <c r="AD27" i="29"/>
  <c r="AL27" i="29"/>
  <c r="AD79" i="29"/>
  <c r="AF53" i="29"/>
  <c r="AH9" i="15"/>
  <c r="AH105" i="29"/>
  <c r="AI105" i="29"/>
  <c r="AM105" i="29"/>
  <c r="AW29" i="32"/>
  <c r="AX30" i="32" s="1"/>
  <c r="AN53" i="29"/>
  <c r="E17" i="10"/>
  <c r="E14" i="10" s="1"/>
  <c r="M17" i="10"/>
  <c r="M14" i="10" s="1"/>
  <c r="J39" i="32"/>
  <c r="H39" i="32"/>
  <c r="G10" i="32"/>
  <c r="M9" i="32"/>
  <c r="AM6" i="25"/>
  <c r="K7" i="32"/>
  <c r="AK6" i="25"/>
  <c r="AK52" i="25" s="1"/>
  <c r="K52" i="32" s="1"/>
  <c r="H8" i="32"/>
  <c r="AH6" i="25"/>
  <c r="E9" i="32"/>
  <c r="N39" i="32"/>
  <c r="D7" i="32"/>
  <c r="AD6" i="25"/>
  <c r="AD355" i="25"/>
  <c r="AG355" i="25"/>
  <c r="AL355" i="25"/>
  <c r="AF27" i="29"/>
  <c r="AE79" i="29"/>
  <c r="AK27" i="29"/>
  <c r="AH27" i="29"/>
  <c r="AJ79" i="29"/>
  <c r="AN27" i="29"/>
  <c r="AW28" i="32"/>
  <c r="AK79" i="29"/>
  <c r="AG105" i="29"/>
  <c r="AL193" i="20"/>
  <c r="AL6" i="25"/>
  <c r="L6" i="32" s="1"/>
  <c r="AJ6" i="25"/>
  <c r="J6" i="32" s="1"/>
  <c r="AE6" i="25"/>
  <c r="AL105" i="20"/>
  <c r="AK17" i="20"/>
  <c r="AL354" i="25"/>
  <c r="AF105" i="29"/>
  <c r="AM53" i="29"/>
  <c r="AU30" i="32"/>
  <c r="D28" i="32"/>
  <c r="L28" i="32"/>
  <c r="F32" i="32"/>
  <c r="N32" i="32"/>
  <c r="K33" i="32"/>
  <c r="AH193" i="20"/>
  <c r="E21" i="32"/>
  <c r="F28" i="32"/>
  <c r="N28" i="32"/>
  <c r="H32" i="32"/>
  <c r="E33" i="32"/>
  <c r="M33" i="32"/>
  <c r="D37" i="32"/>
  <c r="E16" i="32"/>
  <c r="AG61" i="20"/>
  <c r="F15" i="32"/>
  <c r="G28" i="32"/>
  <c r="H13" i="32"/>
  <c r="H28" i="32"/>
  <c r="J32" i="32"/>
  <c r="G33" i="32"/>
  <c r="F37" i="32"/>
  <c r="H25" i="32"/>
  <c r="H24" i="32"/>
  <c r="G16" i="32"/>
  <c r="J28" i="32"/>
  <c r="D32" i="32"/>
  <c r="L32" i="32"/>
  <c r="I33" i="32"/>
  <c r="AE193" i="20"/>
  <c r="AF149" i="20"/>
  <c r="M28" i="32"/>
  <c r="G32" i="32"/>
  <c r="D33" i="32"/>
  <c r="L33" i="32"/>
  <c r="I32" i="32"/>
  <c r="F33" i="32"/>
  <c r="N33" i="32"/>
  <c r="E37" i="32"/>
  <c r="I28" i="32"/>
  <c r="K32" i="32"/>
  <c r="H33" i="32"/>
  <c r="G37" i="32"/>
  <c r="E28" i="32"/>
  <c r="K28" i="32"/>
  <c r="E32" i="32"/>
  <c r="M32" i="32"/>
  <c r="J33" i="32"/>
  <c r="AM61" i="20"/>
  <c r="AN61" i="20"/>
  <c r="N25" i="32"/>
  <c r="AF17" i="20"/>
  <c r="G8" i="32"/>
  <c r="AG6" i="25"/>
  <c r="AG52" i="25" s="1"/>
  <c r="K25" i="32"/>
  <c r="AH17" i="20"/>
  <c r="AG17" i="20"/>
  <c r="I35" i="32"/>
  <c r="I9" i="32"/>
  <c r="AI6" i="25"/>
  <c r="I6" i="32" s="1"/>
  <c r="AE61" i="20"/>
  <c r="D24" i="32"/>
  <c r="H20" i="32"/>
  <c r="H19" i="32"/>
  <c r="E15" i="32"/>
  <c r="E19" i="32"/>
  <c r="AD17" i="20"/>
  <c r="K31" i="32"/>
  <c r="AM149" i="20"/>
  <c r="AF105" i="20"/>
  <c r="AI61" i="20"/>
  <c r="AF61" i="20"/>
  <c r="F12" i="32"/>
  <c r="G12" i="32"/>
  <c r="G25" i="32"/>
  <c r="N19" i="32"/>
  <c r="AG105" i="20"/>
  <c r="AD193" i="20"/>
  <c r="E14" i="32"/>
  <c r="E23" i="32"/>
  <c r="G17" i="32"/>
  <c r="AE17" i="20"/>
  <c r="M36" i="32"/>
  <c r="AE105" i="20"/>
  <c r="AF354" i="25"/>
  <c r="AN355" i="25"/>
  <c r="AJ354" i="25"/>
  <c r="AF193" i="20"/>
  <c r="AH61" i="20"/>
  <c r="D12" i="32"/>
  <c r="D15" i="32"/>
  <c r="F13" i="32"/>
  <c r="F21" i="32"/>
  <c r="F39" i="32"/>
  <c r="AE149" i="20"/>
  <c r="AI355" i="25"/>
  <c r="AD354" i="25"/>
  <c r="AH354" i="25"/>
  <c r="AF355" i="25"/>
  <c r="AY27" i="32"/>
  <c r="AY28" i="32" s="1"/>
  <c r="BA27" i="32"/>
  <c r="AK105" i="29"/>
  <c r="AI27" i="29"/>
  <c r="AE53" i="29"/>
  <c r="AH20" i="15"/>
  <c r="AN105" i="29"/>
  <c r="AM79" i="29"/>
  <c r="AD53" i="29"/>
  <c r="AT28" i="32"/>
  <c r="AM27" i="29"/>
  <c r="AN354" i="25"/>
  <c r="AJ105" i="29"/>
  <c r="AX28" i="32"/>
  <c r="AL79" i="29"/>
  <c r="AF79" i="29"/>
  <c r="AE27" i="29"/>
  <c r="AH355" i="25"/>
  <c r="AJ355" i="25"/>
  <c r="AD356" i="25"/>
  <c r="AH356" i="25"/>
  <c r="AJ356" i="25"/>
  <c r="AM356" i="25"/>
  <c r="AN356" i="25"/>
  <c r="AI53" i="29"/>
  <c r="AJ53" i="29"/>
  <c r="BB27" i="32"/>
  <c r="BA29" i="32"/>
  <c r="BB30" i="32" s="1"/>
  <c r="BC27" i="32"/>
  <c r="BD28" i="32" s="1"/>
  <c r="AL105" i="29"/>
  <c r="AH53" i="29"/>
  <c r="AN79" i="29"/>
  <c r="AH13" i="15"/>
  <c r="AH27" i="15"/>
  <c r="AH15" i="15"/>
  <c r="AH24" i="15"/>
  <c r="AK53" i="29"/>
  <c r="AH23" i="15"/>
  <c r="AE105" i="29"/>
  <c r="AH79" i="29"/>
  <c r="AH25" i="15"/>
  <c r="AJ61" i="20"/>
  <c r="AD105" i="20"/>
  <c r="AI105" i="20"/>
  <c r="AN149" i="20"/>
  <c r="AM17" i="20"/>
  <c r="AL61" i="20"/>
  <c r="AD149" i="20"/>
  <c r="AI193" i="20"/>
  <c r="AK61" i="20"/>
  <c r="J22" i="32"/>
  <c r="J17" i="32"/>
  <c r="AJ149" i="20"/>
  <c r="AI149" i="20"/>
  <c r="AK193" i="20"/>
  <c r="AN193" i="20"/>
  <c r="AM193" i="20"/>
  <c r="AM105" i="20"/>
  <c r="AN17" i="20"/>
  <c r="K22" i="32"/>
  <c r="AI17" i="20"/>
  <c r="AK105" i="20"/>
  <c r="M25" i="32"/>
  <c r="AK149" i="20"/>
  <c r="AH105" i="20"/>
  <c r="AJ105" i="20"/>
  <c r="K18" i="32"/>
  <c r="AL17" i="20"/>
  <c r="L25" i="32"/>
  <c r="E11" i="32"/>
  <c r="AJ17" i="20"/>
  <c r="AJ193" i="20"/>
  <c r="AN105" i="20"/>
  <c r="AG193" i="20"/>
  <c r="AL149" i="20"/>
  <c r="AD61" i="20"/>
  <c r="AG149" i="20"/>
  <c r="AH149" i="20"/>
  <c r="K41" i="32"/>
  <c r="H42" i="32"/>
  <c r="D41" i="32"/>
  <c r="L41" i="32"/>
  <c r="I42" i="32"/>
  <c r="E41" i="32"/>
  <c r="M41" i="32"/>
  <c r="J42" i="32"/>
  <c r="F41" i="32"/>
  <c r="N41" i="32"/>
  <c r="K42" i="32"/>
  <c r="G41" i="32"/>
  <c r="D42" i="32"/>
  <c r="L42" i="32"/>
  <c r="H41" i="32"/>
  <c r="E42" i="32"/>
  <c r="M42" i="32"/>
  <c r="I41" i="32"/>
  <c r="F42" i="32"/>
  <c r="N42" i="32"/>
  <c r="J41" i="32"/>
  <c r="G42" i="32"/>
  <c r="G191" i="32"/>
  <c r="F244" i="32"/>
  <c r="AH21" i="15"/>
  <c r="AU28" i="32"/>
  <c r="AV28" i="32"/>
  <c r="AV30" i="32"/>
  <c r="L8" i="32"/>
  <c r="J11" i="32"/>
  <c r="M11" i="32"/>
  <c r="M21" i="32"/>
  <c r="N18" i="32"/>
  <c r="N21" i="32"/>
  <c r="M19" i="32"/>
  <c r="J13" i="32"/>
  <c r="G11" i="32"/>
  <c r="L12" i="32"/>
  <c r="D20" i="32"/>
  <c r="D14" i="32"/>
  <c r="D18" i="32"/>
  <c r="E24" i="32"/>
  <c r="F24" i="32"/>
  <c r="F26" i="32"/>
  <c r="H21" i="32"/>
  <c r="F14" i="32"/>
  <c r="G13" i="32"/>
  <c r="H23" i="32"/>
  <c r="F16" i="32"/>
  <c r="H15" i="32"/>
  <c r="D19" i="32"/>
  <c r="D25" i="32"/>
  <c r="H17" i="32"/>
  <c r="E22" i="32"/>
  <c r="AE356" i="25"/>
  <c r="AG356" i="25"/>
  <c r="AE355" i="25"/>
  <c r="AK355" i="25"/>
  <c r="AM355" i="25"/>
  <c r="AF356" i="25"/>
  <c r="AI356" i="25"/>
  <c r="AL356" i="25"/>
  <c r="M37" i="32"/>
  <c r="N37" i="32"/>
  <c r="J38" i="32"/>
  <c r="D38" i="32"/>
  <c r="K38" i="32"/>
  <c r="H37" i="32"/>
  <c r="AK356" i="25"/>
  <c r="I37" i="32"/>
  <c r="F38" i="32"/>
  <c r="J37" i="32"/>
  <c r="K37" i="32"/>
  <c r="N38" i="32"/>
  <c r="L37" i="32"/>
  <c r="H38" i="32"/>
  <c r="M38" i="32"/>
  <c r="I38" i="32"/>
  <c r="E38" i="32"/>
  <c r="M244" i="32"/>
  <c r="F35" i="32"/>
  <c r="D40" i="32"/>
  <c r="D9" i="32"/>
  <c r="D39" i="32"/>
  <c r="E43" i="32"/>
  <c r="I39" i="32"/>
  <c r="M8" i="32"/>
  <c r="L36" i="32"/>
  <c r="H10" i="32"/>
  <c r="J9" i="32"/>
  <c r="S21" i="23"/>
  <c r="R21" i="23"/>
  <c r="Q21" i="23"/>
  <c r="P21" i="23"/>
  <c r="T21" i="23" s="1"/>
  <c r="P15" i="23"/>
  <c r="S15" i="23"/>
  <c r="Q15" i="23" s="1"/>
  <c r="P10" i="23"/>
  <c r="S10" i="23"/>
  <c r="Q10" i="23" s="1"/>
  <c r="R24" i="23"/>
  <c r="Q24" i="23"/>
  <c r="P24" i="23"/>
  <c r="T24" i="23" s="1"/>
  <c r="S24" i="23"/>
  <c r="P11" i="23"/>
  <c r="S11" i="23"/>
  <c r="Q11" i="23" s="1"/>
  <c r="F5" i="23"/>
  <c r="F17" i="23"/>
  <c r="N18" i="23"/>
  <c r="O19" i="23"/>
  <c r="P20" i="23"/>
  <c r="N16" i="23"/>
  <c r="N17" i="23"/>
  <c r="O18" i="23"/>
  <c r="Q20" i="23"/>
  <c r="F25" i="23"/>
  <c r="N15" i="23"/>
  <c r="O16" i="23"/>
  <c r="O17" i="23"/>
  <c r="N24" i="23"/>
  <c r="A4" i="23"/>
  <c r="AM4" i="13" s="1"/>
  <c r="N8" i="23"/>
  <c r="O9" i="23"/>
  <c r="N12" i="23"/>
  <c r="N13" i="23"/>
  <c r="O14" i="23"/>
  <c r="N22" i="23"/>
  <c r="O23" i="23"/>
  <c r="A17" i="23"/>
  <c r="O8" i="23"/>
  <c r="O12" i="23"/>
  <c r="O13" i="23"/>
  <c r="N21" i="23"/>
  <c r="O22" i="23"/>
  <c r="N20" i="23"/>
  <c r="L1" i="12" l="1"/>
  <c r="M2" i="12"/>
  <c r="M10" i="12"/>
  <c r="M9" i="12"/>
  <c r="AZ30" i="32"/>
  <c r="K6" i="32"/>
  <c r="F6" i="32"/>
  <c r="AZ28" i="32"/>
  <c r="N6" i="32"/>
  <c r="AM52" i="25"/>
  <c r="M52" i="32" s="1"/>
  <c r="M6" i="32"/>
  <c r="BC30" i="32"/>
  <c r="AW30" i="32"/>
  <c r="AH52" i="25"/>
  <c r="H52" i="32" s="1"/>
  <c r="BB28" i="32"/>
  <c r="AD52" i="25"/>
  <c r="D52" i="32" s="1"/>
  <c r="D6" i="32"/>
  <c r="AJ52" i="25"/>
  <c r="BA28" i="32"/>
  <c r="H6" i="32"/>
  <c r="G6" i="32"/>
  <c r="AL52" i="25"/>
  <c r="L52" i="32" s="1"/>
  <c r="E6" i="32"/>
  <c r="AE52" i="25"/>
  <c r="AI52" i="25"/>
  <c r="I52" i="32" s="1"/>
  <c r="G52" i="32"/>
  <c r="AS29" i="32"/>
  <c r="AT30" i="32" s="1"/>
  <c r="BA30" i="32"/>
  <c r="BC28" i="32"/>
  <c r="Q14" i="23"/>
  <c r="P14" i="23"/>
  <c r="S14" i="23"/>
  <c r="S16" i="23"/>
  <c r="Q16" i="23"/>
  <c r="P16" i="23"/>
  <c r="S19" i="23"/>
  <c r="Q19" i="23"/>
  <c r="P19" i="23"/>
  <c r="T19" i="23" s="1"/>
  <c r="R19" i="23"/>
  <c r="P13" i="23"/>
  <c r="S13" i="23"/>
  <c r="Q13" i="23"/>
  <c r="AS7" i="32"/>
  <c r="P12" i="23"/>
  <c r="S12" i="23"/>
  <c r="Q12" i="23"/>
  <c r="P8" i="23"/>
  <c r="S8" i="23"/>
  <c r="Q8" i="23" s="1"/>
  <c r="R8" i="23"/>
  <c r="Q9" i="23"/>
  <c r="P9" i="23"/>
  <c r="S9" i="23"/>
  <c r="R9" i="23"/>
  <c r="R10" i="23" s="1"/>
  <c r="R11" i="23" s="1"/>
  <c r="R12" i="23" s="1"/>
  <c r="R13" i="23" s="1"/>
  <c r="R14" i="23" s="1"/>
  <c r="R15" i="23" s="1"/>
  <c r="S18" i="23"/>
  <c r="Q18" i="23" s="1"/>
  <c r="P18" i="23"/>
  <c r="AI4" i="9"/>
  <c r="Q23" i="23"/>
  <c r="P23" i="23"/>
  <c r="T23" i="23" s="1"/>
  <c r="S23" i="23"/>
  <c r="R23" i="23"/>
  <c r="P22" i="23"/>
  <c r="S22" i="23"/>
  <c r="R22" i="23"/>
  <c r="Q22" i="23"/>
  <c r="S17" i="23"/>
  <c r="Q17" i="23" s="1"/>
  <c r="P17" i="23"/>
  <c r="T20" i="23"/>
  <c r="K1" i="12" l="1"/>
  <c r="L2" i="12"/>
  <c r="L10" i="12"/>
  <c r="L9" i="12"/>
  <c r="J52" i="32"/>
  <c r="E52" i="32"/>
  <c r="T15" i="23"/>
  <c r="R16" i="23"/>
  <c r="R17" i="23" s="1"/>
  <c r="R18" i="23" s="1"/>
  <c r="T18" i="23" s="1"/>
  <c r="T11" i="23"/>
  <c r="T9" i="23"/>
  <c r="T12" i="23"/>
  <c r="T22" i="23"/>
  <c r="T13" i="23"/>
  <c r="T10" i="23"/>
  <c r="T8" i="23"/>
  <c r="T14" i="23"/>
  <c r="K10" i="12" l="1"/>
  <c r="K9" i="12"/>
  <c r="J1" i="12"/>
  <c r="K2" i="12"/>
  <c r="T17" i="23"/>
  <c r="AU7" i="32"/>
  <c r="AX7" i="32"/>
  <c r="AT7" i="32"/>
  <c r="T16" i="23"/>
  <c r="AZ7" i="32"/>
  <c r="AV7" i="32"/>
  <c r="AW7" i="32"/>
  <c r="AY7" i="32"/>
  <c r="BA7" i="32"/>
  <c r="J10" i="12" l="1"/>
  <c r="J9" i="12"/>
  <c r="I1" i="12"/>
  <c r="J2" i="12"/>
  <c r="BB7" i="32"/>
  <c r="BC7" i="32"/>
  <c r="I2" i="12" l="1"/>
  <c r="I10" i="12"/>
  <c r="I9" i="12"/>
  <c r="H1" i="12"/>
  <c r="G1" i="12" l="1"/>
  <c r="H2" i="12"/>
  <c r="H10" i="12"/>
  <c r="H9" i="12"/>
  <c r="F1" i="12" l="1"/>
  <c r="G2" i="12"/>
  <c r="G10" i="12"/>
  <c r="G9" i="12"/>
  <c r="E1" i="12" l="1"/>
  <c r="F2" i="12"/>
  <c r="D1" i="12"/>
  <c r="F10" i="12"/>
  <c r="F9" i="12"/>
  <c r="D2" i="12" l="1"/>
  <c r="D10" i="12"/>
  <c r="D9" i="12"/>
  <c r="E2" i="12"/>
  <c r="E10" i="12"/>
  <c r="E9" i="12"/>
  <c r="D30" i="32" l="1"/>
  <c r="AD53" i="25"/>
  <c r="L45" i="32" l="1"/>
  <c r="F45" i="32"/>
  <c r="K45" i="32"/>
  <c r="I45" i="32"/>
  <c r="N45" i="32"/>
  <c r="M45" i="32"/>
  <c r="O45" i="32"/>
  <c r="D45" i="32"/>
  <c r="G45" i="32"/>
  <c r="E45" i="32"/>
  <c r="D53" i="32"/>
  <c r="I30" i="32"/>
  <c r="AI53" i="25"/>
  <c r="H30" i="32"/>
  <c r="AH53" i="25"/>
  <c r="J45" i="32" l="1"/>
  <c r="H45" i="32"/>
  <c r="H53" i="32"/>
  <c r="I53" i="32"/>
  <c r="J30" i="32" l="1"/>
  <c r="AJ53" i="25"/>
  <c r="D34" i="32"/>
  <c r="J53" i="32" l="1"/>
  <c r="AF53" i="25"/>
  <c r="F30" i="32"/>
  <c r="K30" i="32"/>
  <c r="AK53" i="25"/>
  <c r="AE53" i="25"/>
  <c r="E30" i="32"/>
  <c r="J34" i="32"/>
  <c r="I34" i="32"/>
  <c r="E34" i="32"/>
  <c r="O34" i="32"/>
  <c r="F34" i="32"/>
  <c r="H34" i="32"/>
  <c r="L34" i="32"/>
  <c r="M34" i="32"/>
  <c r="G34" i="32"/>
  <c r="N34" i="32"/>
  <c r="F53" i="32" l="1"/>
  <c r="AG53" i="25"/>
  <c r="G30" i="32"/>
  <c r="AL53" i="25"/>
  <c r="L30" i="32"/>
  <c r="E53" i="32"/>
  <c r="K53" i="32"/>
  <c r="K34" i="32"/>
  <c r="L53" i="32" l="1"/>
  <c r="G53" i="32"/>
  <c r="AM53" i="25"/>
  <c r="M30" i="32"/>
  <c r="M53" i="32" l="1"/>
  <c r="AN53" i="25" l="1"/>
  <c r="N30" i="32"/>
  <c r="O30" i="32" l="1"/>
  <c r="AO53" i="25"/>
  <c r="N53" i="32"/>
  <c r="O53" i="32" l="1"/>
  <c r="U41" i="10" l="1"/>
  <c r="U42" i="10" s="1"/>
  <c r="U39" i="10" s="1"/>
  <c r="AE31" i="27"/>
  <c r="AE28" i="27" s="1"/>
  <c r="T41" i="10"/>
  <c r="T42" i="10" s="1"/>
  <c r="T39" i="10" s="1"/>
  <c r="AD31" i="27"/>
  <c r="AD28" i="27" s="1"/>
  <c r="W41" i="10"/>
  <c r="W42" i="10" s="1"/>
  <c r="W39" i="10" s="1"/>
  <c r="AG31" i="27"/>
  <c r="AG28" i="27" s="1"/>
  <c r="V41" i="10"/>
  <c r="V42" i="10" s="1"/>
  <c r="V39" i="10" s="1"/>
  <c r="AF31" i="27"/>
  <c r="AF28" i="27" s="1"/>
  <c r="O186" i="32" l="1"/>
  <c r="F177" i="32"/>
  <c r="K183" i="32"/>
  <c r="U37" i="10" l="1"/>
  <c r="V37" i="10"/>
  <c r="F187" i="32"/>
  <c r="T37" i="10"/>
  <c r="F184" i="32"/>
  <c r="W37" i="10"/>
  <c r="H182" i="32"/>
  <c r="G187" i="32"/>
  <c r="E179" i="32"/>
  <c r="E182" i="32"/>
  <c r="L181" i="32"/>
  <c r="O185" i="32"/>
  <c r="F183" i="32"/>
  <c r="E180" i="32"/>
  <c r="L180" i="32"/>
  <c r="D183" i="32"/>
  <c r="E189" i="32"/>
  <c r="D189" i="32"/>
  <c r="G185" i="32"/>
  <c r="L186" i="32"/>
  <c r="K182" i="32"/>
  <c r="M185" i="32"/>
  <c r="F189" i="32"/>
  <c r="J180" i="32"/>
  <c r="G184" i="32"/>
  <c r="O184" i="32"/>
  <c r="H179" i="32"/>
  <c r="H189" i="32"/>
  <c r="H181" i="32"/>
  <c r="D186" i="32"/>
  <c r="D181" i="32"/>
  <c r="G186" i="32"/>
  <c r="I186" i="32"/>
  <c r="I189" i="32"/>
  <c r="O181" i="32"/>
  <c r="O178" i="32"/>
  <c r="K181" i="32"/>
  <c r="H185" i="32"/>
  <c r="E181" i="32"/>
  <c r="I180" i="32"/>
  <c r="L185" i="32"/>
  <c r="I179" i="32"/>
  <c r="L183" i="32"/>
  <c r="K184" i="32"/>
  <c r="H183" i="32"/>
  <c r="L184" i="32"/>
  <c r="D184" i="32"/>
  <c r="F178" i="32"/>
  <c r="K179" i="32"/>
  <c r="F185" i="32"/>
  <c r="L187" i="32"/>
  <c r="I187" i="32"/>
  <c r="I182" i="32"/>
  <c r="F181" i="32"/>
  <c r="L178" i="32"/>
  <c r="E186" i="32"/>
  <c r="E184" i="32"/>
  <c r="J186" i="32"/>
  <c r="K189" i="32"/>
  <c r="D185" i="32"/>
  <c r="G178" i="32"/>
  <c r="E185" i="32"/>
  <c r="O183" i="32"/>
  <c r="M189" i="32"/>
  <c r="I183" i="32"/>
  <c r="D179" i="32"/>
  <c r="I184" i="32"/>
  <c r="G183" i="32"/>
  <c r="F180" i="32"/>
  <c r="J184" i="32"/>
  <c r="D178" i="32"/>
  <c r="N189" i="32"/>
  <c r="H187" i="32"/>
  <c r="I185" i="32"/>
  <c r="K186" i="32"/>
  <c r="G179" i="32"/>
  <c r="D187" i="32"/>
  <c r="J178" i="32"/>
  <c r="K187" i="32"/>
  <c r="J181" i="32"/>
  <c r="K177" i="32"/>
  <c r="M181" i="32"/>
  <c r="H186" i="32" l="1"/>
  <c r="J189" i="32"/>
  <c r="M192" i="32"/>
  <c r="L179" i="32"/>
  <c r="N179" i="32"/>
  <c r="K185" i="32"/>
  <c r="G181" i="32"/>
  <c r="L192" i="32"/>
  <c r="M182" i="32"/>
  <c r="N187" i="32"/>
  <c r="O187" i="32"/>
  <c r="K178" i="32"/>
  <c r="N192" i="32"/>
  <c r="G180" i="32"/>
  <c r="M187" i="32"/>
  <c r="M178" i="32"/>
  <c r="J185" i="32"/>
  <c r="J192" i="32"/>
  <c r="M184" i="32"/>
  <c r="I181" i="32"/>
  <c r="J183" i="32"/>
  <c r="O192" i="32"/>
  <c r="K192" i="32"/>
  <c r="N185" i="32"/>
  <c r="O189" i="32"/>
  <c r="H184" i="32"/>
  <c r="L189" i="32"/>
  <c r="D182" i="32"/>
  <c r="E187" i="32"/>
  <c r="O180" i="32"/>
  <c r="L182" i="32"/>
  <c r="M183" i="32"/>
  <c r="D177" i="32"/>
  <c r="G189" i="32" l="1"/>
  <c r="E183" i="32"/>
  <c r="J187" i="32"/>
  <c r="N184" i="32"/>
  <c r="N183" i="32"/>
  <c r="F186" i="32"/>
  <c r="N181" i="32"/>
  <c r="N186" i="32"/>
  <c r="N177" i="32"/>
  <c r="T35" i="10"/>
  <c r="I178" i="32"/>
  <c r="H178" i="32"/>
  <c r="M186" i="32"/>
  <c r="O177" i="32"/>
  <c r="G192" i="32"/>
  <c r="J179" i="32"/>
  <c r="G177" i="32"/>
  <c r="F179" i="32"/>
  <c r="N178" i="32"/>
  <c r="L177" i="32"/>
  <c r="E192" i="32"/>
  <c r="V35" i="10"/>
  <c r="I192" i="32"/>
  <c r="I177" i="32"/>
  <c r="H177" i="32"/>
  <c r="G182" i="32"/>
  <c r="E178" i="32"/>
  <c r="M179" i="32"/>
  <c r="O182" i="32"/>
  <c r="D192" i="32"/>
  <c r="E177" i="32"/>
  <c r="W35" i="10"/>
  <c r="F192" i="32"/>
  <c r="H192" i="32"/>
  <c r="M177" i="32"/>
  <c r="N180" i="32"/>
  <c r="M180" i="32"/>
  <c r="F182" i="32"/>
  <c r="U35" i="10"/>
  <c r="H180" i="32"/>
  <c r="N182" i="32"/>
  <c r="J182" i="32"/>
  <c r="O202" i="32" l="1"/>
  <c r="E202" i="32"/>
  <c r="K202" i="32"/>
  <c r="K180" i="32"/>
  <c r="I202" i="32"/>
  <c r="J202" i="32"/>
  <c r="O179" i="32"/>
  <c r="J177" i="32"/>
  <c r="D180" i="32"/>
  <c r="O197" i="32" l="1"/>
  <c r="M201" i="32"/>
  <c r="F202" i="32"/>
  <c r="H202" i="32"/>
  <c r="N201" i="32"/>
  <c r="D202" i="32"/>
  <c r="M202" i="32"/>
  <c r="J201" i="32" l="1"/>
  <c r="M197" i="32"/>
  <c r="L197" i="32"/>
  <c r="O200" i="32"/>
  <c r="O196" i="32"/>
  <c r="F201" i="32"/>
  <c r="O201" i="32"/>
  <c r="G202" i="32"/>
  <c r="D201" i="32"/>
  <c r="G201" i="32"/>
  <c r="N202" i="32"/>
  <c r="L201" i="32"/>
  <c r="E197" i="32" l="1"/>
  <c r="M200" i="32"/>
  <c r="L196" i="32"/>
  <c r="E200" i="32"/>
  <c r="F197" i="32"/>
  <c r="H200" i="32"/>
  <c r="H197" i="32"/>
  <c r="M196" i="32"/>
  <c r="J200" i="32"/>
  <c r="N197" i="32"/>
  <c r="L200" i="32"/>
  <c r="F200" i="32"/>
  <c r="K197" i="32"/>
  <c r="F196" i="32"/>
  <c r="H201" i="32"/>
  <c r="E201" i="32"/>
  <c r="U11" i="10"/>
  <c r="AE53" i="27"/>
  <c r="I201" i="32"/>
  <c r="T23" i="10"/>
  <c r="AD18" i="27"/>
  <c r="T25" i="10" s="1"/>
  <c r="L202" i="32" l="1"/>
  <c r="G197" i="32"/>
  <c r="K196" i="32"/>
  <c r="N200" i="32"/>
  <c r="D200" i="32"/>
  <c r="D197" i="32"/>
  <c r="J197" i="32"/>
  <c r="K200" i="32"/>
  <c r="E196" i="32"/>
  <c r="G200" i="32"/>
  <c r="N196" i="32"/>
  <c r="J196" i="32"/>
  <c r="H196" i="32"/>
  <c r="I197" i="32"/>
  <c r="I200" i="32"/>
  <c r="T11" i="10"/>
  <c r="AD53" i="27"/>
  <c r="M199" i="32"/>
  <c r="F199" i="32"/>
  <c r="E199" i="32"/>
  <c r="V23" i="10"/>
  <c r="AF18" i="27"/>
  <c r="V25" i="10" s="1"/>
  <c r="U23" i="10"/>
  <c r="AE18" i="27"/>
  <c r="U25" i="10" s="1"/>
  <c r="W23" i="10"/>
  <c r="AG18" i="27"/>
  <c r="W25" i="10" s="1"/>
  <c r="J199" i="32"/>
  <c r="O195" i="32"/>
  <c r="L195" i="32"/>
  <c r="H199" i="32"/>
  <c r="V11" i="10"/>
  <c r="AF53" i="27"/>
  <c r="O199" i="32"/>
  <c r="L199" i="32"/>
  <c r="G196" i="32" l="1"/>
  <c r="D196" i="32"/>
  <c r="I196" i="32"/>
  <c r="K201" i="32"/>
  <c r="F195" i="32"/>
  <c r="D199" i="32"/>
  <c r="N199" i="32"/>
  <c r="W11" i="10"/>
  <c r="AG53" i="27"/>
  <c r="E195" i="32"/>
  <c r="M195" i="32"/>
  <c r="G199" i="32"/>
  <c r="J195" i="32"/>
  <c r="H195" i="32"/>
  <c r="I199" i="32"/>
  <c r="V9" i="10" l="1"/>
  <c r="AF52" i="27"/>
  <c r="G195" i="32"/>
  <c r="D195" i="32"/>
  <c r="AJ19" i="12"/>
  <c r="X9" i="10"/>
  <c r="T9" i="10"/>
  <c r="AD52" i="27"/>
  <c r="AG52" i="27"/>
  <c r="W9" i="10"/>
  <c r="N195" i="32"/>
  <c r="I195" i="32"/>
  <c r="W55" i="10" l="1"/>
  <c r="W56" i="10" s="1"/>
  <c r="W53" i="10" s="1"/>
  <c r="U9" i="10"/>
  <c r="AE52" i="27"/>
  <c r="V16" i="10"/>
  <c r="V17" i="10" s="1"/>
  <c r="V14" i="10" s="1"/>
  <c r="AF14" i="27"/>
  <c r="AF50" i="27"/>
  <c r="AF47" i="27" s="1"/>
  <c r="AF45" i="27" s="1"/>
  <c r="V68" i="10"/>
  <c r="V69" i="10" s="1"/>
  <c r="V66" i="10" s="1"/>
  <c r="V64" i="10" s="1"/>
  <c r="T68" i="10"/>
  <c r="T69" i="10" s="1"/>
  <c r="T66" i="10" s="1"/>
  <c r="T64" i="10" s="1"/>
  <c r="AD50" i="27"/>
  <c r="AD47" i="27" s="1"/>
  <c r="AD45" i="27" s="1"/>
  <c r="T16" i="10"/>
  <c r="T17" i="10" s="1"/>
  <c r="T14" i="10" s="1"/>
  <c r="AD14" i="27"/>
  <c r="AJ116" i="12"/>
  <c r="T55" i="10"/>
  <c r="T56" i="10" s="1"/>
  <c r="T53" i="10" s="1"/>
  <c r="AD41" i="27"/>
  <c r="AD38" i="27" s="1"/>
  <c r="K199" i="32"/>
  <c r="AG50" i="27"/>
  <c r="AG47" i="27" s="1"/>
  <c r="AG45" i="27" s="1"/>
  <c r="W68" i="10"/>
  <c r="W69" i="10" s="1"/>
  <c r="W66" i="10" s="1"/>
  <c r="W64" i="10" s="1"/>
  <c r="AG41" i="27" l="1"/>
  <c r="AG38" i="27" s="1"/>
  <c r="K195" i="32"/>
  <c r="AJ122" i="12"/>
  <c r="AD11" i="27"/>
  <c r="AF11" i="27"/>
  <c r="V55" i="10"/>
  <c r="V56" i="10" s="1"/>
  <c r="V53" i="10" s="1"/>
  <c r="AF41" i="27"/>
  <c r="AF38" i="27" s="1"/>
  <c r="W16" i="10"/>
  <c r="W17" i="10" s="1"/>
  <c r="W14" i="10" s="1"/>
  <c r="AG14" i="27"/>
  <c r="U55" i="10"/>
  <c r="U56" i="10" s="1"/>
  <c r="U53" i="10" s="1"/>
  <c r="AE41" i="27"/>
  <c r="AE38" i="27" s="1"/>
  <c r="U68" i="10"/>
  <c r="U69" i="10" s="1"/>
  <c r="U66" i="10" s="1"/>
  <c r="U64" i="10" s="1"/>
  <c r="AE50" i="27"/>
  <c r="AE47" i="27" s="1"/>
  <c r="AE45" i="27" s="1"/>
  <c r="AG11" i="27" l="1"/>
  <c r="U16" i="10"/>
  <c r="U17" i="10" s="1"/>
  <c r="U14" i="10" s="1"/>
  <c r="AE14" i="27"/>
  <c r="AE11" i="27" l="1"/>
  <c r="AN216" i="26" l="1"/>
  <c r="AI250" i="26"/>
  <c r="AD250" i="26"/>
  <c r="AN250" i="26" l="1"/>
  <c r="AJ216" i="26"/>
  <c r="AF213" i="26"/>
  <c r="AN242" i="26"/>
  <c r="AD213" i="26"/>
  <c r="K137" i="32"/>
  <c r="AE213" i="26"/>
  <c r="AK213" i="26"/>
  <c r="AF242" i="26"/>
  <c r="AM242" i="26"/>
  <c r="AN213" i="26"/>
  <c r="J137" i="32"/>
  <c r="H137" i="32"/>
  <c r="O137" i="32"/>
  <c r="AM213" i="26"/>
  <c r="AG242" i="26"/>
  <c r="AG213" i="26"/>
  <c r="AH213" i="26"/>
  <c r="AJ213" i="26"/>
  <c r="I137" i="32"/>
  <c r="AH242" i="26"/>
  <c r="AI213" i="26"/>
  <c r="AH216" i="26"/>
  <c r="AL216" i="26"/>
  <c r="AF216" i="26"/>
  <c r="AE216" i="26"/>
  <c r="AD216" i="26"/>
  <c r="AK216" i="26"/>
  <c r="AM216" i="26"/>
  <c r="AG216" i="26"/>
  <c r="AD242" i="26"/>
  <c r="AI242" i="26"/>
  <c r="AK250" i="26"/>
  <c r="AJ221" i="26"/>
  <c r="AG250" i="26"/>
  <c r="AK221" i="26"/>
  <c r="AN221" i="26"/>
  <c r="AI221" i="26"/>
  <c r="AH221" i="26"/>
  <c r="AJ250" i="26"/>
  <c r="AG221" i="26"/>
  <c r="AO221" i="26"/>
  <c r="AO250" i="26"/>
  <c r="AD221" i="26"/>
  <c r="AE221" i="26"/>
  <c r="AE250" i="26"/>
  <c r="AM250" i="26"/>
  <c r="AF221" i="26"/>
  <c r="AF250" i="26"/>
  <c r="AL221" i="26"/>
  <c r="AM221" i="26"/>
  <c r="AI216" i="26" l="1"/>
  <c r="AO216" i="26"/>
  <c r="AO242" i="26"/>
  <c r="D137" i="32"/>
  <c r="AE242" i="26"/>
  <c r="AL213" i="26"/>
  <c r="AL242" i="26"/>
  <c r="F137" i="32"/>
  <c r="AK242" i="26"/>
  <c r="G137" i="32"/>
  <c r="E137" i="32"/>
  <c r="L137" i="32"/>
  <c r="N137" i="32"/>
  <c r="AJ242" i="26"/>
  <c r="AO213" i="26"/>
  <c r="M137" i="32"/>
  <c r="K153" i="32"/>
  <c r="L153" i="32"/>
  <c r="AL139" i="26" l="1"/>
  <c r="G153" i="32"/>
  <c r="AK139" i="26"/>
  <c r="L142" i="32"/>
  <c r="AH250" i="26" l="1"/>
  <c r="AL250" i="26"/>
  <c r="K136" i="32"/>
  <c r="O136" i="32"/>
  <c r="H136" i="32"/>
  <c r="G136" i="32"/>
  <c r="M136" i="32"/>
  <c r="D136" i="32"/>
  <c r="L136" i="32"/>
  <c r="J136" i="32"/>
  <c r="E136" i="32"/>
  <c r="F136" i="32"/>
  <c r="I136" i="32"/>
  <c r="N136" i="32"/>
  <c r="O153" i="32"/>
  <c r="H153" i="32"/>
  <c r="AG139" i="26"/>
  <c r="AL151" i="26"/>
  <c r="AD134" i="25"/>
  <c r="D135" i="32"/>
  <c r="K142" i="32"/>
  <c r="AN134" i="25"/>
  <c r="N135" i="32"/>
  <c r="AI134" i="25"/>
  <c r="I135" i="32"/>
  <c r="AK151" i="26" l="1"/>
  <c r="AL48" i="26"/>
  <c r="AI48" i="26"/>
  <c r="AJ48" i="26"/>
  <c r="AN48" i="26"/>
  <c r="AD48" i="26"/>
  <c r="H148" i="32"/>
  <c r="AK62" i="26"/>
  <c r="F153" i="32"/>
  <c r="D153" i="32"/>
  <c r="AH139" i="26"/>
  <c r="AF139" i="26"/>
  <c r="AE139" i="26"/>
  <c r="AO139" i="26"/>
  <c r="AD139" i="26"/>
  <c r="I153" i="32"/>
  <c r="AI139" i="26"/>
  <c r="E153" i="32"/>
  <c r="AM139" i="26"/>
  <c r="AG134" i="25"/>
  <c r="G135" i="32"/>
  <c r="AE134" i="25"/>
  <c r="E135" i="32"/>
  <c r="AJ134" i="25"/>
  <c r="J135" i="32"/>
  <c r="M135" i="32"/>
  <c r="AM134" i="25"/>
  <c r="D134" i="32"/>
  <c r="AH134" i="25"/>
  <c r="H135" i="32"/>
  <c r="G142" i="32"/>
  <c r="I134" i="32"/>
  <c r="O135" i="32"/>
  <c r="AO134" i="25"/>
  <c r="N134" i="32"/>
  <c r="F135" i="32"/>
  <c r="AF134" i="25"/>
  <c r="AK134" i="25"/>
  <c r="K135" i="32"/>
  <c r="N153" i="32" l="1"/>
  <c r="L148" i="32"/>
  <c r="AE48" i="26"/>
  <c r="AG48" i="26"/>
  <c r="AM48" i="26"/>
  <c r="AH48" i="26"/>
  <c r="AK48" i="26"/>
  <c r="AF48" i="26"/>
  <c r="AO48" i="26"/>
  <c r="K139" i="32"/>
  <c r="AM151" i="26"/>
  <c r="AL62" i="26"/>
  <c r="O142" i="32"/>
  <c r="M134" i="32"/>
  <c r="E134" i="32"/>
  <c r="H134" i="32"/>
  <c r="F134" i="32"/>
  <c r="I142" i="32"/>
  <c r="K134" i="32"/>
  <c r="O134" i="32"/>
  <c r="M142" i="32"/>
  <c r="E142" i="32"/>
  <c r="F142" i="32"/>
  <c r="J134" i="32"/>
  <c r="D142" i="32"/>
  <c r="H142" i="32"/>
  <c r="G134" i="32"/>
  <c r="J153" i="32" l="1"/>
  <c r="AN139" i="26"/>
  <c r="L135" i="32"/>
  <c r="AL134" i="25"/>
  <c r="H188" i="32"/>
  <c r="K188" i="32"/>
  <c r="J148" i="32"/>
  <c r="I148" i="32"/>
  <c r="G148" i="32"/>
  <c r="E148" i="32"/>
  <c r="M153" i="32"/>
  <c r="AE151" i="26"/>
  <c r="AG62" i="26"/>
  <c r="AH62" i="26"/>
  <c r="AD151" i="26"/>
  <c r="AG151" i="26"/>
  <c r="M139" i="32"/>
  <c r="L141" i="32"/>
  <c r="AL140" i="25"/>
  <c r="N142" i="32" l="1"/>
  <c r="AJ139" i="26"/>
  <c r="L134" i="32"/>
  <c r="M148" i="32"/>
  <c r="K190" i="32"/>
  <c r="O188" i="32"/>
  <c r="K176" i="32"/>
  <c r="D188" i="32"/>
  <c r="G188" i="32"/>
  <c r="I188" i="32"/>
  <c r="H190" i="32"/>
  <c r="L188" i="32"/>
  <c r="E188" i="32"/>
  <c r="H176" i="32"/>
  <c r="N188" i="32"/>
  <c r="K148" i="32"/>
  <c r="F148" i="32"/>
  <c r="D148" i="32"/>
  <c r="K132" i="32"/>
  <c r="AK129" i="25"/>
  <c r="AF151" i="26"/>
  <c r="AE62" i="26"/>
  <c r="AD62" i="26"/>
  <c r="AO62" i="26"/>
  <c r="L139" i="32"/>
  <c r="AM62" i="26"/>
  <c r="AI62" i="26"/>
  <c r="AF62" i="26"/>
  <c r="AK92" i="26"/>
  <c r="L140" i="32"/>
  <c r="K141" i="32"/>
  <c r="AK140" i="25"/>
  <c r="AM140" i="25"/>
  <c r="M141" i="32"/>
  <c r="J142" i="32" l="1"/>
  <c r="AH151" i="26"/>
  <c r="AN62" i="26"/>
  <c r="I190" i="32"/>
  <c r="D176" i="32"/>
  <c r="I176" i="32"/>
  <c r="K175" i="32"/>
  <c r="J188" i="32"/>
  <c r="N190" i="32"/>
  <c r="O190" i="32"/>
  <c r="F188" i="32"/>
  <c r="E190" i="32"/>
  <c r="O176" i="32"/>
  <c r="N176" i="32"/>
  <c r="L190" i="32"/>
  <c r="G190" i="32"/>
  <c r="L176" i="32"/>
  <c r="M188" i="32"/>
  <c r="H175" i="32"/>
  <c r="E176" i="32"/>
  <c r="D175" i="32"/>
  <c r="D190" i="32"/>
  <c r="G176" i="32"/>
  <c r="AG92" i="26"/>
  <c r="G132" i="32"/>
  <c r="AG129" i="25"/>
  <c r="AL92" i="26"/>
  <c r="K129" i="32"/>
  <c r="L132" i="32"/>
  <c r="AL129" i="25"/>
  <c r="M140" i="32"/>
  <c r="AG140" i="25"/>
  <c r="G141" i="32"/>
  <c r="D141" i="32"/>
  <c r="AD140" i="25"/>
  <c r="K140" i="32"/>
  <c r="AN151" i="26" l="1"/>
  <c r="AJ62" i="26"/>
  <c r="E141" i="32"/>
  <c r="AE140" i="25"/>
  <c r="L175" i="32"/>
  <c r="G175" i="32"/>
  <c r="M176" i="32"/>
  <c r="N175" i="32"/>
  <c r="F190" i="32"/>
  <c r="J190" i="32"/>
  <c r="I175" i="32"/>
  <c r="J176" i="32"/>
  <c r="F176" i="32"/>
  <c r="O175" i="32"/>
  <c r="E175" i="32"/>
  <c r="F175" i="32"/>
  <c r="M190" i="32"/>
  <c r="O148" i="32"/>
  <c r="AH92" i="26"/>
  <c r="G139" i="32"/>
  <c r="H132" i="32"/>
  <c r="AH129" i="25"/>
  <c r="L129" i="32"/>
  <c r="G129" i="32"/>
  <c r="D140" i="32"/>
  <c r="G140" i="32"/>
  <c r="AO151" i="26" l="1"/>
  <c r="AI151" i="26"/>
  <c r="H141" i="32"/>
  <c r="AH140" i="25"/>
  <c r="E140" i="32"/>
  <c r="AO183" i="26"/>
  <c r="M175" i="32"/>
  <c r="J175" i="32"/>
  <c r="F132" i="32"/>
  <c r="AF129" i="25"/>
  <c r="H129" i="32"/>
  <c r="E139" i="32"/>
  <c r="D132" i="32"/>
  <c r="AD129" i="25"/>
  <c r="O132" i="32"/>
  <c r="AO129" i="25"/>
  <c r="M132" i="32"/>
  <c r="AM129" i="25"/>
  <c r="D139" i="32"/>
  <c r="I132" i="32"/>
  <c r="AI129" i="25"/>
  <c r="AE92" i="26"/>
  <c r="E132" i="32"/>
  <c r="AE129" i="25"/>
  <c r="F139" i="32"/>
  <c r="AF140" i="25"/>
  <c r="F141" i="32"/>
  <c r="AN92" i="26" l="1"/>
  <c r="N132" i="32"/>
  <c r="AN129" i="25"/>
  <c r="H140" i="32"/>
  <c r="AJ151" i="26"/>
  <c r="AJ17" i="12"/>
  <c r="AD183" i="26"/>
  <c r="AH183" i="26"/>
  <c r="AK183" i="26"/>
  <c r="I129" i="32"/>
  <c r="AF92" i="26"/>
  <c r="AI92" i="26"/>
  <c r="E129" i="32"/>
  <c r="AD92" i="26"/>
  <c r="D129" i="32"/>
  <c r="F129" i="32"/>
  <c r="O129" i="32"/>
  <c r="AO92" i="26"/>
  <c r="AM92" i="26"/>
  <c r="M129" i="32"/>
  <c r="F140" i="32"/>
  <c r="J132" i="32" l="1"/>
  <c r="AJ129" i="25"/>
  <c r="N129" i="32"/>
  <c r="AJ92" i="26"/>
  <c r="H139" i="32"/>
  <c r="AN140" i="25"/>
  <c r="N141" i="32"/>
  <c r="AF183" i="26"/>
  <c r="AI183" i="26"/>
  <c r="AG183" i="26"/>
  <c r="AN183" i="26"/>
  <c r="AJ65" i="12"/>
  <c r="AL183" i="26"/>
  <c r="AE183" i="26"/>
  <c r="N148" i="32"/>
  <c r="O141" i="32" l="1"/>
  <c r="AO140" i="25"/>
  <c r="N140" i="32"/>
  <c r="AI140" i="25"/>
  <c r="I141" i="32"/>
  <c r="N139" i="32"/>
  <c r="J129" i="32"/>
  <c r="AM183" i="26"/>
  <c r="AJ183" i="26"/>
  <c r="I140" i="32" l="1"/>
  <c r="J141" i="32"/>
  <c r="AJ140" i="25"/>
  <c r="O139" i="32"/>
  <c r="I139" i="32"/>
  <c r="O140" i="32"/>
  <c r="J140" i="32" l="1"/>
  <c r="J139" i="32"/>
  <c r="G47" i="32" l="1"/>
  <c r="K46" i="32" l="1"/>
  <c r="E47" i="32"/>
  <c r="H47" i="32"/>
  <c r="I46" i="32" l="1"/>
  <c r="F46" i="32"/>
  <c r="H46" i="32"/>
  <c r="G46" i="32"/>
  <c r="K47" i="32"/>
  <c r="F47" i="32"/>
  <c r="M47" i="32" l="1"/>
  <c r="I47" i="32"/>
  <c r="M46" i="32"/>
  <c r="O46" i="32" l="1"/>
  <c r="N47" i="32"/>
  <c r="D46" i="32"/>
  <c r="O47" i="32"/>
  <c r="D47" i="32"/>
  <c r="F27" i="32"/>
  <c r="F29" i="32"/>
  <c r="L47" i="32" l="1"/>
  <c r="E46" i="32"/>
  <c r="J47" i="32"/>
  <c r="J46" i="32"/>
  <c r="N46" i="32"/>
  <c r="L46" i="32"/>
  <c r="E27" i="32"/>
  <c r="K27" i="32"/>
  <c r="H27" i="32"/>
  <c r="H29" i="32"/>
  <c r="G29" i="32"/>
  <c r="K29" i="32"/>
  <c r="L29" i="32"/>
  <c r="G27" i="32"/>
  <c r="E29" i="32" l="1"/>
  <c r="M29" i="32"/>
  <c r="N27" i="32"/>
  <c r="I29" i="32"/>
  <c r="J27" i="32"/>
  <c r="O27" i="32"/>
  <c r="N29" i="32"/>
  <c r="J29" i="32"/>
  <c r="I27" i="32"/>
  <c r="O29" i="32"/>
  <c r="L27" i="32"/>
  <c r="M27" i="32"/>
  <c r="AK45" i="26" l="1"/>
  <c r="D29" i="32"/>
  <c r="D27" i="32"/>
  <c r="AO45" i="26" l="1"/>
  <c r="O149" i="32"/>
  <c r="AO147" i="25"/>
  <c r="AG45" i="26"/>
  <c r="G149" i="32"/>
  <c r="AG147" i="25"/>
  <c r="K149" i="32"/>
  <c r="AK147" i="25"/>
  <c r="AE45" i="26"/>
  <c r="D149" i="32" l="1"/>
  <c r="AD147" i="25"/>
  <c r="AD45" i="26"/>
  <c r="J149" i="32"/>
  <c r="AJ147" i="25"/>
  <c r="M149" i="32"/>
  <c r="AM147" i="25"/>
  <c r="K147" i="32"/>
  <c r="AJ45" i="26"/>
  <c r="G147" i="32"/>
  <c r="AL45" i="26"/>
  <c r="AF45" i="26"/>
  <c r="L149" i="32"/>
  <c r="AL147" i="25"/>
  <c r="O147" i="32"/>
  <c r="H149" i="32"/>
  <c r="AH147" i="25"/>
  <c r="AI45" i="26"/>
  <c r="E149" i="32"/>
  <c r="AE147" i="25"/>
  <c r="AN45" i="26"/>
  <c r="AM45" i="26"/>
  <c r="AH45" i="26"/>
  <c r="D147" i="32" l="1"/>
  <c r="E147" i="32"/>
  <c r="F149" i="32"/>
  <c r="AF147" i="25"/>
  <c r="J147" i="32"/>
  <c r="H147" i="32"/>
  <c r="L147" i="32"/>
  <c r="M147" i="32"/>
  <c r="I149" i="32"/>
  <c r="AI147" i="25"/>
  <c r="F147" i="32" l="1"/>
  <c r="I147" i="32"/>
  <c r="N149" i="32" l="1"/>
  <c r="AN147" i="25"/>
  <c r="N147" i="32" l="1"/>
  <c r="AI704" i="25" l="1"/>
  <c r="AO704" i="25" l="1"/>
  <c r="AK704" i="25"/>
  <c r="AM704" i="25"/>
  <c r="AE704" i="25"/>
  <c r="AD704" i="25"/>
  <c r="AH704" i="25"/>
  <c r="AL704" i="25"/>
  <c r="AJ704" i="25"/>
  <c r="AG704" i="25"/>
  <c r="AN704" i="25"/>
  <c r="AF704" i="25"/>
  <c r="AI706" i="25"/>
  <c r="AF706" i="25" l="1"/>
  <c r="AE706" i="25"/>
  <c r="AM706" i="25"/>
  <c r="AG706" i="25"/>
  <c r="AN706" i="25"/>
  <c r="AL706" i="25"/>
  <c r="AJ706" i="25"/>
  <c r="AI711" i="25"/>
  <c r="AH706" i="25"/>
  <c r="AO706" i="25"/>
  <c r="AK706" i="25"/>
  <c r="AD706" i="25"/>
  <c r="AK711" i="25" l="1"/>
  <c r="AJ711" i="25"/>
  <c r="AO711" i="25"/>
  <c r="AM711" i="25"/>
  <c r="AL711" i="25"/>
  <c r="AE711" i="25"/>
  <c r="AH711" i="25"/>
  <c r="AF711" i="25"/>
  <c r="AG711" i="25"/>
  <c r="AD711" i="25"/>
  <c r="AN711" i="25"/>
  <c r="AI710" i="25" l="1"/>
  <c r="AL710" i="25" l="1"/>
  <c r="AD710" i="25"/>
  <c r="AO710" i="25"/>
  <c r="AE710" i="25" l="1"/>
  <c r="AJ710" i="25"/>
  <c r="AM710" i="25"/>
  <c r="AN710" i="25"/>
  <c r="AH710" i="25"/>
  <c r="AK710" i="25"/>
  <c r="AG710" i="25"/>
  <c r="AF710" i="25" l="1"/>
  <c r="AI718" i="25" l="1"/>
  <c r="AI713" i="25"/>
  <c r="AI716" i="25"/>
  <c r="AD718" i="25" l="1"/>
  <c r="AD713" i="25"/>
  <c r="AL718" i="25"/>
  <c r="AL713" i="25"/>
  <c r="AI717" i="25"/>
  <c r="AO716" i="25"/>
  <c r="AI715" i="25"/>
  <c r="AL715" i="25" l="1"/>
  <c r="AH718" i="25"/>
  <c r="AH713" i="25"/>
  <c r="AL716" i="25"/>
  <c r="AD715" i="25"/>
  <c r="AD716" i="25"/>
  <c r="AO718" i="25"/>
  <c r="AO713" i="25"/>
  <c r="AO717" i="25"/>
  <c r="AJ716" i="25" l="1"/>
  <c r="AN718" i="25"/>
  <c r="AN713" i="25"/>
  <c r="AK718" i="25"/>
  <c r="AK713" i="25"/>
  <c r="AM716" i="25"/>
  <c r="AO715" i="25"/>
  <c r="AL717" i="25"/>
  <c r="AG718" i="25"/>
  <c r="AG713" i="25"/>
  <c r="AM718" i="25"/>
  <c r="AM713" i="25"/>
  <c r="AJ718" i="25"/>
  <c r="AJ713" i="25"/>
  <c r="AD717" i="25"/>
  <c r="AK716" i="25" l="1"/>
  <c r="AF718" i="25"/>
  <c r="AF713" i="25"/>
  <c r="AH716" i="25"/>
  <c r="AM715" i="25"/>
  <c r="AE718" i="25"/>
  <c r="AE713" i="25"/>
  <c r="AN716" i="25"/>
  <c r="AE716" i="25"/>
  <c r="AN715" i="25"/>
  <c r="AF716" i="25"/>
  <c r="AK715" i="25"/>
  <c r="AH715" i="25"/>
  <c r="AG716" i="25"/>
  <c r="AJ715" i="25"/>
  <c r="AG715" i="25"/>
  <c r="AM717" i="25"/>
  <c r="AJ717" i="25"/>
  <c r="AE717" i="25" l="1"/>
  <c r="AH717" i="25"/>
  <c r="AN717" i="25"/>
  <c r="AF715" i="25"/>
  <c r="AE715" i="25"/>
  <c r="AF717" i="25"/>
  <c r="AG717" i="25"/>
  <c r="AK717" i="25"/>
  <c r="F68" i="32" l="1"/>
  <c r="F98" i="32"/>
  <c r="G68" i="32" l="1"/>
  <c r="E98" i="32"/>
  <c r="E68" i="32"/>
  <c r="D68" i="32"/>
  <c r="D98" i="32"/>
  <c r="H98" i="32"/>
  <c r="G98" i="32"/>
  <c r="H68" i="32"/>
  <c r="G100" i="32"/>
  <c r="H87" i="32" l="1"/>
  <c r="G92" i="32"/>
  <c r="E90" i="32"/>
  <c r="D87" i="32"/>
  <c r="G90" i="32"/>
  <c r="I68" i="32"/>
  <c r="F90" i="32"/>
  <c r="F100" i="32"/>
  <c r="D90" i="32"/>
  <c r="E100" i="32"/>
  <c r="H90" i="32"/>
  <c r="D100" i="32"/>
  <c r="I98" i="32"/>
  <c r="H100" i="32"/>
  <c r="F87" i="32"/>
  <c r="G87" i="32"/>
  <c r="E87" i="32"/>
  <c r="F92" i="32" l="1"/>
  <c r="F91" i="32"/>
  <c r="I100" i="32"/>
  <c r="E92" i="32"/>
  <c r="E91" i="32"/>
  <c r="D92" i="32"/>
  <c r="D91" i="32"/>
  <c r="J98" i="32"/>
  <c r="J68" i="32"/>
  <c r="G91" i="32"/>
  <c r="I87" i="32"/>
  <c r="H92" i="32"/>
  <c r="H91" i="32"/>
  <c r="I90" i="32"/>
  <c r="J87" i="32" l="1"/>
  <c r="J90" i="32"/>
  <c r="I92" i="32"/>
  <c r="J100" i="32"/>
  <c r="I91" i="32"/>
  <c r="K98" i="32"/>
  <c r="K68" i="32"/>
  <c r="L68" i="32" l="1"/>
  <c r="J92" i="32"/>
  <c r="K90" i="32"/>
  <c r="K100" i="32"/>
  <c r="L98" i="32"/>
  <c r="J91" i="32"/>
  <c r="K87" i="32"/>
  <c r="L87" i="32" l="1"/>
  <c r="M68" i="32"/>
  <c r="L100" i="32"/>
  <c r="K91" i="32"/>
  <c r="K92" i="32"/>
  <c r="M98" i="32"/>
  <c r="L90" i="32"/>
  <c r="M100" i="32" l="1"/>
  <c r="M90" i="32"/>
  <c r="L91" i="32"/>
  <c r="M87" i="32"/>
  <c r="N98" i="32"/>
  <c r="N68" i="32"/>
  <c r="L92" i="32"/>
  <c r="N87" i="32" l="1"/>
  <c r="N100" i="32"/>
  <c r="M91" i="32"/>
  <c r="O68" i="32"/>
  <c r="M92" i="32"/>
  <c r="O98" i="32"/>
  <c r="N90" i="32"/>
  <c r="O100" i="32" l="1"/>
  <c r="O90" i="32"/>
  <c r="N92" i="32"/>
  <c r="N91" i="32"/>
  <c r="O87" i="32"/>
  <c r="O91" i="32" l="1"/>
  <c r="O92" i="32"/>
  <c r="F81" i="32" l="1"/>
  <c r="G72" i="32"/>
  <c r="G79" i="32"/>
  <c r="G83" i="32"/>
  <c r="G78" i="32"/>
  <c r="F73" i="32"/>
  <c r="G80" i="32" l="1"/>
  <c r="D72" i="32"/>
  <c r="G75" i="32"/>
  <c r="G77" i="32"/>
  <c r="G81" i="32"/>
  <c r="D73" i="32"/>
  <c r="E85" i="32"/>
  <c r="H81" i="32"/>
  <c r="E73" i="32"/>
  <c r="H77" i="32"/>
  <c r="E72" i="32"/>
  <c r="E78" i="32"/>
  <c r="D85" i="32"/>
  <c r="F77" i="32"/>
  <c r="D78" i="32"/>
  <c r="H73" i="32"/>
  <c r="H85" i="32"/>
  <c r="G85" i="32"/>
  <c r="G76" i="32"/>
  <c r="H83" i="32"/>
  <c r="H72" i="32"/>
  <c r="E81" i="32"/>
  <c r="F85" i="32"/>
  <c r="E83" i="32"/>
  <c r="H79" i="32"/>
  <c r="D81" i="32"/>
  <c r="F78" i="32"/>
  <c r="E77" i="32"/>
  <c r="G82" i="32"/>
  <c r="E79" i="32"/>
  <c r="G74" i="32"/>
  <c r="D83" i="32"/>
  <c r="D79" i="32"/>
  <c r="H78" i="32"/>
  <c r="G84" i="32"/>
  <c r="G73" i="32"/>
  <c r="F72" i="32"/>
  <c r="F83" i="32"/>
  <c r="F79" i="32"/>
  <c r="D77" i="32"/>
  <c r="D84" i="32" l="1"/>
  <c r="D80" i="32"/>
  <c r="E75" i="32"/>
  <c r="I79" i="32"/>
  <c r="H82" i="32"/>
  <c r="I83" i="32"/>
  <c r="H84" i="32"/>
  <c r="D75" i="32"/>
  <c r="I77" i="32"/>
  <c r="I85" i="32"/>
  <c r="H80" i="32"/>
  <c r="F76" i="32"/>
  <c r="I81" i="32"/>
  <c r="I72" i="32"/>
  <c r="E76" i="32"/>
  <c r="D74" i="32"/>
  <c r="F75" i="32"/>
  <c r="H74" i="32"/>
  <c r="H75" i="32"/>
  <c r="D76" i="32"/>
  <c r="E80" i="32"/>
  <c r="I78" i="32"/>
  <c r="F82" i="32"/>
  <c r="H76" i="32"/>
  <c r="F74" i="32"/>
  <c r="I73" i="32"/>
  <c r="E84" i="32"/>
  <c r="E82" i="32"/>
  <c r="E74" i="32"/>
  <c r="F84" i="32"/>
  <c r="F80" i="32"/>
  <c r="D82" i="32"/>
  <c r="I80" i="32" l="1"/>
  <c r="I74" i="32"/>
  <c r="J81" i="32"/>
  <c r="J73" i="32"/>
  <c r="G71" i="32"/>
  <c r="I84" i="32"/>
  <c r="I76" i="32"/>
  <c r="J77" i="32"/>
  <c r="I82" i="32"/>
  <c r="J79" i="32"/>
  <c r="J78" i="32"/>
  <c r="I75" i="32"/>
  <c r="J83" i="32"/>
  <c r="J85" i="32"/>
  <c r="J72" i="32"/>
  <c r="K85" i="32" l="1"/>
  <c r="K78" i="32"/>
  <c r="J74" i="32"/>
  <c r="K81" i="32"/>
  <c r="D71" i="32"/>
  <c r="K73" i="32"/>
  <c r="K72" i="32"/>
  <c r="F71" i="32"/>
  <c r="J75" i="32"/>
  <c r="J80" i="32"/>
  <c r="H71" i="32"/>
  <c r="J84" i="32"/>
  <c r="K77" i="32"/>
  <c r="K83" i="32"/>
  <c r="K79" i="32"/>
  <c r="E71" i="32"/>
  <c r="J82" i="32"/>
  <c r="J76" i="32"/>
  <c r="L79" i="32" l="1"/>
  <c r="L73" i="32"/>
  <c r="L81" i="32"/>
  <c r="L78" i="32"/>
  <c r="G70" i="32"/>
  <c r="K80" i="32"/>
  <c r="L85" i="32"/>
  <c r="K84" i="32"/>
  <c r="L83" i="32"/>
  <c r="K76" i="32"/>
  <c r="L72" i="32"/>
  <c r="K74" i="32"/>
  <c r="K82" i="32"/>
  <c r="F70" i="32"/>
  <c r="E70" i="32"/>
  <c r="L77" i="32"/>
  <c r="H70" i="32"/>
  <c r="D70" i="32"/>
  <c r="K75" i="32"/>
  <c r="I71" i="32"/>
  <c r="M73" i="32" l="1"/>
  <c r="M85" i="32"/>
  <c r="L74" i="32"/>
  <c r="I70" i="32"/>
  <c r="L76" i="32"/>
  <c r="M78" i="32"/>
  <c r="M83" i="32"/>
  <c r="M77" i="32"/>
  <c r="L80" i="32"/>
  <c r="M81" i="32"/>
  <c r="L82" i="32"/>
  <c r="L75" i="32"/>
  <c r="J71" i="32"/>
  <c r="M79" i="32"/>
  <c r="L84" i="32"/>
  <c r="M72" i="32"/>
  <c r="N81" i="32" l="1"/>
  <c r="M82" i="32"/>
  <c r="M76" i="32"/>
  <c r="M74" i="32"/>
  <c r="M75" i="32"/>
  <c r="N78" i="32"/>
  <c r="N77" i="32"/>
  <c r="M84" i="32"/>
  <c r="J70" i="32"/>
  <c r="N72" i="32"/>
  <c r="N83" i="32"/>
  <c r="K71" i="32"/>
  <c r="N79" i="32"/>
  <c r="N85" i="32"/>
  <c r="N73" i="32"/>
  <c r="M80" i="32"/>
  <c r="N80" i="32" l="1"/>
  <c r="O83" i="32"/>
  <c r="O85" i="32"/>
  <c r="N82" i="32"/>
  <c r="O72" i="32"/>
  <c r="N76" i="32"/>
  <c r="L71" i="32"/>
  <c r="O79" i="32"/>
  <c r="K70" i="32"/>
  <c r="O77" i="32"/>
  <c r="O78" i="32"/>
  <c r="O81" i="32"/>
  <c r="N84" i="32"/>
  <c r="N75" i="32"/>
  <c r="O73" i="32"/>
  <c r="N74" i="32"/>
  <c r="M71" i="32" l="1"/>
  <c r="O82" i="32"/>
  <c r="O80" i="32"/>
  <c r="O75" i="32"/>
  <c r="O84" i="32"/>
  <c r="L70" i="32"/>
  <c r="O76" i="32"/>
  <c r="O74" i="32"/>
  <c r="M70" i="32" l="1"/>
  <c r="N71" i="32"/>
  <c r="O71" i="32" l="1"/>
  <c r="N70" i="32"/>
  <c r="O70" i="32" l="1"/>
  <c r="G69" i="32" l="1"/>
  <c r="G97" i="32" l="1"/>
  <c r="G66" i="32"/>
  <c r="F69" i="32"/>
  <c r="D69" i="32"/>
  <c r="H69" i="32"/>
  <c r="E69" i="32"/>
  <c r="G67" i="32"/>
  <c r="E97" i="32" l="1"/>
  <c r="E67" i="32"/>
  <c r="D97" i="32"/>
  <c r="D67" i="32"/>
  <c r="H97" i="32"/>
  <c r="F66" i="32"/>
  <c r="G65" i="32"/>
  <c r="H67" i="32"/>
  <c r="D66" i="32"/>
  <c r="F94" i="32"/>
  <c r="H66" i="32"/>
  <c r="I69" i="32"/>
  <c r="F67" i="32"/>
  <c r="G101" i="32"/>
  <c r="E66" i="32"/>
  <c r="F97" i="32"/>
  <c r="I97" i="32" l="1"/>
  <c r="F65" i="32"/>
  <c r="E96" i="32"/>
  <c r="F96" i="32"/>
  <c r="H94" i="32"/>
  <c r="I66" i="32"/>
  <c r="E65" i="32"/>
  <c r="I67" i="32"/>
  <c r="D96" i="32"/>
  <c r="G94" i="32"/>
  <c r="H96" i="32"/>
  <c r="D101" i="32"/>
  <c r="G96" i="32"/>
  <c r="D65" i="32"/>
  <c r="H65" i="32"/>
  <c r="H101" i="32"/>
  <c r="E94" i="32"/>
  <c r="J69" i="32"/>
  <c r="F101" i="32"/>
  <c r="E101" i="32"/>
  <c r="D94" i="32"/>
  <c r="J67" i="32" l="1"/>
  <c r="G102" i="32"/>
  <c r="G95" i="32"/>
  <c r="D95" i="32"/>
  <c r="J66" i="32"/>
  <c r="F112" i="32"/>
  <c r="H95" i="32"/>
  <c r="J97" i="32"/>
  <c r="K69" i="32"/>
  <c r="E112" i="32"/>
  <c r="H112" i="32"/>
  <c r="D112" i="32"/>
  <c r="I65" i="32"/>
  <c r="I94" i="32"/>
  <c r="I101" i="32"/>
  <c r="F95" i="32"/>
  <c r="G112" i="32"/>
  <c r="E95" i="32"/>
  <c r="I96" i="32"/>
  <c r="H102" i="32" l="1"/>
  <c r="I112" i="32"/>
  <c r="J65" i="32"/>
  <c r="F99" i="32"/>
  <c r="J94" i="32"/>
  <c r="K97" i="32"/>
  <c r="D102" i="32"/>
  <c r="I95" i="32"/>
  <c r="D99" i="32"/>
  <c r="H99" i="32"/>
  <c r="J96" i="32"/>
  <c r="J101" i="32"/>
  <c r="E99" i="32"/>
  <c r="L69" i="32"/>
  <c r="F102" i="32"/>
  <c r="K67" i="32"/>
  <c r="G99" i="32"/>
  <c r="E102" i="32"/>
  <c r="K66" i="32"/>
  <c r="J95" i="32" l="1"/>
  <c r="L67" i="32"/>
  <c r="K101" i="32"/>
  <c r="K65" i="32"/>
  <c r="I102" i="32"/>
  <c r="M69" i="32"/>
  <c r="J112" i="32"/>
  <c r="L97" i="32"/>
  <c r="L66" i="32"/>
  <c r="I99" i="32"/>
  <c r="K94" i="32"/>
  <c r="K96" i="32"/>
  <c r="L101" i="32" l="1"/>
  <c r="J102" i="32"/>
  <c r="K112" i="32"/>
  <c r="K95" i="32"/>
  <c r="L94" i="32"/>
  <c r="M66" i="32"/>
  <c r="N69" i="32"/>
  <c r="M67" i="32"/>
  <c r="M97" i="32"/>
  <c r="L65" i="32"/>
  <c r="L96" i="32"/>
  <c r="J99" i="32"/>
  <c r="M94" i="32" l="1"/>
  <c r="O69" i="32"/>
  <c r="K99" i="32"/>
  <c r="M101" i="32"/>
  <c r="N66" i="32"/>
  <c r="L95" i="32"/>
  <c r="N97" i="32"/>
  <c r="N67" i="32"/>
  <c r="M96" i="32"/>
  <c r="L112" i="32"/>
  <c r="M65" i="32"/>
  <c r="K102" i="32"/>
  <c r="L102" i="32" l="1"/>
  <c r="O66" i="32"/>
  <c r="M112" i="32"/>
  <c r="N96" i="32"/>
  <c r="O97" i="32"/>
  <c r="N65" i="32"/>
  <c r="N101" i="32"/>
  <c r="L99" i="32"/>
  <c r="O67" i="32"/>
  <c r="M95" i="32"/>
  <c r="N94" i="32"/>
  <c r="N112" i="32" l="1"/>
  <c r="O94" i="32"/>
  <c r="O101" i="32"/>
  <c r="O96" i="32"/>
  <c r="M99" i="32"/>
  <c r="N95" i="32"/>
  <c r="O65" i="32"/>
  <c r="M102" i="32"/>
  <c r="N99" i="32" l="1"/>
  <c r="O95" i="32"/>
  <c r="N102" i="32"/>
  <c r="O112" i="32"/>
  <c r="O99" i="32" l="1"/>
  <c r="O102" i="32"/>
  <c r="F104" i="32" l="1"/>
  <c r="D104" i="32" l="1"/>
  <c r="E104" i="32"/>
  <c r="H104" i="32"/>
  <c r="G104" i="32"/>
  <c r="I104" i="32" l="1"/>
  <c r="G89" i="32" l="1"/>
  <c r="J104" i="32"/>
  <c r="F93" i="32"/>
  <c r="D89" i="32" l="1"/>
  <c r="H89" i="32"/>
  <c r="H93" i="32"/>
  <c r="E93" i="32"/>
  <c r="D93" i="32"/>
  <c r="G93" i="32"/>
  <c r="F89" i="32"/>
  <c r="K104" i="32"/>
  <c r="E89" i="32"/>
  <c r="I93" i="32" l="1"/>
  <c r="L104" i="32"/>
  <c r="I89" i="32"/>
  <c r="G113" i="32"/>
  <c r="M104" i="32" l="1"/>
  <c r="J89" i="32"/>
  <c r="E113" i="32"/>
  <c r="J93" i="32"/>
  <c r="F113" i="32"/>
  <c r="H113" i="32"/>
  <c r="D113" i="32"/>
  <c r="I113" i="32" l="1"/>
  <c r="K93" i="32"/>
  <c r="N104" i="32"/>
  <c r="K89" i="32"/>
  <c r="O104" i="32" l="1"/>
  <c r="L89" i="32"/>
  <c r="L93" i="32"/>
  <c r="J113" i="32"/>
  <c r="K113" i="32" l="1"/>
  <c r="M93" i="32"/>
  <c r="M89" i="32"/>
  <c r="N89" i="32" l="1"/>
  <c r="N93" i="32"/>
  <c r="L113" i="32"/>
  <c r="O93" i="32" l="1"/>
  <c r="O89" i="32"/>
  <c r="M113" i="32"/>
  <c r="N113" i="32" l="1"/>
  <c r="O113" i="32" l="1"/>
  <c r="G109" i="32" l="1"/>
  <c r="H109" i="32" l="1"/>
  <c r="F109" i="32"/>
  <c r="E109" i="32"/>
  <c r="D109" i="32"/>
  <c r="I109" i="32" l="1"/>
  <c r="J109" i="32" l="1"/>
  <c r="K109" i="32" l="1"/>
  <c r="L109" i="32" l="1"/>
  <c r="M109" i="32" l="1"/>
  <c r="N109" i="32" l="1"/>
  <c r="O109" i="32" l="1"/>
  <c r="G106" i="32" l="1"/>
  <c r="E106" i="32" l="1"/>
  <c r="D106" i="32"/>
  <c r="H106" i="32"/>
  <c r="F106" i="32"/>
  <c r="G86" i="32" l="1"/>
  <c r="I106" i="32"/>
  <c r="H86" i="32" l="1"/>
  <c r="D86" i="32"/>
  <c r="F86" i="32"/>
  <c r="J106" i="32"/>
  <c r="E86" i="32"/>
  <c r="F88" i="32" l="1"/>
  <c r="I86" i="32"/>
  <c r="E88" i="32"/>
  <c r="D88" i="32"/>
  <c r="H88" i="32"/>
  <c r="G88" i="32"/>
  <c r="K106" i="32"/>
  <c r="L106" i="32" l="1"/>
  <c r="I88" i="32"/>
  <c r="J86" i="32"/>
  <c r="K86" i="32" l="1"/>
  <c r="J88" i="32"/>
  <c r="M106" i="32"/>
  <c r="N106" i="32" l="1"/>
  <c r="L86" i="32"/>
  <c r="K88" i="32"/>
  <c r="L88" i="32" l="1"/>
  <c r="O106" i="32"/>
  <c r="M86" i="32"/>
  <c r="M88" i="32" l="1"/>
  <c r="N86" i="32"/>
  <c r="O86" i="32" l="1"/>
  <c r="N88" i="32"/>
  <c r="O88" i="32" l="1"/>
  <c r="G105" i="32" l="1"/>
  <c r="E105" i="32" l="1"/>
  <c r="H105" i="32"/>
  <c r="D105" i="32"/>
  <c r="F105" i="32"/>
  <c r="I105" i="32" l="1"/>
  <c r="J105" i="32" l="1"/>
  <c r="K105" i="32" l="1"/>
  <c r="L105" i="32" l="1"/>
  <c r="M105" i="32" l="1"/>
  <c r="N105" i="32" l="1"/>
  <c r="O105" i="32" l="1"/>
  <c r="H103" i="32" l="1"/>
  <c r="F103" i="32"/>
  <c r="G103" i="32"/>
  <c r="D103" i="32"/>
  <c r="E103" i="32"/>
  <c r="I103" i="32" l="1"/>
  <c r="J103" i="32" l="1"/>
  <c r="G107" i="32"/>
  <c r="D107" i="32" l="1"/>
  <c r="E107" i="32"/>
  <c r="K103" i="32"/>
  <c r="H107" i="32"/>
  <c r="D114" i="32"/>
  <c r="H114" i="32"/>
  <c r="G114" i="32"/>
  <c r="F114" i="32"/>
  <c r="E114" i="32"/>
  <c r="F107" i="32"/>
  <c r="L103" i="32" l="1"/>
  <c r="I107" i="32"/>
  <c r="I114" i="32"/>
  <c r="G108" i="32"/>
  <c r="M103" i="32" l="1"/>
  <c r="J114" i="32"/>
  <c r="J107" i="32"/>
  <c r="E108" i="32"/>
  <c r="H108" i="32"/>
  <c r="F108" i="32"/>
  <c r="D108" i="32"/>
  <c r="AG111" i="25" l="1"/>
  <c r="G110" i="32"/>
  <c r="N103" i="32"/>
  <c r="I108" i="32"/>
  <c r="K114" i="32"/>
  <c r="K107" i="32"/>
  <c r="AV13" i="32"/>
  <c r="L107" i="32" l="1"/>
  <c r="O103" i="32"/>
  <c r="AV11" i="32"/>
  <c r="AE111" i="25"/>
  <c r="E110" i="32"/>
  <c r="G111" i="32"/>
  <c r="AW11" i="32"/>
  <c r="H110" i="32"/>
  <c r="AH111" i="25"/>
  <c r="J108" i="32"/>
  <c r="F110" i="32"/>
  <c r="AF111" i="25"/>
  <c r="L114" i="32"/>
  <c r="D110" i="32"/>
  <c r="AD111" i="25"/>
  <c r="AW12" i="32" l="1"/>
  <c r="AV14" i="32"/>
  <c r="AU13" i="32"/>
  <c r="AS11" i="32"/>
  <c r="AT12" i="32"/>
  <c r="AU11" i="32"/>
  <c r="AV12" i="32"/>
  <c r="AU12" i="32"/>
  <c r="AT11" i="32"/>
  <c r="AT13" i="32"/>
  <c r="AU14" i="32"/>
  <c r="D111" i="32"/>
  <c r="I110" i="32"/>
  <c r="AI111" i="25"/>
  <c r="AT14" i="32"/>
  <c r="AS13" i="32"/>
  <c r="H111" i="32"/>
  <c r="AW14" i="32"/>
  <c r="AW13" i="32"/>
  <c r="K108" i="32"/>
  <c r="M114" i="32"/>
  <c r="M107" i="32"/>
  <c r="F111" i="32"/>
  <c r="E111" i="32"/>
  <c r="AX14" i="32" l="1"/>
  <c r="AX13" i="32"/>
  <c r="N107" i="32"/>
  <c r="AX12" i="32"/>
  <c r="AX11" i="32"/>
  <c r="L108" i="32"/>
  <c r="J110" i="32"/>
  <c r="AJ111" i="25"/>
  <c r="N114" i="32"/>
  <c r="I111" i="32"/>
  <c r="AY14" i="32"/>
  <c r="AY11" i="32" l="1"/>
  <c r="J111" i="32"/>
  <c r="O107" i="32"/>
  <c r="M108" i="32"/>
  <c r="O114" i="32"/>
  <c r="AY13" i="32"/>
  <c r="AY12" i="32"/>
  <c r="AK111" i="25"/>
  <c r="K110" i="32"/>
  <c r="AZ13" i="32"/>
  <c r="L110" i="32" l="1"/>
  <c r="BA12" i="32"/>
  <c r="AL111" i="25"/>
  <c r="K111" i="32"/>
  <c r="AZ11" i="32"/>
  <c r="AZ14" i="32"/>
  <c r="AZ12" i="32"/>
  <c r="N108" i="32"/>
  <c r="M110" i="32" l="1"/>
  <c r="BB12" i="32"/>
  <c r="AM111" i="25"/>
  <c r="O108" i="32"/>
  <c r="L111" i="32"/>
  <c r="BA11" i="32"/>
  <c r="BA14" i="32"/>
  <c r="BA13" i="32"/>
  <c r="BC12" i="32" l="1"/>
  <c r="AN111" i="25"/>
  <c r="N110" i="32"/>
  <c r="BB14" i="32"/>
  <c r="BB13" i="32"/>
  <c r="M111" i="32"/>
  <c r="BB11" i="32"/>
  <c r="O110" i="32" l="1"/>
  <c r="AO111" i="25"/>
  <c r="BD11" i="32"/>
  <c r="N111" i="32"/>
  <c r="BC14" i="32"/>
  <c r="BC13" i="32"/>
  <c r="BC11" i="32"/>
  <c r="BD13" i="32"/>
  <c r="BD12" i="32" l="1"/>
  <c r="O111" i="32"/>
  <c r="BD14" i="32"/>
  <c r="D242" i="32" l="1"/>
  <c r="E242" i="32"/>
  <c r="H242" i="32"/>
  <c r="G240" i="32"/>
  <c r="H240" i="32"/>
  <c r="E240" i="32"/>
  <c r="F240" i="32"/>
  <c r="F242" i="32"/>
  <c r="D240" i="32"/>
  <c r="I240" i="32" l="1"/>
  <c r="G242" i="32"/>
  <c r="J240" i="32" l="1"/>
  <c r="I242" i="32"/>
  <c r="F241" i="32"/>
  <c r="J242" i="32" l="1"/>
  <c r="H241" i="32"/>
  <c r="G241" i="32"/>
  <c r="E241" i="32"/>
  <c r="K240" i="32"/>
  <c r="D241" i="32"/>
  <c r="K242" i="32" l="1"/>
  <c r="L240" i="32"/>
  <c r="I241" i="32"/>
  <c r="M242" i="32" l="1"/>
  <c r="L242" i="32"/>
  <c r="M240" i="32"/>
  <c r="N242" i="32"/>
  <c r="J241" i="32"/>
  <c r="N240" i="32" l="1"/>
  <c r="K241" i="32"/>
  <c r="L241" i="32" l="1"/>
  <c r="O240" i="32"/>
  <c r="O242" i="32"/>
  <c r="M241" i="32" l="1"/>
  <c r="N241" i="32" l="1"/>
  <c r="O241" i="32" l="1"/>
  <c r="F230" i="32" l="1"/>
  <c r="G224" i="32"/>
  <c r="G218" i="32"/>
  <c r="G220" i="32"/>
  <c r="G226" i="32"/>
  <c r="G217" i="32"/>
  <c r="F227" i="32"/>
  <c r="G235" i="32"/>
  <c r="G219" i="32"/>
  <c r="E226" i="32" l="1"/>
  <c r="H227" i="32"/>
  <c r="G228" i="32"/>
  <c r="D217" i="32"/>
  <c r="D230" i="32"/>
  <c r="F220" i="32"/>
  <c r="G223" i="32"/>
  <c r="D226" i="32"/>
  <c r="E217" i="32"/>
  <c r="E220" i="32"/>
  <c r="F224" i="32"/>
  <c r="H226" i="32"/>
  <c r="G227" i="32"/>
  <c r="F218" i="32"/>
  <c r="E219" i="32"/>
  <c r="H217" i="32"/>
  <c r="D235" i="32"/>
  <c r="H230" i="32"/>
  <c r="D220" i="32"/>
  <c r="E224" i="32"/>
  <c r="D218" i="32"/>
  <c r="D219" i="32"/>
  <c r="G222" i="32"/>
  <c r="F226" i="32"/>
  <c r="G225" i="32"/>
  <c r="E235" i="32"/>
  <c r="G230" i="32"/>
  <c r="H220" i="32"/>
  <c r="D224" i="32"/>
  <c r="E218" i="32"/>
  <c r="G229" i="32"/>
  <c r="G234" i="32"/>
  <c r="H224" i="32"/>
  <c r="H219" i="32"/>
  <c r="H235" i="32"/>
  <c r="D227" i="32"/>
  <c r="H218" i="32"/>
  <c r="H234" i="32" l="1"/>
  <c r="H228" i="32"/>
  <c r="H222" i="32"/>
  <c r="G233" i="32"/>
  <c r="F235" i="32"/>
  <c r="I227" i="32"/>
  <c r="I220" i="32"/>
  <c r="F217" i="32"/>
  <c r="E227" i="32"/>
  <c r="F219" i="32"/>
  <c r="E229" i="32"/>
  <c r="F233" i="32"/>
  <c r="I235" i="32"/>
  <c r="D229" i="32"/>
  <c r="I218" i="32"/>
  <c r="F225" i="32"/>
  <c r="G216" i="32"/>
  <c r="G221" i="32"/>
  <c r="D233" i="32"/>
  <c r="H229" i="32"/>
  <c r="E225" i="32"/>
  <c r="E230" i="32"/>
  <c r="E233" i="32"/>
  <c r="F234" i="32"/>
  <c r="I219" i="32"/>
  <c r="I224" i="32"/>
  <c r="F228" i="32"/>
  <c r="E223" i="32"/>
  <c r="F222" i="32"/>
  <c r="D225" i="32"/>
  <c r="I226" i="32"/>
  <c r="I217" i="32"/>
  <c r="E234" i="32"/>
  <c r="G238" i="32"/>
  <c r="E228" i="32"/>
  <c r="D223" i="32"/>
  <c r="E222" i="32"/>
  <c r="H233" i="32"/>
  <c r="D234" i="32"/>
  <c r="I230" i="32"/>
  <c r="D228" i="32"/>
  <c r="H223" i="32"/>
  <c r="D222" i="32"/>
  <c r="H225" i="32"/>
  <c r="E238" i="32" l="1"/>
  <c r="D216" i="32"/>
  <c r="H221" i="32"/>
  <c r="F223" i="32"/>
  <c r="D238" i="32"/>
  <c r="H238" i="32"/>
  <c r="F239" i="32"/>
  <c r="J217" i="32"/>
  <c r="J218" i="32"/>
  <c r="I228" i="32"/>
  <c r="H216" i="32"/>
  <c r="F229" i="32"/>
  <c r="I223" i="32"/>
  <c r="E239" i="32"/>
  <c r="I225" i="32"/>
  <c r="J224" i="32"/>
  <c r="G239" i="32"/>
  <c r="D239" i="32"/>
  <c r="I233" i="32"/>
  <c r="J230" i="32"/>
  <c r="F221" i="32"/>
  <c r="J226" i="32"/>
  <c r="G215" i="32"/>
  <c r="J219" i="32"/>
  <c r="G237" i="32"/>
  <c r="J235" i="32"/>
  <c r="H239" i="32"/>
  <c r="E221" i="32"/>
  <c r="J227" i="32"/>
  <c r="I222" i="32"/>
  <c r="I229" i="32"/>
  <c r="I234" i="32"/>
  <c r="F238" i="32"/>
  <c r="D221" i="32"/>
  <c r="J220" i="32"/>
  <c r="E216" i="32"/>
  <c r="K235" i="32" l="1"/>
  <c r="J233" i="32"/>
  <c r="K230" i="32"/>
  <c r="J229" i="32"/>
  <c r="H215" i="32"/>
  <c r="J222" i="32"/>
  <c r="K218" i="32"/>
  <c r="K219" i="32"/>
  <c r="J225" i="32"/>
  <c r="K220" i="32"/>
  <c r="K224" i="32"/>
  <c r="J228" i="32"/>
  <c r="E237" i="32"/>
  <c r="E215" i="32"/>
  <c r="K226" i="32"/>
  <c r="G214" i="32"/>
  <c r="K217" i="32"/>
  <c r="F215" i="32"/>
  <c r="D237" i="32"/>
  <c r="F216" i="32"/>
  <c r="H237" i="32"/>
  <c r="I239" i="32"/>
  <c r="J234" i="32"/>
  <c r="I221" i="32"/>
  <c r="I238" i="32"/>
  <c r="D215" i="32"/>
  <c r="J223" i="32"/>
  <c r="K227" i="32"/>
  <c r="I216" i="32"/>
  <c r="K223" i="32" l="1"/>
  <c r="F237" i="32"/>
  <c r="K233" i="32"/>
  <c r="D236" i="32"/>
  <c r="L217" i="32"/>
  <c r="K225" i="32"/>
  <c r="L220" i="32"/>
  <c r="L235" i="32"/>
  <c r="E236" i="32"/>
  <c r="L226" i="32"/>
  <c r="K234" i="32"/>
  <c r="F214" i="32"/>
  <c r="L219" i="32"/>
  <c r="K228" i="32"/>
  <c r="E214" i="32"/>
  <c r="H236" i="32"/>
  <c r="L218" i="32"/>
  <c r="J239" i="32"/>
  <c r="L230" i="32"/>
  <c r="I215" i="32"/>
  <c r="D214" i="32"/>
  <c r="I237" i="32"/>
  <c r="G236" i="32"/>
  <c r="L224" i="32"/>
  <c r="J238" i="32"/>
  <c r="K229" i="32"/>
  <c r="J221" i="32"/>
  <c r="L227" i="32"/>
  <c r="H214" i="32"/>
  <c r="F236" i="32"/>
  <c r="G232" i="32"/>
  <c r="J216" i="32"/>
  <c r="K222" i="32"/>
  <c r="J237" i="32" l="1"/>
  <c r="K221" i="32"/>
  <c r="L223" i="32"/>
  <c r="M219" i="32"/>
  <c r="M224" i="32"/>
  <c r="H232" i="32"/>
  <c r="I236" i="32"/>
  <c r="K238" i="32"/>
  <c r="F232" i="32"/>
  <c r="M220" i="32"/>
  <c r="K239" i="32"/>
  <c r="L233" i="32"/>
  <c r="M226" i="32"/>
  <c r="L225" i="32"/>
  <c r="M227" i="32"/>
  <c r="J215" i="32"/>
  <c r="L234" i="32"/>
  <c r="M230" i="32"/>
  <c r="L222" i="32"/>
  <c r="M217" i="32"/>
  <c r="M235" i="32"/>
  <c r="L228" i="32"/>
  <c r="K216" i="32"/>
  <c r="L229" i="32"/>
  <c r="I214" i="32"/>
  <c r="M218" i="32"/>
  <c r="J236" i="32" l="1"/>
  <c r="H231" i="32"/>
  <c r="L221" i="32"/>
  <c r="L239" i="32"/>
  <c r="M234" i="32"/>
  <c r="M223" i="32"/>
  <c r="N224" i="32"/>
  <c r="D232" i="32"/>
  <c r="K237" i="32"/>
  <c r="M229" i="32"/>
  <c r="L238" i="32"/>
  <c r="N230" i="32"/>
  <c r="N218" i="32"/>
  <c r="L216" i="32"/>
  <c r="N226" i="32"/>
  <c r="M228" i="32"/>
  <c r="D231" i="32"/>
  <c r="M225" i="32"/>
  <c r="N219" i="32"/>
  <c r="M233" i="32"/>
  <c r="N220" i="32"/>
  <c r="E232" i="32"/>
  <c r="I232" i="32"/>
  <c r="F231" i="32"/>
  <c r="N227" i="32"/>
  <c r="N217" i="32"/>
  <c r="M222" i="32"/>
  <c r="G231" i="32"/>
  <c r="E231" i="32"/>
  <c r="N235" i="32"/>
  <c r="J214" i="32"/>
  <c r="K215" i="32"/>
  <c r="I231" i="32" l="1"/>
  <c r="H243" i="32"/>
  <c r="L237" i="32"/>
  <c r="K236" i="32"/>
  <c r="F243" i="32"/>
  <c r="G243" i="32"/>
  <c r="D243" i="32"/>
  <c r="N222" i="32"/>
  <c r="N225" i="32"/>
  <c r="N229" i="32"/>
  <c r="M221" i="32"/>
  <c r="N228" i="32"/>
  <c r="O227" i="32"/>
  <c r="O224" i="32"/>
  <c r="M238" i="32"/>
  <c r="K214" i="32"/>
  <c r="O217" i="32"/>
  <c r="O220" i="32"/>
  <c r="O226" i="32"/>
  <c r="M216" i="32"/>
  <c r="E243" i="32"/>
  <c r="M239" i="32"/>
  <c r="N233" i="32"/>
  <c r="N223" i="32"/>
  <c r="O219" i="32"/>
  <c r="O230" i="32"/>
  <c r="L215" i="32"/>
  <c r="N234" i="32"/>
  <c r="O235" i="32"/>
  <c r="J232" i="32"/>
  <c r="O218" i="32"/>
  <c r="M215" i="32" l="1"/>
  <c r="L236" i="32"/>
  <c r="K232" i="32"/>
  <c r="O225" i="32"/>
  <c r="M237" i="32"/>
  <c r="N216" i="32"/>
  <c r="O222" i="32"/>
  <c r="O223" i="32"/>
  <c r="J231" i="32"/>
  <c r="I243" i="32"/>
  <c r="N239" i="32"/>
  <c r="N221" i="32"/>
  <c r="L214" i="32"/>
  <c r="O234" i="32"/>
  <c r="O229" i="32"/>
  <c r="O228" i="32"/>
  <c r="N238" i="32"/>
  <c r="O233" i="32"/>
  <c r="M214" i="32" l="1"/>
  <c r="M236" i="32"/>
  <c r="L232" i="32"/>
  <c r="O216" i="32"/>
  <c r="N215" i="32"/>
  <c r="K231" i="32"/>
  <c r="O239" i="32"/>
  <c r="N237" i="32"/>
  <c r="O221" i="32"/>
  <c r="J243" i="32"/>
  <c r="O238" i="32"/>
  <c r="K243" i="32" l="1"/>
  <c r="M232" i="32"/>
  <c r="N236" i="32"/>
  <c r="O237" i="32"/>
  <c r="N214" i="32"/>
  <c r="O215" i="32"/>
  <c r="L231" i="32"/>
  <c r="O236" i="32" l="1"/>
  <c r="N232" i="32"/>
  <c r="M231" i="32"/>
  <c r="L243" i="32"/>
  <c r="O214" i="32"/>
  <c r="M243" i="32" l="1"/>
  <c r="N231" i="32"/>
  <c r="O232" i="32"/>
  <c r="N243" i="32" l="1"/>
  <c r="O231" i="32"/>
  <c r="O243" i="32" l="1"/>
  <c r="AX25" i="32" l="1"/>
  <c r="AY26" i="32"/>
  <c r="AY25" i="32"/>
  <c r="AZ26" i="32"/>
  <c r="AZ25" i="32"/>
  <c r="BA26" i="32"/>
  <c r="AS25" i="32"/>
  <c r="AT26" i="32"/>
  <c r="BB26" i="32"/>
  <c r="BA25" i="32"/>
  <c r="AT25" i="32"/>
  <c r="AU26" i="32"/>
  <c r="BB25" i="32"/>
  <c r="BC26" i="32"/>
  <c r="AU25" i="32"/>
  <c r="AV26" i="32"/>
  <c r="BD26" i="32"/>
  <c r="BC25" i="32"/>
  <c r="AV25" i="32"/>
  <c r="AW26" i="32"/>
  <c r="BD25" i="32"/>
  <c r="AX26" i="32"/>
  <c r="AW25" i="32"/>
  <c r="AK121" i="26" l="1"/>
  <c r="AE121" i="26"/>
  <c r="AF121" i="26"/>
  <c r="AI121" i="26"/>
  <c r="H152" i="32" l="1"/>
  <c r="F138" i="32"/>
  <c r="AM121" i="26"/>
  <c r="AF29" i="26"/>
  <c r="AI29" i="26"/>
  <c r="AF118" i="26"/>
  <c r="AK118" i="26"/>
  <c r="AK29" i="26"/>
  <c r="AN121" i="26"/>
  <c r="M152" i="32"/>
  <c r="AL121" i="26"/>
  <c r="AL245" i="26"/>
  <c r="AE29" i="26"/>
  <c r="G152" i="32"/>
  <c r="AH121" i="26"/>
  <c r="J152" i="32"/>
  <c r="AE118" i="26"/>
  <c r="AD121" i="26"/>
  <c r="AG121" i="26"/>
  <c r="AJ121" i="26"/>
  <c r="AI118" i="26"/>
  <c r="AF133" i="25" l="1"/>
  <c r="K152" i="32"/>
  <c r="L152" i="32"/>
  <c r="D138" i="32"/>
  <c r="AM118" i="26"/>
  <c r="E152" i="32"/>
  <c r="AK176" i="26"/>
  <c r="AE245" i="26"/>
  <c r="AN29" i="26"/>
  <c r="AK26" i="26"/>
  <c r="AG29" i="26"/>
  <c r="AH118" i="26"/>
  <c r="AE26" i="26"/>
  <c r="AM29" i="26"/>
  <c r="AF26" i="26"/>
  <c r="AM133" i="25"/>
  <c r="M138" i="32"/>
  <c r="AI26" i="26"/>
  <c r="D152" i="32"/>
  <c r="AG118" i="26"/>
  <c r="AL118" i="26"/>
  <c r="F133" i="32"/>
  <c r="AH29" i="26"/>
  <c r="AE176" i="26"/>
  <c r="AJ29" i="26"/>
  <c r="AD118" i="26"/>
  <c r="AN118" i="26"/>
  <c r="I152" i="32"/>
  <c r="I138" i="32"/>
  <c r="AI133" i="25"/>
  <c r="AO121" i="26"/>
  <c r="AO29" i="26"/>
  <c r="AD29" i="26"/>
  <c r="AJ118" i="26"/>
  <c r="AL29" i="26"/>
  <c r="AF245" i="26"/>
  <c r="AN245" i="26"/>
  <c r="AG245" i="26"/>
  <c r="AH245" i="26"/>
  <c r="AJ245" i="26"/>
  <c r="AD245" i="26"/>
  <c r="AO245" i="26"/>
  <c r="AM245" i="26"/>
  <c r="AI245" i="26"/>
  <c r="AK245" i="26"/>
  <c r="J138" i="32" l="1"/>
  <c r="AD133" i="25"/>
  <c r="AJ133" i="25"/>
  <c r="F152" i="32"/>
  <c r="AL133" i="25"/>
  <c r="AK133" i="25"/>
  <c r="L138" i="32"/>
  <c r="O138" i="32"/>
  <c r="AJ176" i="26"/>
  <c r="AG176" i="26"/>
  <c r="AD26" i="26"/>
  <c r="I133" i="32"/>
  <c r="AL176" i="26"/>
  <c r="AJ26" i="26"/>
  <c r="AM26" i="26"/>
  <c r="M133" i="32"/>
  <c r="AO26" i="26"/>
  <c r="AL26" i="26"/>
  <c r="J133" i="32"/>
  <c r="AN26" i="26"/>
  <c r="AM176" i="26"/>
  <c r="AN176" i="26"/>
  <c r="AO118" i="26"/>
  <c r="AH26" i="26"/>
  <c r="D133" i="32"/>
  <c r="AG26" i="26"/>
  <c r="L133" i="32" l="1"/>
  <c r="K138" i="32"/>
  <c r="J146" i="32"/>
  <c r="AH133" i="25"/>
  <c r="H138" i="32"/>
  <c r="AO133" i="25"/>
  <c r="O133" i="32" s="1"/>
  <c r="AM51" i="26"/>
  <c r="N138" i="32"/>
  <c r="H146" i="32"/>
  <c r="K146" i="32"/>
  <c r="AG51" i="26"/>
  <c r="G138" i="32"/>
  <c r="AG133" i="25"/>
  <c r="AM84" i="26"/>
  <c r="AL159" i="26"/>
  <c r="AD176" i="26"/>
  <c r="AG159" i="26"/>
  <c r="AO159" i="26"/>
  <c r="AH176" i="26"/>
  <c r="AO84" i="26"/>
  <c r="K133" i="32"/>
  <c r="AG84" i="26"/>
  <c r="AO176" i="26"/>
  <c r="AN51" i="26"/>
  <c r="AM159" i="26"/>
  <c r="AN84" i="26"/>
  <c r="AO51" i="26"/>
  <c r="AL84" i="26"/>
  <c r="O152" i="32"/>
  <c r="AN133" i="25"/>
  <c r="AI176" i="26"/>
  <c r="AN159" i="26"/>
  <c r="AL51" i="26"/>
  <c r="N152" i="32"/>
  <c r="AF176" i="26"/>
  <c r="G146" i="32"/>
  <c r="H133" i="32" l="1"/>
  <c r="AE133" i="25"/>
  <c r="E138" i="32"/>
  <c r="AM60" i="26"/>
  <c r="AG97" i="26"/>
  <c r="L146" i="32"/>
  <c r="AN142" i="26"/>
  <c r="AO142" i="26"/>
  <c r="AN35" i="26"/>
  <c r="AK51" i="26"/>
  <c r="AM126" i="26"/>
  <c r="AO97" i="26"/>
  <c r="E133" i="32"/>
  <c r="AF159" i="26"/>
  <c r="AL97" i="26"/>
  <c r="AK159" i="26"/>
  <c r="AO126" i="26"/>
  <c r="AN126" i="26"/>
  <c r="AO60" i="26"/>
  <c r="AN60" i="26"/>
  <c r="AI84" i="26"/>
  <c r="N133" i="32"/>
  <c r="AH97" i="26"/>
  <c r="AO65" i="26"/>
  <c r="AM142" i="26"/>
  <c r="AG35" i="26"/>
  <c r="AF51" i="26"/>
  <c r="AG65" i="26"/>
  <c r="AN65" i="26"/>
  <c r="AL65" i="26"/>
  <c r="AI159" i="26"/>
  <c r="AG126" i="26"/>
  <c r="AM97" i="26"/>
  <c r="AG142" i="26"/>
  <c r="G133" i="32"/>
  <c r="AM65" i="26"/>
  <c r="AF84" i="26"/>
  <c r="AL142" i="26"/>
  <c r="AL35" i="26"/>
  <c r="AI51" i="26"/>
  <c r="AG60" i="26"/>
  <c r="AO35" i="26"/>
  <c r="AM35" i="26"/>
  <c r="AL126" i="26"/>
  <c r="AF97" i="26"/>
  <c r="AL60" i="26"/>
  <c r="AE97" i="26"/>
  <c r="AJ97" i="26"/>
  <c r="M146" i="32" l="1"/>
  <c r="AF65" i="26"/>
  <c r="AJ84" i="26"/>
  <c r="AD159" i="26"/>
  <c r="AE51" i="26"/>
  <c r="AF126" i="26"/>
  <c r="AI97" i="26"/>
  <c r="AF35" i="26"/>
  <c r="AJ51" i="26"/>
  <c r="AD84" i="26"/>
  <c r="AF142" i="26"/>
  <c r="AK35" i="26"/>
  <c r="AN97" i="26"/>
  <c r="AK142" i="26"/>
  <c r="AI126" i="26"/>
  <c r="AI65" i="26"/>
  <c r="AH51" i="26"/>
  <c r="AJ159" i="26"/>
  <c r="AI35" i="26"/>
  <c r="I146" i="32"/>
  <c r="AI142" i="26"/>
  <c r="AH159" i="26"/>
  <c r="AK60" i="26"/>
  <c r="AK84" i="26"/>
  <c r="AK65" i="26"/>
  <c r="AD51" i="26"/>
  <c r="AE159" i="26"/>
  <c r="F146" i="32"/>
  <c r="AK126" i="26"/>
  <c r="AF60" i="26"/>
  <c r="AD97" i="26"/>
  <c r="AE84" i="26"/>
  <c r="AK97" i="26"/>
  <c r="AH84" i="26"/>
  <c r="AI60" i="26"/>
  <c r="M163" i="32" l="1"/>
  <c r="N163" i="32"/>
  <c r="L163" i="32"/>
  <c r="E146" i="32"/>
  <c r="AH142" i="26"/>
  <c r="AE65" i="26"/>
  <c r="AJ142" i="26"/>
  <c r="AD65" i="26"/>
  <c r="AD142" i="26"/>
  <c r="AJ35" i="26"/>
  <c r="AJ60" i="26"/>
  <c r="AE142" i="26"/>
  <c r="AH65" i="26"/>
  <c r="AH126" i="26"/>
  <c r="AD126" i="26"/>
  <c r="AE35" i="26"/>
  <c r="AJ65" i="26"/>
  <c r="AH35" i="26"/>
  <c r="AE126" i="26"/>
  <c r="AD60" i="26"/>
  <c r="AD35" i="26"/>
  <c r="D146" i="32"/>
  <c r="AJ126" i="26"/>
  <c r="AE60" i="26"/>
  <c r="O163" i="32"/>
  <c r="AO168" i="25"/>
  <c r="AH60" i="26"/>
  <c r="AL168" i="25" l="1"/>
  <c r="AN168" i="25"/>
  <c r="AM168" i="25"/>
  <c r="O146" i="32"/>
  <c r="AG148" i="26"/>
  <c r="AG168" i="25"/>
  <c r="G163" i="32"/>
  <c r="M168" i="32"/>
  <c r="N168" i="32"/>
  <c r="O168" i="32"/>
  <c r="L168" i="32"/>
  <c r="AE168" i="25" l="1"/>
  <c r="AD168" i="25"/>
  <c r="K163" i="32"/>
  <c r="AK168" i="25"/>
  <c r="I163" i="32"/>
  <c r="AI168" i="25"/>
  <c r="AK148" i="26"/>
  <c r="G168" i="32"/>
  <c r="F163" i="32"/>
  <c r="AF168" i="25"/>
  <c r="AI148" i="26"/>
  <c r="N146" i="32"/>
  <c r="D163" i="32" l="1"/>
  <c r="E163" i="32"/>
  <c r="AL148" i="26"/>
  <c r="AJ148" i="26"/>
  <c r="F168" i="32"/>
  <c r="AH148" i="26"/>
  <c r="K168" i="32"/>
  <c r="D168" i="32"/>
  <c r="J163" i="32"/>
  <c r="AJ168" i="25"/>
  <c r="H163" i="32"/>
  <c r="AH168" i="25"/>
  <c r="AF148" i="26"/>
  <c r="I168" i="32"/>
  <c r="E168" i="32"/>
  <c r="J168" i="32" l="1"/>
  <c r="AN148" i="26"/>
  <c r="H168" i="32"/>
  <c r="AM148" i="26" l="1"/>
  <c r="AE148" i="26"/>
  <c r="AI265" i="20" l="1"/>
  <c r="AM265" i="20"/>
  <c r="AG265" i="20"/>
  <c r="AD148" i="26"/>
  <c r="AL265" i="20"/>
  <c r="AG89" i="20"/>
  <c r="AO148" i="26"/>
  <c r="AH265" i="20" l="1"/>
  <c r="AO265" i="20"/>
  <c r="AH89" i="20"/>
  <c r="AG92" i="20"/>
  <c r="AF265" i="20" l="1"/>
  <c r="AI273" i="20"/>
  <c r="AH273" i="20"/>
  <c r="AH92" i="20"/>
  <c r="AM273" i="20"/>
  <c r="AG4" i="20"/>
  <c r="AG273" i="20" l="1"/>
  <c r="AL273" i="20"/>
  <c r="AO273" i="20"/>
  <c r="AI89" i="20"/>
  <c r="AH4" i="20"/>
  <c r="AL89" i="20" l="1"/>
  <c r="AE89" i="20"/>
  <c r="AE92" i="20" s="1"/>
  <c r="AK265" i="20"/>
  <c r="H126" i="32"/>
  <c r="AF273" i="20"/>
  <c r="AO89" i="20"/>
  <c r="AO92" i="20" s="1"/>
  <c r="AE265" i="20"/>
  <c r="AM89" i="20"/>
  <c r="AM92" i="20" s="1"/>
  <c r="AL92" i="20"/>
  <c r="AI92" i="20"/>
  <c r="AG45" i="20"/>
  <c r="AD265" i="20"/>
  <c r="AK89" i="20"/>
  <c r="AH97" i="20" l="1"/>
  <c r="AJ265" i="20"/>
  <c r="AG177" i="20"/>
  <c r="AG180" i="20" s="1"/>
  <c r="AO177" i="20"/>
  <c r="AF89" i="20"/>
  <c r="AG97" i="20"/>
  <c r="AN265" i="20"/>
  <c r="AL97" i="20"/>
  <c r="AI97" i="20"/>
  <c r="AM4" i="20"/>
  <c r="AK92" i="20"/>
  <c r="AJ89" i="20"/>
  <c r="AK273" i="20"/>
  <c r="AH177" i="20"/>
  <c r="AI4" i="20"/>
  <c r="AL4" i="20"/>
  <c r="AO4" i="20"/>
  <c r="AE4" i="20"/>
  <c r="AF92" i="20" l="1"/>
  <c r="AO180" i="20"/>
  <c r="AO682" i="25" s="1"/>
  <c r="AO722" i="25" s="1"/>
  <c r="I126" i="32"/>
  <c r="AO97" i="20"/>
  <c r="AH45" i="20"/>
  <c r="AD89" i="20"/>
  <c r="AO45" i="20"/>
  <c r="AE273" i="20"/>
  <c r="AG221" i="20"/>
  <c r="M126" i="32"/>
  <c r="AG185" i="20"/>
  <c r="AF97" i="20"/>
  <c r="AM97" i="20"/>
  <c r="AJ273" i="20"/>
  <c r="AM177" i="20"/>
  <c r="AH115" i="26"/>
  <c r="AG280" i="25"/>
  <c r="AK4" i="20"/>
  <c r="AH180" i="20"/>
  <c r="AJ92" i="20"/>
  <c r="AD92" i="20"/>
  <c r="G48" i="32"/>
  <c r="G44" i="32"/>
  <c r="AG54" i="25"/>
  <c r="W36" i="10"/>
  <c r="W38" i="10" s="1"/>
  <c r="AG27" i="27"/>
  <c r="AF4" i="20"/>
  <c r="AG133" i="20"/>
  <c r="AG682" i="25"/>
  <c r="AG722" i="25" s="1"/>
  <c r="AG6" i="20"/>
  <c r="AO6" i="20" l="1"/>
  <c r="L126" i="32"/>
  <c r="AG53" i="20"/>
  <c r="AD273" i="20"/>
  <c r="AL177" i="20"/>
  <c r="AM45" i="20"/>
  <c r="AL45" i="20"/>
  <c r="AH53" i="20"/>
  <c r="O48" i="32"/>
  <c r="AE177" i="20"/>
  <c r="K126" i="32"/>
  <c r="AN89" i="20"/>
  <c r="G126" i="32"/>
  <c r="AI45" i="20"/>
  <c r="AH185" i="20"/>
  <c r="AI177" i="20"/>
  <c r="H48" i="32"/>
  <c r="AH133" i="20"/>
  <c r="V36" i="10"/>
  <c r="V38" i="10" s="1"/>
  <c r="AF27" i="27"/>
  <c r="H123" i="32"/>
  <c r="O44" i="32"/>
  <c r="AO54" i="25"/>
  <c r="AO133" i="20"/>
  <c r="AJ4" i="20"/>
  <c r="AM180" i="20"/>
  <c r="AH280" i="25"/>
  <c r="G54" i="32"/>
  <c r="AO280" i="25"/>
  <c r="AI115" i="26"/>
  <c r="AH682" i="25"/>
  <c r="AH722" i="25" s="1"/>
  <c r="AH6" i="20"/>
  <c r="AH113" i="26"/>
  <c r="AL180" i="20"/>
  <c r="AG115" i="26"/>
  <c r="H125" i="32"/>
  <c r="AH124" i="25"/>
  <c r="AH122" i="25" s="1"/>
  <c r="AM115" i="26"/>
  <c r="AD4" i="20"/>
  <c r="H44" i="32"/>
  <c r="AH54" i="25"/>
  <c r="AE97" i="20" l="1"/>
  <c r="AG309" i="20"/>
  <c r="AG312" i="20" s="1"/>
  <c r="AH221" i="20"/>
  <c r="AH353" i="20"/>
  <c r="AH356" i="20" s="1"/>
  <c r="AE45" i="20"/>
  <c r="AN273" i="20"/>
  <c r="AO221" i="20"/>
  <c r="AG141" i="20"/>
  <c r="AM53" i="20"/>
  <c r="AH141" i="20"/>
  <c r="AL53" i="20"/>
  <c r="AK177" i="20"/>
  <c r="M48" i="32"/>
  <c r="AG229" i="20"/>
  <c r="AF45" i="20"/>
  <c r="L48" i="32"/>
  <c r="J126" i="32"/>
  <c r="H122" i="32"/>
  <c r="AL221" i="20"/>
  <c r="H54" i="32"/>
  <c r="AM280" i="25"/>
  <c r="AG36" i="27"/>
  <c r="W49" i="10"/>
  <c r="W51" i="10" s="1"/>
  <c r="AI180" i="20"/>
  <c r="AM113" i="26"/>
  <c r="AH309" i="20"/>
  <c r="H124" i="32"/>
  <c r="AL353" i="20"/>
  <c r="AM6" i="20"/>
  <c r="AM682" i="25"/>
  <c r="AM722" i="25" s="1"/>
  <c r="AM133" i="20"/>
  <c r="AI113" i="26"/>
  <c r="L44" i="32"/>
  <c r="AL54" i="25"/>
  <c r="AE180" i="20"/>
  <c r="AL133" i="20"/>
  <c r="AN92" i="20"/>
  <c r="O54" i="32"/>
  <c r="W10" i="10"/>
  <c r="AG9" i="27"/>
  <c r="W12" i="10" s="1"/>
  <c r="AG113" i="26"/>
  <c r="AM185" i="20"/>
  <c r="M44" i="32"/>
  <c r="AM54" i="25"/>
  <c r="AL6" i="20"/>
  <c r="AL682" i="25"/>
  <c r="AL722" i="25" s="1"/>
  <c r="AL280" i="25"/>
  <c r="N126" i="32" l="1"/>
  <c r="G123" i="32"/>
  <c r="AL185" i="20"/>
  <c r="AK97" i="20"/>
  <c r="D126" i="32"/>
  <c r="O126" i="32"/>
  <c r="E126" i="32"/>
  <c r="AO185" i="20"/>
  <c r="AO309" i="20"/>
  <c r="AF177" i="20"/>
  <c r="AF180" i="20" s="1"/>
  <c r="AM221" i="20"/>
  <c r="AL141" i="20"/>
  <c r="AI53" i="20"/>
  <c r="AD97" i="20"/>
  <c r="AH229" i="20"/>
  <c r="I123" i="32"/>
  <c r="AJ177" i="20"/>
  <c r="AJ180" i="20" s="1"/>
  <c r="AD45" i="20"/>
  <c r="AN97" i="20"/>
  <c r="AG317" i="20"/>
  <c r="AE53" i="20"/>
  <c r="AM141" i="20"/>
  <c r="E48" i="32"/>
  <c r="AJ97" i="20"/>
  <c r="AI6" i="20"/>
  <c r="AI682" i="25"/>
  <c r="AI722" i="25" s="1"/>
  <c r="AJ13" i="12"/>
  <c r="AK180" i="20"/>
  <c r="AE280" i="25"/>
  <c r="AG9" i="20"/>
  <c r="AG689" i="25"/>
  <c r="AG729" i="25" s="1"/>
  <c r="AD115" i="26"/>
  <c r="AO115" i="26"/>
  <c r="M54" i="32"/>
  <c r="G125" i="32"/>
  <c r="AG124" i="25"/>
  <c r="AO53" i="20"/>
  <c r="E44" i="32"/>
  <c r="AE54" i="25"/>
  <c r="I44" i="32"/>
  <c r="AI54" i="25"/>
  <c r="AO78" i="26"/>
  <c r="H117" i="32"/>
  <c r="V10" i="10"/>
  <c r="AF9" i="27"/>
  <c r="V12" i="10" s="1"/>
  <c r="AI280" i="25"/>
  <c r="H157" i="32"/>
  <c r="AH361" i="20"/>
  <c r="I125" i="32"/>
  <c r="AI124" i="25"/>
  <c r="AE682" i="25"/>
  <c r="AE722" i="25" s="1"/>
  <c r="AE6" i="20"/>
  <c r="AH312" i="20"/>
  <c r="AI133" i="20"/>
  <c r="AH78" i="26"/>
  <c r="AE133" i="20"/>
  <c r="AE115" i="26"/>
  <c r="AN4" i="20"/>
  <c r="AH10" i="20"/>
  <c r="AH687" i="25"/>
  <c r="AW23" i="32"/>
  <c r="AL115" i="26"/>
  <c r="U36" i="10"/>
  <c r="U38" i="10" s="1"/>
  <c r="AE27" i="27"/>
  <c r="AG78" i="26"/>
  <c r="AI221" i="20"/>
  <c r="AO141" i="20"/>
  <c r="AM124" i="25"/>
  <c r="M125" i="32"/>
  <c r="L54" i="32"/>
  <c r="AL356" i="20"/>
  <c r="AF36" i="27"/>
  <c r="V49" i="10"/>
  <c r="V51" i="10" s="1"/>
  <c r="AW19" i="32"/>
  <c r="AO312" i="20" l="1"/>
  <c r="I48" i="32"/>
  <c r="AJ45" i="20"/>
  <c r="AE185" i="20"/>
  <c r="AI185" i="20"/>
  <c r="AM309" i="20"/>
  <c r="AE221" i="20"/>
  <c r="AK45" i="20"/>
  <c r="AD177" i="20"/>
  <c r="AL309" i="20"/>
  <c r="AF221" i="20"/>
  <c r="F126" i="32"/>
  <c r="AF185" i="20"/>
  <c r="AH317" i="20"/>
  <c r="AI353" i="20"/>
  <c r="AN177" i="20"/>
  <c r="AI309" i="20"/>
  <c r="AM229" i="20"/>
  <c r="D123" i="32"/>
  <c r="AJ164" i="12"/>
  <c r="T36" i="10"/>
  <c r="T38" i="10" s="1"/>
  <c r="AD27" i="27"/>
  <c r="AH727" i="25"/>
  <c r="BD15" i="32"/>
  <c r="AO9" i="20"/>
  <c r="AO689" i="25"/>
  <c r="AO729" i="25" s="1"/>
  <c r="E54" i="32"/>
  <c r="AJ117" i="12"/>
  <c r="AF133" i="20"/>
  <c r="M157" i="32"/>
  <c r="U10" i="10"/>
  <c r="AE9" i="27"/>
  <c r="U12" i="10" s="1"/>
  <c r="AI78" i="26"/>
  <c r="AJ682" i="25"/>
  <c r="AJ722" i="25" s="1"/>
  <c r="AJ6" i="20"/>
  <c r="U49" i="10"/>
  <c r="U51" i="10" s="1"/>
  <c r="AE36" i="27"/>
  <c r="AM122" i="25"/>
  <c r="M123" i="32"/>
  <c r="AK6" i="20"/>
  <c r="AK682" i="25"/>
  <c r="AK722" i="25" s="1"/>
  <c r="AF115" i="26"/>
  <c r="AE113" i="26"/>
  <c r="AM312" i="20"/>
  <c r="M124" i="32"/>
  <c r="AV15" i="32"/>
  <c r="L125" i="32"/>
  <c r="AL124" i="25"/>
  <c r="AH397" i="20"/>
  <c r="AF53" i="20"/>
  <c r="AH9" i="20"/>
  <c r="AH689" i="25"/>
  <c r="AH729" i="25" s="1"/>
  <c r="I124" i="32"/>
  <c r="AI122" i="25"/>
  <c r="M117" i="32"/>
  <c r="I54" i="32"/>
  <c r="G124" i="32"/>
  <c r="AG122" i="25"/>
  <c r="G157" i="32"/>
  <c r="G117" i="32"/>
  <c r="AL687" i="25"/>
  <c r="AL10" i="20"/>
  <c r="AF6" i="20"/>
  <c r="AF682" i="25"/>
  <c r="AF722" i="25" s="1"/>
  <c r="AF280" i="25"/>
  <c r="AD113" i="26"/>
  <c r="AE309" i="20"/>
  <c r="AL113" i="26"/>
  <c r="F44" i="32"/>
  <c r="AF54" i="25"/>
  <c r="AI141" i="20" l="1"/>
  <c r="AK185" i="20"/>
  <c r="AD180" i="20"/>
  <c r="AE141" i="20"/>
  <c r="AL312" i="20"/>
  <c r="AL361" i="20"/>
  <c r="AO229" i="20"/>
  <c r="AG353" i="20"/>
  <c r="AL229" i="20"/>
  <c r="F48" i="32"/>
  <c r="AO130" i="25"/>
  <c r="AF141" i="20"/>
  <c r="AI229" i="20"/>
  <c r="H194" i="32"/>
  <c r="AJ53" i="20"/>
  <c r="AK53" i="20"/>
  <c r="G193" i="32"/>
  <c r="AD53" i="20"/>
  <c r="AH128" i="25"/>
  <c r="AL317" i="20"/>
  <c r="D48" i="32"/>
  <c r="I122" i="32"/>
  <c r="M122" i="32"/>
  <c r="AF113" i="26"/>
  <c r="F157" i="32"/>
  <c r="AJ221" i="20"/>
  <c r="O125" i="32"/>
  <c r="AO124" i="25"/>
  <c r="K44" i="32"/>
  <c r="AK54" i="25"/>
  <c r="AL727" i="25"/>
  <c r="AL397" i="20"/>
  <c r="AK280" i="25"/>
  <c r="H193" i="32"/>
  <c r="AK221" i="20"/>
  <c r="F54" i="32"/>
  <c r="AJ11" i="12"/>
  <c r="AD124" i="25"/>
  <c r="D125" i="32"/>
  <c r="AJ185" i="20"/>
  <c r="AD682" i="25"/>
  <c r="AD722" i="25" s="1"/>
  <c r="AD6" i="20"/>
  <c r="AI312" i="20"/>
  <c r="H204" i="32"/>
  <c r="AH400" i="20"/>
  <c r="AN115" i="26"/>
  <c r="AK115" i="26"/>
  <c r="AE312" i="20"/>
  <c r="AO113" i="26"/>
  <c r="AD133" i="20"/>
  <c r="H205" i="32"/>
  <c r="AG356" i="20"/>
  <c r="E125" i="32"/>
  <c r="AE124" i="25"/>
  <c r="L124" i="32"/>
  <c r="AD280" i="25"/>
  <c r="L123" i="32"/>
  <c r="AL122" i="25"/>
  <c r="AJ78" i="26"/>
  <c r="AE229" i="20"/>
  <c r="AJ115" i="26"/>
  <c r="J44" i="32"/>
  <c r="AJ54" i="25"/>
  <c r="D44" i="32"/>
  <c r="AD54" i="25"/>
  <c r="F117" i="32"/>
  <c r="AM78" i="26"/>
  <c r="AL78" i="26"/>
  <c r="AG397" i="20"/>
  <c r="AN45" i="20"/>
  <c r="AJ133" i="20"/>
  <c r="AN180" i="20"/>
  <c r="L117" i="32"/>
  <c r="G122" i="32"/>
  <c r="AW15" i="32"/>
  <c r="AI356" i="20"/>
  <c r="AJ280" i="25"/>
  <c r="I117" i="32"/>
  <c r="AK133" i="20"/>
  <c r="G49" i="32"/>
  <c r="AW16" i="32"/>
  <c r="AM689" i="25"/>
  <c r="AM729" i="25" s="1"/>
  <c r="AM9" i="20"/>
  <c r="AL689" i="25" l="1"/>
  <c r="AL729" i="25" s="1"/>
  <c r="AG128" i="25"/>
  <c r="K48" i="32"/>
  <c r="G131" i="32"/>
  <c r="O131" i="32"/>
  <c r="AO128" i="25"/>
  <c r="AO127" i="25" s="1"/>
  <c r="AG130" i="25"/>
  <c r="AL9" i="20"/>
  <c r="J48" i="32"/>
  <c r="AM317" i="20"/>
  <c r="AD221" i="20"/>
  <c r="AF309" i="20"/>
  <c r="AM353" i="20"/>
  <c r="H131" i="32"/>
  <c r="AH130" i="25"/>
  <c r="L193" i="32"/>
  <c r="AH48" i="20"/>
  <c r="AI397" i="20"/>
  <c r="AI130" i="25"/>
  <c r="O193" i="32"/>
  <c r="K123" i="32"/>
  <c r="AD141" i="20"/>
  <c r="AJ141" i="20"/>
  <c r="AL405" i="20"/>
  <c r="AK141" i="20"/>
  <c r="AD185" i="20"/>
  <c r="K157" i="32"/>
  <c r="I157" i="32"/>
  <c r="AH405" i="20"/>
  <c r="AJ113" i="26"/>
  <c r="O130" i="32"/>
  <c r="AG127" i="25"/>
  <c r="G128" i="32"/>
  <c r="O124" i="32"/>
  <c r="H203" i="32"/>
  <c r="D54" i="32"/>
  <c r="J54" i="32"/>
  <c r="L122" i="32"/>
  <c r="E124" i="32"/>
  <c r="AE122" i="25"/>
  <c r="E123" i="32"/>
  <c r="AX23" i="32"/>
  <c r="AX24" i="32"/>
  <c r="AF124" i="25"/>
  <c r="F125" i="32"/>
  <c r="AG174" i="26"/>
  <c r="AH174" i="26"/>
  <c r="T49" i="10"/>
  <c r="T51" i="10" s="1"/>
  <c r="AD36" i="27"/>
  <c r="BA15" i="32"/>
  <c r="BB16" i="32"/>
  <c r="AO317" i="20"/>
  <c r="AJ159" i="12"/>
  <c r="AX19" i="32"/>
  <c r="O49" i="32"/>
  <c r="AV23" i="32"/>
  <c r="AW24" i="32"/>
  <c r="K117" i="32"/>
  <c r="H49" i="32"/>
  <c r="D124" i="32"/>
  <c r="AD122" i="25"/>
  <c r="AM356" i="20"/>
  <c r="AM397" i="20"/>
  <c r="AI687" i="25"/>
  <c r="AI10" i="20"/>
  <c r="AV19" i="32"/>
  <c r="AW20" i="32" s="1"/>
  <c r="AN682" i="25"/>
  <c r="AN722" i="25" s="1"/>
  <c r="AN6" i="20"/>
  <c r="AO122" i="25"/>
  <c r="O123" i="32"/>
  <c r="AH43" i="26"/>
  <c r="BB15" i="32"/>
  <c r="AJ74" i="12"/>
  <c r="AE689" i="25"/>
  <c r="AE729" i="25" s="1"/>
  <c r="AE9" i="20"/>
  <c r="AF78" i="26"/>
  <c r="AK78" i="26"/>
  <c r="O117" i="32"/>
  <c r="AG400" i="20"/>
  <c r="AF312" i="20"/>
  <c r="AG687" i="25"/>
  <c r="AG10" i="20"/>
  <c r="AI689" i="25"/>
  <c r="AI729" i="25" s="1"/>
  <c r="AI9" i="20"/>
  <c r="K54" i="32"/>
  <c r="BB19" i="32"/>
  <c r="AF229" i="20"/>
  <c r="AJ15" i="12"/>
  <c r="AH688" i="25"/>
  <c r="AH11" i="20"/>
  <c r="AJ69" i="12"/>
  <c r="AK113" i="26"/>
  <c r="AE317" i="20"/>
  <c r="H128" i="32"/>
  <c r="AH127" i="25"/>
  <c r="H162" i="32"/>
  <c r="T10" i="10"/>
  <c r="AD9" i="27"/>
  <c r="T12" i="10" s="1"/>
  <c r="G130" i="32"/>
  <c r="AL400" i="20"/>
  <c r="BB23" i="32"/>
  <c r="H130" i="32" l="1"/>
  <c r="O128" i="32"/>
  <c r="AD309" i="20"/>
  <c r="AI400" i="20"/>
  <c r="AI361" i="20"/>
  <c r="AI128" i="25"/>
  <c r="I128" i="32" s="1"/>
  <c r="I131" i="32"/>
  <c r="AE353" i="20"/>
  <c r="AJ229" i="20"/>
  <c r="AJ309" i="20"/>
  <c r="AJ312" i="20" s="1"/>
  <c r="F193" i="32"/>
  <c r="AG361" i="20"/>
  <c r="AI405" i="20"/>
  <c r="AN221" i="20"/>
  <c r="AG405" i="20"/>
  <c r="AK309" i="20"/>
  <c r="AJ128" i="25"/>
  <c r="AN185" i="20"/>
  <c r="AI317" i="20"/>
  <c r="M193" i="32"/>
  <c r="L157" i="32"/>
  <c r="AL130" i="25"/>
  <c r="AD229" i="20"/>
  <c r="AM361" i="20"/>
  <c r="AO353" i="20"/>
  <c r="AH728" i="25"/>
  <c r="AH690" i="25"/>
  <c r="AH730" i="25" s="1"/>
  <c r="AG727" i="25"/>
  <c r="L49" i="32"/>
  <c r="AF122" i="25"/>
  <c r="F123" i="32"/>
  <c r="AJ70" i="12"/>
  <c r="M49" i="32"/>
  <c r="AN54" i="25"/>
  <c r="N44" i="32"/>
  <c r="O127" i="32"/>
  <c r="AI727" i="25"/>
  <c r="AM687" i="25"/>
  <c r="AM10" i="20"/>
  <c r="AN280" i="25"/>
  <c r="I130" i="32"/>
  <c r="AN133" i="20"/>
  <c r="N125" i="32"/>
  <c r="AN124" i="25"/>
  <c r="AN113" i="26"/>
  <c r="I205" i="32"/>
  <c r="M205" i="32"/>
  <c r="AX15" i="32"/>
  <c r="AX16" i="32"/>
  <c r="AF9" i="20"/>
  <c r="AF689" i="25"/>
  <c r="AF729" i="25" s="1"/>
  <c r="AU16" i="32"/>
  <c r="AG688" i="25"/>
  <c r="AG728" i="25" s="1"/>
  <c r="AG11" i="20"/>
  <c r="E117" i="32"/>
  <c r="O122" i="32"/>
  <c r="BD23" i="32"/>
  <c r="G127" i="32"/>
  <c r="H127" i="32"/>
  <c r="I204" i="32"/>
  <c r="AH3" i="20"/>
  <c r="AK124" i="25"/>
  <c r="K125" i="32"/>
  <c r="AT23" i="32"/>
  <c r="E122" i="32"/>
  <c r="BA19" i="32"/>
  <c r="BB20" i="32" s="1"/>
  <c r="F124" i="32"/>
  <c r="AO174" i="26"/>
  <c r="AJ166" i="12"/>
  <c r="H116" i="32"/>
  <c r="AT15" i="32"/>
  <c r="J125" i="32"/>
  <c r="AJ124" i="25"/>
  <c r="D122" i="32"/>
  <c r="AX20" i="32"/>
  <c r="BB24" i="32"/>
  <c r="BA23" i="32"/>
  <c r="AL174" i="26"/>
  <c r="AE78" i="26"/>
  <c r="AL11" i="20"/>
  <c r="AL688" i="25"/>
  <c r="AM400" i="20"/>
  <c r="AD312" i="20"/>
  <c r="AI11" i="20"/>
  <c r="AI688" i="25"/>
  <c r="AI728" i="25" s="1"/>
  <c r="M204" i="32"/>
  <c r="M131" i="32" l="1"/>
  <c r="O157" i="32"/>
  <c r="AM130" i="25"/>
  <c r="I193" i="32"/>
  <c r="AK312" i="20"/>
  <c r="AK9" i="20" s="1"/>
  <c r="N123" i="32"/>
  <c r="AN122" i="25"/>
  <c r="AM128" i="25"/>
  <c r="L131" i="32"/>
  <c r="AI127" i="25"/>
  <c r="I127" i="32" s="1"/>
  <c r="N48" i="32"/>
  <c r="AF317" i="20"/>
  <c r="AD353" i="20"/>
  <c r="AL128" i="25"/>
  <c r="L128" i="32" s="1"/>
  <c r="AK229" i="20"/>
  <c r="AJ130" i="25"/>
  <c r="J131" i="32"/>
  <c r="AN53" i="20"/>
  <c r="J193" i="32"/>
  <c r="H155" i="32"/>
  <c r="AF128" i="25"/>
  <c r="AH57" i="25"/>
  <c r="AF353" i="20"/>
  <c r="E157" i="32"/>
  <c r="AK130" i="25"/>
  <c r="AN141" i="20"/>
  <c r="AK317" i="20"/>
  <c r="AN309" i="20"/>
  <c r="AO397" i="20"/>
  <c r="I203" i="32"/>
  <c r="AS23" i="32"/>
  <c r="AT24" i="32"/>
  <c r="J130" i="32"/>
  <c r="AD78" i="26"/>
  <c r="AF130" i="25"/>
  <c r="AG184" i="26"/>
  <c r="AG182" i="26" s="1"/>
  <c r="AG192" i="26" s="1"/>
  <c r="AU15" i="32"/>
  <c r="AV16" i="32"/>
  <c r="AK689" i="25"/>
  <c r="AK729" i="25" s="1"/>
  <c r="N54" i="32"/>
  <c r="AJ174" i="26"/>
  <c r="AD689" i="25"/>
  <c r="AD729" i="25" s="1"/>
  <c r="AD9" i="20"/>
  <c r="AD356" i="20"/>
  <c r="AS19" i="32"/>
  <c r="E49" i="32"/>
  <c r="J123" i="32"/>
  <c r="AJ122" i="25"/>
  <c r="AJ12" i="12"/>
  <c r="H156" i="32"/>
  <c r="J128" i="32"/>
  <c r="AJ127" i="25"/>
  <c r="M130" i="32"/>
  <c r="AM11" i="20"/>
  <c r="AM688" i="25"/>
  <c r="AM728" i="25" s="1"/>
  <c r="AJ689" i="25"/>
  <c r="AJ729" i="25" s="1"/>
  <c r="AJ9" i="20"/>
  <c r="AT19" i="32"/>
  <c r="AM727" i="25"/>
  <c r="J117" i="32"/>
  <c r="AM174" i="26"/>
  <c r="AL728" i="25"/>
  <c r="AL690" i="25"/>
  <c r="AL730" i="25" s="1"/>
  <c r="J124" i="32"/>
  <c r="AH184" i="26"/>
  <c r="AH182" i="26" s="1"/>
  <c r="AH192" i="26" s="1"/>
  <c r="BD19" i="32"/>
  <c r="N124" i="32"/>
  <c r="AJ18" i="12"/>
  <c r="AO356" i="20"/>
  <c r="F122" i="32"/>
  <c r="I49" i="32"/>
  <c r="AI174" i="26"/>
  <c r="AF174" i="26"/>
  <c r="J157" i="32"/>
  <c r="AH136" i="20"/>
  <c r="M203" i="32"/>
  <c r="AE356" i="20"/>
  <c r="H50" i="32"/>
  <c r="K124" i="32"/>
  <c r="AK122" i="25"/>
  <c r="AI690" i="25"/>
  <c r="AI730" i="25" s="1"/>
  <c r="AG690" i="25"/>
  <c r="AG730" i="25" s="1"/>
  <c r="L130" i="32"/>
  <c r="M128" i="32" l="1"/>
  <c r="K131" i="32"/>
  <c r="AH56" i="25"/>
  <c r="AH58" i="25"/>
  <c r="AL127" i="25"/>
  <c r="L127" i="32" s="1"/>
  <c r="AM127" i="25"/>
  <c r="F131" i="32"/>
  <c r="N122" i="32"/>
  <c r="AK128" i="25"/>
  <c r="H51" i="32"/>
  <c r="AH681" i="25"/>
  <c r="AH684" i="25" s="1"/>
  <c r="AH724" i="25" s="1"/>
  <c r="AI48" i="20"/>
  <c r="AM405" i="20"/>
  <c r="AM690" i="25"/>
  <c r="AM730" i="25" s="1"/>
  <c r="AH224" i="20"/>
  <c r="AD317" i="20"/>
  <c r="AJ317" i="20"/>
  <c r="AD397" i="20"/>
  <c r="AM48" i="20"/>
  <c r="AE397" i="20"/>
  <c r="E193" i="32"/>
  <c r="AE361" i="20"/>
  <c r="AF397" i="20"/>
  <c r="AH723" i="25"/>
  <c r="AO361" i="20"/>
  <c r="AJ353" i="20"/>
  <c r="AT20" i="32"/>
  <c r="AE174" i="26"/>
  <c r="BC19" i="32"/>
  <c r="AN78" i="26"/>
  <c r="AE687" i="25"/>
  <c r="AE10" i="20"/>
  <c r="AU19" i="32"/>
  <c r="AJ66" i="12"/>
  <c r="AL184" i="26"/>
  <c r="AL182" i="26" s="1"/>
  <c r="AL192" i="26" s="1"/>
  <c r="AY15" i="32"/>
  <c r="AZ16" i="32"/>
  <c r="AY16" i="32"/>
  <c r="J205" i="32"/>
  <c r="D117" i="32"/>
  <c r="F130" i="32"/>
  <c r="BC23" i="32"/>
  <c r="BD24" i="32"/>
  <c r="BC24" i="32"/>
  <c r="AO400" i="20"/>
  <c r="D157" i="32"/>
  <c r="F204" i="32"/>
  <c r="AM43" i="26"/>
  <c r="I116" i="32"/>
  <c r="AH90" i="26"/>
  <c r="AJ71" i="12"/>
  <c r="AF356" i="20"/>
  <c r="AD10" i="20"/>
  <c r="AD687" i="25"/>
  <c r="J204" i="32"/>
  <c r="F128" i="32"/>
  <c r="AF127" i="25"/>
  <c r="AH5" i="20"/>
  <c r="AH7" i="20"/>
  <c r="AZ15" i="32"/>
  <c r="BA16" i="32"/>
  <c r="F194" i="32"/>
  <c r="N157" i="32"/>
  <c r="AN312" i="20"/>
  <c r="AO687" i="25"/>
  <c r="AO10" i="20"/>
  <c r="I194" i="32"/>
  <c r="AK127" i="25"/>
  <c r="K128" i="32"/>
  <c r="AO184" i="26"/>
  <c r="AO182" i="26" s="1"/>
  <c r="AO192" i="26" s="1"/>
  <c r="N117" i="32"/>
  <c r="AS15" i="32"/>
  <c r="AT16" i="32"/>
  <c r="M194" i="32"/>
  <c r="M116" i="32"/>
  <c r="K130" i="32"/>
  <c r="J127" i="32"/>
  <c r="F49" i="32"/>
  <c r="K193" i="32"/>
  <c r="K122" i="32"/>
  <c r="AU24" i="32"/>
  <c r="AU23" i="32"/>
  <c r="AV24" i="32"/>
  <c r="G205" i="32"/>
  <c r="J122" i="32"/>
  <c r="G204" i="32"/>
  <c r="F205" i="32"/>
  <c r="AH239" i="26"/>
  <c r="AH210" i="26"/>
  <c r="AI3" i="20" l="1"/>
  <c r="M127" i="32"/>
  <c r="M162" i="32"/>
  <c r="AE128" i="25"/>
  <c r="AE127" i="25" s="1"/>
  <c r="AE130" i="25"/>
  <c r="AE400" i="20"/>
  <c r="AH721" i="25"/>
  <c r="AN353" i="20"/>
  <c r="AN229" i="20"/>
  <c r="AM3" i="20"/>
  <c r="AK353" i="20"/>
  <c r="AD400" i="20"/>
  <c r="E131" i="32"/>
  <c r="AD361" i="20"/>
  <c r="AH268" i="20"/>
  <c r="AH685" i="25" s="1"/>
  <c r="I155" i="32"/>
  <c r="AD405" i="20"/>
  <c r="D193" i="32"/>
  <c r="AI224" i="20"/>
  <c r="AG48" i="20"/>
  <c r="AF361" i="20"/>
  <c r="AM58" i="25"/>
  <c r="AJ397" i="20"/>
  <c r="I162" i="32"/>
  <c r="AN397" i="20"/>
  <c r="AI56" i="25"/>
  <c r="AM224" i="20"/>
  <c r="D131" i="32"/>
  <c r="AE405" i="20"/>
  <c r="J194" i="32"/>
  <c r="AK397" i="20"/>
  <c r="AN317" i="20"/>
  <c r="N193" i="32"/>
  <c r="AH227" i="26"/>
  <c r="M156" i="32"/>
  <c r="AH110" i="26"/>
  <c r="D49" i="32"/>
  <c r="E205" i="32"/>
  <c r="AO727" i="25"/>
  <c r="AM90" i="26"/>
  <c r="AD727" i="25"/>
  <c r="AF10" i="20"/>
  <c r="AF687" i="25"/>
  <c r="J203" i="32"/>
  <c r="AJ356" i="20"/>
  <c r="H209" i="32"/>
  <c r="AE727" i="25"/>
  <c r="AI43" i="26"/>
  <c r="K204" i="32"/>
  <c r="AH256" i="26"/>
  <c r="AI184" i="26"/>
  <c r="AI182" i="26" s="1"/>
  <c r="AI192" i="26" s="1"/>
  <c r="E130" i="32"/>
  <c r="D205" i="32"/>
  <c r="BD20" i="32"/>
  <c r="BC20" i="32"/>
  <c r="K205" i="32"/>
  <c r="AY24" i="32"/>
  <c r="AZ24" i="32"/>
  <c r="AY23" i="32"/>
  <c r="AG43" i="26"/>
  <c r="L205" i="32"/>
  <c r="AF400" i="20"/>
  <c r="K49" i="32"/>
  <c r="G203" i="32"/>
  <c r="AK174" i="26"/>
  <c r="L204" i="32"/>
  <c r="AJ184" i="26"/>
  <c r="AJ182" i="26" s="1"/>
  <c r="AJ192" i="26" s="1"/>
  <c r="E204" i="32"/>
  <c r="I156" i="32"/>
  <c r="AU20" i="32"/>
  <c r="AV20" i="32"/>
  <c r="AN9" i="20"/>
  <c r="AN689" i="25"/>
  <c r="AN729" i="25" s="1"/>
  <c r="AY19" i="32"/>
  <c r="AZ23" i="32"/>
  <c r="BA24" i="32"/>
  <c r="AF184" i="26"/>
  <c r="AF182" i="26" s="1"/>
  <c r="AF192" i="26" s="1"/>
  <c r="F203" i="32"/>
  <c r="AI136" i="20"/>
  <c r="M50" i="32"/>
  <c r="F127" i="32"/>
  <c r="AO11" i="20"/>
  <c r="AO688" i="25"/>
  <c r="AO728" i="25" s="1"/>
  <c r="D204" i="32"/>
  <c r="J49" i="32"/>
  <c r="AM184" i="26"/>
  <c r="AM182" i="26" s="1"/>
  <c r="AM192" i="26" s="1"/>
  <c r="AE11" i="20"/>
  <c r="AE688" i="25"/>
  <c r="AE728" i="25" s="1"/>
  <c r="AZ19" i="32"/>
  <c r="BA20" i="32" s="1"/>
  <c r="K127" i="32"/>
  <c r="I50" i="32"/>
  <c r="AM136" i="20"/>
  <c r="E128" i="32" l="1"/>
  <c r="AK356" i="20"/>
  <c r="AH8" i="20"/>
  <c r="AD130" i="25"/>
  <c r="AD128" i="25"/>
  <c r="AD127" i="25" s="1"/>
  <c r="D194" i="32"/>
  <c r="AF48" i="20"/>
  <c r="AN356" i="20"/>
  <c r="AD11" i="20"/>
  <c r="AD688" i="25"/>
  <c r="AD728" i="25" s="1"/>
  <c r="AM56" i="25"/>
  <c r="AM681" i="25"/>
  <c r="M51" i="32"/>
  <c r="AM57" i="25"/>
  <c r="AJ48" i="20"/>
  <c r="AJ3" i="20" s="1"/>
  <c r="AO405" i="20"/>
  <c r="AI58" i="25"/>
  <c r="I51" i="32"/>
  <c r="AI57" i="25"/>
  <c r="AI681" i="25"/>
  <c r="AI684" i="25" s="1"/>
  <c r="AI724" i="25" s="1"/>
  <c r="G162" i="32"/>
  <c r="M155" i="32"/>
  <c r="G194" i="32"/>
  <c r="AF405" i="20"/>
  <c r="E194" i="32"/>
  <c r="AI268" i="20"/>
  <c r="O162" i="32"/>
  <c r="AI723" i="25"/>
  <c r="L194" i="32"/>
  <c r="AL48" i="20"/>
  <c r="AM723" i="25"/>
  <c r="L162" i="32"/>
  <c r="AE48" i="20"/>
  <c r="AN130" i="25"/>
  <c r="K194" i="32"/>
  <c r="AI5" i="20"/>
  <c r="G116" i="32"/>
  <c r="AW9" i="32"/>
  <c r="E203" i="32"/>
  <c r="AK10" i="20"/>
  <c r="AK687" i="25"/>
  <c r="AN400" i="20"/>
  <c r="D203" i="32"/>
  <c r="AG3" i="20"/>
  <c r="AF11" i="20"/>
  <c r="AF688" i="25"/>
  <c r="AF728" i="25" s="1"/>
  <c r="AE184" i="26"/>
  <c r="AE182" i="26" s="1"/>
  <c r="AE192" i="26" s="1"/>
  <c r="AO43" i="26"/>
  <c r="AO690" i="25"/>
  <c r="AO730" i="25" s="1"/>
  <c r="AN10" i="20"/>
  <c r="AN687" i="25"/>
  <c r="AH107" i="26"/>
  <c r="AL43" i="26"/>
  <c r="AH725" i="25"/>
  <c r="AH686" i="25"/>
  <c r="AJ687" i="25"/>
  <c r="AJ10" i="20"/>
  <c r="E127" i="32"/>
  <c r="AM5" i="20"/>
  <c r="AJ400" i="20"/>
  <c r="AL110" i="26"/>
  <c r="AK400" i="20"/>
  <c r="AH134" i="26"/>
  <c r="J116" i="32"/>
  <c r="AI7" i="20"/>
  <c r="D128" i="32"/>
  <c r="AE690" i="25"/>
  <c r="AE730" i="25" s="1"/>
  <c r="AF727" i="25"/>
  <c r="AZ20" i="32"/>
  <c r="AY20" i="32"/>
  <c r="AF3" i="20"/>
  <c r="AM684" i="25"/>
  <c r="AM724" i="25" s="1"/>
  <c r="AM721" i="25"/>
  <c r="L203" i="32"/>
  <c r="AM7" i="20"/>
  <c r="H151" i="32"/>
  <c r="AH150" i="25"/>
  <c r="AJ361" i="20"/>
  <c r="AI90" i="26"/>
  <c r="AD174" i="26"/>
  <c r="AN174" i="26"/>
  <c r="K203" i="32"/>
  <c r="F116" i="32"/>
  <c r="BC15" i="32"/>
  <c r="BD16" i="32"/>
  <c r="BC16" i="32"/>
  <c r="AL239" i="26"/>
  <c r="AL210" i="26"/>
  <c r="D130" i="32" l="1"/>
  <c r="AD690" i="25"/>
  <c r="AD730" i="25" s="1"/>
  <c r="AN361" i="20"/>
  <c r="AK48" i="20"/>
  <c r="AF690" i="25"/>
  <c r="AF730" i="25" s="1"/>
  <c r="AK361" i="20"/>
  <c r="AI721" i="25"/>
  <c r="AM268" i="20"/>
  <c r="AN128" i="25"/>
  <c r="N128" i="32" s="1"/>
  <c r="AD48" i="20"/>
  <c r="N131" i="32"/>
  <c r="D162" i="32"/>
  <c r="AN405" i="20"/>
  <c r="G51" i="32"/>
  <c r="AG224" i="20"/>
  <c r="AF681" i="25"/>
  <c r="AJ58" i="25"/>
  <c r="E162" i="32"/>
  <c r="AF224" i="20"/>
  <c r="F155" i="32"/>
  <c r="AL107" i="26"/>
  <c r="I209" i="32"/>
  <c r="G50" i="32"/>
  <c r="AL3" i="20"/>
  <c r="M209" i="32"/>
  <c r="AK727" i="25"/>
  <c r="H207" i="32"/>
  <c r="AI685" i="25"/>
  <c r="AI8" i="20"/>
  <c r="O205" i="32"/>
  <c r="D127" i="32"/>
  <c r="AG136" i="20"/>
  <c r="N49" i="32"/>
  <c r="AL150" i="25"/>
  <c r="L151" i="32"/>
  <c r="AL227" i="26"/>
  <c r="F156" i="32"/>
  <c r="AL134" i="26"/>
  <c r="K116" i="32"/>
  <c r="AN727" i="25"/>
  <c r="AN688" i="25"/>
  <c r="AN728" i="25" s="1"/>
  <c r="AN11" i="20"/>
  <c r="AL256" i="26"/>
  <c r="AJ681" i="25"/>
  <c r="O204" i="32"/>
  <c r="G156" i="32"/>
  <c r="AJ11" i="20"/>
  <c r="AJ688" i="25"/>
  <c r="AJ728" i="25" s="1"/>
  <c r="AJ727" i="25"/>
  <c r="AK3" i="20"/>
  <c r="G155" i="32"/>
  <c r="F50" i="32"/>
  <c r="N205" i="32"/>
  <c r="AM685" i="25"/>
  <c r="AM8" i="20"/>
  <c r="AH108" i="26"/>
  <c r="AE3" i="20"/>
  <c r="N130" i="32"/>
  <c r="AE43" i="26"/>
  <c r="L116" i="32"/>
  <c r="H150" i="32"/>
  <c r="AH167" i="25"/>
  <c r="D116" i="32"/>
  <c r="AF136" i="20"/>
  <c r="AK688" i="25"/>
  <c r="AK728" i="25" s="1"/>
  <c r="AK11" i="20"/>
  <c r="AD43" i="26"/>
  <c r="J50" i="32"/>
  <c r="AK184" i="26"/>
  <c r="AK182" i="26" s="1"/>
  <c r="AK192" i="26" s="1"/>
  <c r="N204" i="32"/>
  <c r="AH691" i="25"/>
  <c r="AH731" i="25" s="1"/>
  <c r="AH726" i="25"/>
  <c r="E116" i="32"/>
  <c r="AJ136" i="20"/>
  <c r="AI239" i="26"/>
  <c r="AI210" i="26"/>
  <c r="AG210" i="26"/>
  <c r="AG239" i="26"/>
  <c r="AJ57" i="25" l="1"/>
  <c r="AG56" i="25"/>
  <c r="AK405" i="20"/>
  <c r="J51" i="32"/>
  <c r="AJ56" i="25"/>
  <c r="AN127" i="25"/>
  <c r="N127" i="32" s="1"/>
  <c r="AG57" i="25"/>
  <c r="AF56" i="25"/>
  <c r="AJ224" i="20"/>
  <c r="F51" i="32"/>
  <c r="AD3" i="20"/>
  <c r="AG681" i="25"/>
  <c r="AG684" i="25" s="1"/>
  <c r="AG724" i="25" s="1"/>
  <c r="AG58" i="25"/>
  <c r="AF57" i="25"/>
  <c r="AF58" i="25"/>
  <c r="AJ405" i="20"/>
  <c r="AE56" i="25"/>
  <c r="AJ723" i="25"/>
  <c r="AL57" i="25"/>
  <c r="N194" i="32"/>
  <c r="AG723" i="25"/>
  <c r="J162" i="32"/>
  <c r="AL224" i="20"/>
  <c r="F162" i="32"/>
  <c r="AK681" i="25"/>
  <c r="AN48" i="20"/>
  <c r="AD681" i="25"/>
  <c r="K156" i="32"/>
  <c r="AD184" i="26"/>
  <c r="AD182" i="26" s="1"/>
  <c r="AD192" i="26" s="1"/>
  <c r="AI725" i="25"/>
  <c r="AI686" i="25"/>
  <c r="AK690" i="25"/>
  <c r="AK730" i="25" s="1"/>
  <c r="AG227" i="26"/>
  <c r="AI227" i="26"/>
  <c r="E51" i="32"/>
  <c r="AE681" i="25"/>
  <c r="AK136" i="20"/>
  <c r="K155" i="32"/>
  <c r="AL108" i="26"/>
  <c r="N203" i="32"/>
  <c r="AI110" i="26"/>
  <c r="K50" i="32"/>
  <c r="H167" i="32"/>
  <c r="AG7" i="20"/>
  <c r="AG256" i="26"/>
  <c r="AI256" i="26"/>
  <c r="AH109" i="26"/>
  <c r="AF7" i="20"/>
  <c r="AJ684" i="25"/>
  <c r="AJ724" i="25" s="1"/>
  <c r="AJ721" i="25"/>
  <c r="AF90" i="26"/>
  <c r="L150" i="32"/>
  <c r="AL167" i="25"/>
  <c r="D156" i="32"/>
  <c r="BB9" i="32"/>
  <c r="AJ20" i="12"/>
  <c r="AE136" i="20"/>
  <c r="AG90" i="26"/>
  <c r="D155" i="32"/>
  <c r="AJ5" i="20"/>
  <c r="D50" i="32"/>
  <c r="AL136" i="20"/>
  <c r="E50" i="32"/>
  <c r="J156" i="32"/>
  <c r="L156" i="32"/>
  <c r="AG5" i="20"/>
  <c r="AD136" i="20"/>
  <c r="L50" i="32"/>
  <c r="AF5" i="20"/>
  <c r="AN184" i="26"/>
  <c r="AN182" i="26" s="1"/>
  <c r="AN192" i="26" s="1"/>
  <c r="O203" i="32"/>
  <c r="AM725" i="25"/>
  <c r="AM686" i="25"/>
  <c r="J155" i="32"/>
  <c r="AN690" i="25"/>
  <c r="AN730" i="25" s="1"/>
  <c r="L155" i="32"/>
  <c r="AG110" i="26"/>
  <c r="AJ14" i="12"/>
  <c r="AF43" i="26"/>
  <c r="AJ690" i="25"/>
  <c r="AJ730" i="25" s="1"/>
  <c r="AF684" i="25"/>
  <c r="AF724" i="25" s="1"/>
  <c r="AF721" i="25"/>
  <c r="AX9" i="32"/>
  <c r="AX10" i="32"/>
  <c r="AM210" i="26"/>
  <c r="AM239" i="26"/>
  <c r="O194" i="32" l="1"/>
  <c r="AJ7" i="20"/>
  <c r="AO48" i="20"/>
  <c r="AD224" i="20"/>
  <c r="AE57" i="25"/>
  <c r="L51" i="32"/>
  <c r="AG721" i="25"/>
  <c r="AE58" i="25"/>
  <c r="AF268" i="20"/>
  <c r="AF8" i="20" s="1"/>
  <c r="N162" i="32"/>
  <c r="AE224" i="20"/>
  <c r="AD56" i="25"/>
  <c r="D51" i="32"/>
  <c r="AD58" i="25"/>
  <c r="AD57" i="25"/>
  <c r="AK58" i="25"/>
  <c r="AL681" i="25"/>
  <c r="AL684" i="25" s="1"/>
  <c r="AL724" i="25" s="1"/>
  <c r="AK56" i="25"/>
  <c r="AK57" i="25"/>
  <c r="AL56" i="25"/>
  <c r="AL58" i="25"/>
  <c r="AK224" i="20"/>
  <c r="AK7" i="20" s="1"/>
  <c r="K51" i="32"/>
  <c r="AG268" i="20"/>
  <c r="AG685" i="25" s="1"/>
  <c r="AJ268" i="20"/>
  <c r="AJ8" i="20" s="1"/>
  <c r="AK723" i="25"/>
  <c r="AD268" i="20"/>
  <c r="AD723" i="25"/>
  <c r="AE723" i="25"/>
  <c r="E155" i="32"/>
  <c r="AL723" i="25"/>
  <c r="AE268" i="20"/>
  <c r="K162" i="32"/>
  <c r="AH5" i="26"/>
  <c r="AE90" i="26"/>
  <c r="AL5" i="20"/>
  <c r="AH16" i="26"/>
  <c r="AJ118" i="12"/>
  <c r="J209" i="32"/>
  <c r="AO3" i="20"/>
  <c r="AN3" i="20"/>
  <c r="F209" i="32"/>
  <c r="AU9" i="32"/>
  <c r="AL7" i="20"/>
  <c r="L167" i="32"/>
  <c r="AI691" i="25"/>
  <c r="AI731" i="25" s="1"/>
  <c r="AI726" i="25"/>
  <c r="AK90" i="26"/>
  <c r="G209" i="32"/>
  <c r="AD90" i="26"/>
  <c r="AJ90" i="26"/>
  <c r="G151" i="32"/>
  <c r="AG150" i="25"/>
  <c r="AM110" i="26"/>
  <c r="AD7" i="20"/>
  <c r="AG107" i="26"/>
  <c r="AI107" i="26"/>
  <c r="AJ16" i="12"/>
  <c r="AG134" i="26"/>
  <c r="H208" i="32"/>
  <c r="AL90" i="26"/>
  <c r="AE684" i="25"/>
  <c r="AE724" i="25" s="1"/>
  <c r="AE721" i="25"/>
  <c r="AI150" i="25"/>
  <c r="I151" i="32"/>
  <c r="I207" i="32"/>
  <c r="AM256" i="26"/>
  <c r="AM691" i="25"/>
  <c r="AM731" i="25" s="1"/>
  <c r="AM726" i="25"/>
  <c r="AD5" i="20"/>
  <c r="AF723" i="25"/>
  <c r="AL109" i="26"/>
  <c r="AD684" i="25"/>
  <c r="AD724" i="25" s="1"/>
  <c r="AD721" i="25"/>
  <c r="O116" i="32"/>
  <c r="AN43" i="26"/>
  <c r="AG8" i="20"/>
  <c r="AK43" i="26"/>
  <c r="AK5" i="20"/>
  <c r="AJ43" i="26"/>
  <c r="AM227" i="26"/>
  <c r="AK268" i="20"/>
  <c r="N116" i="32"/>
  <c r="AE5" i="20"/>
  <c r="E156" i="32"/>
  <c r="AI134" i="26"/>
  <c r="AK684" i="25"/>
  <c r="AK724" i="25" s="1"/>
  <c r="AK721" i="25"/>
  <c r="AL721" i="25" l="1"/>
  <c r="AE7" i="20"/>
  <c r="AF685" i="25"/>
  <c r="AF725" i="25" s="1"/>
  <c r="AJ685" i="25"/>
  <c r="AJ725" i="25" s="1"/>
  <c r="AL268" i="20"/>
  <c r="AL685" i="25" s="1"/>
  <c r="AN224" i="20"/>
  <c r="AO57" i="25"/>
  <c r="AN56" i="25"/>
  <c r="N155" i="32"/>
  <c r="AK8" i="20"/>
  <c r="AK685" i="25"/>
  <c r="H145" i="32"/>
  <c r="AH144" i="25"/>
  <c r="AN136" i="20"/>
  <c r="G150" i="32"/>
  <c r="AG167" i="25"/>
  <c r="AY10" i="32"/>
  <c r="AY9" i="32"/>
  <c r="AH198" i="26"/>
  <c r="AH24" i="26"/>
  <c r="N50" i="32"/>
  <c r="N156" i="32"/>
  <c r="O156" i="32"/>
  <c r="AE685" i="25"/>
  <c r="AE8" i="20"/>
  <c r="AJ73" i="12"/>
  <c r="E209" i="32"/>
  <c r="I150" i="32"/>
  <c r="AI167" i="25"/>
  <c r="AM107" i="26"/>
  <c r="AI108" i="26"/>
  <c r="AM134" i="26"/>
  <c r="L209" i="32"/>
  <c r="AO90" i="26"/>
  <c r="AV10" i="32"/>
  <c r="AV9" i="32"/>
  <c r="AW10" i="32"/>
  <c r="O50" i="32"/>
  <c r="AN90" i="26"/>
  <c r="AM150" i="25"/>
  <c r="M151" i="32"/>
  <c r="AG725" i="25"/>
  <c r="AG686" i="25"/>
  <c r="AD685" i="25"/>
  <c r="AD8" i="20"/>
  <c r="AG108" i="26"/>
  <c r="AH201" i="26"/>
  <c r="AO136" i="20"/>
  <c r="D209" i="32"/>
  <c r="H206" i="32"/>
  <c r="K209" i="32"/>
  <c r="AZ10" i="32"/>
  <c r="AH199" i="26"/>
  <c r="AD210" i="26"/>
  <c r="AD239" i="26"/>
  <c r="AO56" i="25" l="1"/>
  <c r="AO58" i="25"/>
  <c r="O51" i="32"/>
  <c r="AJ686" i="25"/>
  <c r="AJ726" i="25" s="1"/>
  <c r="AO681" i="25"/>
  <c r="AO684" i="25" s="1"/>
  <c r="AO724" i="25" s="1"/>
  <c r="AF686" i="25"/>
  <c r="AF691" i="25" s="1"/>
  <c r="AF731" i="25" s="1"/>
  <c r="AL8" i="20"/>
  <c r="O155" i="32"/>
  <c r="AN681" i="25"/>
  <c r="N51" i="32"/>
  <c r="AN57" i="25"/>
  <c r="AN58" i="25"/>
  <c r="AO224" i="20"/>
  <c r="AO7" i="20" s="1"/>
  <c r="AN268" i="20"/>
  <c r="AH200" i="26"/>
  <c r="AH202" i="26" s="1"/>
  <c r="AO723" i="25"/>
  <c r="AN723" i="25"/>
  <c r="AJ691" i="25"/>
  <c r="AJ731" i="25" s="1"/>
  <c r="BA9" i="32"/>
  <c r="BB10" i="32"/>
  <c r="AK725" i="25"/>
  <c r="AK686" i="25"/>
  <c r="AM108" i="26"/>
  <c r="AD110" i="26"/>
  <c r="AO110" i="26"/>
  <c r="F207" i="32"/>
  <c r="AO5" i="20"/>
  <c r="AE110" i="26"/>
  <c r="AJ167" i="12"/>
  <c r="AG109" i="26"/>
  <c r="AD725" i="25"/>
  <c r="AD686" i="25"/>
  <c r="M150" i="32"/>
  <c r="AM167" i="25"/>
  <c r="I208" i="32"/>
  <c r="AN5" i="20"/>
  <c r="AD227" i="26"/>
  <c r="AS9" i="32"/>
  <c r="AT10" i="32"/>
  <c r="AI109" i="26"/>
  <c r="I167" i="32"/>
  <c r="AT9" i="32"/>
  <c r="AU10" i="32"/>
  <c r="AJ160" i="12"/>
  <c r="AD256" i="26"/>
  <c r="AN684" i="25"/>
  <c r="AN724" i="25" s="1"/>
  <c r="AN721" i="25"/>
  <c r="AL16" i="26"/>
  <c r="AJ165" i="12"/>
  <c r="G167" i="32"/>
  <c r="AG691" i="25"/>
  <c r="AG731" i="25" s="1"/>
  <c r="AG726" i="25"/>
  <c r="AZ9" i="32"/>
  <c r="BA10" i="32"/>
  <c r="AL5" i="26"/>
  <c r="AN7" i="20"/>
  <c r="AL725" i="25"/>
  <c r="AL686" i="25"/>
  <c r="AE725" i="25"/>
  <c r="AE686" i="25"/>
  <c r="AH165" i="25"/>
  <c r="AH143" i="25"/>
  <c r="H144" i="32"/>
  <c r="AO210" i="26"/>
  <c r="AE239" i="26"/>
  <c r="AO239" i="26"/>
  <c r="AF239" i="26"/>
  <c r="AE210" i="26"/>
  <c r="AF210" i="26"/>
  <c r="AF726" i="25" l="1"/>
  <c r="AO721" i="25"/>
  <c r="AO268" i="20"/>
  <c r="AO8" i="20" s="1"/>
  <c r="AO227" i="26"/>
  <c r="I206" i="32"/>
  <c r="AL144" i="25"/>
  <c r="L145" i="32"/>
  <c r="AD107" i="26"/>
  <c r="AE256" i="26"/>
  <c r="H143" i="32"/>
  <c r="AH154" i="25"/>
  <c r="AO134" i="26"/>
  <c r="AK691" i="25"/>
  <c r="AK731" i="25" s="1"/>
  <c r="AK726" i="25"/>
  <c r="O209" i="32"/>
  <c r="BD9" i="32"/>
  <c r="J207" i="32"/>
  <c r="D207" i="32"/>
  <c r="G207" i="32"/>
  <c r="AE107" i="26"/>
  <c r="H165" i="32"/>
  <c r="AE691" i="25"/>
  <c r="AE731" i="25" s="1"/>
  <c r="AE726" i="25"/>
  <c r="AI16" i="26"/>
  <c r="AL198" i="26"/>
  <c r="AL24" i="26"/>
  <c r="AI5" i="26"/>
  <c r="M167" i="32"/>
  <c r="AM109" i="26"/>
  <c r="AL691" i="25"/>
  <c r="AL731" i="25" s="1"/>
  <c r="AL726" i="25"/>
  <c r="AO256" i="26"/>
  <c r="AJ72" i="12"/>
  <c r="AL201" i="26"/>
  <c r="AH73" i="26"/>
  <c r="H160" i="32"/>
  <c r="AH159" i="25"/>
  <c r="AD134" i="26"/>
  <c r="N209" i="32"/>
  <c r="AE227" i="26"/>
  <c r="AO150" i="25"/>
  <c r="O151" i="32"/>
  <c r="AG5" i="26"/>
  <c r="AF110" i="26"/>
  <c r="AF256" i="26"/>
  <c r="AG16" i="26"/>
  <c r="AD691" i="25"/>
  <c r="AD731" i="25" s="1"/>
  <c r="AD726" i="25"/>
  <c r="D151" i="32"/>
  <c r="AD150" i="25"/>
  <c r="AN8" i="20"/>
  <c r="AN685" i="25"/>
  <c r="AL199" i="26"/>
  <c r="AF227" i="26"/>
  <c r="AH14" i="26"/>
  <c r="E151" i="32"/>
  <c r="AE150" i="25"/>
  <c r="AE134" i="26"/>
  <c r="AK210" i="26"/>
  <c r="AK239" i="26"/>
  <c r="AO685" i="25" l="1"/>
  <c r="AL200" i="26"/>
  <c r="AK227" i="26"/>
  <c r="N207" i="32"/>
  <c r="M207" i="32"/>
  <c r="AI201" i="26"/>
  <c r="AH175" i="26"/>
  <c r="AH173" i="26" s="1"/>
  <c r="AI144" i="25"/>
  <c r="I145" i="32"/>
  <c r="AF134" i="26"/>
  <c r="BC9" i="32"/>
  <c r="BD10" i="32"/>
  <c r="BC10" i="32"/>
  <c r="K207" i="32"/>
  <c r="J208" i="32"/>
  <c r="AO107" i="26"/>
  <c r="AN110" i="26"/>
  <c r="AJ110" i="26"/>
  <c r="AH692" i="25"/>
  <c r="H210" i="32"/>
  <c r="AI199" i="26"/>
  <c r="L207" i="32"/>
  <c r="E150" i="32"/>
  <c r="AE167" i="25"/>
  <c r="AN725" i="25"/>
  <c r="AN686" i="25"/>
  <c r="H211" i="32"/>
  <c r="H169" i="32" s="1"/>
  <c r="F208" i="32"/>
  <c r="AG144" i="25"/>
  <c r="G145" i="32"/>
  <c r="AH694" i="25"/>
  <c r="H154" i="32"/>
  <c r="AH158" i="25"/>
  <c r="F151" i="32"/>
  <c r="AF150" i="25"/>
  <c r="AL165" i="25"/>
  <c r="E207" i="32"/>
  <c r="AJ161" i="12"/>
  <c r="AG198" i="26"/>
  <c r="AG24" i="26"/>
  <c r="AG199" i="26"/>
  <c r="AD108" i="26"/>
  <c r="AO108" i="26"/>
  <c r="AL143" i="25"/>
  <c r="L144" i="32"/>
  <c r="H161" i="32"/>
  <c r="AH166" i="25"/>
  <c r="AK256" i="26"/>
  <c r="O150" i="32"/>
  <c r="AO167" i="25"/>
  <c r="AE108" i="26"/>
  <c r="H159" i="32"/>
  <c r="AM16" i="26"/>
  <c r="AL202" i="26"/>
  <c r="AK110" i="26"/>
  <c r="AF107" i="26"/>
  <c r="D150" i="32"/>
  <c r="AD167" i="25"/>
  <c r="O207" i="32"/>
  <c r="AM5" i="26"/>
  <c r="AI198" i="26"/>
  <c r="AI200" i="26" s="1"/>
  <c r="AI24" i="26"/>
  <c r="AO725" i="25"/>
  <c r="AO686" i="25"/>
  <c r="AJ239" i="26"/>
  <c r="AJ210" i="26"/>
  <c r="AN210" i="26"/>
  <c r="AN239" i="26"/>
  <c r="AI202" i="26" l="1"/>
  <c r="AG200" i="26"/>
  <c r="AH178" i="26"/>
  <c r="AJ75" i="12"/>
  <c r="AO691" i="25"/>
  <c r="AO731" i="25" s="1"/>
  <c r="AO726" i="25"/>
  <c r="AE109" i="26"/>
  <c r="X181" i="8"/>
  <c r="AL14" i="26"/>
  <c r="D167" i="32"/>
  <c r="AM198" i="26"/>
  <c r="AM24" i="26"/>
  <c r="AD109" i="26"/>
  <c r="F150" i="32"/>
  <c r="AF167" i="25"/>
  <c r="AN691" i="25"/>
  <c r="AN731" i="25" s="1"/>
  <c r="AN726" i="25"/>
  <c r="AL692" i="25"/>
  <c r="L210" i="32"/>
  <c r="J206" i="32"/>
  <c r="AH732" i="25"/>
  <c r="AH698" i="25"/>
  <c r="AH738" i="25" s="1"/>
  <c r="AH693" i="25"/>
  <c r="AN134" i="26"/>
  <c r="AF108" i="26"/>
  <c r="L165" i="32"/>
  <c r="AH164" i="25"/>
  <c r="H158" i="32"/>
  <c r="N208" i="32"/>
  <c r="L208" i="32"/>
  <c r="AJ107" i="26"/>
  <c r="AW17" i="32"/>
  <c r="AK150" i="25"/>
  <c r="K151" i="32"/>
  <c r="AG143" i="25"/>
  <c r="G144" i="32"/>
  <c r="AJ256" i="26"/>
  <c r="AN227" i="26"/>
  <c r="AK134" i="26"/>
  <c r="L143" i="32"/>
  <c r="AL154" i="25"/>
  <c r="AM144" i="25"/>
  <c r="M145" i="32"/>
  <c r="O208" i="32"/>
  <c r="E167" i="32"/>
  <c r="AJ134" i="26"/>
  <c r="AO109" i="26"/>
  <c r="AG165" i="25"/>
  <c r="AN256" i="26"/>
  <c r="AM199" i="26"/>
  <c r="O167" i="32"/>
  <c r="F206" i="32"/>
  <c r="AH696" i="25"/>
  <c r="AH734" i="25"/>
  <c r="G208" i="32"/>
  <c r="AH186" i="26"/>
  <c r="AH194" i="26" s="1"/>
  <c r="AI165" i="25"/>
  <c r="AN150" i="25"/>
  <c r="N151" i="32"/>
  <c r="H166" i="32"/>
  <c r="K208" i="32"/>
  <c r="M208" i="32"/>
  <c r="I144" i="32"/>
  <c r="AI143" i="25"/>
  <c r="AJ168" i="12"/>
  <c r="AL159" i="25"/>
  <c r="AK107" i="26"/>
  <c r="AJ227" i="26"/>
  <c r="AG201" i="26"/>
  <c r="AG202" i="26" s="1"/>
  <c r="J151" i="32"/>
  <c r="AJ150" i="25"/>
  <c r="L160" i="32"/>
  <c r="AL73" i="26"/>
  <c r="D208" i="32"/>
  <c r="L211" i="32" l="1"/>
  <c r="L169" i="32" s="1"/>
  <c r="G211" i="32"/>
  <c r="G169" i="32" s="1"/>
  <c r="G165" i="32"/>
  <c r="I165" i="32"/>
  <c r="AN107" i="26"/>
  <c r="AJ108" i="26"/>
  <c r="AM143" i="25"/>
  <c r="M144" i="32"/>
  <c r="AH695" i="25"/>
  <c r="AH735" i="25" s="1"/>
  <c r="AH733" i="25"/>
  <c r="F167" i="32"/>
  <c r="AJ21" i="12"/>
  <c r="AD5" i="26"/>
  <c r="AG159" i="25"/>
  <c r="AO16" i="26"/>
  <c r="AI14" i="26"/>
  <c r="AJ169" i="12"/>
  <c r="G206" i="32"/>
  <c r="E208" i="32"/>
  <c r="L154" i="32"/>
  <c r="AL694" i="25"/>
  <c r="AL158" i="25"/>
  <c r="AG73" i="26"/>
  <c r="K150" i="32"/>
  <c r="AK167" i="25"/>
  <c r="I160" i="32"/>
  <c r="AH697" i="25"/>
  <c r="AH737" i="25" s="1"/>
  <c r="AH736" i="25"/>
  <c r="AI73" i="26"/>
  <c r="AB181" i="8"/>
  <c r="I210" i="32"/>
  <c r="AI692" i="25"/>
  <c r="J150" i="32"/>
  <c r="AJ167" i="25"/>
  <c r="I143" i="32"/>
  <c r="AI154" i="25"/>
  <c r="N206" i="32"/>
  <c r="AM201" i="26"/>
  <c r="D206" i="32"/>
  <c r="I211" i="32"/>
  <c r="I169" i="32" s="1"/>
  <c r="AM165" i="25"/>
  <c r="M206" i="32"/>
  <c r="K206" i="32"/>
  <c r="AK108" i="26"/>
  <c r="G143" i="32"/>
  <c r="AG154" i="25"/>
  <c r="AW21" i="32"/>
  <c r="AL186" i="26"/>
  <c r="AJ76" i="12"/>
  <c r="AH185" i="26"/>
  <c r="AH193" i="26" s="1"/>
  <c r="AH191" i="26" s="1"/>
  <c r="O206" i="32"/>
  <c r="AF109" i="26"/>
  <c r="L206" i="32"/>
  <c r="AM200" i="26"/>
  <c r="AG175" i="26"/>
  <c r="AG173" i="26" s="1"/>
  <c r="AG14" i="26"/>
  <c r="X182" i="8"/>
  <c r="X183" i="8" s="1"/>
  <c r="AJ158" i="12"/>
  <c r="L159" i="32"/>
  <c r="L161" i="32"/>
  <c r="AL166" i="25"/>
  <c r="N150" i="32"/>
  <c r="AN167" i="25"/>
  <c r="AD16" i="26"/>
  <c r="G160" i="32"/>
  <c r="AG692" i="25"/>
  <c r="G210" i="32"/>
  <c r="H164" i="32"/>
  <c r="AN108" i="26"/>
  <c r="AL732" i="25"/>
  <c r="AL698" i="25"/>
  <c r="AL738" i="25" s="1"/>
  <c r="AL693" i="25"/>
  <c r="AL175" i="26"/>
  <c r="AL173" i="26" s="1"/>
  <c r="AI175" i="26" l="1"/>
  <c r="AI173" i="26" s="1"/>
  <c r="AL194" i="26"/>
  <c r="AI178" i="26"/>
  <c r="AN109" i="26"/>
  <c r="L158" i="32"/>
  <c r="AL164" i="25"/>
  <c r="AO198" i="26"/>
  <c r="AF16" i="26"/>
  <c r="AD198" i="26"/>
  <c r="AD24" i="26"/>
  <c r="L166" i="32"/>
  <c r="AF5" i="26"/>
  <c r="BA17" i="32"/>
  <c r="M143" i="32"/>
  <c r="AM154" i="25"/>
  <c r="M165" i="32"/>
  <c r="AG732" i="25"/>
  <c r="AG698" i="25"/>
  <c r="AG738" i="25" s="1"/>
  <c r="AG693" i="25"/>
  <c r="AO5" i="26"/>
  <c r="AL696" i="25"/>
  <c r="AL734" i="25"/>
  <c r="AJ162" i="12"/>
  <c r="AJ22" i="12"/>
  <c r="AM14" i="26"/>
  <c r="G159" i="32"/>
  <c r="N167" i="32"/>
  <c r="AE16" i="26"/>
  <c r="AM202" i="26"/>
  <c r="M160" i="32"/>
  <c r="AM159" i="25"/>
  <c r="K167" i="32"/>
  <c r="AJ109" i="26"/>
  <c r="AL695" i="25"/>
  <c r="AL735" i="25" s="1"/>
  <c r="AL733" i="25"/>
  <c r="AK109" i="26"/>
  <c r="J167" i="32"/>
  <c r="AG694" i="25"/>
  <c r="AG158" i="25"/>
  <c r="G154" i="32"/>
  <c r="AI694" i="25"/>
  <c r="AI158" i="25"/>
  <c r="I154" i="32"/>
  <c r="AE5" i="26"/>
  <c r="AD144" i="25"/>
  <c r="D145" i="32"/>
  <c r="AM73" i="26"/>
  <c r="AM692" i="25"/>
  <c r="M210" i="32"/>
  <c r="I161" i="32"/>
  <c r="AI166" i="25"/>
  <c r="Y181" i="8"/>
  <c r="AI159" i="25"/>
  <c r="M211" i="32"/>
  <c r="M169" i="32" s="1"/>
  <c r="E206" i="32"/>
  <c r="AJ163" i="12"/>
  <c r="AJ67" i="12"/>
  <c r="AL185" i="26"/>
  <c r="AL193" i="26" s="1"/>
  <c r="AI732" i="25"/>
  <c r="AI698" i="25"/>
  <c r="AI738" i="25" s="1"/>
  <c r="AI693" i="25"/>
  <c r="G161" i="32"/>
  <c r="AG166" i="25"/>
  <c r="AD199" i="26"/>
  <c r="AL178" i="26" l="1"/>
  <c r="AL191" i="26"/>
  <c r="W181" i="8"/>
  <c r="AG178" i="26"/>
  <c r="AI186" i="26"/>
  <c r="AI194" i="26" s="1"/>
  <c r="AF198" i="26"/>
  <c r="AF24" i="26"/>
  <c r="AI164" i="25"/>
  <c r="I159" i="32"/>
  <c r="AE144" i="25"/>
  <c r="E145" i="32"/>
  <c r="AF144" i="25"/>
  <c r="F145" i="32"/>
  <c r="AD200" i="26"/>
  <c r="AI696" i="25"/>
  <c r="AI734" i="25"/>
  <c r="AV17" i="32"/>
  <c r="AW18" i="32"/>
  <c r="AF201" i="26"/>
  <c r="AJ123" i="12"/>
  <c r="AJ68" i="12"/>
  <c r="AE199" i="26"/>
  <c r="AE198" i="26"/>
  <c r="AE24" i="26"/>
  <c r="AL697" i="25"/>
  <c r="AL737" i="25" s="1"/>
  <c r="AL736" i="25"/>
  <c r="AG695" i="25"/>
  <c r="AG735" i="25" s="1"/>
  <c r="AG733" i="25"/>
  <c r="BA21" i="32"/>
  <c r="AO24" i="26"/>
  <c r="AI695" i="25"/>
  <c r="AI735" i="25" s="1"/>
  <c r="AI733" i="25"/>
  <c r="AC181" i="8"/>
  <c r="AG164" i="25"/>
  <c r="G158" i="32"/>
  <c r="AO199" i="26"/>
  <c r="AO200" i="26" s="1"/>
  <c r="AD201" i="26"/>
  <c r="M161" i="32"/>
  <c r="AM166" i="25"/>
  <c r="G166" i="32"/>
  <c r="I166" i="32"/>
  <c r="AM732" i="25"/>
  <c r="AM698" i="25"/>
  <c r="AM738" i="25" s="1"/>
  <c r="AM693" i="25"/>
  <c r="AG696" i="25"/>
  <c r="AG734" i="25"/>
  <c r="AE201" i="26"/>
  <c r="AM175" i="26"/>
  <c r="AB182" i="8"/>
  <c r="AB183" i="8" s="1"/>
  <c r="AM694" i="25"/>
  <c r="AM158" i="25"/>
  <c r="M154" i="32"/>
  <c r="AF199" i="26"/>
  <c r="AN16" i="26"/>
  <c r="AK16" i="26"/>
  <c r="AX17" i="32"/>
  <c r="AX18" i="32"/>
  <c r="M159" i="32"/>
  <c r="AK5" i="26"/>
  <c r="L164" i="32"/>
  <c r="AJ121" i="12"/>
  <c r="O145" i="32"/>
  <c r="AO144" i="25"/>
  <c r="D144" i="32"/>
  <c r="AD143" i="25"/>
  <c r="I158" i="32"/>
  <c r="AG186" i="26"/>
  <c r="AG194" i="26" l="1"/>
  <c r="AF165" i="25"/>
  <c r="AM164" i="25"/>
  <c r="M158" i="32"/>
  <c r="AK144" i="25"/>
  <c r="K145" i="32"/>
  <c r="AJ5" i="26"/>
  <c r="AM695" i="25"/>
  <c r="AM735" i="25" s="1"/>
  <c r="AM733" i="25"/>
  <c r="I164" i="32"/>
  <c r="AM186" i="26"/>
  <c r="AM194" i="26" s="1"/>
  <c r="AN5" i="26"/>
  <c r="F144" i="32"/>
  <c r="AF143" i="25"/>
  <c r="AD73" i="26"/>
  <c r="AO143" i="25"/>
  <c r="O144" i="32"/>
  <c r="AD14" i="26"/>
  <c r="W182" i="8"/>
  <c r="W183" i="8" s="1"/>
  <c r="AV21" i="32"/>
  <c r="AW22" i="32"/>
  <c r="AI185" i="26"/>
  <c r="AI193" i="26" s="1"/>
  <c r="AI191" i="26" s="1"/>
  <c r="AX21" i="32"/>
  <c r="AX22" i="32"/>
  <c r="AM696" i="25"/>
  <c r="AM734" i="25"/>
  <c r="AI697" i="25"/>
  <c r="AI737" i="25" s="1"/>
  <c r="AI736" i="25"/>
  <c r="D143" i="32"/>
  <c r="AD154" i="25"/>
  <c r="AD692" i="25"/>
  <c r="D210" i="32"/>
  <c r="AK199" i="26"/>
  <c r="AK201" i="26"/>
  <c r="AE200" i="26"/>
  <c r="AE202" i="26" s="1"/>
  <c r="AD202" i="26"/>
  <c r="E144" i="32"/>
  <c r="AE143" i="25"/>
  <c r="AM173" i="26"/>
  <c r="AM178" i="26" s="1"/>
  <c r="D160" i="32"/>
  <c r="D211" i="32"/>
  <c r="D169" i="32" s="1"/>
  <c r="G164" i="32"/>
  <c r="AJ124" i="12"/>
  <c r="Y182" i="8"/>
  <c r="Y183" i="8" s="1"/>
  <c r="AN198" i="26"/>
  <c r="AG697" i="25"/>
  <c r="AG737" i="25" s="1"/>
  <c r="AG736" i="25"/>
  <c r="M166" i="32"/>
  <c r="AF200" i="26"/>
  <c r="AF202" i="26" s="1"/>
  <c r="AK198" i="26"/>
  <c r="AK200" i="26" s="1"/>
  <c r="AK24" i="26"/>
  <c r="AE165" i="25"/>
  <c r="AG185" i="26"/>
  <c r="AG193" i="26" s="1"/>
  <c r="AG191" i="26" s="1"/>
  <c r="AD165" i="25"/>
  <c r="AJ16" i="26"/>
  <c r="BB17" i="32"/>
  <c r="BB18" i="32"/>
  <c r="AD175" i="26" l="1"/>
  <c r="AD173" i="26" s="1"/>
  <c r="AK202" i="26"/>
  <c r="AJ119" i="12"/>
  <c r="BB21" i="32"/>
  <c r="BB22" i="32"/>
  <c r="E210" i="32"/>
  <c r="AE692" i="25"/>
  <c r="O143" i="32"/>
  <c r="AO154" i="25"/>
  <c r="M164" i="32"/>
  <c r="AD694" i="25"/>
  <c r="AD158" i="25"/>
  <c r="D154" i="32"/>
  <c r="AJ199" i="26"/>
  <c r="F160" i="32"/>
  <c r="AF159" i="25"/>
  <c r="D161" i="32"/>
  <c r="AD166" i="25"/>
  <c r="AN199" i="26"/>
  <c r="AN200" i="26" s="1"/>
  <c r="AM185" i="26"/>
  <c r="AM193" i="26" s="1"/>
  <c r="AM191" i="26" s="1"/>
  <c r="AJ198" i="26"/>
  <c r="AJ24" i="26"/>
  <c r="E160" i="32"/>
  <c r="AE73" i="26"/>
  <c r="AF692" i="25"/>
  <c r="F210" i="32"/>
  <c r="AF73" i="26"/>
  <c r="AJ144" i="25"/>
  <c r="J145" i="32"/>
  <c r="AE175" i="26"/>
  <c r="AE173" i="26" s="1"/>
  <c r="AE14" i="26"/>
  <c r="D165" i="32"/>
  <c r="F211" i="32"/>
  <c r="F169" i="32" s="1"/>
  <c r="AM697" i="25"/>
  <c r="AM737" i="25" s="1"/>
  <c r="AM736" i="25"/>
  <c r="AK143" i="25"/>
  <c r="K144" i="32"/>
  <c r="AE159" i="25"/>
  <c r="T181" i="8"/>
  <c r="E165" i="32"/>
  <c r="F165" i="32"/>
  <c r="AF14" i="26"/>
  <c r="AD159" i="25"/>
  <c r="E143" i="32"/>
  <c r="AE154" i="25"/>
  <c r="AD732" i="25"/>
  <c r="AD698" i="25"/>
  <c r="AD738" i="25" s="1"/>
  <c r="AD693" i="25"/>
  <c r="F143" i="32"/>
  <c r="AF154" i="25"/>
  <c r="AC182" i="8"/>
  <c r="AC183" i="8" s="1"/>
  <c r="E211" i="32" l="1"/>
  <c r="E169" i="32" s="1"/>
  <c r="AF175" i="26"/>
  <c r="AF173" i="26" s="1"/>
  <c r="AE178" i="26"/>
  <c r="AJ200" i="26"/>
  <c r="AD178" i="26"/>
  <c r="K211" i="32"/>
  <c r="K169" i="32" s="1"/>
  <c r="E159" i="32"/>
  <c r="AJ165" i="25"/>
  <c r="AF732" i="25"/>
  <c r="AF698" i="25"/>
  <c r="AF738" i="25" s="1"/>
  <c r="AF693" i="25"/>
  <c r="K160" i="32"/>
  <c r="AN24" i="26"/>
  <c r="AF694" i="25"/>
  <c r="F154" i="32"/>
  <c r="AF158" i="25"/>
  <c r="AN144" i="25"/>
  <c r="N145" i="32"/>
  <c r="AK165" i="25"/>
  <c r="AK73" i="26"/>
  <c r="U181" i="8"/>
  <c r="O160" i="32"/>
  <c r="AO165" i="25"/>
  <c r="D159" i="32"/>
  <c r="F161" i="32"/>
  <c r="AF166" i="25"/>
  <c r="AD164" i="25"/>
  <c r="D158" i="32"/>
  <c r="O154" i="32"/>
  <c r="AO158" i="25"/>
  <c r="AO694" i="25"/>
  <c r="AK14" i="26"/>
  <c r="K210" i="32"/>
  <c r="AK692" i="25"/>
  <c r="AJ143" i="25"/>
  <c r="J144" i="32"/>
  <c r="F159" i="32"/>
  <c r="AJ201" i="26"/>
  <c r="AJ202" i="26" s="1"/>
  <c r="AD696" i="25"/>
  <c r="AD734" i="25"/>
  <c r="V181" i="8"/>
  <c r="AO201" i="26"/>
  <c r="AO202" i="26" s="1"/>
  <c r="AJ120" i="12"/>
  <c r="E161" i="32"/>
  <c r="AE166" i="25"/>
  <c r="AD186" i="26"/>
  <c r="AD194" i="26" s="1"/>
  <c r="AD695" i="25"/>
  <c r="AD735" i="25" s="1"/>
  <c r="AD733" i="25"/>
  <c r="K143" i="32"/>
  <c r="AK154" i="25"/>
  <c r="AS17" i="32"/>
  <c r="E154" i="32"/>
  <c r="AE694" i="25"/>
  <c r="AE158" i="25"/>
  <c r="AT18" i="32"/>
  <c r="AO14" i="26"/>
  <c r="D166" i="32"/>
  <c r="AE732" i="25"/>
  <c r="AE698" i="25"/>
  <c r="AE738" i="25" s="1"/>
  <c r="AE693" i="25"/>
  <c r="AK175" i="26" l="1"/>
  <c r="AK173" i="26" s="1"/>
  <c r="AF178" i="26"/>
  <c r="J211" i="32"/>
  <c r="J169" i="32" s="1"/>
  <c r="AE186" i="26"/>
  <c r="AE194" i="26" s="1"/>
  <c r="AS21" i="32"/>
  <c r="J165" i="32"/>
  <c r="BD17" i="32"/>
  <c r="BD21" i="32"/>
  <c r="AJ14" i="26"/>
  <c r="AO175" i="26"/>
  <c r="AO173" i="26" s="1"/>
  <c r="AO73" i="26"/>
  <c r="AE696" i="25"/>
  <c r="AE734" i="25"/>
  <c r="AD185" i="26"/>
  <c r="AD193" i="26" s="1"/>
  <c r="AD191" i="26" s="1"/>
  <c r="K154" i="32"/>
  <c r="AK158" i="25"/>
  <c r="AK694" i="25"/>
  <c r="K165" i="32"/>
  <c r="AU17" i="32"/>
  <c r="AV18" i="32"/>
  <c r="AF695" i="25"/>
  <c r="AF735" i="25" s="1"/>
  <c r="AF733" i="25"/>
  <c r="J143" i="32"/>
  <c r="AJ154" i="25"/>
  <c r="D164" i="32"/>
  <c r="AK159" i="25"/>
  <c r="K161" i="32"/>
  <c r="AK166" i="25"/>
  <c r="N144" i="32"/>
  <c r="AN143" i="25"/>
  <c r="AF696" i="25"/>
  <c r="AF734" i="25"/>
  <c r="AF186" i="26"/>
  <c r="AF194" i="26" s="1"/>
  <c r="AA181" i="8"/>
  <c r="E166" i="32"/>
  <c r="AK732" i="25"/>
  <c r="AK698" i="25"/>
  <c r="AK738" i="25" s="1"/>
  <c r="AK693" i="25"/>
  <c r="AJ159" i="25"/>
  <c r="AT17" i="32"/>
  <c r="AT22" i="32"/>
  <c r="AU18" i="32"/>
  <c r="AJ73" i="26"/>
  <c r="AO696" i="25"/>
  <c r="AO734" i="25"/>
  <c r="F166" i="32"/>
  <c r="O165" i="32"/>
  <c r="T182" i="8"/>
  <c r="T183" i="8" s="1"/>
  <c r="J160" i="32"/>
  <c r="AD697" i="25"/>
  <c r="AD737" i="25" s="1"/>
  <c r="AD736" i="25"/>
  <c r="AK186" i="26"/>
  <c r="O158" i="32"/>
  <c r="AE695" i="25"/>
  <c r="AE735" i="25" s="1"/>
  <c r="AE733" i="25"/>
  <c r="AE164" i="25"/>
  <c r="E158" i="32"/>
  <c r="J210" i="32"/>
  <c r="AJ692" i="25"/>
  <c r="F158" i="32"/>
  <c r="AF164" i="25"/>
  <c r="AO178" i="26" l="1"/>
  <c r="AJ175" i="26"/>
  <c r="AJ173" i="26" s="1"/>
  <c r="AK178" i="26"/>
  <c r="J159" i="32"/>
  <c r="K159" i="32"/>
  <c r="AE697" i="25"/>
  <c r="AE737" i="25" s="1"/>
  <c r="AE736" i="25"/>
  <c r="AO692" i="25"/>
  <c r="O210" i="32"/>
  <c r="AN201" i="26"/>
  <c r="AN202" i="26" s="1"/>
  <c r="AF185" i="26"/>
  <c r="AF193" i="26" s="1"/>
  <c r="AF191" i="26" s="1"/>
  <c r="O211" i="32"/>
  <c r="O169" i="32" s="1"/>
  <c r="AF697" i="25"/>
  <c r="AF737" i="25" s="1"/>
  <c r="AF736" i="25"/>
  <c r="N143" i="32"/>
  <c r="AN154" i="25"/>
  <c r="Z181" i="8"/>
  <c r="AE185" i="26"/>
  <c r="AE193" i="26" s="1"/>
  <c r="AE191" i="26" s="1"/>
  <c r="F164" i="32"/>
  <c r="AJ732" i="25"/>
  <c r="AJ698" i="25"/>
  <c r="AJ738" i="25" s="1"/>
  <c r="AJ693" i="25"/>
  <c r="E164" i="32"/>
  <c r="AT21" i="32"/>
  <c r="AU22" i="32"/>
  <c r="AK695" i="25"/>
  <c r="AK735" i="25" s="1"/>
  <c r="AK733" i="25"/>
  <c r="AJ694" i="25"/>
  <c r="J154" i="32"/>
  <c r="AJ158" i="25"/>
  <c r="AO186" i="26"/>
  <c r="AO194" i="26" s="1"/>
  <c r="BA18" i="32"/>
  <c r="AZ17" i="32"/>
  <c r="U182" i="8"/>
  <c r="U183" i="8" s="1"/>
  <c r="AE182" i="8"/>
  <c r="V182" i="8"/>
  <c r="V183" i="8" s="1"/>
  <c r="J161" i="32"/>
  <c r="AJ166" i="25"/>
  <c r="K166" i="32"/>
  <c r="AK696" i="25"/>
  <c r="AK734" i="25"/>
  <c r="O161" i="32"/>
  <c r="AO166" i="25"/>
  <c r="AO159" i="25"/>
  <c r="AK185" i="26"/>
  <c r="AK193" i="26" s="1"/>
  <c r="AO697" i="25"/>
  <c r="AO737" i="25" s="1"/>
  <c r="AO736" i="25"/>
  <c r="AU21" i="32"/>
  <c r="AV22" i="32"/>
  <c r="K158" i="32"/>
  <c r="AK164" i="25"/>
  <c r="AK194" i="26" l="1"/>
  <c r="AK191" i="26" s="1"/>
  <c r="AJ178" i="26"/>
  <c r="N160" i="32"/>
  <c r="AN165" i="25"/>
  <c r="AZ18" i="32"/>
  <c r="AY17" i="32"/>
  <c r="AY18" i="32"/>
  <c r="AO732" i="25"/>
  <c r="AO698" i="25"/>
  <c r="AO738" i="25" s="1"/>
  <c r="AO693" i="25"/>
  <c r="O166" i="32"/>
  <c r="J166" i="32"/>
  <c r="AZ21" i="32"/>
  <c r="BA22" i="32"/>
  <c r="AK736" i="25"/>
  <c r="AK697" i="25"/>
  <c r="AK737" i="25" s="1"/>
  <c r="AN73" i="26"/>
  <c r="K164" i="32"/>
  <c r="AJ696" i="25"/>
  <c r="AJ734" i="25"/>
  <c r="AJ186" i="26"/>
  <c r="AJ695" i="25"/>
  <c r="AJ735" i="25" s="1"/>
  <c r="AJ733" i="25"/>
  <c r="AA182" i="8"/>
  <c r="AA183" i="8" s="1"/>
  <c r="AN14" i="26"/>
  <c r="AE181" i="8"/>
  <c r="AE183" i="8" s="1"/>
  <c r="N154" i="32"/>
  <c r="AN158" i="25"/>
  <c r="AN694" i="25"/>
  <c r="AO164" i="25"/>
  <c r="O159" i="32"/>
  <c r="AO185" i="26"/>
  <c r="AO193" i="26" s="1"/>
  <c r="AO191" i="26" s="1"/>
  <c r="AJ164" i="25"/>
  <c r="J158" i="32"/>
  <c r="AJ194" i="26" l="1"/>
  <c r="AJ697" i="25"/>
  <c r="AJ737" i="25" s="1"/>
  <c r="AJ736" i="25"/>
  <c r="O164" i="32"/>
  <c r="AJ185" i="26"/>
  <c r="AJ193" i="26" s="1"/>
  <c r="N161" i="32"/>
  <c r="AN166" i="25"/>
  <c r="J164" i="32"/>
  <c r="BD18" i="32"/>
  <c r="BC17" i="32"/>
  <c r="BC18" i="32"/>
  <c r="AN175" i="26"/>
  <c r="AN159" i="25"/>
  <c r="AN696" i="25"/>
  <c r="AN734" i="25"/>
  <c r="N165" i="32"/>
  <c r="N158" i="32"/>
  <c r="AO695" i="25"/>
  <c r="AO735" i="25" s="1"/>
  <c r="AO733" i="25"/>
  <c r="AZ22" i="32"/>
  <c r="AY21" i="32"/>
  <c r="AY22" i="32"/>
  <c r="AN692" i="25"/>
  <c r="N210" i="32"/>
  <c r="Z182" i="8"/>
  <c r="Z183" i="8" s="1"/>
  <c r="N211" i="32"/>
  <c r="N169" i="32" s="1"/>
  <c r="AJ191" i="26" l="1"/>
  <c r="BC21" i="32"/>
  <c r="BD22" i="32"/>
  <c r="BC22" i="32"/>
  <c r="N159" i="32"/>
  <c r="N166" i="32"/>
  <c r="AN173" i="26"/>
  <c r="AN178" i="26" s="1"/>
  <c r="AN164" i="25"/>
  <c r="AN697" i="25"/>
  <c r="AN737" i="25" s="1"/>
  <c r="AN736" i="25"/>
  <c r="AD182" i="8"/>
  <c r="AD181" i="8"/>
  <c r="AN732" i="25"/>
  <c r="AN698" i="25"/>
  <c r="AN738" i="25" s="1"/>
  <c r="AN693" i="25"/>
  <c r="AN186" i="26" l="1"/>
  <c r="AN194" i="26" s="1"/>
  <c r="N164" i="32"/>
  <c r="AN695" i="25"/>
  <c r="AN735" i="25" s="1"/>
  <c r="AN733" i="25"/>
  <c r="AD183" i="8"/>
  <c r="AN185" i="26" l="1"/>
  <c r="AN193" i="26" s="1"/>
  <c r="AN191" i="26" s="1"/>
</calcChain>
</file>

<file path=xl/sharedStrings.xml><?xml version="1.0" encoding="utf-8"?>
<sst xmlns="http://schemas.openxmlformats.org/spreadsheetml/2006/main" count="9729" uniqueCount="2167">
  <si>
    <t>12．専門・科学技術、業務支援サービス業</t>
    <rPh sb="3" eb="5">
      <t>センモン</t>
    </rPh>
    <rPh sb="6" eb="8">
      <t>カガク</t>
    </rPh>
    <rPh sb="8" eb="10">
      <t>ギジュツ</t>
    </rPh>
    <rPh sb="11" eb="13">
      <t>ギョウム</t>
    </rPh>
    <rPh sb="13" eb="15">
      <t>シエン</t>
    </rPh>
    <phoneticPr fontId="88"/>
  </si>
  <si>
    <t>13．公　務</t>
    <rPh sb="3" eb="4">
      <t>コウ</t>
    </rPh>
    <rPh sb="5" eb="6">
      <t>ツトム</t>
    </rPh>
    <phoneticPr fontId="88"/>
  </si>
  <si>
    <t>14．教　育</t>
    <rPh sb="3" eb="4">
      <t>キョウ</t>
    </rPh>
    <rPh sb="5" eb="6">
      <t>イク</t>
    </rPh>
    <phoneticPr fontId="88"/>
  </si>
  <si>
    <t>15．保健衛生・社会事業</t>
    <rPh sb="3" eb="5">
      <t>ホケン</t>
    </rPh>
    <rPh sb="5" eb="7">
      <t>エイセイ</t>
    </rPh>
    <rPh sb="8" eb="10">
      <t>シャカイ</t>
    </rPh>
    <rPh sb="10" eb="11">
      <t>ジ</t>
    </rPh>
    <phoneticPr fontId="88"/>
  </si>
  <si>
    <t>16．その他のサービス</t>
    <rPh sb="5" eb="6">
      <t>タ</t>
    </rPh>
    <phoneticPr fontId="88"/>
  </si>
  <si>
    <t>　(15) その他の製造業</t>
  </si>
  <si>
    <t>　(14) 印刷業</t>
    <rPh sb="6" eb="8">
      <t>インサツ</t>
    </rPh>
    <rPh sb="8" eb="9">
      <t>ギョウ</t>
    </rPh>
    <phoneticPr fontId="3"/>
  </si>
  <si>
    <t>　(1)電気業</t>
    <rPh sb="4" eb="6">
      <t>デンキ</t>
    </rPh>
    <rPh sb="6" eb="7">
      <t>ギョウ</t>
    </rPh>
    <phoneticPr fontId="3"/>
  </si>
  <si>
    <t>　(2) ガス・水道・廃棄物処理業</t>
    <rPh sb="8" eb="10">
      <t>スイドウ</t>
    </rPh>
    <rPh sb="11" eb="14">
      <t>ハイキブツ</t>
    </rPh>
    <rPh sb="14" eb="16">
      <t>ショリ</t>
    </rPh>
    <rPh sb="16" eb="17">
      <t>ギョウ</t>
    </rPh>
    <phoneticPr fontId="3"/>
  </si>
  <si>
    <t>　(1)卸売業</t>
    <rPh sb="4" eb="7">
      <t>オロシウリギョウ</t>
    </rPh>
    <phoneticPr fontId="3"/>
  </si>
  <si>
    <t>　(2) 小売業</t>
    <rPh sb="5" eb="8">
      <t>コウリギョウ</t>
    </rPh>
    <phoneticPr fontId="3"/>
  </si>
  <si>
    <t>　(1)通信・放送業</t>
    <rPh sb="4" eb="6">
      <t>ツウシン</t>
    </rPh>
    <rPh sb="7" eb="10">
      <t>ホウソウギョウ</t>
    </rPh>
    <phoneticPr fontId="3"/>
  </si>
  <si>
    <t>　(2) 情報サービス・映像音声文字情報制作業</t>
    <rPh sb="5" eb="7">
      <t>ジョウホウ</t>
    </rPh>
    <rPh sb="12" eb="23">
      <t>エイゾウオンセイモジジョウホウセイサクギョウ</t>
    </rPh>
    <phoneticPr fontId="3"/>
  </si>
  <si>
    <t>　(1)住宅賃貸業</t>
    <rPh sb="4" eb="6">
      <t>ジュウタク</t>
    </rPh>
    <rPh sb="6" eb="9">
      <t>チンタイギョウ</t>
    </rPh>
    <phoneticPr fontId="3"/>
  </si>
  <si>
    <t>　(2)その他の不動産業</t>
    <rPh sb="6" eb="7">
      <t>タ</t>
    </rPh>
    <rPh sb="8" eb="11">
      <t>フドウサン</t>
    </rPh>
    <rPh sb="11" eb="12">
      <t>ギョウ</t>
    </rPh>
    <phoneticPr fontId="3"/>
  </si>
  <si>
    <t>６　雇用者報酬（受取）</t>
    <rPh sb="5" eb="7">
      <t>ホウシュウ</t>
    </rPh>
    <rPh sb="8" eb="10">
      <t>ウケトリ</t>
    </rPh>
    <phoneticPr fontId="3"/>
  </si>
  <si>
    <t>　　　うち非生命保険金</t>
    <rPh sb="5" eb="6">
      <t>ヒ</t>
    </rPh>
    <rPh sb="6" eb="8">
      <t>セイメイ</t>
    </rPh>
    <rPh sb="8" eb="11">
      <t>ホケンキン</t>
    </rPh>
    <phoneticPr fontId="3"/>
  </si>
  <si>
    <t>１.農林水産業</t>
    <rPh sb="2" eb="4">
      <t>ノウリン</t>
    </rPh>
    <rPh sb="4" eb="7">
      <t>スイサンギョウ</t>
    </rPh>
    <phoneticPr fontId="17"/>
  </si>
  <si>
    <t>　（１）農業</t>
    <rPh sb="4" eb="6">
      <t>ノウギョウ</t>
    </rPh>
    <phoneticPr fontId="17"/>
  </si>
  <si>
    <t>　（２）林業</t>
    <rPh sb="4" eb="6">
      <t>リンギョウ</t>
    </rPh>
    <phoneticPr fontId="17"/>
  </si>
  <si>
    <t>　（３）水産業</t>
    <rPh sb="4" eb="7">
      <t>スイサンギョウ</t>
    </rPh>
    <phoneticPr fontId="17"/>
  </si>
  <si>
    <t>２.鉱業</t>
    <rPh sb="2" eb="4">
      <t>コウギョウ</t>
    </rPh>
    <phoneticPr fontId="17"/>
  </si>
  <si>
    <t>３.製造業</t>
    <rPh sb="2" eb="5">
      <t>セイゾウギョウ</t>
    </rPh>
    <phoneticPr fontId="17"/>
  </si>
  <si>
    <t>４.電気・ガス・水道・廃棄物処理業</t>
    <rPh sb="2" eb="4">
      <t>デンキ</t>
    </rPh>
    <rPh sb="8" eb="10">
      <t>スイドウ</t>
    </rPh>
    <rPh sb="11" eb="14">
      <t>ハイキブツ</t>
    </rPh>
    <rPh sb="14" eb="17">
      <t>ショリギョウ</t>
    </rPh>
    <phoneticPr fontId="17"/>
  </si>
  <si>
    <t>５.建設業</t>
    <rPh sb="2" eb="5">
      <t>ケンセツギョウ</t>
    </rPh>
    <phoneticPr fontId="17"/>
  </si>
  <si>
    <t>６.卸売・小売業</t>
    <rPh sb="2" eb="4">
      <t>オロシウ</t>
    </rPh>
    <rPh sb="5" eb="8">
      <t>コウリギョウ</t>
    </rPh>
    <phoneticPr fontId="17"/>
  </si>
  <si>
    <t>７.運輸・郵便業</t>
    <rPh sb="2" eb="4">
      <t>ウンユ</t>
    </rPh>
    <rPh sb="5" eb="8">
      <t>ユウビンギョウ</t>
    </rPh>
    <phoneticPr fontId="17"/>
  </si>
  <si>
    <t>８.宿泊・飲食サービス業</t>
    <rPh sb="2" eb="4">
      <t>シュクハク</t>
    </rPh>
    <rPh sb="5" eb="7">
      <t>インショク</t>
    </rPh>
    <rPh sb="11" eb="12">
      <t>ギョウ</t>
    </rPh>
    <phoneticPr fontId="17"/>
  </si>
  <si>
    <t>９.情報通信業</t>
    <rPh sb="2" eb="4">
      <t>ジョウホウ</t>
    </rPh>
    <rPh sb="4" eb="7">
      <t>ツウシンギョウ</t>
    </rPh>
    <phoneticPr fontId="17"/>
  </si>
  <si>
    <t>10.金融・保険業</t>
    <rPh sb="3" eb="5">
      <t>キンユウ</t>
    </rPh>
    <rPh sb="6" eb="8">
      <t>ホケン</t>
    </rPh>
    <rPh sb="8" eb="9">
      <t>ギョウ</t>
    </rPh>
    <phoneticPr fontId="17"/>
  </si>
  <si>
    <t>11.不動産業</t>
    <rPh sb="3" eb="7">
      <t>フドウサンギョウ</t>
    </rPh>
    <phoneticPr fontId="17"/>
  </si>
  <si>
    <t>　　家計最終消費支出(除く持ち家の帰属家賃）</t>
    <rPh sb="2" eb="4">
      <t>カケイ</t>
    </rPh>
    <rPh sb="4" eb="6">
      <t>サイシュウ</t>
    </rPh>
    <rPh sb="6" eb="8">
      <t>ショウヒ</t>
    </rPh>
    <rPh sb="8" eb="10">
      <t>シシュツ</t>
    </rPh>
    <rPh sb="11" eb="12">
      <t>ノゾ</t>
    </rPh>
    <rPh sb="13" eb="14">
      <t>モ</t>
    </rPh>
    <rPh sb="15" eb="16">
      <t>イエ</t>
    </rPh>
    <rPh sb="17" eb="19">
      <t>キゾク</t>
    </rPh>
    <rPh sb="19" eb="21">
      <t>ヤチン</t>
    </rPh>
    <phoneticPr fontId="11"/>
  </si>
  <si>
    <t>　　持ち家の帰属家賃</t>
    <rPh sb="2" eb="3">
      <t>モ</t>
    </rPh>
    <rPh sb="4" eb="5">
      <t>イエ</t>
    </rPh>
    <rPh sb="6" eb="8">
      <t>キゾク</t>
    </rPh>
    <rPh sb="8" eb="10">
      <t>ヤチン</t>
    </rPh>
    <phoneticPr fontId="11"/>
  </si>
  <si>
    <t xml:space="preserve"> Ⅳ－６  県内総生産（支出側、実質：連鎖方式）　（つづき）</t>
    <rPh sb="14" eb="15">
      <t>ガワ</t>
    </rPh>
    <phoneticPr fontId="5"/>
  </si>
  <si>
    <t>12.専門・科学技術、業務支援サービス業</t>
    <rPh sb="3" eb="5">
      <t>センモン</t>
    </rPh>
    <rPh sb="6" eb="8">
      <t>カガク</t>
    </rPh>
    <rPh sb="8" eb="10">
      <t>ギジュツ</t>
    </rPh>
    <rPh sb="11" eb="13">
      <t>ギョウム</t>
    </rPh>
    <rPh sb="13" eb="15">
      <t>シエン</t>
    </rPh>
    <rPh sb="19" eb="20">
      <t>ギョウ</t>
    </rPh>
    <phoneticPr fontId="17"/>
  </si>
  <si>
    <t>13.公務</t>
    <rPh sb="3" eb="5">
      <t>コウム</t>
    </rPh>
    <phoneticPr fontId="17"/>
  </si>
  <si>
    <t>14.教育</t>
    <rPh sb="3" eb="5">
      <t>キョウイク</t>
    </rPh>
    <phoneticPr fontId="17"/>
  </si>
  <si>
    <t>15.保健衛生・社会事業</t>
    <rPh sb="3" eb="5">
      <t>ホケン</t>
    </rPh>
    <rPh sb="5" eb="7">
      <t>エイセイ</t>
    </rPh>
    <rPh sb="8" eb="10">
      <t>シャカイ</t>
    </rPh>
    <rPh sb="10" eb="12">
      <t>ジギョウ</t>
    </rPh>
    <phoneticPr fontId="17"/>
  </si>
  <si>
    <t>16.その他のサービス</t>
    <rPh sb="5" eb="6">
      <t>ホカ</t>
    </rPh>
    <phoneticPr fontId="17"/>
  </si>
  <si>
    <t>〈就業者数　県内ベース〉１.農林水産業</t>
    <rPh sb="1" eb="4">
      <t>シュウギョウシャ</t>
    </rPh>
    <rPh sb="4" eb="5">
      <t>スウ</t>
    </rPh>
    <rPh sb="6" eb="8">
      <t>ケンナイ</t>
    </rPh>
    <rPh sb="14" eb="16">
      <t>ノウリン</t>
    </rPh>
    <rPh sb="16" eb="19">
      <t>スイサンギョウ</t>
    </rPh>
    <phoneticPr fontId="17"/>
  </si>
  <si>
    <t>〈就業者数　県民ベース〉１.農林水産業</t>
    <rPh sb="1" eb="4">
      <t>シュウギョウシャ</t>
    </rPh>
    <rPh sb="4" eb="5">
      <t>スウ</t>
    </rPh>
    <rPh sb="6" eb="8">
      <t>ケンミン</t>
    </rPh>
    <rPh sb="14" eb="16">
      <t>ノウリン</t>
    </rPh>
    <rPh sb="16" eb="19">
      <t>スイサンギョウ</t>
    </rPh>
    <phoneticPr fontId="17"/>
  </si>
  <si>
    <t>〈雇用者数　県内ベース〉１.農林水産業</t>
    <rPh sb="1" eb="4">
      <t>コヨウシャ</t>
    </rPh>
    <rPh sb="4" eb="5">
      <t>スウ</t>
    </rPh>
    <rPh sb="6" eb="8">
      <t>ケンナイ</t>
    </rPh>
    <rPh sb="14" eb="16">
      <t>ノウリン</t>
    </rPh>
    <rPh sb="16" eb="19">
      <t>スイサンギョウ</t>
    </rPh>
    <phoneticPr fontId="17"/>
  </si>
  <si>
    <t>〈雇用者数　県民ベース〉１.農林水産業</t>
    <rPh sb="1" eb="4">
      <t>コヨウシャ</t>
    </rPh>
    <rPh sb="4" eb="5">
      <t>スウ</t>
    </rPh>
    <rPh sb="6" eb="8">
      <t>ケンミン</t>
    </rPh>
    <rPh sb="14" eb="16">
      <t>ノウリン</t>
    </rPh>
    <rPh sb="16" eb="19">
      <t>スイサンギョウ</t>
    </rPh>
    <phoneticPr fontId="17"/>
  </si>
  <si>
    <t>農林水</t>
    <rPh sb="0" eb="2">
      <t>ノウリン</t>
    </rPh>
    <rPh sb="2" eb="3">
      <t>スイ</t>
    </rPh>
    <phoneticPr fontId="3"/>
  </si>
  <si>
    <t>電ガ</t>
    <rPh sb="0" eb="1">
      <t>デン</t>
    </rPh>
    <phoneticPr fontId="3"/>
  </si>
  <si>
    <t>建</t>
    <rPh sb="0" eb="1">
      <t>ケン</t>
    </rPh>
    <phoneticPr fontId="3"/>
  </si>
  <si>
    <t>運郵</t>
    <rPh sb="0" eb="1">
      <t>ウン</t>
    </rPh>
    <rPh sb="1" eb="2">
      <t>ユウ</t>
    </rPh>
    <phoneticPr fontId="3"/>
  </si>
  <si>
    <t>宿飲</t>
    <rPh sb="0" eb="1">
      <t>ヤド</t>
    </rPh>
    <rPh sb="1" eb="2">
      <t>イン</t>
    </rPh>
    <phoneticPr fontId="3"/>
  </si>
  <si>
    <t>情</t>
    <rPh sb="0" eb="1">
      <t>ジョウ</t>
    </rPh>
    <phoneticPr fontId="3"/>
  </si>
  <si>
    <t>金保</t>
    <rPh sb="0" eb="2">
      <t>カネヤス</t>
    </rPh>
    <phoneticPr fontId="3"/>
  </si>
  <si>
    <t>不</t>
    <rPh sb="0" eb="1">
      <t>フ</t>
    </rPh>
    <phoneticPr fontId="3"/>
  </si>
  <si>
    <t>専業</t>
    <rPh sb="0" eb="2">
      <t>センギョウ</t>
    </rPh>
    <phoneticPr fontId="3"/>
  </si>
  <si>
    <t>公</t>
    <rPh sb="0" eb="1">
      <t>コウ</t>
    </rPh>
    <phoneticPr fontId="3"/>
  </si>
  <si>
    <t>教</t>
    <rPh sb="0" eb="1">
      <t>キョウ</t>
    </rPh>
    <phoneticPr fontId="3"/>
  </si>
  <si>
    <t>保社</t>
    <rPh sb="0" eb="1">
      <t>タモツ</t>
    </rPh>
    <rPh sb="1" eb="2">
      <t>シャ</t>
    </rPh>
    <phoneticPr fontId="3"/>
  </si>
  <si>
    <t>その他</t>
    <rPh sb="2" eb="3">
      <t>ホカ</t>
    </rPh>
    <phoneticPr fontId="3"/>
  </si>
  <si>
    <t>　（再掲）</t>
    <rPh sb="2" eb="4">
      <t>サイケイ</t>
    </rPh>
    <phoneticPr fontId="17"/>
  </si>
  <si>
    <t>　市場生産者</t>
    <rPh sb="1" eb="3">
      <t>シジョウ</t>
    </rPh>
    <rPh sb="3" eb="6">
      <t>セイサンシャ</t>
    </rPh>
    <phoneticPr fontId="17"/>
  </si>
  <si>
    <t>　一般政府</t>
    <rPh sb="1" eb="3">
      <t>イッパン</t>
    </rPh>
    <rPh sb="3" eb="5">
      <t>セイフ</t>
    </rPh>
    <phoneticPr fontId="17"/>
  </si>
  <si>
    <t>　対家計民間非営利団体</t>
    <rPh sb="1" eb="2">
      <t>タイ</t>
    </rPh>
    <rPh sb="2" eb="4">
      <t>カケイ</t>
    </rPh>
    <rPh sb="4" eb="6">
      <t>ミンカン</t>
    </rPh>
    <rPh sb="6" eb="9">
      <t>ヒエイリ</t>
    </rPh>
    <rPh sb="9" eb="11">
      <t>ダンタイ</t>
    </rPh>
    <phoneticPr fontId="17"/>
  </si>
  <si>
    <t>(再掲)市場生産者</t>
    <rPh sb="1" eb="3">
      <t>サイケイ</t>
    </rPh>
    <rPh sb="4" eb="6">
      <t>シジョウ</t>
    </rPh>
    <rPh sb="6" eb="9">
      <t>セイサンシャ</t>
    </rPh>
    <phoneticPr fontId="3"/>
  </si>
  <si>
    <t>　　　一般政府</t>
    <rPh sb="3" eb="5">
      <t>イッパン</t>
    </rPh>
    <rPh sb="5" eb="7">
      <t>セイフ</t>
    </rPh>
    <phoneticPr fontId="3"/>
  </si>
  <si>
    <t>　　　対家計民間非営利団体</t>
    <rPh sb="3" eb="4">
      <t>タイ</t>
    </rPh>
    <rPh sb="4" eb="6">
      <t>カケイ</t>
    </rPh>
    <rPh sb="6" eb="8">
      <t>ミンカン</t>
    </rPh>
    <rPh sb="8" eb="11">
      <t>ヒエイリ</t>
    </rPh>
    <rPh sb="11" eb="13">
      <t>ダンタイ</t>
    </rPh>
    <phoneticPr fontId="3"/>
  </si>
  <si>
    <t>－表の見方・読み方－
・経済活動別に就業者数や雇用者数を明らかにした表で、就業者や雇用者の産業別の構成比や産業間での移動などを知ることができる。</t>
  </si>
  <si>
    <t>（再掲）</t>
    <rPh sb="1" eb="3">
      <t>サイケイ</t>
    </rPh>
    <phoneticPr fontId="4"/>
  </si>
  <si>
    <t>市場生産者</t>
    <rPh sb="0" eb="2">
      <t>シジョウ</t>
    </rPh>
    <rPh sb="2" eb="5">
      <t>セイサンシャ</t>
    </rPh>
    <phoneticPr fontId="4"/>
  </si>
  <si>
    <t>一般政府</t>
    <rPh sb="0" eb="2">
      <t>イッパン</t>
    </rPh>
    <rPh sb="2" eb="4">
      <t>セイフ</t>
    </rPh>
    <phoneticPr fontId="4"/>
  </si>
  <si>
    <t>対家計民間非営利団体</t>
    <rPh sb="0" eb="1">
      <t>タイ</t>
    </rPh>
    <rPh sb="1" eb="2">
      <t>カ</t>
    </rPh>
    <rPh sb="2" eb="3">
      <t>ケイ</t>
    </rPh>
    <rPh sb="3" eb="5">
      <t>ミンカン</t>
    </rPh>
    <rPh sb="5" eb="6">
      <t>ヒ</t>
    </rPh>
    <rPh sb="6" eb="8">
      <t>エイリ</t>
    </rPh>
    <rPh sb="8" eb="10">
      <t>ダンタイ</t>
    </rPh>
    <phoneticPr fontId="4"/>
  </si>
  <si>
    <t>小計</t>
    <rPh sb="0" eb="2">
      <t>ショウケイ</t>
    </rPh>
    <phoneticPr fontId="4"/>
  </si>
  <si>
    <t>９　在庫変動</t>
    <rPh sb="4" eb="6">
      <t>ヘンドウ</t>
    </rPh>
    <phoneticPr fontId="3"/>
  </si>
  <si>
    <t>３　在庫変動</t>
    <rPh sb="4" eb="6">
      <t>ヘンドウ</t>
    </rPh>
    <phoneticPr fontId="3"/>
  </si>
  <si>
    <t>－</t>
  </si>
  <si>
    <t>対前年度増加率</t>
    <rPh sb="0" eb="1">
      <t>タイ</t>
    </rPh>
    <rPh sb="1" eb="4">
      <t>ゼンネンド</t>
    </rPh>
    <rPh sb="4" eb="6">
      <t>ゾウカ</t>
    </rPh>
    <rPh sb="6" eb="7">
      <t>リツ</t>
    </rPh>
    <phoneticPr fontId="3"/>
  </si>
  <si>
    <t>１　農        業</t>
    <phoneticPr fontId="11"/>
  </si>
  <si>
    <t>２　林        業</t>
    <phoneticPr fontId="11"/>
  </si>
  <si>
    <t>３　水   産   業</t>
    <phoneticPr fontId="11"/>
  </si>
  <si>
    <t>４　鉱        業</t>
    <phoneticPr fontId="11"/>
  </si>
  <si>
    <t>５　製   造   業</t>
    <phoneticPr fontId="11"/>
  </si>
  <si>
    <t>７　建   設   業</t>
    <phoneticPr fontId="11"/>
  </si>
  <si>
    <t>８　卸 売・小 売 業</t>
    <phoneticPr fontId="11"/>
  </si>
  <si>
    <t>　(1)　農業</t>
    <rPh sb="5" eb="7">
      <t>ノウギョウ</t>
    </rPh>
    <phoneticPr fontId="12"/>
  </si>
  <si>
    <t>　(2)　林業</t>
    <rPh sb="5" eb="7">
      <t>リンギョウ</t>
    </rPh>
    <phoneticPr fontId="3"/>
  </si>
  <si>
    <t>　(3)　水産業</t>
    <rPh sb="5" eb="8">
      <t>スイサンギョウ</t>
    </rPh>
    <phoneticPr fontId="12"/>
  </si>
  <si>
    <t>　(1)　食料品</t>
  </si>
  <si>
    <t>　(1)　食料品</t>
    <phoneticPr fontId="11"/>
  </si>
  <si>
    <t>　(2)　繊維製品</t>
    <rPh sb="7" eb="8">
      <t>セイ</t>
    </rPh>
    <rPh sb="8" eb="9">
      <t>シナ</t>
    </rPh>
    <phoneticPr fontId="3"/>
  </si>
  <si>
    <t>　(4)　化学</t>
  </si>
  <si>
    <t>　(4)　化学</t>
    <phoneticPr fontId="11"/>
  </si>
  <si>
    <t>　(7)　一次金属</t>
    <rPh sb="5" eb="6">
      <t>イチ</t>
    </rPh>
    <rPh sb="6" eb="7">
      <t>ツギ</t>
    </rPh>
    <rPh sb="7" eb="8">
      <t>キン</t>
    </rPh>
    <rPh sb="8" eb="9">
      <t>ゾク</t>
    </rPh>
    <phoneticPr fontId="3"/>
  </si>
  <si>
    <t>　(8)　金属製品</t>
    <rPh sb="7" eb="8">
      <t>セイ</t>
    </rPh>
    <rPh sb="8" eb="9">
      <t>シナ</t>
    </rPh>
    <phoneticPr fontId="3"/>
  </si>
  <si>
    <t>　(11) 電気機械</t>
  </si>
  <si>
    <t>　(11) 電気機械</t>
    <phoneticPr fontId="11"/>
  </si>
  <si>
    <t>　(13) 輸送用機械</t>
    <rPh sb="8" eb="9">
      <t>ヨウ</t>
    </rPh>
    <phoneticPr fontId="3"/>
  </si>
  <si>
    <t>　(1)　電気業</t>
    <rPh sb="5" eb="7">
      <t>デンキ</t>
    </rPh>
    <rPh sb="7" eb="8">
      <t>ギョウ</t>
    </rPh>
    <phoneticPr fontId="3"/>
  </si>
  <si>
    <t>　(2)　 ガス・水道・廃棄物処理業</t>
    <rPh sb="9" eb="11">
      <t>スイドウ</t>
    </rPh>
    <rPh sb="12" eb="15">
      <t>ハイキブツ</t>
    </rPh>
    <rPh sb="15" eb="17">
      <t>ショリ</t>
    </rPh>
    <rPh sb="17" eb="18">
      <t>ギョウ</t>
    </rPh>
    <phoneticPr fontId="3"/>
  </si>
  <si>
    <t>　(1) 卸売業</t>
    <rPh sb="5" eb="8">
      <t>オロシウリギョウ</t>
    </rPh>
    <phoneticPr fontId="3"/>
  </si>
  <si>
    <t>　(1) 通信・放送業</t>
    <rPh sb="5" eb="7">
      <t>ツウシン</t>
    </rPh>
    <rPh sb="8" eb="11">
      <t>ホウソウギョウ</t>
    </rPh>
    <phoneticPr fontId="3"/>
  </si>
  <si>
    <t>　(1) 住宅賃貸業</t>
    <rPh sb="5" eb="7">
      <t>ジュウタク</t>
    </rPh>
    <rPh sb="7" eb="10">
      <t>チンタイギョウ</t>
    </rPh>
    <phoneticPr fontId="3"/>
  </si>
  <si>
    <t>　(2) その他の不動産業</t>
    <rPh sb="7" eb="8">
      <t>タ</t>
    </rPh>
    <rPh sb="9" eb="12">
      <t>フドウサン</t>
    </rPh>
    <rPh sb="12" eb="13">
      <t>ギョウ</t>
    </rPh>
    <phoneticPr fontId="3"/>
  </si>
  <si>
    <t>17　小計（１＋２＋３＋･･･16）</t>
  </si>
  <si>
    <t>１　農林水産業</t>
    <rPh sb="2" eb="4">
      <t>ノウリン</t>
    </rPh>
    <rPh sb="4" eb="7">
      <t>スイサンギョウ</t>
    </rPh>
    <phoneticPr fontId="12"/>
  </si>
  <si>
    <t>２　鉱業</t>
  </si>
  <si>
    <t>２　鉱業</t>
    <phoneticPr fontId="11"/>
  </si>
  <si>
    <t>３　製造業</t>
    <rPh sb="2" eb="5">
      <t>セイゾウギョウ</t>
    </rPh>
    <phoneticPr fontId="11"/>
  </si>
  <si>
    <t>４　電気・ガス・水道・廃棄物処理業</t>
    <rPh sb="11" eb="14">
      <t>ハイキブツ</t>
    </rPh>
    <rPh sb="14" eb="16">
      <t>ショリ</t>
    </rPh>
    <phoneticPr fontId="88"/>
  </si>
  <si>
    <t>５　建設業</t>
  </si>
  <si>
    <t>５　建設業</t>
    <phoneticPr fontId="11"/>
  </si>
  <si>
    <t>６　卸売・小売業</t>
  </si>
  <si>
    <t>６　卸売・小売業</t>
    <phoneticPr fontId="11"/>
  </si>
  <si>
    <t>７　運輸・郵便業</t>
    <rPh sb="2" eb="3">
      <t>ウン</t>
    </rPh>
    <rPh sb="3" eb="4">
      <t>ユ</t>
    </rPh>
    <rPh sb="5" eb="6">
      <t>ユウ</t>
    </rPh>
    <rPh sb="6" eb="7">
      <t>ビン</t>
    </rPh>
    <phoneticPr fontId="88"/>
  </si>
  <si>
    <t>８　宿泊・飲食サービス業</t>
    <rPh sb="2" eb="4">
      <t>シュクハク</t>
    </rPh>
    <rPh sb="5" eb="7">
      <t>インショク</t>
    </rPh>
    <phoneticPr fontId="88"/>
  </si>
  <si>
    <t>９　情報通信業</t>
    <rPh sb="2" eb="3">
      <t>ジョウ</t>
    </rPh>
    <rPh sb="3" eb="4">
      <t>ホウ</t>
    </rPh>
    <rPh sb="4" eb="6">
      <t>ツウシン</t>
    </rPh>
    <phoneticPr fontId="88"/>
  </si>
  <si>
    <t>10　金融・保険業</t>
  </si>
  <si>
    <t>10　金融・保険業</t>
    <phoneticPr fontId="11"/>
  </si>
  <si>
    <t>11　不動産業</t>
  </si>
  <si>
    <t>11　不動産業</t>
    <phoneticPr fontId="11"/>
  </si>
  <si>
    <t>12　専門・科学技術、業務支援サービス業</t>
    <rPh sb="3" eb="5">
      <t>センモン</t>
    </rPh>
    <rPh sb="6" eb="8">
      <t>カガク</t>
    </rPh>
    <rPh sb="8" eb="10">
      <t>ギジュツ</t>
    </rPh>
    <rPh sb="11" eb="13">
      <t>ギョウム</t>
    </rPh>
    <rPh sb="13" eb="15">
      <t>シエン</t>
    </rPh>
    <phoneticPr fontId="88"/>
  </si>
  <si>
    <t>13　公務</t>
    <rPh sb="3" eb="4">
      <t>コウ</t>
    </rPh>
    <rPh sb="4" eb="5">
      <t>ツトム</t>
    </rPh>
    <phoneticPr fontId="88"/>
  </si>
  <si>
    <t>14　教育</t>
    <rPh sb="3" eb="4">
      <t>キョウ</t>
    </rPh>
    <rPh sb="4" eb="5">
      <t>イク</t>
    </rPh>
    <phoneticPr fontId="88"/>
  </si>
  <si>
    <t>15　保健衛生・社会事業</t>
    <rPh sb="3" eb="5">
      <t>ホケン</t>
    </rPh>
    <rPh sb="5" eb="7">
      <t>エイセイ</t>
    </rPh>
    <rPh sb="8" eb="10">
      <t>シャカイ</t>
    </rPh>
    <rPh sb="10" eb="11">
      <t>ジ</t>
    </rPh>
    <phoneticPr fontId="88"/>
  </si>
  <si>
    <t>16　その他のサービス</t>
    <rPh sb="5" eb="6">
      <t>タ</t>
    </rPh>
    <phoneticPr fontId="88"/>
  </si>
  <si>
    <t>17　小計（１＋２＋３＋･･･16）</t>
    <phoneticPr fontId="3"/>
  </si>
  <si>
    <t>18　輸入品に課される税・関税</t>
    <rPh sb="5" eb="6">
      <t>シナ</t>
    </rPh>
    <rPh sb="7" eb="8">
      <t>カ</t>
    </rPh>
    <rPh sb="11" eb="12">
      <t>ゼイ</t>
    </rPh>
    <rPh sb="13" eb="14">
      <t>カンゼイ</t>
    </rPh>
    <phoneticPr fontId="3"/>
  </si>
  <si>
    <t>19　（控除）総資本形成に係る消費税</t>
    <rPh sb="7" eb="10">
      <t>ソウシホン</t>
    </rPh>
    <rPh sb="10" eb="12">
      <t>ケイセイ</t>
    </rPh>
    <rPh sb="13" eb="14">
      <t>カカ</t>
    </rPh>
    <rPh sb="15" eb="18">
      <t>ショウヒゼイ</t>
    </rPh>
    <phoneticPr fontId="3"/>
  </si>
  <si>
    <t>２</t>
    <phoneticPr fontId="11"/>
  </si>
  <si>
    <t>(１３)</t>
  </si>
  <si>
    <t>(１４)</t>
  </si>
  <si>
    <t>(１５)</t>
  </si>
  <si>
    <t>４</t>
    <phoneticPr fontId="11"/>
  </si>
  <si>
    <t>５</t>
    <phoneticPr fontId="11"/>
  </si>
  <si>
    <t>７</t>
    <phoneticPr fontId="11"/>
  </si>
  <si>
    <t>１０</t>
  </si>
  <si>
    <t>１０</t>
    <phoneticPr fontId="11"/>
  </si>
  <si>
    <t>１１</t>
  </si>
  <si>
    <t>１２</t>
  </si>
  <si>
    <t>１２</t>
    <phoneticPr fontId="11"/>
  </si>
  <si>
    <t>１３</t>
  </si>
  <si>
    <t>１４</t>
  </si>
  <si>
    <t>１５</t>
  </si>
  <si>
    <t>１６</t>
  </si>
  <si>
    <t>１７</t>
  </si>
  <si>
    <t>１７</t>
    <phoneticPr fontId="11"/>
  </si>
  <si>
    <t>１８</t>
  </si>
  <si>
    <t>１８</t>
    <phoneticPr fontId="11"/>
  </si>
  <si>
    <t>１９</t>
  </si>
  <si>
    <t>１９</t>
    <phoneticPr fontId="11"/>
  </si>
  <si>
    <t>２０</t>
  </si>
  <si>
    <t>２０</t>
    <phoneticPr fontId="11"/>
  </si>
  <si>
    <t>　</t>
    <phoneticPr fontId="3"/>
  </si>
  <si>
    <t>20　県内総生産（連鎖価格）</t>
    <rPh sb="9" eb="11">
      <t>レンサ</t>
    </rPh>
    <rPh sb="11" eb="13">
      <t>カカク</t>
    </rPh>
    <phoneticPr fontId="11"/>
  </si>
  <si>
    <t>20　県内総生産</t>
    <phoneticPr fontId="11"/>
  </si>
  <si>
    <t xml:space="preserve">    　ｂ　支払(消費者負債利子）</t>
    <rPh sb="10" eb="13">
      <t>ショウヒシャ</t>
    </rPh>
    <rPh sb="13" eb="15">
      <t>フサイ</t>
    </rPh>
    <rPh sb="15" eb="17">
      <t>リシ</t>
    </rPh>
    <phoneticPr fontId="11"/>
  </si>
  <si>
    <t>　 ③　その他の投資所得(受取）</t>
    <rPh sb="6" eb="7">
      <t>タ</t>
    </rPh>
    <rPh sb="8" eb="10">
      <t>トウシ</t>
    </rPh>
    <rPh sb="10" eb="12">
      <t>ショトク</t>
    </rPh>
    <rPh sb="13" eb="15">
      <t>ウケトリ</t>
    </rPh>
    <phoneticPr fontId="3"/>
  </si>
  <si>
    <t xml:space="preserve">    ｂ　その他の産業(非農林水産･非金融)</t>
    <rPh sb="16" eb="18">
      <t>スイサン</t>
    </rPh>
    <phoneticPr fontId="3"/>
  </si>
  <si>
    <t>15．保健衛生・社会事業</t>
    <rPh sb="3" eb="5">
      <t>ホケン</t>
    </rPh>
    <rPh sb="5" eb="7">
      <t>エイセイ</t>
    </rPh>
    <rPh sb="8" eb="10">
      <t>シャカイ</t>
    </rPh>
    <rPh sb="10" eb="11">
      <t>ジ</t>
    </rPh>
    <phoneticPr fontId="9"/>
  </si>
  <si>
    <t>16．その他のサービス</t>
    <rPh sb="5" eb="6">
      <t>タ</t>
    </rPh>
    <phoneticPr fontId="9"/>
  </si>
  <si>
    <t>合計</t>
    <rPh sb="0" eb="2">
      <t>ゴウケイ</t>
    </rPh>
    <phoneticPr fontId="3"/>
  </si>
  <si>
    <t>　１．農林水産業</t>
  </si>
  <si>
    <t>　　　　（１）農業</t>
  </si>
  <si>
    <t>　　　　（２）林業</t>
  </si>
  <si>
    <t>　　　　（３）水産業</t>
  </si>
  <si>
    <t>　２．鉱業</t>
  </si>
  <si>
    <t>　３．製造業</t>
  </si>
  <si>
    <t>　　　　（１）食料品</t>
  </si>
  <si>
    <t>　　　　（４）化学</t>
  </si>
  <si>
    <t>　　　　（５）石油・石炭製品</t>
  </si>
  <si>
    <t>　　　　（６）窯業・土石製品</t>
  </si>
  <si>
    <t>　　　　（７）一次金属</t>
    <rPh sb="7" eb="9">
      <t>イチジ</t>
    </rPh>
    <rPh sb="9" eb="11">
      <t>キンゾク</t>
    </rPh>
    <phoneticPr fontId="34"/>
  </si>
  <si>
    <t>平成27年度</t>
  </si>
  <si>
    <t>　(2)　繊　維　製　品</t>
    <rPh sb="9" eb="10">
      <t>セイ</t>
    </rPh>
    <rPh sb="11" eb="12">
      <t>シナ</t>
    </rPh>
    <phoneticPr fontId="4"/>
  </si>
  <si>
    <t>　(3)　パルプ･紙・紙加工品</t>
    <rPh sb="11" eb="12">
      <t>カミ</t>
    </rPh>
    <rPh sb="12" eb="15">
      <t>カコウヒン</t>
    </rPh>
    <phoneticPr fontId="4"/>
  </si>
  <si>
    <t>　(7)　一　次　金　属</t>
    <rPh sb="5" eb="6">
      <t>イチ</t>
    </rPh>
    <rPh sb="7" eb="8">
      <t>ツギ</t>
    </rPh>
    <rPh sb="9" eb="10">
      <t>キン</t>
    </rPh>
    <rPh sb="11" eb="12">
      <t>ゾク</t>
    </rPh>
    <phoneticPr fontId="4"/>
  </si>
  <si>
    <t>　(8)　金　属　製　品</t>
    <rPh sb="9" eb="10">
      <t>セイ</t>
    </rPh>
    <rPh sb="11" eb="12">
      <t>シナ</t>
    </rPh>
    <phoneticPr fontId="4"/>
  </si>
  <si>
    <t>　(9)　はん用・生産用・業務用機械</t>
    <rPh sb="7" eb="8">
      <t>ヨウ</t>
    </rPh>
    <rPh sb="9" eb="11">
      <t>セイサン</t>
    </rPh>
    <rPh sb="11" eb="12">
      <t>ヨウ</t>
    </rPh>
    <rPh sb="13" eb="16">
      <t>ギョウムヨウ</t>
    </rPh>
    <rPh sb="16" eb="18">
      <t>キカイ</t>
    </rPh>
    <phoneticPr fontId="4"/>
  </si>
  <si>
    <t>　(10) 電子部品・デバイス</t>
    <rPh sb="6" eb="8">
      <t>デンシ</t>
    </rPh>
    <rPh sb="8" eb="10">
      <t>ブヒン</t>
    </rPh>
    <phoneticPr fontId="4"/>
  </si>
  <si>
    <t>　(12) 情報・通信機器</t>
    <rPh sb="6" eb="7">
      <t>ジョウ</t>
    </rPh>
    <rPh sb="7" eb="8">
      <t>ホウ</t>
    </rPh>
    <rPh sb="9" eb="10">
      <t>ツウ</t>
    </rPh>
    <rPh sb="10" eb="11">
      <t>シン</t>
    </rPh>
    <rPh sb="11" eb="12">
      <t>キ</t>
    </rPh>
    <rPh sb="12" eb="13">
      <t>ウツワ</t>
    </rPh>
    <phoneticPr fontId="4"/>
  </si>
  <si>
    <t>　(13) 輸　送　用　機　械</t>
    <rPh sb="10" eb="11">
      <t>ヨウ</t>
    </rPh>
    <phoneticPr fontId="4"/>
  </si>
  <si>
    <t>　(14) その他の製造業</t>
  </si>
  <si>
    <t>６．電気・ガス・水道・廃棄物処理業</t>
    <rPh sb="11" eb="14">
      <t>ハイキブツ</t>
    </rPh>
    <rPh sb="14" eb="16">
      <t>ショリ</t>
    </rPh>
    <phoneticPr fontId="9"/>
  </si>
  <si>
    <t>７．建   設   業</t>
  </si>
  <si>
    <t>８．卸 売・小 売 業</t>
  </si>
  <si>
    <t>９．運 輸・郵 便 業</t>
    <rPh sb="2" eb="3">
      <t>ウン</t>
    </rPh>
    <rPh sb="4" eb="5">
      <t>ユ</t>
    </rPh>
    <rPh sb="6" eb="7">
      <t>ユウ</t>
    </rPh>
    <rPh sb="8" eb="9">
      <t>ビン</t>
    </rPh>
    <phoneticPr fontId="9"/>
  </si>
  <si>
    <t>10．宿泊・飲食サービス業</t>
    <rPh sb="3" eb="5">
      <t>シュクハク</t>
    </rPh>
    <rPh sb="6" eb="8">
      <t>インショク</t>
    </rPh>
    <phoneticPr fontId="9"/>
  </si>
  <si>
    <t>11．情　報  通　信  業</t>
    <rPh sb="3" eb="4">
      <t>ジョウ</t>
    </rPh>
    <rPh sb="5" eb="6">
      <t>ホウ</t>
    </rPh>
    <rPh sb="8" eb="9">
      <t>ツウ</t>
    </rPh>
    <rPh sb="10" eb="11">
      <t>シン</t>
    </rPh>
    <phoneticPr fontId="9"/>
  </si>
  <si>
    <t>12．金 融・保 険 業</t>
  </si>
  <si>
    <t>13．不  動  産  業</t>
  </si>
  <si>
    <t>14．専門・科学技術、業務支援サービス業</t>
    <rPh sb="3" eb="5">
      <t>センモン</t>
    </rPh>
    <rPh sb="6" eb="8">
      <t>カガク</t>
    </rPh>
    <rPh sb="8" eb="10">
      <t>ギジュツ</t>
    </rPh>
    <rPh sb="11" eb="13">
      <t>ギョウム</t>
    </rPh>
    <rPh sb="13" eb="15">
      <t>シエン</t>
    </rPh>
    <phoneticPr fontId="9"/>
  </si>
  <si>
    <t>15．公　務</t>
    <rPh sb="3" eb="4">
      <t>コウ</t>
    </rPh>
    <rPh sb="5" eb="6">
      <t>ツトム</t>
    </rPh>
    <phoneticPr fontId="9"/>
  </si>
  <si>
    <t>16．教　育</t>
    <rPh sb="3" eb="4">
      <t>キョウ</t>
    </rPh>
    <rPh sb="5" eb="6">
      <t>イク</t>
    </rPh>
    <phoneticPr fontId="9"/>
  </si>
  <si>
    <t>17．保健衛生・社会事業</t>
    <rPh sb="3" eb="5">
      <t>ホケン</t>
    </rPh>
    <rPh sb="5" eb="7">
      <t>エイセイ</t>
    </rPh>
    <rPh sb="8" eb="10">
      <t>シャカイ</t>
    </rPh>
    <rPh sb="10" eb="11">
      <t>ジ</t>
    </rPh>
    <phoneticPr fontId="9"/>
  </si>
  <si>
    <t>18．その他のサービス</t>
    <rPh sb="5" eb="6">
      <t>タ</t>
    </rPh>
    <phoneticPr fontId="9"/>
  </si>
  <si>
    <t>19．小  　　計</t>
  </si>
  <si>
    <t>19．小  　　計</t>
    <phoneticPr fontId="11"/>
  </si>
  <si>
    <t>20．輸入品に課される税・関税</t>
  </si>
  <si>
    <t>20．輸入品に課される税・関税</t>
    <phoneticPr fontId="11"/>
  </si>
  <si>
    <t>21．(控除)総資本形成に係る消費税</t>
  </si>
  <si>
    <t>21．(控除)総資本形成に係る消費税</t>
    <phoneticPr fontId="11"/>
  </si>
  <si>
    <t>19．小  　　計</t>
    <phoneticPr fontId="11"/>
  </si>
  <si>
    <t>20．輸入品に課される税・関税</t>
    <phoneticPr fontId="11"/>
  </si>
  <si>
    <t>21．(控除)総資本形成に係る消費税</t>
    <phoneticPr fontId="11"/>
  </si>
  <si>
    <t>20．輸入品に課される税・関税</t>
    <phoneticPr fontId="11"/>
  </si>
  <si>
    <t>21．(控除)総資本形成に係る消費税</t>
    <phoneticPr fontId="11"/>
  </si>
  <si>
    <t>　</t>
    <phoneticPr fontId="11"/>
  </si>
  <si>
    <t>農業</t>
    <phoneticPr fontId="11"/>
  </si>
  <si>
    <t>運輸・郵便業</t>
    <rPh sb="0" eb="2">
      <t>ウンユ</t>
    </rPh>
    <rPh sb="3" eb="5">
      <t>ユウビン</t>
    </rPh>
    <rPh sb="5" eb="6">
      <t>ギョウ</t>
    </rPh>
    <phoneticPr fontId="11"/>
  </si>
  <si>
    <t>宿泊・飲食サービス業</t>
    <rPh sb="0" eb="2">
      <t>シュクハク</t>
    </rPh>
    <rPh sb="3" eb="5">
      <t>インショク</t>
    </rPh>
    <rPh sb="9" eb="10">
      <t>ギョウ</t>
    </rPh>
    <phoneticPr fontId="11"/>
  </si>
  <si>
    <t>専門・科学技術、業務支援サービス業</t>
    <phoneticPr fontId="11"/>
  </si>
  <si>
    <t>公務</t>
    <rPh sb="0" eb="2">
      <t>コウム</t>
    </rPh>
    <phoneticPr fontId="11"/>
  </si>
  <si>
    <t>教育</t>
    <rPh sb="0" eb="2">
      <t>キョウイク</t>
    </rPh>
    <phoneticPr fontId="11"/>
  </si>
  <si>
    <t>保健衛生・社会事業</t>
    <rPh sb="0" eb="2">
      <t>ホケン</t>
    </rPh>
    <rPh sb="2" eb="4">
      <t>エイセイ</t>
    </rPh>
    <rPh sb="5" eb="7">
      <t>シャカイ</t>
    </rPh>
    <rPh sb="7" eb="9">
      <t>ジギョウ</t>
    </rPh>
    <phoneticPr fontId="11"/>
  </si>
  <si>
    <t>その他のサービス</t>
    <rPh sb="2" eb="3">
      <t>タ</t>
    </rPh>
    <phoneticPr fontId="11"/>
  </si>
  <si>
    <t>実　数</t>
    <rPh sb="0" eb="1">
      <t>ミ</t>
    </rPh>
    <rPh sb="2" eb="3">
      <t>カズ</t>
    </rPh>
    <phoneticPr fontId="11"/>
  </si>
  <si>
    <t>　</t>
    <phoneticPr fontId="12"/>
  </si>
  <si>
    <t>　</t>
    <phoneticPr fontId="12"/>
  </si>
  <si>
    <t>　(1)利子</t>
  </si>
  <si>
    <t>　(2)賃貸料</t>
  </si>
  <si>
    <t>２　現物社会移転以外の社会給付</t>
    <rPh sb="2" eb="4">
      <t>ゲンブツ</t>
    </rPh>
    <rPh sb="4" eb="6">
      <t>シャカイ</t>
    </rPh>
    <rPh sb="6" eb="8">
      <t>イテン</t>
    </rPh>
    <rPh sb="8" eb="10">
      <t>イガイ</t>
    </rPh>
    <rPh sb="11" eb="13">
      <t>シャカイ</t>
    </rPh>
    <rPh sb="13" eb="15">
      <t>キュウフ</t>
    </rPh>
    <phoneticPr fontId="3"/>
  </si>
  <si>
    <t>１　財産所得</t>
    <phoneticPr fontId="11"/>
  </si>
  <si>
    <t>３　その他の経常移転</t>
    <rPh sb="2" eb="5">
      <t>ソノタ</t>
    </rPh>
    <rPh sb="6" eb="8">
      <t>ケイジョウ</t>
    </rPh>
    <rPh sb="8" eb="10">
      <t>イテン</t>
    </rPh>
    <phoneticPr fontId="3"/>
  </si>
  <si>
    <t>４　最終消費支出</t>
    <rPh sb="2" eb="4">
      <t>サイシュウ</t>
    </rPh>
    <rPh sb="4" eb="6">
      <t>ショウヒ</t>
    </rPh>
    <rPh sb="6" eb="8">
      <t>シシュツ</t>
    </rPh>
    <phoneticPr fontId="3"/>
  </si>
  <si>
    <t>８　財産所得</t>
    <phoneticPr fontId="3"/>
  </si>
  <si>
    <t>　　　　（１）電気業</t>
  </si>
  <si>
    <t>　５．建設業</t>
  </si>
  <si>
    <t>　６．卸売・小売業</t>
  </si>
  <si>
    <t>　　　　（１）卸売業</t>
  </si>
  <si>
    <t>　　　　（２）小売業</t>
  </si>
  <si>
    <t>　９．情報通信業</t>
    <rPh sb="3" eb="5">
      <t>ジョウホウ</t>
    </rPh>
    <rPh sb="5" eb="7">
      <t>ツウシン</t>
    </rPh>
    <rPh sb="7" eb="8">
      <t>ギョウ</t>
    </rPh>
    <phoneticPr fontId="34"/>
  </si>
  <si>
    <t>１０．金融・保険業</t>
  </si>
  <si>
    <t>１１．不動産業</t>
  </si>
  <si>
    <t>　　　　（１）住宅賃貸業</t>
  </si>
  <si>
    <t>　　　　（２）その他の不動産業</t>
  </si>
  <si>
    <t>１３．公務</t>
    <rPh sb="3" eb="5">
      <t>コウム</t>
    </rPh>
    <phoneticPr fontId="34"/>
  </si>
  <si>
    <t>　　　　（２）繊維製品</t>
    <rPh sb="9" eb="11">
      <t>セイヒン</t>
    </rPh>
    <phoneticPr fontId="34"/>
  </si>
  <si>
    <t>　　　　（３）パルプ・紙・紙加工品</t>
    <rPh sb="13" eb="17">
      <t>カミカコウヒン</t>
    </rPh>
    <phoneticPr fontId="34"/>
  </si>
  <si>
    <t>　　　　（９）はん用・生産用・業務用機械</t>
    <rPh sb="9" eb="10">
      <t>ヨウ</t>
    </rPh>
    <rPh sb="11" eb="14">
      <t>セイサンヨウ</t>
    </rPh>
    <rPh sb="15" eb="18">
      <t>ギョウムヨウ</t>
    </rPh>
    <rPh sb="18" eb="20">
      <t>キカイ</t>
    </rPh>
    <phoneticPr fontId="34"/>
  </si>
  <si>
    <t>　　　（１０）電子部品・デバイス</t>
    <rPh sb="7" eb="9">
      <t>デンシ</t>
    </rPh>
    <rPh sb="9" eb="11">
      <t>ブヒン</t>
    </rPh>
    <phoneticPr fontId="34"/>
  </si>
  <si>
    <t>　　　（１２）情報・通信機器</t>
    <rPh sb="7" eb="9">
      <t>ジョウホウ</t>
    </rPh>
    <rPh sb="10" eb="12">
      <t>ツウシン</t>
    </rPh>
    <rPh sb="12" eb="14">
      <t>キキ</t>
    </rPh>
    <phoneticPr fontId="34"/>
  </si>
  <si>
    <t>　４．電気・ガス・水道・廃棄物処理業</t>
    <rPh sb="12" eb="15">
      <t>ハイキブツ</t>
    </rPh>
    <rPh sb="15" eb="17">
      <t>ショリ</t>
    </rPh>
    <phoneticPr fontId="34"/>
  </si>
  <si>
    <t>　　　　（２）ガス・水道・廃棄物処理業</t>
    <rPh sb="13" eb="16">
      <t>ハイキブツ</t>
    </rPh>
    <rPh sb="16" eb="18">
      <t>ショリ</t>
    </rPh>
    <phoneticPr fontId="34"/>
  </si>
  <si>
    <t>　７．運輸・郵便業</t>
    <rPh sb="6" eb="8">
      <t>ユウビン</t>
    </rPh>
    <phoneticPr fontId="34"/>
  </si>
  <si>
    <t>　８．宿泊・飲食サービス業</t>
    <rPh sb="3" eb="5">
      <t>シュクハク</t>
    </rPh>
    <rPh sb="6" eb="8">
      <t>インショク</t>
    </rPh>
    <rPh sb="12" eb="13">
      <t>ギョウ</t>
    </rPh>
    <phoneticPr fontId="34"/>
  </si>
  <si>
    <t>　　　　（１）通信・放送業</t>
    <rPh sb="7" eb="9">
      <t>ツウシン</t>
    </rPh>
    <rPh sb="10" eb="12">
      <t>ホウソウ</t>
    </rPh>
    <phoneticPr fontId="34"/>
  </si>
  <si>
    <t>　　　　（２）情報サービス・映像音声文字情報制作業</t>
    <rPh sb="7" eb="9">
      <t>ジョウホウ</t>
    </rPh>
    <rPh sb="14" eb="16">
      <t>エイゾウ</t>
    </rPh>
    <rPh sb="16" eb="18">
      <t>オンセイ</t>
    </rPh>
    <rPh sb="18" eb="20">
      <t>モジ</t>
    </rPh>
    <rPh sb="20" eb="22">
      <t>ジョウホウ</t>
    </rPh>
    <rPh sb="22" eb="24">
      <t>セイサク</t>
    </rPh>
    <rPh sb="24" eb="25">
      <t>ギョウ</t>
    </rPh>
    <phoneticPr fontId="34"/>
  </si>
  <si>
    <t>１２．専門・科学技術、業務支援サービス業</t>
    <rPh sb="3" eb="5">
      <t>センモン</t>
    </rPh>
    <rPh sb="6" eb="8">
      <t>カガク</t>
    </rPh>
    <rPh sb="8" eb="10">
      <t>ギジュツ</t>
    </rPh>
    <rPh sb="11" eb="13">
      <t>ギョウム</t>
    </rPh>
    <rPh sb="13" eb="15">
      <t>シエン</t>
    </rPh>
    <rPh sb="19" eb="20">
      <t>ギョウ</t>
    </rPh>
    <phoneticPr fontId="34"/>
  </si>
  <si>
    <t>１４．教育</t>
    <rPh sb="3" eb="5">
      <t>キョウイク</t>
    </rPh>
    <phoneticPr fontId="34"/>
  </si>
  <si>
    <t>１５．保健衛生・社会事業</t>
    <rPh sb="3" eb="5">
      <t>ホケン</t>
    </rPh>
    <rPh sb="5" eb="7">
      <t>エイセイ</t>
    </rPh>
    <rPh sb="8" eb="10">
      <t>シャカイ</t>
    </rPh>
    <rPh sb="10" eb="12">
      <t>ジギョウ</t>
    </rPh>
    <phoneticPr fontId="34"/>
  </si>
  <si>
    <t>１６．その他のサービス</t>
    <rPh sb="5" eb="6">
      <t>タ</t>
    </rPh>
    <phoneticPr fontId="34"/>
  </si>
  <si>
    <t>　</t>
    <phoneticPr fontId="3"/>
  </si>
  <si>
    <t>３　その他の社会保険非年金給付</t>
    <rPh sb="4" eb="5">
      <t>タ</t>
    </rPh>
    <rPh sb="6" eb="8">
      <t>シャカイ</t>
    </rPh>
    <rPh sb="8" eb="11">
      <t>ホケンヒ</t>
    </rPh>
    <rPh sb="11" eb="13">
      <t>ネンキン</t>
    </rPh>
    <rPh sb="13" eb="15">
      <t>キュウフ</t>
    </rPh>
    <phoneticPr fontId="3"/>
  </si>
  <si>
    <t>　(3)保険契約者に帰属する投資所得</t>
    <rPh sb="4" eb="6">
      <t>ホケン</t>
    </rPh>
    <rPh sb="6" eb="9">
      <t>ケイヤクシャ</t>
    </rPh>
    <rPh sb="10" eb="12">
      <t>キゾク</t>
    </rPh>
    <rPh sb="14" eb="16">
      <t>トウシ</t>
    </rPh>
    <rPh sb="16" eb="18">
      <t>ショトク</t>
    </rPh>
    <phoneticPr fontId="3"/>
  </si>
  <si>
    <t>８　雇主の帰属社会負担</t>
    <rPh sb="2" eb="4">
      <t>ヤトイヌシ</t>
    </rPh>
    <rPh sb="5" eb="7">
      <t>キゾク</t>
    </rPh>
    <rPh sb="7" eb="9">
      <t>シャカイ</t>
    </rPh>
    <rPh sb="9" eb="11">
      <t>フタン</t>
    </rPh>
    <phoneticPr fontId="3"/>
  </si>
  <si>
    <t>　(3)その他の投資所得</t>
    <rPh sb="6" eb="7">
      <t>タ</t>
    </rPh>
    <rPh sb="8" eb="10">
      <t>トウシ</t>
    </rPh>
    <rPh sb="10" eb="12">
      <t>ショトク</t>
    </rPh>
    <phoneticPr fontId="3"/>
  </si>
  <si>
    <t>　　a保険契約者に帰属する投資所得</t>
    <rPh sb="3" eb="5">
      <t>ホケン</t>
    </rPh>
    <rPh sb="5" eb="7">
      <t>ケイヤク</t>
    </rPh>
    <rPh sb="7" eb="8">
      <t>シャ</t>
    </rPh>
    <rPh sb="9" eb="11">
      <t>キゾク</t>
    </rPh>
    <rPh sb="13" eb="15">
      <t>トウシ</t>
    </rPh>
    <rPh sb="15" eb="17">
      <t>ショトク</t>
    </rPh>
    <phoneticPr fontId="3"/>
  </si>
  <si>
    <t>　　b年金受給権に係る投資所得</t>
    <rPh sb="3" eb="5">
      <t>ネンキン</t>
    </rPh>
    <rPh sb="5" eb="8">
      <t>ジュキュウケン</t>
    </rPh>
    <rPh sb="9" eb="10">
      <t>カカワ</t>
    </rPh>
    <rPh sb="11" eb="13">
      <t>トウシ</t>
    </rPh>
    <rPh sb="13" eb="15">
      <t>ショトク</t>
    </rPh>
    <phoneticPr fontId="3"/>
  </si>
  <si>
    <t>　　C投資信託投資者に帰属する投資所得</t>
    <rPh sb="3" eb="5">
      <t>トウシ</t>
    </rPh>
    <rPh sb="5" eb="7">
      <t>シンタク</t>
    </rPh>
    <rPh sb="7" eb="10">
      <t>トウシシャ</t>
    </rPh>
    <rPh sb="11" eb="13">
      <t>キゾク</t>
    </rPh>
    <rPh sb="15" eb="17">
      <t>トウシ</t>
    </rPh>
    <rPh sb="17" eb="19">
      <t>ショトク</t>
    </rPh>
    <phoneticPr fontId="3"/>
  </si>
  <si>
    <t>　(1)その他の社会保険年金給付</t>
    <rPh sb="6" eb="7">
      <t>タ</t>
    </rPh>
    <rPh sb="8" eb="10">
      <t>シャカイ</t>
    </rPh>
    <rPh sb="10" eb="12">
      <t>ホケン</t>
    </rPh>
    <rPh sb="12" eb="14">
      <t>ネンキン</t>
    </rPh>
    <rPh sb="14" eb="16">
      <t>キュウフ</t>
    </rPh>
    <phoneticPr fontId="3"/>
  </si>
  <si>
    <t>　(2)その他の社会保険非年金給付</t>
    <rPh sb="6" eb="7">
      <t>タ</t>
    </rPh>
    <rPh sb="8" eb="10">
      <t>シャカイ</t>
    </rPh>
    <rPh sb="10" eb="13">
      <t>ホケンヒ</t>
    </rPh>
    <rPh sb="13" eb="15">
      <t>ネンキン</t>
    </rPh>
    <rPh sb="15" eb="17">
      <t>キュウフ</t>
    </rPh>
    <phoneticPr fontId="3"/>
  </si>
  <si>
    <t>９　純社会負担</t>
    <rPh sb="2" eb="3">
      <t>ジュン</t>
    </rPh>
    <rPh sb="3" eb="5">
      <t>シャカイ</t>
    </rPh>
    <rPh sb="5" eb="7">
      <t>フタン</t>
    </rPh>
    <phoneticPr fontId="3"/>
  </si>
  <si>
    <t>　(1)雇主の現実社会負担</t>
    <rPh sb="4" eb="6">
      <t>ヤトイヌシ</t>
    </rPh>
    <rPh sb="7" eb="9">
      <t>ゲンジツ</t>
    </rPh>
    <rPh sb="9" eb="11">
      <t>シャカイ</t>
    </rPh>
    <rPh sb="11" eb="13">
      <t>フタン</t>
    </rPh>
    <phoneticPr fontId="3"/>
  </si>
  <si>
    <t>　(2)雇主の帰属社会負担</t>
    <rPh sb="4" eb="6">
      <t>ヤトイヌシ</t>
    </rPh>
    <rPh sb="7" eb="9">
      <t>キゾク</t>
    </rPh>
    <rPh sb="9" eb="11">
      <t>シャカイ</t>
    </rPh>
    <rPh sb="11" eb="13">
      <t>フタン</t>
    </rPh>
    <phoneticPr fontId="3"/>
  </si>
  <si>
    <t>　(3)家計の現実社会負担</t>
    <rPh sb="4" eb="6">
      <t>カケイ</t>
    </rPh>
    <rPh sb="7" eb="9">
      <t>ゲンジツ</t>
    </rPh>
    <rPh sb="9" eb="11">
      <t>シャカイ</t>
    </rPh>
    <rPh sb="11" eb="13">
      <t>フタン</t>
    </rPh>
    <phoneticPr fontId="3"/>
  </si>
  <si>
    <t>　(4)家計の追加社会負担</t>
    <rPh sb="4" eb="6">
      <t>カケイ</t>
    </rPh>
    <rPh sb="7" eb="9">
      <t>ツイカ</t>
    </rPh>
    <rPh sb="9" eb="11">
      <t>シャカイ</t>
    </rPh>
    <rPh sb="11" eb="13">
      <t>フタン</t>
    </rPh>
    <phoneticPr fontId="3"/>
  </si>
  <si>
    <t>　(5)(控除）年金制度の手数料</t>
    <rPh sb="5" eb="7">
      <t>コウジョ</t>
    </rPh>
    <rPh sb="8" eb="10">
      <t>ネンキン</t>
    </rPh>
    <rPh sb="10" eb="12">
      <t>セイド</t>
    </rPh>
    <rPh sb="13" eb="16">
      <t>テスウリョウ</t>
    </rPh>
    <phoneticPr fontId="3"/>
  </si>
  <si>
    <t>　　b投資信託投資者に帰属する投資所得</t>
    <rPh sb="3" eb="5">
      <t>トウシ</t>
    </rPh>
    <rPh sb="5" eb="7">
      <t>シンタク</t>
    </rPh>
    <rPh sb="7" eb="10">
      <t>トウシシャ</t>
    </rPh>
    <rPh sb="11" eb="13">
      <t>キゾク</t>
    </rPh>
    <rPh sb="15" eb="17">
      <t>トウシ</t>
    </rPh>
    <rPh sb="17" eb="19">
      <t>ショトク</t>
    </rPh>
    <phoneticPr fontId="3"/>
  </si>
  <si>
    <t>PM</t>
    <phoneticPr fontId="11"/>
  </si>
  <si>
    <t>PJ</t>
    <phoneticPr fontId="11"/>
  </si>
  <si>
    <t>経済活動別県内総生産（在庫品評価調整後）</t>
    <phoneticPr fontId="3"/>
  </si>
  <si>
    <t>AZ</t>
    <phoneticPr fontId="3"/>
  </si>
  <si>
    <t>01</t>
    <phoneticPr fontId="11"/>
  </si>
  <si>
    <t>(％)</t>
    <phoneticPr fontId="11"/>
  </si>
  <si>
    <t>－</t>
    <phoneticPr fontId="11"/>
  </si>
  <si>
    <t>(％)</t>
    <phoneticPr fontId="11"/>
  </si>
  <si>
    <t>名目県内総生産（＝県内総支出）　</t>
    <phoneticPr fontId="12"/>
  </si>
  <si>
    <t>　［市場価格表示］</t>
    <phoneticPr fontId="12"/>
  </si>
  <si>
    <t>　A</t>
    <phoneticPr fontId="11"/>
  </si>
  <si>
    <t>　B</t>
    <phoneticPr fontId="11"/>
  </si>
  <si>
    <t>(％)</t>
    <phoneticPr fontId="11"/>
  </si>
  <si>
    <t>県内純生産</t>
    <phoneticPr fontId="11"/>
  </si>
  <si>
    <t>　［要素費用表示］</t>
    <phoneticPr fontId="12"/>
  </si>
  <si>
    <t>　C</t>
    <phoneticPr fontId="11"/>
  </si>
  <si>
    <t>　D</t>
    <phoneticPr fontId="11"/>
  </si>
  <si>
    <t>　E</t>
    <phoneticPr fontId="11"/>
  </si>
  <si>
    <t>(％)</t>
    <phoneticPr fontId="11"/>
  </si>
  <si>
    <t>　F</t>
    <phoneticPr fontId="11"/>
  </si>
  <si>
    <t>名目民間最終消費支出</t>
    <phoneticPr fontId="11"/>
  </si>
  <si>
    <t>　G</t>
    <phoneticPr fontId="11"/>
  </si>
  <si>
    <t>(％)</t>
    <phoneticPr fontId="11"/>
  </si>
  <si>
    <t>D/L=I</t>
    <phoneticPr fontId="12"/>
  </si>
  <si>
    <t>県民可処分所得</t>
    <phoneticPr fontId="12"/>
  </si>
  <si>
    <t>E/L=J</t>
    <phoneticPr fontId="12"/>
  </si>
  <si>
    <t>G/L=K</t>
    <phoneticPr fontId="12"/>
  </si>
  <si>
    <t>(人)</t>
    <phoneticPr fontId="11"/>
  </si>
  <si>
    <t>［１０月１日現在］</t>
    <phoneticPr fontId="12"/>
  </si>
  <si>
    <t>　L</t>
    <phoneticPr fontId="11"/>
  </si>
  <si>
    <t>　　　　　　　　　　実質（連鎖）</t>
    <phoneticPr fontId="11"/>
  </si>
  <si>
    <t>県経済成長率　 名目</t>
    <rPh sb="0" eb="1">
      <t>ケン</t>
    </rPh>
    <rPh sb="1" eb="6">
      <t>ケイザイセイチョウリツ</t>
    </rPh>
    <phoneticPr fontId="11"/>
  </si>
  <si>
    <t>国経済成長率　 名目</t>
    <rPh sb="0" eb="1">
      <t>クニ</t>
    </rPh>
    <rPh sb="1" eb="3">
      <t>ケイザイ</t>
    </rPh>
    <rPh sb="3" eb="5">
      <t>セイチョウ</t>
    </rPh>
    <rPh sb="5" eb="6">
      <t>リツ</t>
    </rPh>
    <phoneticPr fontId="11"/>
  </si>
  <si>
    <t>02</t>
    <phoneticPr fontId="11"/>
  </si>
  <si>
    <t>単位：百万円</t>
    <phoneticPr fontId="3"/>
  </si>
  <si>
    <t>１　財産所得</t>
    <phoneticPr fontId="3"/>
  </si>
  <si>
    <t>　(1)利子</t>
    <phoneticPr fontId="3"/>
  </si>
  <si>
    <t>(2)</t>
    <phoneticPr fontId="3"/>
  </si>
  <si>
    <t>　(3)賃貸料</t>
    <phoneticPr fontId="3"/>
  </si>
  <si>
    <t>(3)</t>
    <phoneticPr fontId="3"/>
  </si>
  <si>
    <t>５　貯蓄</t>
    <phoneticPr fontId="3"/>
  </si>
  <si>
    <t>６　営業余剰</t>
    <phoneticPr fontId="3"/>
  </si>
  <si>
    <t>７　財産所得</t>
    <phoneticPr fontId="3"/>
  </si>
  <si>
    <t>(1)</t>
    <phoneticPr fontId="3"/>
  </si>
  <si>
    <t>　(4)賃貸料</t>
    <phoneticPr fontId="3"/>
  </si>
  <si>
    <t>９</t>
    <phoneticPr fontId="3"/>
  </si>
  <si>
    <t>(1)</t>
    <phoneticPr fontId="3"/>
  </si>
  <si>
    <t>(2)</t>
    <phoneticPr fontId="3"/>
  </si>
  <si>
    <t>５</t>
    <phoneticPr fontId="3"/>
  </si>
  <si>
    <t>６　貯蓄</t>
    <phoneticPr fontId="3"/>
  </si>
  <si>
    <t>Ⅳ－４　県民所得及び県民可処分所得の分配</t>
    <phoneticPr fontId="3"/>
  </si>
  <si>
    <t>Ⅳ－３　経済活動別県内総生産（デフレーター：連鎖方式）　</t>
    <phoneticPr fontId="3"/>
  </si>
  <si>
    <t>Ⅳ－３　経済活動別県内総生産（デフレーター：連鎖方式）（つづき）　</t>
    <phoneticPr fontId="3"/>
  </si>
  <si>
    <t>　Ⅲ－３－（１）　非金融法人企業</t>
    <phoneticPr fontId="12"/>
  </si>
  <si>
    <t>　Ⅲ－３－（３）　一般政府</t>
    <phoneticPr fontId="12"/>
  </si>
  <si>
    <t>Ⅲ－２－(２)　金融機関</t>
    <phoneticPr fontId="3"/>
  </si>
  <si>
    <t>Ⅲ－２－(１)　非金融法人企業</t>
    <phoneticPr fontId="3"/>
  </si>
  <si>
    <t>Ⅲ－２－（５）　対家計民間非営利団体</t>
    <phoneticPr fontId="3"/>
  </si>
  <si>
    <t>６</t>
    <phoneticPr fontId="3"/>
  </si>
  <si>
    <t>７　営業余剰</t>
    <phoneticPr fontId="3"/>
  </si>
  <si>
    <t>７</t>
    <phoneticPr fontId="3"/>
  </si>
  <si>
    <t>８　財産所得</t>
    <phoneticPr fontId="3"/>
  </si>
  <si>
    <t>８</t>
    <phoneticPr fontId="3"/>
  </si>
  <si>
    <t>　(1)利子</t>
    <phoneticPr fontId="3"/>
  </si>
  <si>
    <t>(1)</t>
    <phoneticPr fontId="3"/>
  </si>
  <si>
    <t>b</t>
    <phoneticPr fontId="3"/>
  </si>
  <si>
    <t>10</t>
    <phoneticPr fontId="3"/>
  </si>
  <si>
    <t>　(1)利子</t>
    <phoneticPr fontId="3"/>
  </si>
  <si>
    <t>11</t>
    <phoneticPr fontId="3"/>
  </si>
  <si>
    <t>(2)</t>
    <phoneticPr fontId="3"/>
  </si>
  <si>
    <t>６</t>
    <phoneticPr fontId="3"/>
  </si>
  <si>
    <t>７</t>
    <phoneticPr fontId="3"/>
  </si>
  <si>
    <t>(1)</t>
    <phoneticPr fontId="3"/>
  </si>
  <si>
    <t>(1)</t>
    <phoneticPr fontId="3"/>
  </si>
  <si>
    <t>９</t>
    <phoneticPr fontId="3"/>
  </si>
  <si>
    <t>(1)</t>
    <phoneticPr fontId="3"/>
  </si>
  <si>
    <t>(2)</t>
    <phoneticPr fontId="3"/>
  </si>
  <si>
    <t>12</t>
    <phoneticPr fontId="3"/>
  </si>
  <si>
    <t>(1)</t>
    <phoneticPr fontId="3"/>
  </si>
  <si>
    <t>６　財産所得</t>
    <phoneticPr fontId="3"/>
  </si>
  <si>
    <t>６</t>
    <phoneticPr fontId="3"/>
  </si>
  <si>
    <t>７</t>
    <phoneticPr fontId="3"/>
  </si>
  <si>
    <t>８</t>
    <phoneticPr fontId="3"/>
  </si>
  <si>
    <t>受取</t>
    <phoneticPr fontId="3"/>
  </si>
  <si>
    <t>支出系列より</t>
    <rPh sb="0" eb="2">
      <t>シシュツ</t>
    </rPh>
    <rPh sb="2" eb="4">
      <t>ケイレツ</t>
    </rPh>
    <phoneticPr fontId="12"/>
  </si>
  <si>
    <t>単位：百万円</t>
    <rPh sb="0" eb="2">
      <t>タンイ</t>
    </rPh>
    <rPh sb="3" eb="4">
      <t>ヒャク</t>
    </rPh>
    <rPh sb="4" eb="6">
      <t>マンエン</t>
    </rPh>
    <phoneticPr fontId="12"/>
  </si>
  <si>
    <t>14関連</t>
  </si>
  <si>
    <t>名目家計最終消費支出</t>
    <rPh sb="0" eb="2">
      <t>メイモク</t>
    </rPh>
    <rPh sb="2" eb="4">
      <t>カケイ</t>
    </rPh>
    <rPh sb="4" eb="6">
      <t>サイシュウ</t>
    </rPh>
    <rPh sb="6" eb="8">
      <t>ショウヒ</t>
    </rPh>
    <rPh sb="8" eb="10">
      <t>シシュツ</t>
    </rPh>
    <phoneticPr fontId="12"/>
  </si>
  <si>
    <t xml:space="preserve">  民ベース　基礎　就業人口　新ＳＮＡベース</t>
  </si>
  <si>
    <t>(２)雇用者</t>
    <phoneticPr fontId="3"/>
  </si>
  <si>
    <t>単位：人</t>
    <rPh sb="0" eb="2">
      <t>タンイ</t>
    </rPh>
    <rPh sb="3" eb="4">
      <t>ニン</t>
    </rPh>
    <phoneticPr fontId="12"/>
  </si>
  <si>
    <t>13関連</t>
    <rPh sb="2" eb="4">
      <t>カンレン</t>
    </rPh>
    <phoneticPr fontId="12"/>
  </si>
  <si>
    <t>雇用者数</t>
    <rPh sb="0" eb="3">
      <t>コヨウシャ</t>
    </rPh>
    <rPh sb="3" eb="4">
      <t>スウ</t>
    </rPh>
    <phoneticPr fontId="12"/>
  </si>
  <si>
    <t>分配系列より</t>
  </si>
  <si>
    <t>雇用者報酬</t>
    <rPh sb="0" eb="3">
      <t>コヨウシャ</t>
    </rPh>
    <rPh sb="3" eb="5">
      <t>ホウシュウ</t>
    </rPh>
    <phoneticPr fontId="12"/>
  </si>
  <si>
    <t>↓以下は冊子には記載しない項目</t>
    <rPh sb="8" eb="10">
      <t>キサイ</t>
    </rPh>
    <phoneticPr fontId="12"/>
  </si>
  <si>
    <t>総務省統計局</t>
    <rPh sb="0" eb="3">
      <t>ソウムショウ</t>
    </rPh>
    <rPh sb="3" eb="6">
      <t>トウケイキョク</t>
    </rPh>
    <phoneticPr fontId="12"/>
  </si>
  <si>
    <t>県民総人口</t>
  </si>
  <si>
    <t>県民一人当たり</t>
    <rPh sb="0" eb="2">
      <t>ケンミン</t>
    </rPh>
    <phoneticPr fontId="12"/>
  </si>
  <si>
    <t>雇用者一人当たり</t>
    <rPh sb="0" eb="3">
      <t>コヨウシャ</t>
    </rPh>
    <phoneticPr fontId="12"/>
  </si>
  <si>
    <t>民間最終消費支出</t>
  </si>
  <si>
    <t>県民一人当たり</t>
    <rPh sb="0" eb="2">
      <t>ケンミン</t>
    </rPh>
    <rPh sb="2" eb="4">
      <t>ヒトリ</t>
    </rPh>
    <rPh sb="4" eb="5">
      <t>ア</t>
    </rPh>
    <phoneticPr fontId="12"/>
  </si>
  <si>
    <t>県民所得</t>
  </si>
  <si>
    <t>県民総所得</t>
  </si>
  <si>
    <t xml:space="preserve">支出系列より </t>
    <rPh sb="0" eb="2">
      <t>シシュツ</t>
    </rPh>
    <rPh sb="2" eb="4">
      <t>ケイレツ</t>
    </rPh>
    <phoneticPr fontId="12"/>
  </si>
  <si>
    <t>名目県民総所得</t>
    <rPh sb="5" eb="7">
      <t>ショトク</t>
    </rPh>
    <phoneticPr fontId="12"/>
  </si>
  <si>
    <t>分配系列より</t>
    <rPh sb="0" eb="2">
      <t>ブンパイ</t>
    </rPh>
    <rPh sb="2" eb="4">
      <t>ケイレツ</t>
    </rPh>
    <phoneticPr fontId="12"/>
  </si>
  <si>
    <t>県民可処分所得</t>
  </si>
  <si>
    <t>県   民   所   得</t>
  </si>
  <si>
    <t>受取</t>
    <rPh sb="0" eb="2">
      <t>ウケト</t>
    </rPh>
    <phoneticPr fontId="3"/>
  </si>
  <si>
    <t>９　その他の経常移転（受取）</t>
    <rPh sb="11" eb="13">
      <t>ウケトリ</t>
    </rPh>
    <phoneticPr fontId="3"/>
  </si>
  <si>
    <t>８　財産所得（受取）</t>
    <rPh sb="7" eb="9">
      <t>ウケトリ</t>
    </rPh>
    <phoneticPr fontId="3"/>
  </si>
  <si>
    <t>７　雇用者報酬（受取）</t>
    <rPh sb="5" eb="7">
      <t>ホウシュウ</t>
    </rPh>
    <rPh sb="8" eb="10">
      <t>ウケトリ</t>
    </rPh>
    <phoneticPr fontId="3"/>
  </si>
  <si>
    <t>支払</t>
    <rPh sb="0" eb="2">
      <t>シハライ</t>
    </rPh>
    <phoneticPr fontId="3"/>
  </si>
  <si>
    <t>４　その他の経常移転（支払）</t>
    <rPh sb="11" eb="13">
      <t>シハライ</t>
    </rPh>
    <phoneticPr fontId="3"/>
  </si>
  <si>
    <t>単位：百万円</t>
    <phoneticPr fontId="12"/>
  </si>
  <si>
    <t>１　総固定資本形成</t>
    <phoneticPr fontId="12"/>
  </si>
  <si>
    <t>３　在庫品増加</t>
    <phoneticPr fontId="12"/>
  </si>
  <si>
    <t>４　貯蓄投資差額</t>
    <phoneticPr fontId="12"/>
  </si>
  <si>
    <t>６　資本移転（純）</t>
    <phoneticPr fontId="12"/>
  </si>
  <si>
    <t>３　貯蓄投資差額</t>
    <phoneticPr fontId="12"/>
  </si>
  <si>
    <t>３　土地の購入（純）</t>
    <phoneticPr fontId="12"/>
  </si>
  <si>
    <t>５　資本移転（純）</t>
    <phoneticPr fontId="12"/>
  </si>
  <si>
    <t>　Ⅲ－３－（２）　金融機関</t>
    <phoneticPr fontId="12"/>
  </si>
  <si>
    <t>　Ⅲ－３－（５）　対家計民間非営利団体</t>
    <phoneticPr fontId="12"/>
  </si>
  <si>
    <t>　(1)賃金・俸給</t>
    <phoneticPr fontId="3"/>
  </si>
  <si>
    <t>県外勘定</t>
    <rPh sb="0" eb="2">
      <t>ケンガイ</t>
    </rPh>
    <rPh sb="2" eb="4">
      <t>カンジョウ</t>
    </rPh>
    <phoneticPr fontId="11"/>
  </si>
  <si>
    <t>KG</t>
    <phoneticPr fontId="11"/>
  </si>
  <si>
    <t>統合勘定Ⅲ-1-3　6　県外からの資本移転等（純）</t>
    <rPh sb="0" eb="2">
      <t>トウゴウ</t>
    </rPh>
    <rPh sb="2" eb="4">
      <t>カンジョウ</t>
    </rPh>
    <rPh sb="21" eb="22">
      <t>ナド</t>
    </rPh>
    <phoneticPr fontId="3"/>
  </si>
  <si>
    <t>OT</t>
    <phoneticPr fontId="11"/>
  </si>
  <si>
    <t>OT</t>
    <phoneticPr fontId="11"/>
  </si>
  <si>
    <t>KG</t>
    <phoneticPr fontId="11"/>
  </si>
  <si>
    <t>04</t>
    <phoneticPr fontId="11"/>
  </si>
  <si>
    <t>05</t>
    <phoneticPr fontId="11"/>
  </si>
  <si>
    <t>H24</t>
  </si>
  <si>
    <t>２　財産所得（非企業部門）</t>
    <phoneticPr fontId="3"/>
  </si>
  <si>
    <t xml:space="preserve">    ａ受取</t>
    <phoneticPr fontId="3"/>
  </si>
  <si>
    <t>　(1)一般政府　　　　　　　</t>
    <phoneticPr fontId="3"/>
  </si>
  <si>
    <t>　(2)家計　　　　　　　　　</t>
    <phoneticPr fontId="3"/>
  </si>
  <si>
    <t>　 ①利子</t>
    <phoneticPr fontId="3"/>
  </si>
  <si>
    <t>　 ②配当（受取）</t>
    <phoneticPr fontId="3"/>
  </si>
  <si>
    <t>　 ④賃貸料（受取）</t>
    <phoneticPr fontId="3"/>
  </si>
  <si>
    <t>　(3)対家計民間非営利団体　</t>
    <phoneticPr fontId="3"/>
  </si>
  <si>
    <t>　(1)民間法人企業</t>
    <phoneticPr fontId="3"/>
  </si>
  <si>
    <t>　(2)公的企業　　</t>
    <phoneticPr fontId="3"/>
  </si>
  <si>
    <t>　(3)個人企業</t>
    <phoneticPr fontId="3"/>
  </si>
  <si>
    <t xml:space="preserve">    ｂその他の産業(非農林水･非金融)</t>
    <phoneticPr fontId="3"/>
  </si>
  <si>
    <t>－表の見方・読み方－
・県外から受け取る所得も含めて県民が受け取った可処分所得の総額を求め、それが消費と貯蓄にどのように使用されたかを示す表である。
・制度部門別所得支出勘定を合計して求められる。
・上段が県民可処分所得の使用（消費又は貯蓄）で、下段がその調達である。</t>
    <phoneticPr fontId="11"/>
  </si>
  <si>
    <t>H26</t>
  </si>
  <si>
    <t>平成26暦年</t>
  </si>
  <si>
    <t>平成26年度</t>
  </si>
  <si>
    <t>-表の見方・読み方-
・県経済の全体像を付加価値の発生（＝総生産）と処分（＝総支出）の面から総括し、県経済の特徴を把握しようとする表である。
・上段は付加価値の発生（＝総生産）を、下段は付加価値の処分（＝総支出)を項目別に明らかにしている。
・下段（総支出）で、財貨・サービスの移出入（純）が一貫してプラスである（移出が移入を上回っている。)点が注目される。</t>
    <rPh sb="131" eb="133">
      <t>ザイカ</t>
    </rPh>
    <rPh sb="146" eb="148">
      <t>イッカン</t>
    </rPh>
    <phoneticPr fontId="11"/>
  </si>
  <si>
    <t>６　県民所得（市場価格表示）（４＋５）</t>
    <phoneticPr fontId="3"/>
  </si>
  <si>
    <t>７　その他の経常移転（純）</t>
    <phoneticPr fontId="3"/>
  </si>
  <si>
    <t>　(1)非金融法人企業および金融機関</t>
    <phoneticPr fontId="3"/>
  </si>
  <si>
    <t>　(2)一般政府</t>
    <phoneticPr fontId="3"/>
  </si>
  <si>
    <t>　(3)家計（個人企業を含む）</t>
    <phoneticPr fontId="3"/>
  </si>
  <si>
    <t>　(4)対家計民間非営利団体</t>
    <phoneticPr fontId="3"/>
  </si>
  <si>
    <t>８　県民可処分所得（６＋７）</t>
    <phoneticPr fontId="3"/>
  </si>
  <si>
    <t>３　財産所得（支払）</t>
    <rPh sb="7" eb="9">
      <t>シハライ</t>
    </rPh>
    <phoneticPr fontId="3"/>
  </si>
  <si>
    <t xml:space="preserve"> </t>
    <phoneticPr fontId="12"/>
  </si>
  <si>
    <t>国民経済計算</t>
    <rPh sb="0" eb="2">
      <t>コクミン</t>
    </rPh>
    <rPh sb="2" eb="4">
      <t>ケイザイ</t>
    </rPh>
    <rPh sb="4" eb="6">
      <t>ケイサン</t>
    </rPh>
    <phoneticPr fontId="3"/>
  </si>
  <si>
    <t>H28</t>
  </si>
  <si>
    <t>平成28暦年</t>
  </si>
  <si>
    <t>平成28年度</t>
  </si>
  <si>
    <t>２　雇用者報酬（支払）</t>
    <rPh sb="5" eb="7">
      <t>ホウシュウ</t>
    </rPh>
    <rPh sb="8" eb="10">
      <t>シハライ</t>
    </rPh>
    <phoneticPr fontId="3"/>
  </si>
  <si>
    <t>構成比</t>
    <rPh sb="0" eb="3">
      <t>コウセイヒ</t>
    </rPh>
    <phoneticPr fontId="3"/>
  </si>
  <si>
    <t>*</t>
  </si>
  <si>
    <t>　(2) 対家計民間非営利団体最終消費支出</t>
    <phoneticPr fontId="3"/>
  </si>
  <si>
    <t xml:space="preserve">  　ａ　民間</t>
    <phoneticPr fontId="5"/>
  </si>
  <si>
    <t xml:space="preserve"> 　 ｂ　公的</t>
    <phoneticPr fontId="5"/>
  </si>
  <si>
    <t xml:space="preserve">  　 (a)　住宅</t>
    <phoneticPr fontId="5"/>
  </si>
  <si>
    <t xml:space="preserve">  　 (b)　企業設備</t>
    <phoneticPr fontId="5"/>
  </si>
  <si>
    <t xml:space="preserve">   　(a)　住宅</t>
    <phoneticPr fontId="5"/>
  </si>
  <si>
    <t xml:space="preserve">  　ａ 　民間企業</t>
    <phoneticPr fontId="5"/>
  </si>
  <si>
    <t>10</t>
  </si>
  <si>
    <t>９</t>
  </si>
  <si>
    <t>６　営業余剰・混合所得</t>
    <rPh sb="7" eb="9">
      <t>コンゴウ</t>
    </rPh>
    <rPh sb="9" eb="11">
      <t>ショトク</t>
    </rPh>
    <phoneticPr fontId="3"/>
  </si>
  <si>
    <t>県民可処分所得の使用</t>
    <rPh sb="8" eb="10">
      <t>シヨウ</t>
    </rPh>
    <phoneticPr fontId="3"/>
  </si>
  <si>
    <t>01</t>
    <phoneticPr fontId="11"/>
  </si>
  <si>
    <t>SM</t>
    <phoneticPr fontId="11"/>
  </si>
  <si>
    <t>02</t>
  </si>
  <si>
    <t>03</t>
  </si>
  <si>
    <t>04</t>
  </si>
  <si>
    <t>05</t>
  </si>
  <si>
    <t>06</t>
  </si>
  <si>
    <t>07</t>
  </si>
  <si>
    <t>08</t>
  </si>
  <si>
    <t>09</t>
  </si>
  <si>
    <t>13</t>
  </si>
  <si>
    <t>14</t>
  </si>
  <si>
    <t>15</t>
  </si>
  <si>
    <t>16</t>
  </si>
  <si>
    <t>17</t>
  </si>
  <si>
    <t>18</t>
  </si>
  <si>
    <t>19</t>
  </si>
  <si>
    <t>20</t>
  </si>
  <si>
    <t>21</t>
  </si>
  <si>
    <t>22</t>
  </si>
  <si>
    <t>Ⅱ　　県民経済計算関連指標（つづき）</t>
    <phoneticPr fontId="12"/>
  </si>
  <si>
    <t>23</t>
  </si>
  <si>
    <t>　(2) 　対家計民間非営利団体最終消費支出</t>
    <phoneticPr fontId="3"/>
  </si>
  <si>
    <t>　(1)　賃金・俸給</t>
    <phoneticPr fontId="3"/>
  </si>
  <si>
    <t>　(2)　雇主の社会負担</t>
    <rPh sb="5" eb="7">
      <t>コシュ</t>
    </rPh>
    <rPh sb="8" eb="10">
      <t>シャカイ</t>
    </rPh>
    <rPh sb="10" eb="12">
      <t>フタン</t>
    </rPh>
    <phoneticPr fontId="3"/>
  </si>
  <si>
    <t>　　a　雇主の現実社会負担</t>
    <rPh sb="4" eb="6">
      <t>コシュ</t>
    </rPh>
    <rPh sb="7" eb="9">
      <t>ゲンジツ</t>
    </rPh>
    <rPh sb="9" eb="11">
      <t>シャカイ</t>
    </rPh>
    <rPh sb="11" eb="13">
      <t>フタン</t>
    </rPh>
    <phoneticPr fontId="3"/>
  </si>
  <si>
    <t>　　b　雇主の帰属社会負担</t>
    <rPh sb="4" eb="6">
      <t>コシュ</t>
    </rPh>
    <rPh sb="7" eb="9">
      <t>キゾク</t>
    </rPh>
    <rPh sb="9" eb="11">
      <t>シャカイ</t>
    </rPh>
    <rPh sb="11" eb="13">
      <t>フタン</t>
    </rPh>
    <phoneticPr fontId="3"/>
  </si>
  <si>
    <t xml:space="preserve">    ａ　受取</t>
    <phoneticPr fontId="3"/>
  </si>
  <si>
    <t xml:space="preserve">    ｂ　支払</t>
    <phoneticPr fontId="11"/>
  </si>
  <si>
    <t xml:space="preserve">    ａ　受取</t>
    <phoneticPr fontId="11"/>
  </si>
  <si>
    <t>　(2)　家計　　　　　　　　　</t>
    <phoneticPr fontId="3"/>
  </si>
  <si>
    <t>　 ①　利子</t>
    <phoneticPr fontId="3"/>
  </si>
  <si>
    <t>　 ②　配当（受取）</t>
    <phoneticPr fontId="3"/>
  </si>
  <si>
    <t>　 ④　賃貸料（受取）</t>
    <phoneticPr fontId="3"/>
  </si>
  <si>
    <t>　(3)　対家計民間非営利団体　</t>
    <phoneticPr fontId="3"/>
  </si>
  <si>
    <t>　(1)　民間法人企業</t>
    <phoneticPr fontId="3"/>
  </si>
  <si>
    <t xml:space="preserve">    ａ　非金融法人企業</t>
    <phoneticPr fontId="11"/>
  </si>
  <si>
    <t xml:space="preserve">    ｂ　金融機関</t>
    <phoneticPr fontId="11"/>
  </si>
  <si>
    <t>　(2)　公的企業　　</t>
    <phoneticPr fontId="3"/>
  </si>
  <si>
    <t>　(3)　個人企業</t>
    <phoneticPr fontId="3"/>
  </si>
  <si>
    <t xml:space="preserve">    ａ　農林水産業</t>
    <phoneticPr fontId="11"/>
  </si>
  <si>
    <t>第１次産業１</t>
    <phoneticPr fontId="3"/>
  </si>
  <si>
    <t>第２次産業２、３、５</t>
    <phoneticPr fontId="3"/>
  </si>
  <si>
    <t>第３次産業４、６～１６</t>
    <phoneticPr fontId="3"/>
  </si>
  <si>
    <t>H23</t>
  </si>
  <si>
    <t>平成23暦年</t>
  </si>
  <si>
    <t>平成23年度</t>
  </si>
  <si>
    <t>12</t>
  </si>
  <si>
    <t>11</t>
  </si>
  <si>
    <t xml:space="preserve">   　 ａ　受取</t>
    <phoneticPr fontId="11"/>
  </si>
  <si>
    <t>名目 成長率　　％</t>
    <rPh sb="0" eb="2">
      <t>メイモク</t>
    </rPh>
    <phoneticPr fontId="11"/>
  </si>
  <si>
    <t>実質（連鎖） 成長率　　％</t>
    <rPh sb="0" eb="2">
      <t>ジッシツ</t>
    </rPh>
    <rPh sb="3" eb="5">
      <t>レンサ</t>
    </rPh>
    <phoneticPr fontId="11"/>
  </si>
  <si>
    <t>04</t>
    <phoneticPr fontId="3"/>
  </si>
  <si>
    <t>名目値　年度　十億円</t>
    <rPh sb="0" eb="2">
      <t>メイモク</t>
    </rPh>
    <rPh sb="2" eb="3">
      <t>アタイ</t>
    </rPh>
    <rPh sb="4" eb="6">
      <t>ネンド</t>
    </rPh>
    <rPh sb="7" eb="10">
      <t>ジュウオクエン</t>
    </rPh>
    <phoneticPr fontId="3"/>
  </si>
  <si>
    <t>雇用者報酬</t>
    <rPh sb="0" eb="3">
      <t>コヨウシャ</t>
    </rPh>
    <rPh sb="3" eb="5">
      <t>ホウシュウ</t>
    </rPh>
    <phoneticPr fontId="3"/>
  </si>
  <si>
    <t>寄与度</t>
    <rPh sb="0" eb="3">
      <t>キヨド</t>
    </rPh>
    <phoneticPr fontId="3"/>
  </si>
  <si>
    <t>　（注）構成比は、「４　県民所得（要素費用表示）」を１００として算出しています。</t>
    <rPh sb="2" eb="3">
      <t>チュウ</t>
    </rPh>
    <rPh sb="4" eb="7">
      <t>コウセイヒ</t>
    </rPh>
    <rPh sb="12" eb="14">
      <t>ケンミン</t>
    </rPh>
    <rPh sb="14" eb="16">
      <t>ショトク</t>
    </rPh>
    <rPh sb="17" eb="19">
      <t>ヨウソ</t>
    </rPh>
    <rPh sb="19" eb="21">
      <t>ヒヨウ</t>
    </rPh>
    <rPh sb="21" eb="23">
      <t>ヒョウジ</t>
    </rPh>
    <rPh sb="32" eb="34">
      <t>サンシュツ</t>
    </rPh>
    <phoneticPr fontId="3"/>
  </si>
  <si>
    <t>H17</t>
  </si>
  <si>
    <t>項目</t>
    <phoneticPr fontId="3"/>
  </si>
  <si>
    <t>４　県民所得（要素費用表示）(１＋２＋３)</t>
    <rPh sb="7" eb="9">
      <t>ヨウソ</t>
    </rPh>
    <rPh sb="9" eb="11">
      <t>ヒヨウ</t>
    </rPh>
    <rPh sb="11" eb="13">
      <t>ヒョウジ</t>
    </rPh>
    <phoneticPr fontId="3"/>
  </si>
  <si>
    <t>ｃ</t>
  </si>
  <si>
    <t xml:space="preserve">    ｃ持ち家</t>
  </si>
  <si>
    <t>ｂ</t>
  </si>
  <si>
    <t>ａ</t>
  </si>
  <si>
    <t xml:space="preserve">    ａ農林水産業</t>
  </si>
  <si>
    <t xml:space="preserve">    ｂ金融機関</t>
  </si>
  <si>
    <t xml:space="preserve">    ａ非金融法人企業</t>
  </si>
  <si>
    <t xml:space="preserve">    ｂ支払</t>
  </si>
  <si>
    <t xml:space="preserve">    ａ受取</t>
  </si>
  <si>
    <t>　　　　一般政府</t>
    <rPh sb="4" eb="6">
      <t>イッパン</t>
    </rPh>
    <rPh sb="6" eb="8">
      <t>セイフ</t>
    </rPh>
    <phoneticPr fontId="3"/>
  </si>
  <si>
    <t>　　　　対家計民間非営利団体</t>
    <rPh sb="4" eb="5">
      <t>タイ</t>
    </rPh>
    <rPh sb="5" eb="7">
      <t>カケイ</t>
    </rPh>
    <rPh sb="7" eb="9">
      <t>ミンカン</t>
    </rPh>
    <rPh sb="9" eb="12">
      <t>ヒエイリ</t>
    </rPh>
    <rPh sb="12" eb="14">
      <t>ダンタイ</t>
    </rPh>
    <phoneticPr fontId="3"/>
  </si>
  <si>
    <t>　ｄ　住居・電気・ガス・水道</t>
    <rPh sb="3" eb="5">
      <t>ジュウキョ</t>
    </rPh>
    <rPh sb="6" eb="8">
      <t>デンキ</t>
    </rPh>
    <rPh sb="12" eb="14">
      <t>スイドウ</t>
    </rPh>
    <phoneticPr fontId="3"/>
  </si>
  <si>
    <t xml:space="preserve">  ｅ　家具・家庭用機器・家事サービス</t>
    <rPh sb="4" eb="6">
      <t>カグ</t>
    </rPh>
    <rPh sb="7" eb="10">
      <t>カテイヨウ</t>
    </rPh>
    <rPh sb="10" eb="12">
      <t>キキ</t>
    </rPh>
    <rPh sb="13" eb="15">
      <t>カジ</t>
    </rPh>
    <phoneticPr fontId="3"/>
  </si>
  <si>
    <t>　ｇ　交通</t>
    <rPh sb="3" eb="5">
      <t>コウツウ</t>
    </rPh>
    <phoneticPr fontId="3"/>
  </si>
  <si>
    <t>　ｈ　通信</t>
  </si>
  <si>
    <t>　ｋ　外食・宿泊</t>
    <rPh sb="3" eb="5">
      <t>ガイショク</t>
    </rPh>
    <rPh sb="6" eb="8">
      <t>シュクハク</t>
    </rPh>
    <phoneticPr fontId="3"/>
  </si>
  <si>
    <t>RDFS41</t>
    <phoneticPr fontId="3"/>
  </si>
  <si>
    <t>RDFS42</t>
    <phoneticPr fontId="3"/>
  </si>
  <si>
    <t>ｋ</t>
  </si>
  <si>
    <t>ｋ</t>
    <phoneticPr fontId="11"/>
  </si>
  <si>
    <t>ｌ</t>
  </si>
  <si>
    <t>ｌ</t>
    <phoneticPr fontId="11"/>
  </si>
  <si>
    <t xml:space="preserve">  ｆ  保健・医療</t>
    <rPh sb="5" eb="7">
      <t>ホケン</t>
    </rPh>
    <rPh sb="8" eb="10">
      <t>イリョウ</t>
    </rPh>
    <phoneticPr fontId="3"/>
  </si>
  <si>
    <t>　ｉ  娯楽・レジャー・文化</t>
    <phoneticPr fontId="3"/>
  </si>
  <si>
    <t>　ｊ  教育</t>
    <rPh sb="4" eb="6">
      <t>キョウイク</t>
    </rPh>
    <phoneticPr fontId="3"/>
  </si>
  <si>
    <t>　ｌ　その他</t>
    <phoneticPr fontId="3"/>
  </si>
  <si>
    <t>(１０)</t>
  </si>
  <si>
    <t>(１１)</t>
  </si>
  <si>
    <t>(１２)</t>
  </si>
  <si>
    <r>
      <t>　５　県内総生産（支出側、名目）</t>
    </r>
    <r>
      <rPr>
        <sz val="10.5"/>
        <rFont val="Century"/>
        <family val="1"/>
      </rPr>
      <t xml:space="preserve">  </t>
    </r>
    <r>
      <rPr>
        <sz val="10.5"/>
        <rFont val="ＭＳ 明朝"/>
        <family val="1"/>
        <charset val="128"/>
      </rPr>
      <t>‥‥‥‥‥‥‥‥‥‥‥‥‥‥‥‥‥</t>
    </r>
    <rPh sb="6" eb="8">
      <t>セイサン</t>
    </rPh>
    <rPh sb="9" eb="11">
      <t>シシュツ</t>
    </rPh>
    <rPh sb="11" eb="12">
      <t>ガワ</t>
    </rPh>
    <phoneticPr fontId="11"/>
  </si>
  <si>
    <t>情報通信業</t>
    <rPh sb="0" eb="2">
      <t>ジョウホウ</t>
    </rPh>
    <rPh sb="2" eb="5">
      <t>ツウシンギョウ</t>
    </rPh>
    <phoneticPr fontId="11"/>
  </si>
  <si>
    <t>情報通信</t>
    <rPh sb="0" eb="2">
      <t>ジョウホウ</t>
    </rPh>
    <rPh sb="2" eb="4">
      <t>ツウシン</t>
    </rPh>
    <phoneticPr fontId="3"/>
  </si>
  <si>
    <t>－</t>
    <phoneticPr fontId="11"/>
  </si>
  <si>
    <t>県内総生産
（支出側、名目、実質、デフレーター）</t>
    <rPh sb="3" eb="5">
      <t>セイサン</t>
    </rPh>
    <rPh sb="7" eb="9">
      <t>シシュツ</t>
    </rPh>
    <rPh sb="9" eb="10">
      <t>ガワ</t>
    </rPh>
    <phoneticPr fontId="12"/>
  </si>
  <si>
    <t>県民所得（県民一人当たり）、県民可処分所得（県民一人当たり）、家計最終消費支出（県民一人当たり）、県民雇用者報酬（雇用者一人当たり）</t>
    <rPh sb="49" eb="51">
      <t>ケンミン</t>
    </rPh>
    <phoneticPr fontId="11"/>
  </si>
  <si>
    <t>県民雇用者報酬</t>
    <rPh sb="0" eb="2">
      <t>ケンミン</t>
    </rPh>
    <rPh sb="2" eb="5">
      <t>コヨウシャ</t>
    </rPh>
    <rPh sb="5" eb="7">
      <t>ホウシュウ</t>
    </rPh>
    <phoneticPr fontId="12"/>
  </si>
  <si>
    <t xml:space="preserve"> Ⅳ－５  県内総生産（支出側、名目）</t>
    <rPh sb="9" eb="11">
      <t>セイサン</t>
    </rPh>
    <rPh sb="12" eb="14">
      <t>シシュツ</t>
    </rPh>
    <rPh sb="14" eb="15">
      <t>ガワ</t>
    </rPh>
    <phoneticPr fontId="5"/>
  </si>
  <si>
    <t xml:space="preserve"> Ⅳ－５  県内総生産（支出側、名目）　（つづき）</t>
    <rPh sb="9" eb="11">
      <t>セイサン</t>
    </rPh>
    <rPh sb="12" eb="14">
      <t>シシュツ</t>
    </rPh>
    <rPh sb="14" eb="15">
      <t>ガワ</t>
    </rPh>
    <phoneticPr fontId="5"/>
  </si>
  <si>
    <t>Ⅰ  表章形式及び見方・読み方</t>
  </si>
  <si>
    <r>
      <t xml:space="preserve">１ </t>
    </r>
    <r>
      <rPr>
        <b/>
        <sz val="12"/>
        <rFont val="ＭＳ Ｐゴシック"/>
        <family val="3"/>
        <charset val="128"/>
      </rPr>
      <t xml:space="preserve"> </t>
    </r>
    <r>
      <rPr>
        <b/>
        <sz val="12"/>
        <rFont val="ＭＳ ゴシック"/>
        <family val="3"/>
        <charset val="128"/>
      </rPr>
      <t>表章形式</t>
    </r>
  </si>
  <si>
    <t>計　数　表</t>
    <phoneticPr fontId="12"/>
  </si>
  <si>
    <t>内　容</t>
    <phoneticPr fontId="12"/>
  </si>
  <si>
    <t>基　本　勘　定</t>
  </si>
  <si>
    <t>統合勘定</t>
    <phoneticPr fontId="12"/>
  </si>
  <si>
    <t>県内経済活動を生産面と支出面から総括した表</t>
  </si>
  <si>
    <t>県民可処分所得と使用勘定</t>
  </si>
  <si>
    <t>県民が自由に処分できる所得とその使われ方を総括した表</t>
  </si>
  <si>
    <t>資本蓄積と投資資本の調達を記録した表</t>
  </si>
  <si>
    <t>取引主体別に、所得の受取と処分を記録した表</t>
  </si>
  <si>
    <t>４　財貨サービスの移出（純）・統計上の不突合</t>
    <rPh sb="2" eb="4">
      <t>ザイカ</t>
    </rPh>
    <rPh sb="9" eb="11">
      <t>イシュツ</t>
    </rPh>
    <rPh sb="12" eb="13">
      <t>ジュン</t>
    </rPh>
    <rPh sb="15" eb="18">
      <t>トウケイジョウ</t>
    </rPh>
    <rPh sb="19" eb="20">
      <t>フ</t>
    </rPh>
    <rPh sb="20" eb="21">
      <t>トツ</t>
    </rPh>
    <rPh sb="21" eb="22">
      <t>ゴウ</t>
    </rPh>
    <phoneticPr fontId="3"/>
  </si>
  <si>
    <t>(4) 社会保障基金</t>
    <rPh sb="4" eb="6">
      <t>シャカイ</t>
    </rPh>
    <rPh sb="6" eb="8">
      <t>ホショウ</t>
    </rPh>
    <rPh sb="8" eb="10">
      <t>キキン</t>
    </rPh>
    <phoneticPr fontId="3"/>
  </si>
  <si>
    <t>ｊ</t>
  </si>
  <si>
    <t>ｉ</t>
  </si>
  <si>
    <t>ｈ</t>
  </si>
  <si>
    <t>ｇ</t>
  </si>
  <si>
    <t>ｆ</t>
  </si>
  <si>
    <t>ｅ</t>
  </si>
  <si>
    <t>ｄ</t>
  </si>
  <si>
    <t>産出額から中間投入等を控除することにより総生産及び要素所得等を求めた表</t>
  </si>
  <si>
    <t>経済活動別就業者数及び雇用者数</t>
  </si>
  <si>
    <t>経済活動別の労働力の投入量を年間平均就業者数、雇用者数の形で示した表</t>
  </si>
  <si>
    <t>関　連　指　標</t>
  </si>
  <si>
    <t>経済成長率に関するもの</t>
  </si>
  <si>
    <t>名目県内総生産（＝支出）対前年度増加率、実質県内総生産（＝支出）対前年度増加率、県民所得対前年度増加率、県内総支出増加寄与度</t>
    <phoneticPr fontId="12"/>
  </si>
  <si>
    <t>一人当たり所得水準に関するもの</t>
  </si>
  <si>
    <t>一人当たり生産水準に関するもの</t>
  </si>
  <si>
    <t>名目県内純生産（就業者一人当たり）</t>
  </si>
  <si>
    <t>人口及び世帯に関するもの</t>
  </si>
  <si>
    <t>総人口、世帯数</t>
  </si>
  <si>
    <t>その他</t>
  </si>
  <si>
    <t>PJD</t>
    <phoneticPr fontId="11"/>
  </si>
  <si>
    <t>生産指数、賃金指数、消費者物価指数</t>
  </si>
  <si>
    <t>２  表の見方・読み方</t>
  </si>
  <si>
    <r>
      <t>　２　経済活動別就業者数　</t>
    </r>
    <r>
      <rPr>
        <sz val="10.5"/>
        <rFont val="Century"/>
        <family val="1"/>
      </rPr>
      <t xml:space="preserve"> </t>
    </r>
    <r>
      <rPr>
        <sz val="10.5"/>
        <rFont val="ＭＳ 明朝"/>
        <family val="1"/>
        <charset val="128"/>
      </rPr>
      <t>‥‥‥‥‥‥‥‥‥‥‥‥‥‥‥‥‥‥‥‥</t>
    </r>
    <phoneticPr fontId="11"/>
  </si>
  <si>
    <t>(１)</t>
    <phoneticPr fontId="5"/>
  </si>
  <si>
    <t>H25</t>
    <phoneticPr fontId="3"/>
  </si>
  <si>
    <t>平成25暦年</t>
    <phoneticPr fontId="3"/>
  </si>
  <si>
    <t>H25</t>
    <phoneticPr fontId="11"/>
  </si>
  <si>
    <t>平成25年度</t>
    <phoneticPr fontId="11"/>
  </si>
  <si>
    <r>
      <t>　１　経済活動別県内総生産</t>
    </r>
    <r>
      <rPr>
        <sz val="10.5"/>
        <rFont val="Century"/>
        <family val="1"/>
      </rPr>
      <t xml:space="preserve"> </t>
    </r>
    <r>
      <rPr>
        <sz val="10.5"/>
        <rFont val="ＭＳ 明朝"/>
        <family val="1"/>
        <charset val="128"/>
      </rPr>
      <t>（名目）</t>
    </r>
    <r>
      <rPr>
        <sz val="10.5"/>
        <rFont val="Century"/>
        <family val="1"/>
      </rPr>
      <t xml:space="preserve"> </t>
    </r>
    <r>
      <rPr>
        <sz val="10.5"/>
        <rFont val="ＭＳ 明朝"/>
        <family val="1"/>
        <charset val="128"/>
      </rPr>
      <t>‥‥‥‥‥‥‥‥‥‥‥‥‥‥‥‥</t>
    </r>
    <rPh sb="15" eb="17">
      <t>メイモク</t>
    </rPh>
    <phoneticPr fontId="11"/>
  </si>
  <si>
    <r>
      <t>　２　経済活動別県内総生産</t>
    </r>
    <r>
      <rPr>
        <sz val="10.5"/>
        <rFont val="Century"/>
        <family val="1"/>
      </rPr>
      <t xml:space="preserve"> </t>
    </r>
    <r>
      <rPr>
        <sz val="10.5"/>
        <rFont val="ＭＳ 明朝"/>
        <family val="1"/>
        <charset val="128"/>
      </rPr>
      <t>（実質：連鎖方式）</t>
    </r>
    <r>
      <rPr>
        <sz val="10.5"/>
        <rFont val="Century"/>
        <family val="1"/>
      </rPr>
      <t xml:space="preserve"> </t>
    </r>
    <r>
      <rPr>
        <sz val="10.5"/>
        <rFont val="ＭＳ 明朝"/>
        <family val="1"/>
        <charset val="128"/>
      </rPr>
      <t>‥‥‥‥‥‥‥‥‥‥‥‥‥‥‥‥</t>
    </r>
    <rPh sb="15" eb="17">
      <t>ジッシツ</t>
    </rPh>
    <rPh sb="18" eb="20">
      <t>レンサ</t>
    </rPh>
    <rPh sb="20" eb="22">
      <t>ホウシキ</t>
    </rPh>
    <phoneticPr fontId="11"/>
  </si>
  <si>
    <r>
      <t>　３　経済活動別県内総生産</t>
    </r>
    <r>
      <rPr>
        <sz val="10.5"/>
        <rFont val="Century"/>
        <family val="1"/>
      </rPr>
      <t xml:space="preserve"> </t>
    </r>
    <r>
      <rPr>
        <sz val="10.5"/>
        <rFont val="ＭＳ 明朝"/>
        <family val="1"/>
        <charset val="128"/>
      </rPr>
      <t>（デフレーター：連鎖方式）</t>
    </r>
    <r>
      <rPr>
        <sz val="10.5"/>
        <rFont val="Century"/>
        <family val="1"/>
      </rPr>
      <t xml:space="preserve"> </t>
    </r>
    <r>
      <rPr>
        <sz val="10.5"/>
        <rFont val="ＭＳ 明朝"/>
        <family val="1"/>
        <charset val="128"/>
      </rPr>
      <t>‥‥‥‥‥‥‥‥‥‥‥‥‥‥‥‥</t>
    </r>
    <rPh sb="22" eb="24">
      <t>レンサ</t>
    </rPh>
    <rPh sb="24" eb="26">
      <t>ホウシキ</t>
    </rPh>
    <phoneticPr fontId="11"/>
  </si>
  <si>
    <t>２　営業余剰・混合所得</t>
    <rPh sb="7" eb="9">
      <t>コンゴウ</t>
    </rPh>
    <rPh sb="9" eb="11">
      <t>ショトク</t>
    </rPh>
    <phoneticPr fontId="3"/>
  </si>
  <si>
    <t>対前年度増加率</t>
    <rPh sb="0" eb="1">
      <t>タイ</t>
    </rPh>
    <rPh sb="1" eb="4">
      <t>ゼンネンドヒ</t>
    </rPh>
    <rPh sb="4" eb="6">
      <t>ゾウカ</t>
    </rPh>
    <rPh sb="6" eb="7">
      <t>リツ</t>
    </rPh>
    <phoneticPr fontId="3"/>
  </si>
  <si>
    <t>チェック欄（０になっていればよい）</t>
    <rPh sb="4" eb="5">
      <t>ラン</t>
    </rPh>
    <phoneticPr fontId="3"/>
  </si>
  <si>
    <t>統合勘定の財産所得（純）</t>
    <rPh sb="0" eb="2">
      <t>トウゴウ</t>
    </rPh>
    <rPh sb="2" eb="4">
      <t>カンジョウ</t>
    </rPh>
    <rPh sb="5" eb="7">
      <t>ザイサン</t>
    </rPh>
    <rPh sb="7" eb="9">
      <t>ショトク</t>
    </rPh>
    <rPh sb="10" eb="11">
      <t>ジュン</t>
    </rPh>
    <phoneticPr fontId="3"/>
  </si>
  <si>
    <t>受取純（受取－支払）</t>
    <rPh sb="0" eb="2">
      <t>ウケトリ</t>
    </rPh>
    <rPh sb="2" eb="3">
      <t>ジュン</t>
    </rPh>
    <rPh sb="4" eb="6">
      <t>ウケトリ</t>
    </rPh>
    <rPh sb="7" eb="9">
      <t>シハライ</t>
    </rPh>
    <phoneticPr fontId="3"/>
  </si>
  <si>
    <t>単位：百万円</t>
    <phoneticPr fontId="5"/>
  </si>
  <si>
    <t>合計</t>
  </si>
  <si>
    <t xml:space="preserve">      合     計</t>
  </si>
  <si>
    <t>消費</t>
  </si>
  <si>
    <t>輸入</t>
  </si>
  <si>
    <t>小計</t>
  </si>
  <si>
    <t>電ガ</t>
  </si>
  <si>
    <t>不</t>
  </si>
  <si>
    <t>金保</t>
  </si>
  <si>
    <t>卸小</t>
  </si>
  <si>
    <t>建</t>
  </si>
  <si>
    <t>製</t>
  </si>
  <si>
    <t>鉱</t>
  </si>
  <si>
    <t>水</t>
  </si>
  <si>
    <t>林</t>
  </si>
  <si>
    <t>農</t>
  </si>
  <si>
    <t>・混合所得</t>
  </si>
  <si>
    <t>単位：百万円</t>
    <phoneticPr fontId="18"/>
  </si>
  <si>
    <t>生産者</t>
    <phoneticPr fontId="18"/>
  </si>
  <si>
    <t xml:space="preserve">県内 </t>
    <phoneticPr fontId="18"/>
  </si>
  <si>
    <t>項　　　　目</t>
  </si>
  <si>
    <t>雇用者報酬</t>
  </si>
  <si>
    <t>要素所得</t>
    <rPh sb="0" eb="2">
      <t>ヨウソ</t>
    </rPh>
    <phoneticPr fontId="18"/>
  </si>
  <si>
    <t>　可処分所得（０になっていればよい）</t>
    <rPh sb="1" eb="4">
      <t>カショブン</t>
    </rPh>
    <rPh sb="4" eb="6">
      <t>ショトク</t>
    </rPh>
    <phoneticPr fontId="3"/>
  </si>
  <si>
    <t>　貯蓄（０になっていればよい）</t>
    <rPh sb="1" eb="3">
      <t>チョチク</t>
    </rPh>
    <phoneticPr fontId="3"/>
  </si>
  <si>
    <t>合計</t>
    <rPh sb="0" eb="2">
      <t>ゴウケイ</t>
    </rPh>
    <phoneticPr fontId="11"/>
  </si>
  <si>
    <t>SU</t>
    <phoneticPr fontId="11"/>
  </si>
  <si>
    <t>02</t>
    <phoneticPr fontId="11"/>
  </si>
  <si>
    <t>　消費（０になっていればよい）</t>
    <rPh sb="1" eb="3">
      <t>ショウヒ</t>
    </rPh>
    <phoneticPr fontId="3"/>
  </si>
  <si>
    <t>不突合（０になっていればよい）</t>
    <rPh sb="0" eb="1">
      <t>フ</t>
    </rPh>
    <rPh sb="1" eb="2">
      <t>トツ</t>
    </rPh>
    <rPh sb="2" eb="3">
      <t>ゴウ</t>
    </rPh>
    <phoneticPr fontId="3"/>
  </si>
  <si>
    <t>チェック表</t>
    <rPh sb="4" eb="5">
      <t>ヒョウ</t>
    </rPh>
    <phoneticPr fontId="3"/>
  </si>
  <si>
    <t>統合勘定の県民可処分所得</t>
    <rPh sb="0" eb="2">
      <t>トウゴウ</t>
    </rPh>
    <rPh sb="2" eb="4">
      <t>カンジョウ</t>
    </rPh>
    <rPh sb="5" eb="7">
      <t>ケンミン</t>
    </rPh>
    <rPh sb="7" eb="10">
      <t>カショブン</t>
    </rPh>
    <rPh sb="10" eb="12">
      <t>ショトク</t>
    </rPh>
    <phoneticPr fontId="3"/>
  </si>
  <si>
    <t>統合勘定の貯蓄</t>
    <rPh sb="0" eb="2">
      <t>トウゴウ</t>
    </rPh>
    <rPh sb="2" eb="4">
      <t>カンジョウ</t>
    </rPh>
    <rPh sb="5" eb="7">
      <t>チョチク</t>
    </rPh>
    <phoneticPr fontId="3"/>
  </si>
  <si>
    <t>　政府</t>
    <rPh sb="1" eb="3">
      <t>セイフ</t>
    </rPh>
    <phoneticPr fontId="3"/>
  </si>
  <si>
    <t>　民間</t>
    <rPh sb="1" eb="3">
      <t>ミンカン</t>
    </rPh>
    <phoneticPr fontId="3"/>
  </si>
  <si>
    <t>統合勘定の消費</t>
    <rPh sb="0" eb="2">
      <t>トウゴウ</t>
    </rPh>
    <rPh sb="2" eb="4">
      <t>カンジョウ</t>
    </rPh>
    <rPh sb="5" eb="7">
      <t>ショウヒ</t>
    </rPh>
    <phoneticPr fontId="3"/>
  </si>
  <si>
    <t>可処分所得（県民可処分所得）</t>
    <rPh sb="0" eb="3">
      <t>カショブン</t>
    </rPh>
    <rPh sb="3" eb="5">
      <t>ショトク</t>
    </rPh>
    <rPh sb="6" eb="8">
      <t>ケンミン</t>
    </rPh>
    <rPh sb="8" eb="11">
      <t>カショブン</t>
    </rPh>
    <rPh sb="11" eb="13">
      <t>ショトク</t>
    </rPh>
    <phoneticPr fontId="3"/>
  </si>
  <si>
    <t>年金基金年金準備金</t>
    <rPh sb="0" eb="2">
      <t>ネンキン</t>
    </rPh>
    <rPh sb="2" eb="4">
      <t>キキン</t>
    </rPh>
    <rPh sb="4" eb="6">
      <t>ネンキン</t>
    </rPh>
    <rPh sb="6" eb="9">
      <t>ジュンビキン</t>
    </rPh>
    <phoneticPr fontId="3"/>
  </si>
  <si>
    <t>　貯蓄総額</t>
    <rPh sb="1" eb="3">
      <t>チョチク</t>
    </rPh>
    <rPh sb="3" eb="5">
      <t>ソウガク</t>
    </rPh>
    <phoneticPr fontId="3"/>
  </si>
  <si>
    <t>②</t>
  </si>
  <si>
    <t>-</t>
  </si>
  <si>
    <t>８</t>
  </si>
  <si>
    <t>金融・保険業</t>
  </si>
  <si>
    <t>卸売・小売業</t>
  </si>
  <si>
    <t>－表の見方・読み方－
・投資の結果としての資本蓄積の状況と、その原資となる投資資金の調達元を制度部門別に総括した表である。
・上段は資本の蓄積を、下段は投資資金の調達元を表している。
・貯蓄を通じて制度部門別所得支出勘定と接続している。</t>
    <phoneticPr fontId="11"/>
  </si>
  <si>
    <t>県民可処分所得</t>
    <phoneticPr fontId="11"/>
  </si>
  <si>
    <t>４　純貸出(＋)/純借入（－)</t>
    <rPh sb="2" eb="3">
      <t>ジュン</t>
    </rPh>
    <rPh sb="3" eb="5">
      <t>カシダシ</t>
    </rPh>
    <rPh sb="9" eb="10">
      <t>ジュン</t>
    </rPh>
    <rPh sb="10" eb="12">
      <t>カリイレ</t>
    </rPh>
    <phoneticPr fontId="3"/>
  </si>
  <si>
    <t>(６)  生産・輸入品に課される税(控除)補助金</t>
  </si>
  <si>
    <t>(７)  県内 要素所得（純生産）</t>
  </si>
  <si>
    <t>(８)  雇用者報酬</t>
  </si>
  <si>
    <t>雇用者報酬</t>
    <phoneticPr fontId="11"/>
  </si>
  <si>
    <t>H20</t>
  </si>
  <si>
    <t>H21</t>
  </si>
  <si>
    <t>食</t>
    <rPh sb="0" eb="1">
      <t>ショク</t>
    </rPh>
    <phoneticPr fontId="11"/>
  </si>
  <si>
    <t>繊</t>
    <rPh sb="0" eb="1">
      <t>セン</t>
    </rPh>
    <phoneticPr fontId="11"/>
  </si>
  <si>
    <t>化</t>
    <rPh sb="0" eb="1">
      <t>カ</t>
    </rPh>
    <phoneticPr fontId="11"/>
  </si>
  <si>
    <t>石</t>
    <rPh sb="0" eb="1">
      <t>イシ</t>
    </rPh>
    <phoneticPr fontId="11"/>
  </si>
  <si>
    <t>窯</t>
    <rPh sb="0" eb="1">
      <t>カマ</t>
    </rPh>
    <phoneticPr fontId="11"/>
  </si>
  <si>
    <t>一</t>
    <rPh sb="0" eb="1">
      <t>イチ</t>
    </rPh>
    <phoneticPr fontId="11"/>
  </si>
  <si>
    <t>輸</t>
    <rPh sb="0" eb="1">
      <t>ユ</t>
    </rPh>
    <phoneticPr fontId="11"/>
  </si>
  <si>
    <t>静岡県の県民経済計算</t>
  </si>
  <si>
    <t>【　計数編　】</t>
    <rPh sb="2" eb="4">
      <t>ケイスウ</t>
    </rPh>
    <rPh sb="4" eb="5">
      <t>ヘン</t>
    </rPh>
    <phoneticPr fontId="11"/>
  </si>
  <si>
    <t>１　民間最終消費支出</t>
    <phoneticPr fontId="3"/>
  </si>
  <si>
    <t>３　県民貯蓄</t>
    <phoneticPr fontId="3"/>
  </si>
  <si>
    <t>対前年度増加率</t>
    <phoneticPr fontId="3"/>
  </si>
  <si>
    <t>単位：％　</t>
    <phoneticPr fontId="3"/>
  </si>
  <si>
    <t>-</t>
    <phoneticPr fontId="3"/>
  </si>
  <si>
    <t>５　県民貯蓄</t>
    <phoneticPr fontId="3"/>
  </si>
  <si>
    <t>項目</t>
    <phoneticPr fontId="12"/>
  </si>
  <si>
    <t>就業者一人当たり県内総生産</t>
    <phoneticPr fontId="12"/>
  </si>
  <si>
    <t>GDP05</t>
  </si>
  <si>
    <t>GDP06</t>
  </si>
  <si>
    <t>GDP07</t>
  </si>
  <si>
    <t>GDP08</t>
  </si>
  <si>
    <t>GDP09</t>
  </si>
  <si>
    <t>GDP10</t>
  </si>
  <si>
    <t>GDP11</t>
  </si>
  <si>
    <t>GDP12</t>
  </si>
  <si>
    <t>GDP13</t>
  </si>
  <si>
    <t>GDP14</t>
  </si>
  <si>
    <t>GDP15</t>
  </si>
  <si>
    <t>GDP16</t>
  </si>
  <si>
    <t>GDP17</t>
  </si>
  <si>
    <t>GDP18</t>
  </si>
  <si>
    <t>GDP19</t>
  </si>
  <si>
    <t>GDP20</t>
  </si>
  <si>
    <t>GDP21</t>
  </si>
  <si>
    <t>GDP22</t>
  </si>
  <si>
    <t>GDP23</t>
  </si>
  <si>
    <t>GDP24</t>
  </si>
  <si>
    <t>GDP25</t>
  </si>
  <si>
    <t>GDP26</t>
  </si>
  <si>
    <t>GDP27</t>
  </si>
  <si>
    <t>GDP28</t>
  </si>
  <si>
    <t>GDP29</t>
  </si>
  <si>
    <t>GDP30</t>
  </si>
  <si>
    <t>GDP31</t>
  </si>
  <si>
    <t>GDP32</t>
  </si>
  <si>
    <t>GDP33</t>
  </si>
  <si>
    <t>GDP34</t>
  </si>
  <si>
    <t>GDP35</t>
  </si>
  <si>
    <t>GDP36</t>
  </si>
  <si>
    <t>GDP37</t>
  </si>
  <si>
    <t>GDP38</t>
  </si>
  <si>
    <t>GDP39</t>
  </si>
  <si>
    <t>GDP40</t>
  </si>
  <si>
    <t>GDP41</t>
  </si>
  <si>
    <t>(1) 財貨・サービスの移出入(純）</t>
    <rPh sb="14" eb="15">
      <t>ニュウ</t>
    </rPh>
    <rPh sb="16" eb="17">
      <t>ジュン</t>
    </rPh>
    <phoneticPr fontId="3"/>
  </si>
  <si>
    <t>(2) 統計上の不突合</t>
    <phoneticPr fontId="3"/>
  </si>
  <si>
    <t>４　財貨・サービスの移出入（純）・統計上の不突合・開差</t>
    <rPh sb="2" eb="4">
      <t>ザイカ</t>
    </rPh>
    <rPh sb="10" eb="12">
      <t>イシュツ</t>
    </rPh>
    <rPh sb="12" eb="13">
      <t>ニュウ</t>
    </rPh>
    <rPh sb="14" eb="15">
      <t>ジュン</t>
    </rPh>
    <rPh sb="17" eb="20">
      <t>トウケイジョウ</t>
    </rPh>
    <rPh sb="21" eb="22">
      <t>フ</t>
    </rPh>
    <rPh sb="22" eb="23">
      <t>トツ</t>
    </rPh>
    <rPh sb="23" eb="24">
      <t>ゴウ</t>
    </rPh>
    <rPh sb="25" eb="26">
      <t>カイ</t>
    </rPh>
    <rPh sb="26" eb="27">
      <t>サ</t>
    </rPh>
    <phoneticPr fontId="3"/>
  </si>
  <si>
    <t>４　財貨・サービスの移出入(純)・統計上の不突合･開差</t>
    <rPh sb="2" eb="4">
      <t>ザイカ</t>
    </rPh>
    <rPh sb="10" eb="12">
      <t>イシュツ</t>
    </rPh>
    <rPh sb="12" eb="13">
      <t>ニュウ</t>
    </rPh>
    <rPh sb="14" eb="15">
      <t>ジュン</t>
    </rPh>
    <rPh sb="17" eb="20">
      <t>トウケイジョウ</t>
    </rPh>
    <rPh sb="21" eb="22">
      <t>フ</t>
    </rPh>
    <rPh sb="22" eb="23">
      <t>トツ</t>
    </rPh>
    <rPh sb="23" eb="24">
      <t>ゴウ</t>
    </rPh>
    <rPh sb="25" eb="26">
      <t>カイ</t>
    </rPh>
    <rPh sb="26" eb="27">
      <t>サ</t>
    </rPh>
    <phoneticPr fontId="3"/>
  </si>
  <si>
    <t>電信電話業</t>
    <rPh sb="0" eb="2">
      <t>デンシン</t>
    </rPh>
    <rPh sb="2" eb="4">
      <t>デンワ</t>
    </rPh>
    <rPh sb="4" eb="5">
      <t>ギョウ</t>
    </rPh>
    <phoneticPr fontId="18"/>
  </si>
  <si>
    <t>SSR33</t>
  </si>
  <si>
    <t>郵便業</t>
    <rPh sb="0" eb="2">
      <t>ユウビン</t>
    </rPh>
    <rPh sb="2" eb="3">
      <t>ギョウ</t>
    </rPh>
    <phoneticPr fontId="18"/>
  </si>
  <si>
    <t>SSR32</t>
  </si>
  <si>
    <t>その他の運輸業</t>
    <rPh sb="0" eb="3">
      <t>ソノタ</t>
    </rPh>
    <rPh sb="4" eb="7">
      <t>ウンユギョウ</t>
    </rPh>
    <phoneticPr fontId="18"/>
  </si>
  <si>
    <t>SSR31</t>
  </si>
  <si>
    <t>水運業、航空運送業</t>
    <rPh sb="0" eb="2">
      <t>スイウン</t>
    </rPh>
    <rPh sb="2" eb="3">
      <t>ギョウ</t>
    </rPh>
    <rPh sb="4" eb="6">
      <t>コウクウ</t>
    </rPh>
    <rPh sb="6" eb="9">
      <t>ウンソウギョウ</t>
    </rPh>
    <phoneticPr fontId="18"/>
  </si>
  <si>
    <t>SSR30</t>
  </si>
  <si>
    <t>道路運送業</t>
    <rPh sb="0" eb="2">
      <t>ドウロ</t>
    </rPh>
    <rPh sb="2" eb="5">
      <t>ウンソウギョウ</t>
    </rPh>
    <phoneticPr fontId="18"/>
  </si>
  <si>
    <t>SSR29</t>
  </si>
  <si>
    <t>鉄道業</t>
    <rPh sb="0" eb="2">
      <t>テツドウ</t>
    </rPh>
    <rPh sb="2" eb="3">
      <t>ギョウ</t>
    </rPh>
    <phoneticPr fontId="18"/>
  </si>
  <si>
    <t>SSR28</t>
  </si>
  <si>
    <t>不動産賃貸業</t>
    <rPh sb="0" eb="3">
      <t>フドウサン</t>
    </rPh>
    <rPh sb="3" eb="6">
      <t>チンタイギョウ</t>
    </rPh>
    <phoneticPr fontId="18"/>
  </si>
  <si>
    <t>SSR27</t>
  </si>
  <si>
    <t>住宅賃貸業</t>
    <rPh sb="0" eb="2">
      <t>ジュウタク</t>
    </rPh>
    <rPh sb="2" eb="5">
      <t>チンタイギョウ</t>
    </rPh>
    <phoneticPr fontId="18"/>
  </si>
  <si>
    <t>SSR26</t>
  </si>
  <si>
    <t>不動産仲介・管理業</t>
    <rPh sb="0" eb="3">
      <t>フドウサン</t>
    </rPh>
    <rPh sb="3" eb="5">
      <t>チュウカイ</t>
    </rPh>
    <rPh sb="6" eb="9">
      <t>カンリギョウ</t>
    </rPh>
    <phoneticPr fontId="18"/>
  </si>
  <si>
    <t>SSR25</t>
  </si>
  <si>
    <t>保険業</t>
    <rPh sb="0" eb="3">
      <t>ホケンギョウ</t>
    </rPh>
    <phoneticPr fontId="18"/>
  </si>
  <si>
    <t>SSR24</t>
  </si>
  <si>
    <t>公的金融機関</t>
    <rPh sb="0" eb="2">
      <t>コウテキ</t>
    </rPh>
    <rPh sb="2" eb="4">
      <t>キンユウ</t>
    </rPh>
    <rPh sb="4" eb="6">
      <t>キカン</t>
    </rPh>
    <phoneticPr fontId="18"/>
  </si>
  <si>
    <t>SSR23</t>
  </si>
  <si>
    <t>民間金融機関</t>
    <rPh sb="0" eb="2">
      <t>ミンカン</t>
    </rPh>
    <rPh sb="2" eb="4">
      <t>キンユウ</t>
    </rPh>
    <rPh sb="4" eb="6">
      <t>キカン</t>
    </rPh>
    <phoneticPr fontId="18"/>
  </si>
  <si>
    <t>SSR22</t>
  </si>
  <si>
    <t>帰属利子</t>
    <rPh sb="0" eb="2">
      <t>キゾク</t>
    </rPh>
    <rPh sb="2" eb="4">
      <t>リシ</t>
    </rPh>
    <phoneticPr fontId="18"/>
  </si>
  <si>
    <t>SSR21</t>
  </si>
  <si>
    <t>SSR20</t>
  </si>
  <si>
    <t>卸売業</t>
    <rPh sb="2" eb="3">
      <t>ギョウ</t>
    </rPh>
    <phoneticPr fontId="70"/>
  </si>
  <si>
    <t>SSR19</t>
  </si>
  <si>
    <t>廃棄物処理業</t>
    <rPh sb="0" eb="3">
      <t>ハイキブツ</t>
    </rPh>
    <rPh sb="3" eb="5">
      <t>ショリ</t>
    </rPh>
    <rPh sb="5" eb="6">
      <t>ギョウ</t>
    </rPh>
    <phoneticPr fontId="3"/>
  </si>
  <si>
    <t>SSR18</t>
  </si>
  <si>
    <t>水道業</t>
    <rPh sb="0" eb="3">
      <t>スイドウギョウ</t>
    </rPh>
    <phoneticPr fontId="3"/>
  </si>
  <si>
    <t>SSR17</t>
  </si>
  <si>
    <t>熱供給業</t>
    <rPh sb="0" eb="1">
      <t>ネツ</t>
    </rPh>
    <rPh sb="1" eb="3">
      <t>キョウキュウ</t>
    </rPh>
    <rPh sb="3" eb="4">
      <t>ギョウ</t>
    </rPh>
    <phoneticPr fontId="3"/>
  </si>
  <si>
    <t>SSR16</t>
  </si>
  <si>
    <t>ガス業</t>
    <rPh sb="2" eb="3">
      <t>ギョウ</t>
    </rPh>
    <phoneticPr fontId="3"/>
  </si>
  <si>
    <t>SSR15</t>
  </si>
  <si>
    <t>電気業</t>
    <rPh sb="2" eb="3">
      <t>ギョウ</t>
    </rPh>
    <phoneticPr fontId="3"/>
  </si>
  <si>
    <t>SSR14</t>
  </si>
  <si>
    <t>SSR13</t>
  </si>
  <si>
    <t>補修工事</t>
    <rPh sb="0" eb="2">
      <t>ホシュウ</t>
    </rPh>
    <rPh sb="2" eb="4">
      <t>コウジ</t>
    </rPh>
    <phoneticPr fontId="17"/>
  </si>
  <si>
    <t>SSR12</t>
  </si>
  <si>
    <t>建築工事・土木工事</t>
    <rPh sb="0" eb="2">
      <t>ケンチク</t>
    </rPh>
    <rPh sb="2" eb="4">
      <t>コウジ</t>
    </rPh>
    <rPh sb="5" eb="7">
      <t>ドボク</t>
    </rPh>
    <rPh sb="7" eb="9">
      <t>コウジ</t>
    </rPh>
    <phoneticPr fontId="17"/>
  </si>
  <si>
    <t>SSR11</t>
  </si>
  <si>
    <t>Ⅳ－７　県内総生産（支出側、デフレーター：連鎖方式）</t>
    <rPh sb="4" eb="6">
      <t>ケンナイ</t>
    </rPh>
    <rPh sb="6" eb="9">
      <t>ソウセイサン</t>
    </rPh>
    <rPh sb="10" eb="12">
      <t>シシュツ</t>
    </rPh>
    <rPh sb="12" eb="13">
      <t>ガワ</t>
    </rPh>
    <rPh sb="21" eb="23">
      <t>レンサ</t>
    </rPh>
    <phoneticPr fontId="5"/>
  </si>
  <si>
    <t xml:space="preserve"> Ⅳ－６  県内総生産（支出側、実質：連鎖方式）</t>
    <rPh sb="9" eb="11">
      <t>セイサン</t>
    </rPh>
    <rPh sb="12" eb="14">
      <t>シシュツ</t>
    </rPh>
    <rPh sb="14" eb="15">
      <t>ガワ</t>
    </rPh>
    <rPh sb="16" eb="18">
      <t>ジッシツ</t>
    </rPh>
    <rPh sb="19" eb="21">
      <t>レンサ</t>
    </rPh>
    <rPh sb="21" eb="23">
      <t>ホウシキ</t>
    </rPh>
    <phoneticPr fontId="5"/>
  </si>
  <si>
    <t xml:space="preserve"> Ⅳ－６  県内総生産（支出側、実質：連鎖方式）　（つづき）</t>
    <rPh sb="14" eb="15">
      <t>ガワ</t>
    </rPh>
    <rPh sb="19" eb="21">
      <t>レンサ</t>
    </rPh>
    <phoneticPr fontId="5"/>
  </si>
  <si>
    <t>農業サービス業</t>
    <rPh sb="0" eb="2">
      <t>ノウギョウ</t>
    </rPh>
    <rPh sb="2" eb="7">
      <t>サービスギョウ</t>
    </rPh>
    <phoneticPr fontId="3"/>
  </si>
  <si>
    <t>（参考）支払利子（FISIM調整前）</t>
    <phoneticPr fontId="11"/>
  </si>
  <si>
    <r>
      <t>（参考）</t>
    </r>
    <r>
      <rPr>
        <sz val="10"/>
        <rFont val="ＭＳ Ｐ明朝"/>
        <family val="1"/>
        <charset val="128"/>
      </rPr>
      <t>受取利子（FISIM調整前）</t>
    </r>
    <phoneticPr fontId="11"/>
  </si>
  <si>
    <t>－表の見方・読み方－
・投資の結果としての資本蓄積の状況と、その原資となる投資資金の調達方法を総括した表である。制度部門別資本調達勘定を合計して求められる。
・上段は資本の蓄積を下段は投資資金の調達元を表している。</t>
    <phoneticPr fontId="11"/>
  </si>
  <si>
    <t>(２)</t>
    <phoneticPr fontId="3"/>
  </si>
  <si>
    <t>a</t>
    <phoneticPr fontId="3"/>
  </si>
  <si>
    <t>b</t>
    <phoneticPr fontId="3"/>
  </si>
  <si>
    <t>③</t>
    <phoneticPr fontId="3"/>
  </si>
  <si>
    <t>④</t>
    <phoneticPr fontId="3"/>
  </si>
  <si>
    <t>(３)</t>
    <phoneticPr fontId="3"/>
  </si>
  <si>
    <t>(４)</t>
    <phoneticPr fontId="3"/>
  </si>
  <si>
    <t>単位：％</t>
    <phoneticPr fontId="3"/>
  </si>
  <si>
    <t>　(2)　 統計上の不突合</t>
    <phoneticPr fontId="3"/>
  </si>
  <si>
    <t>(2)</t>
    <phoneticPr fontId="11"/>
  </si>
  <si>
    <t>非金融法人企業</t>
    <rPh sb="0" eb="1">
      <t>ヒ</t>
    </rPh>
    <rPh sb="1" eb="3">
      <t>キンユウ</t>
    </rPh>
    <rPh sb="3" eb="5">
      <t>ホウジン</t>
    </rPh>
    <rPh sb="5" eb="7">
      <t>キギョウ</t>
    </rPh>
    <phoneticPr fontId="12"/>
  </si>
  <si>
    <t>　民間</t>
    <rPh sb="1" eb="3">
      <t>ミンカン</t>
    </rPh>
    <phoneticPr fontId="12"/>
  </si>
  <si>
    <t>　公的</t>
    <rPh sb="1" eb="3">
      <t>コウテキ</t>
    </rPh>
    <phoneticPr fontId="12"/>
  </si>
  <si>
    <t>金融機関</t>
    <rPh sb="0" eb="2">
      <t>キンユウ</t>
    </rPh>
    <rPh sb="2" eb="4">
      <t>キカン</t>
    </rPh>
    <phoneticPr fontId="12"/>
  </si>
  <si>
    <t>一般政府</t>
    <rPh sb="0" eb="2">
      <t>イッパン</t>
    </rPh>
    <rPh sb="2" eb="4">
      <t>セイフ</t>
    </rPh>
    <phoneticPr fontId="12"/>
  </si>
  <si>
    <t>　国</t>
    <rPh sb="1" eb="2">
      <t>クニ</t>
    </rPh>
    <phoneticPr fontId="12"/>
  </si>
  <si>
    <t>　県</t>
    <rPh sb="1" eb="2">
      <t>ケン</t>
    </rPh>
    <phoneticPr fontId="12"/>
  </si>
  <si>
    <t>　市町村</t>
    <rPh sb="1" eb="4">
      <t>シチョウソン</t>
    </rPh>
    <phoneticPr fontId="12"/>
  </si>
  <si>
    <t>　社会保障基金</t>
    <rPh sb="1" eb="3">
      <t>シャカイ</t>
    </rPh>
    <rPh sb="3" eb="5">
      <t>ホショウ</t>
    </rPh>
    <rPh sb="5" eb="7">
      <t>キキン</t>
    </rPh>
    <phoneticPr fontId="12"/>
  </si>
  <si>
    <t>家計（個人企業含む）</t>
    <rPh sb="0" eb="2">
      <t>カケイ</t>
    </rPh>
    <rPh sb="3" eb="5">
      <t>コジン</t>
    </rPh>
    <rPh sb="5" eb="7">
      <t>キギョウ</t>
    </rPh>
    <rPh sb="7" eb="8">
      <t>フク</t>
    </rPh>
    <phoneticPr fontId="12"/>
  </si>
  <si>
    <t>　家計（非企業部門）消費者負債利子</t>
    <rPh sb="1" eb="3">
      <t>カケイ</t>
    </rPh>
    <rPh sb="4" eb="5">
      <t>ヒ</t>
    </rPh>
    <rPh sb="5" eb="7">
      <t>キギョウ</t>
    </rPh>
    <rPh sb="7" eb="9">
      <t>ブモン</t>
    </rPh>
    <rPh sb="10" eb="13">
      <t>ショウヒシャ</t>
    </rPh>
    <rPh sb="13" eb="15">
      <t>フサイ</t>
    </rPh>
    <rPh sb="15" eb="17">
      <t>リシ</t>
    </rPh>
    <phoneticPr fontId="12"/>
  </si>
  <si>
    <t>　農林水産業</t>
    <rPh sb="1" eb="3">
      <t>ノウリン</t>
    </rPh>
    <rPh sb="3" eb="6">
      <t>スイサンギョウ</t>
    </rPh>
    <phoneticPr fontId="12"/>
  </si>
  <si>
    <t>　非農林水産業</t>
    <rPh sb="1" eb="2">
      <t>ヒ</t>
    </rPh>
    <rPh sb="2" eb="4">
      <t>ノウリン</t>
    </rPh>
    <rPh sb="4" eb="7">
      <t>スイサンギョウ</t>
    </rPh>
    <phoneticPr fontId="12"/>
  </si>
  <si>
    <t>　持ち家</t>
    <rPh sb="1" eb="4">
      <t>モチイエ</t>
    </rPh>
    <phoneticPr fontId="12"/>
  </si>
  <si>
    <t>対家計民間非営利団体</t>
    <rPh sb="0" eb="1">
      <t>タイ</t>
    </rPh>
    <rPh sb="1" eb="3">
      <t>カケイ</t>
    </rPh>
    <rPh sb="3" eb="5">
      <t>ミンカン</t>
    </rPh>
    <rPh sb="5" eb="8">
      <t>ヒエイリ</t>
    </rPh>
    <rPh sb="8" eb="10">
      <t>ダンタイ</t>
    </rPh>
    <phoneticPr fontId="12"/>
  </si>
  <si>
    <t>◇　支払利子(FISIM調整前)</t>
    <rPh sb="2" eb="4">
      <t>シハライ</t>
    </rPh>
    <rPh sb="4" eb="6">
      <t>リシ</t>
    </rPh>
    <rPh sb="12" eb="14">
      <t>チョウセイ</t>
    </rPh>
    <rPh sb="14" eb="15">
      <t>マエ</t>
    </rPh>
    <phoneticPr fontId="12"/>
  </si>
  <si>
    <t>H27</t>
  </si>
  <si>
    <t>1．農林水産業</t>
    <rPh sb="2" eb="4">
      <t>ノウリン</t>
    </rPh>
    <rPh sb="4" eb="7">
      <t>スイサンギョウ</t>
    </rPh>
    <phoneticPr fontId="12"/>
  </si>
  <si>
    <t>　(1)農業</t>
    <rPh sb="4" eb="6">
      <t>ノウギョウ</t>
    </rPh>
    <phoneticPr fontId="12"/>
  </si>
  <si>
    <t>　(2)林業</t>
    <rPh sb="4" eb="6">
      <t>リンギョウ</t>
    </rPh>
    <phoneticPr fontId="3"/>
  </si>
  <si>
    <t>　(3)水産業</t>
    <rPh sb="4" eb="7">
      <t>スイサンギョウ</t>
    </rPh>
    <phoneticPr fontId="12"/>
  </si>
  <si>
    <t>２．鉱        業</t>
    <phoneticPr fontId="12"/>
  </si>
  <si>
    <t>３．製   造   業</t>
    <phoneticPr fontId="12"/>
  </si>
  <si>
    <t>　(1)　食　料　品</t>
  </si>
  <si>
    <t>　(2)　繊　維　製　品</t>
    <rPh sb="9" eb="10">
      <t>セイ</t>
    </rPh>
    <rPh sb="11" eb="12">
      <t>シナ</t>
    </rPh>
    <phoneticPr fontId="3"/>
  </si>
  <si>
    <t>　(3)　パルプ･紙・紙加工品</t>
    <rPh sb="11" eb="12">
      <t>カミ</t>
    </rPh>
    <rPh sb="12" eb="15">
      <t>カコウヒン</t>
    </rPh>
    <phoneticPr fontId="3"/>
  </si>
  <si>
    <t>　(4)　化　　学</t>
  </si>
  <si>
    <t>　(5)　石油･石炭製品</t>
  </si>
  <si>
    <t>　(6)　窯業･土石製品</t>
  </si>
  <si>
    <t>　(7)　一　次　金　属</t>
    <rPh sb="5" eb="6">
      <t>イチ</t>
    </rPh>
    <rPh sb="7" eb="8">
      <t>ツギ</t>
    </rPh>
    <rPh sb="9" eb="10">
      <t>キン</t>
    </rPh>
    <rPh sb="11" eb="12">
      <t>ゾク</t>
    </rPh>
    <phoneticPr fontId="3"/>
  </si>
  <si>
    <t>　(8)　金　属　製　品</t>
    <rPh sb="9" eb="10">
      <t>セイ</t>
    </rPh>
    <rPh sb="11" eb="12">
      <t>シナ</t>
    </rPh>
    <phoneticPr fontId="3"/>
  </si>
  <si>
    <t>　(9)　はん用・生産用・業務用機械</t>
    <rPh sb="7" eb="8">
      <t>ヨウ</t>
    </rPh>
    <rPh sb="9" eb="11">
      <t>セイサン</t>
    </rPh>
    <rPh sb="11" eb="12">
      <t>ヨウ</t>
    </rPh>
    <rPh sb="13" eb="16">
      <t>ギョウムヨウ</t>
    </rPh>
    <rPh sb="16" eb="18">
      <t>キカイ</t>
    </rPh>
    <phoneticPr fontId="3"/>
  </si>
  <si>
    <t>　(10) 電子部品・デバイス</t>
    <rPh sb="6" eb="8">
      <t>デンシ</t>
    </rPh>
    <rPh sb="8" eb="10">
      <t>ブヒン</t>
    </rPh>
    <phoneticPr fontId="3"/>
  </si>
  <si>
    <t>　(11) 電　気　機　械</t>
  </si>
  <si>
    <t>　(12) 情報・通信機器</t>
    <rPh sb="6" eb="7">
      <t>ジョウ</t>
    </rPh>
    <rPh sb="7" eb="8">
      <t>ホウ</t>
    </rPh>
    <rPh sb="9" eb="10">
      <t>ツウ</t>
    </rPh>
    <rPh sb="10" eb="11">
      <t>シン</t>
    </rPh>
    <rPh sb="11" eb="12">
      <t>キ</t>
    </rPh>
    <rPh sb="12" eb="13">
      <t>ウツワ</t>
    </rPh>
    <phoneticPr fontId="3"/>
  </si>
  <si>
    <t>　(13) 輸　送　用　機　械</t>
    <rPh sb="10" eb="11">
      <t>ヨウ</t>
    </rPh>
    <phoneticPr fontId="3"/>
  </si>
  <si>
    <t>４．電気・ガス・水道・廃棄物処理業</t>
    <rPh sb="11" eb="14">
      <t>ハイキブツ</t>
    </rPh>
    <rPh sb="14" eb="16">
      <t>ショリ</t>
    </rPh>
    <phoneticPr fontId="88"/>
  </si>
  <si>
    <t>５．建   設   業</t>
  </si>
  <si>
    <t>６．卸 売・小 売 業</t>
  </si>
  <si>
    <t xml:space="preserve"> </t>
    <phoneticPr fontId="11"/>
  </si>
  <si>
    <t>構  成  比</t>
    <rPh sb="0" eb="1">
      <t>カマエ</t>
    </rPh>
    <rPh sb="3" eb="4">
      <t>シゲル</t>
    </rPh>
    <rPh sb="6" eb="7">
      <t>ヒ</t>
    </rPh>
    <phoneticPr fontId="3"/>
  </si>
  <si>
    <t>20　県内総生産(連鎖価格）</t>
    <rPh sb="9" eb="11">
      <t>レンサ</t>
    </rPh>
    <rPh sb="11" eb="13">
      <t>カカク</t>
    </rPh>
    <phoneticPr fontId="3"/>
  </si>
  <si>
    <t>生産実質（平成23暦年連鎖価格）　デフレーター</t>
    <rPh sb="0" eb="2">
      <t>セイサン</t>
    </rPh>
    <rPh sb="2" eb="4">
      <t>ジッシツ</t>
    </rPh>
    <phoneticPr fontId="3"/>
  </si>
  <si>
    <t>計</t>
    <rPh sb="0" eb="1">
      <t>ケイ</t>
    </rPh>
    <phoneticPr fontId="10"/>
  </si>
  <si>
    <t>その他の対個人サービス</t>
  </si>
  <si>
    <t>洗濯･理容･浴場業</t>
  </si>
  <si>
    <t>旅館</t>
  </si>
  <si>
    <t>飲食店</t>
  </si>
  <si>
    <t>放送業</t>
  </si>
  <si>
    <t>娯楽業</t>
  </si>
  <si>
    <t>その他の対事業所サービス</t>
  </si>
  <si>
    <t>自動車・機械修理</t>
  </si>
  <si>
    <t>業務用物品賃貸業</t>
  </si>
  <si>
    <t>広告業</t>
  </si>
  <si>
    <t>その他の公共サービス</t>
  </si>
  <si>
    <t>医療･保健衛生、介護</t>
  </si>
  <si>
    <t>研究</t>
  </si>
  <si>
    <t>教育</t>
  </si>
  <si>
    <t>サービス業総生産（百万円）</t>
    <rPh sb="4" eb="5">
      <t>ギョウ</t>
    </rPh>
    <rPh sb="5" eb="8">
      <t>ソウセイサン</t>
    </rPh>
    <rPh sb="9" eb="12">
      <t>ヒャクマンエン</t>
    </rPh>
    <phoneticPr fontId="3"/>
  </si>
  <si>
    <t>経済活動細目別算出額</t>
    <rPh sb="0" eb="2">
      <t>ケイザイ</t>
    </rPh>
    <rPh sb="2" eb="4">
      <t>カツドウ</t>
    </rPh>
    <rPh sb="4" eb="6">
      <t>サイモク</t>
    </rPh>
    <rPh sb="6" eb="7">
      <t>ベツ</t>
    </rPh>
    <rPh sb="7" eb="9">
      <t>サンシュツ</t>
    </rPh>
    <rPh sb="9" eb="10">
      <t>ガク</t>
    </rPh>
    <phoneticPr fontId="3"/>
  </si>
  <si>
    <t>GPP</t>
    <phoneticPr fontId="12"/>
  </si>
  <si>
    <t>MKS27</t>
  </si>
  <si>
    <t>MKS26</t>
  </si>
  <si>
    <t>サービス業</t>
    <phoneticPr fontId="1"/>
  </si>
  <si>
    <t>MKS25</t>
  </si>
  <si>
    <t>運輸・通信業</t>
    <phoneticPr fontId="1"/>
  </si>
  <si>
    <t>MKS24</t>
  </si>
  <si>
    <t>不動産業</t>
    <phoneticPr fontId="1"/>
  </si>
  <si>
    <t>MKS23</t>
  </si>
  <si>
    <t>金融保険業</t>
    <phoneticPr fontId="1"/>
  </si>
  <si>
    <t>MKS22</t>
  </si>
  <si>
    <t>卸売・小売業</t>
    <phoneticPr fontId="1"/>
  </si>
  <si>
    <t>MKS21</t>
  </si>
  <si>
    <t>電気･ｶﾞｽ･水道業</t>
    <phoneticPr fontId="1"/>
  </si>
  <si>
    <t>MKS20</t>
  </si>
  <si>
    <t>建設業</t>
    <phoneticPr fontId="1"/>
  </si>
  <si>
    <t>MKS19</t>
  </si>
  <si>
    <t>製造業</t>
    <phoneticPr fontId="1"/>
  </si>
  <si>
    <t>MKS18</t>
  </si>
  <si>
    <t>鉱業</t>
    <phoneticPr fontId="1"/>
  </si>
  <si>
    <t>MKS17</t>
  </si>
  <si>
    <t>農林水産業</t>
    <rPh sb="0" eb="2">
      <t>ノウリン</t>
    </rPh>
    <rPh sb="2" eb="5">
      <t>スイサンギョウ</t>
    </rPh>
    <phoneticPr fontId="1"/>
  </si>
  <si>
    <t>MKS16</t>
  </si>
  <si>
    <t>MKS15</t>
  </si>
  <si>
    <t>サービス業</t>
    <phoneticPr fontId="1"/>
  </si>
  <si>
    <t>MKS14</t>
  </si>
  <si>
    <t>運輸・通信業</t>
    <phoneticPr fontId="1"/>
  </si>
  <si>
    <t>MKS13</t>
  </si>
  <si>
    <t>不動産業</t>
    <phoneticPr fontId="1"/>
  </si>
  <si>
    <t>MKS12</t>
  </si>
  <si>
    <t>金融保険業</t>
    <phoneticPr fontId="1"/>
  </si>
  <si>
    <t>MKS11</t>
  </si>
  <si>
    <t>卸売・小売業</t>
    <phoneticPr fontId="1"/>
  </si>
  <si>
    <t>MKS10</t>
  </si>
  <si>
    <t>電気･ｶﾞｽ･水道業</t>
    <phoneticPr fontId="1"/>
  </si>
  <si>
    <t>MKS09</t>
  </si>
  <si>
    <t>建設業</t>
    <phoneticPr fontId="1"/>
  </si>
  <si>
    <t>MKS08</t>
  </si>
  <si>
    <t>製造業</t>
    <phoneticPr fontId="1"/>
  </si>
  <si>
    <t>MKS07</t>
  </si>
  <si>
    <t>鉱業</t>
    <phoneticPr fontId="1"/>
  </si>
  <si>
    <t>MKS06</t>
  </si>
  <si>
    <t>MKS05</t>
  </si>
  <si>
    <t>MKS04</t>
  </si>
  <si>
    <t>MKS03</t>
  </si>
  <si>
    <t>MKS02</t>
  </si>
  <si>
    <t>総額</t>
  </si>
  <si>
    <t>MKS01</t>
    <phoneticPr fontId="12"/>
  </si>
  <si>
    <t>民間企業設備（税額控除後）</t>
    <rPh sb="7" eb="9">
      <t>ゼイガク</t>
    </rPh>
    <rPh sb="9" eb="11">
      <t>コウジョ</t>
    </rPh>
    <rPh sb="11" eb="12">
      <t>ゴ</t>
    </rPh>
    <phoneticPr fontId="1"/>
  </si>
  <si>
    <t>↓支出「総括表」からリンク</t>
    <rPh sb="1" eb="3">
      <t>シシュツ</t>
    </rPh>
    <rPh sb="4" eb="6">
      <t>ソウカツ</t>
    </rPh>
    <rPh sb="6" eb="7">
      <t>ヒョウ</t>
    </rPh>
    <phoneticPr fontId="1"/>
  </si>
  <si>
    <t>DFS36</t>
  </si>
  <si>
    <t>DFS35</t>
  </si>
  <si>
    <t>DFS34</t>
  </si>
  <si>
    <t>DFS33</t>
  </si>
  <si>
    <t>DFS32</t>
  </si>
  <si>
    <t>DFS31</t>
  </si>
  <si>
    <t>DFS30</t>
  </si>
  <si>
    <t>DFS29</t>
  </si>
  <si>
    <t>DFS28</t>
  </si>
  <si>
    <t>DFS27</t>
  </si>
  <si>
    <t>DFS26</t>
  </si>
  <si>
    <t>DFS25</t>
  </si>
  <si>
    <t>DFS24</t>
  </si>
  <si>
    <t>DFS23</t>
  </si>
  <si>
    <t>DFS22</t>
  </si>
  <si>
    <t>DFS21</t>
  </si>
  <si>
    <t>DFS20</t>
  </si>
  <si>
    <t>DFS19</t>
  </si>
  <si>
    <t>DFS18</t>
  </si>
  <si>
    <t>DFS17</t>
  </si>
  <si>
    <t>DFS16</t>
  </si>
  <si>
    <t>DFS15</t>
  </si>
  <si>
    <t>DFS14</t>
  </si>
  <si>
    <t>DFS13</t>
  </si>
  <si>
    <t>DFS12</t>
  </si>
  <si>
    <t>DFS11</t>
  </si>
  <si>
    <t>DFS10</t>
  </si>
  <si>
    <t>DFS09</t>
  </si>
  <si>
    <t>DFS08</t>
  </si>
  <si>
    <t>DFS07</t>
  </si>
  <si>
    <t>DFS06</t>
  </si>
  <si>
    <t>DFS05</t>
  </si>
  <si>
    <t>DFS04</t>
  </si>
  <si>
    <t>DFS03</t>
  </si>
  <si>
    <t>DFS02</t>
  </si>
  <si>
    <t>DFS01</t>
    <phoneticPr fontId="12"/>
  </si>
  <si>
    <t>実質（億円）</t>
    <rPh sb="0" eb="2">
      <t>ジッシツ</t>
    </rPh>
    <rPh sb="3" eb="5">
      <t>オクエン</t>
    </rPh>
    <phoneticPr fontId="12"/>
  </si>
  <si>
    <t>RDFS40</t>
  </si>
  <si>
    <t>RDFS39</t>
  </si>
  <si>
    <t>RDFS38</t>
  </si>
  <si>
    <t>RDFS37</t>
  </si>
  <si>
    <t>RDFS36</t>
  </si>
  <si>
    <t>RDFS35</t>
  </si>
  <si>
    <t>RDFS34</t>
  </si>
  <si>
    <t>RDFS33</t>
  </si>
  <si>
    <t>RDFS32</t>
  </si>
  <si>
    <t>RDFS31</t>
  </si>
  <si>
    <t>RDFS30</t>
  </si>
  <si>
    <t>RDFS29</t>
  </si>
  <si>
    <t>RDFS28</t>
  </si>
  <si>
    <t>RDFS27</t>
  </si>
  <si>
    <t>RDFS26</t>
  </si>
  <si>
    <t>RDFS25</t>
  </si>
  <si>
    <t>RDFS24</t>
  </si>
  <si>
    <t>RDFS23</t>
  </si>
  <si>
    <t>RDFS22</t>
  </si>
  <si>
    <t>RDFS21</t>
  </si>
  <si>
    <t>RDFS20</t>
  </si>
  <si>
    <t>RDFS19</t>
  </si>
  <si>
    <t>RDFS18</t>
  </si>
  <si>
    <t>RDFS17</t>
  </si>
  <si>
    <t>RDFS16</t>
  </si>
  <si>
    <t>RDFS15</t>
  </si>
  <si>
    <t>RDFS14</t>
  </si>
  <si>
    <t>RDFS13</t>
  </si>
  <si>
    <t>RDFS12</t>
  </si>
  <si>
    <t>RDFS11</t>
  </si>
  <si>
    <t>RDFS10</t>
  </si>
  <si>
    <t>RDFS09</t>
  </si>
  <si>
    <t>RDFS08</t>
  </si>
  <si>
    <t>RDFS07</t>
  </si>
  <si>
    <t>RDFS06</t>
  </si>
  <si>
    <t>RDFS05</t>
  </si>
  <si>
    <t>RDFS04</t>
  </si>
  <si>
    <t>RDFS03</t>
  </si>
  <si>
    <t>RDFS02</t>
  </si>
  <si>
    <t>RDFS01</t>
  </si>
  <si>
    <t>一人当たり国民所得</t>
    <rPh sb="0" eb="2">
      <t>ヒトリ</t>
    </rPh>
    <rPh sb="2" eb="3">
      <t>ア</t>
    </rPh>
    <rPh sb="5" eb="7">
      <t>コクミン</t>
    </rPh>
    <rPh sb="7" eb="9">
      <t>ショトク</t>
    </rPh>
    <phoneticPr fontId="3"/>
  </si>
  <si>
    <t>輸入品に課される税・関税</t>
  </si>
  <si>
    <t>（控除）総資本形成に係る消費税</t>
  </si>
  <si>
    <t>国内総生産（不突合を含まず）</t>
  </si>
  <si>
    <t>統計上の不突合</t>
  </si>
  <si>
    <t>国内総生産</t>
  </si>
  <si>
    <t>国民総生産名目産業分類別総生産額</t>
    <rPh sb="0" eb="2">
      <t>コクミン</t>
    </rPh>
    <rPh sb="2" eb="5">
      <t>ソウセイサン</t>
    </rPh>
    <rPh sb="5" eb="7">
      <t>メイモク</t>
    </rPh>
    <rPh sb="7" eb="9">
      <t>サンギョウ</t>
    </rPh>
    <rPh sb="9" eb="11">
      <t>ブンルイ</t>
    </rPh>
    <rPh sb="11" eb="12">
      <t>ベツ</t>
    </rPh>
    <rPh sb="12" eb="15">
      <t>ソウセイサン</t>
    </rPh>
    <rPh sb="15" eb="16">
      <t>ガク</t>
    </rPh>
    <phoneticPr fontId="3"/>
  </si>
  <si>
    <t>(6)卸売・小売業</t>
  </si>
  <si>
    <t>(7)金融・保険業</t>
  </si>
  <si>
    <t>(9)運輸・通信業</t>
  </si>
  <si>
    <t>減価償却費</t>
    <phoneticPr fontId="3"/>
  </si>
  <si>
    <t>小売業</t>
    <phoneticPr fontId="70"/>
  </si>
  <si>
    <t>教育</t>
    <phoneticPr fontId="18"/>
  </si>
  <si>
    <t>研究</t>
    <phoneticPr fontId="18"/>
  </si>
  <si>
    <t>その他の公共サービス</t>
    <phoneticPr fontId="18"/>
  </si>
  <si>
    <t>広告業</t>
    <phoneticPr fontId="18"/>
  </si>
  <si>
    <t>業務用物品賃貸業</t>
    <phoneticPr fontId="18"/>
  </si>
  <si>
    <t>自動車・機械修理</t>
    <phoneticPr fontId="18"/>
  </si>
  <si>
    <t>その他の対事業所サービス</t>
    <phoneticPr fontId="18"/>
  </si>
  <si>
    <t>娯楽業</t>
    <phoneticPr fontId="18"/>
  </si>
  <si>
    <t>放送業</t>
    <phoneticPr fontId="18"/>
  </si>
  <si>
    <t>飲食店</t>
    <phoneticPr fontId="18"/>
  </si>
  <si>
    <t>旅館</t>
    <phoneticPr fontId="18"/>
  </si>
  <si>
    <t>洗濯･理容･浴場業</t>
    <phoneticPr fontId="18"/>
  </si>
  <si>
    <t>その他の対個人サービス</t>
    <phoneticPr fontId="18"/>
  </si>
  <si>
    <t>法人</t>
    <rPh sb="0" eb="2">
      <t>ホウジン</t>
    </rPh>
    <phoneticPr fontId="1"/>
  </si>
  <si>
    <t>金融法人企業</t>
    <rPh sb="0" eb="2">
      <t>キンユウ</t>
    </rPh>
    <rPh sb="2" eb="4">
      <t>ホウジン</t>
    </rPh>
    <rPh sb="4" eb="6">
      <t>キギョウ</t>
    </rPh>
    <phoneticPr fontId="1"/>
  </si>
  <si>
    <t>家計(含個人企業)</t>
  </si>
  <si>
    <t>対家計民間非営利団体</t>
    <rPh sb="3" eb="5">
      <t>ミンカン</t>
    </rPh>
    <rPh sb="5" eb="8">
      <t>ヒエイリ</t>
    </rPh>
    <rPh sb="8" eb="10">
      <t>ダンタイ</t>
    </rPh>
    <phoneticPr fontId="1"/>
  </si>
  <si>
    <t>（３）インプリシット・デフレータ対前年比</t>
    <rPh sb="16" eb="17">
      <t>タイ</t>
    </rPh>
    <rPh sb="17" eb="20">
      <t>ゼンネンヒ</t>
    </rPh>
    <phoneticPr fontId="12"/>
  </si>
  <si>
    <t>受取</t>
  </si>
  <si>
    <t>　　　うち非生命保険金</t>
    <rPh sb="5" eb="6">
      <t>ヒ</t>
    </rPh>
    <rPh sb="6" eb="8">
      <t>セイメイ</t>
    </rPh>
    <rPh sb="8" eb="10">
      <t>ジュンホケンリョウ</t>
    </rPh>
    <rPh sb="10" eb="11">
      <t>キン</t>
    </rPh>
    <phoneticPr fontId="3"/>
  </si>
  <si>
    <t>８　その他の経常移転</t>
    <rPh sb="2" eb="5">
      <t>ソノタ</t>
    </rPh>
    <rPh sb="6" eb="8">
      <t>ケイジョウ</t>
    </rPh>
    <rPh sb="8" eb="10">
      <t>イテン</t>
    </rPh>
    <phoneticPr fontId="3"/>
  </si>
  <si>
    <t>(4)</t>
  </si>
  <si>
    <t>◇　受取利子(FISIM調整前)</t>
    <rPh sb="2" eb="4">
      <t>ウケトリ</t>
    </rPh>
    <rPh sb="4" eb="6">
      <t>リシ</t>
    </rPh>
    <rPh sb="12" eb="14">
      <t>チョウセイ</t>
    </rPh>
    <rPh sb="14" eb="15">
      <t>マエ</t>
    </rPh>
    <phoneticPr fontId="12"/>
  </si>
  <si>
    <t>合　　　　計</t>
    <rPh sb="0" eb="1">
      <t>ゴウ</t>
    </rPh>
    <rPh sb="5" eb="6">
      <t>ケイ</t>
    </rPh>
    <phoneticPr fontId="12"/>
  </si>
  <si>
    <t>H19</t>
  </si>
  <si>
    <t>９　財産所得</t>
    <rPh sb="2" eb="4">
      <t>ザイサン</t>
    </rPh>
    <rPh sb="4" eb="6">
      <t>ショトク</t>
    </rPh>
    <phoneticPr fontId="3"/>
  </si>
  <si>
    <t>開差</t>
    <rPh sb="0" eb="1">
      <t>カイ</t>
    </rPh>
    <rPh sb="1" eb="2">
      <t>サ</t>
    </rPh>
    <phoneticPr fontId="3"/>
  </si>
  <si>
    <t>　　b雇主の帰属社会負担</t>
    <rPh sb="3" eb="5">
      <t>コシュ</t>
    </rPh>
    <rPh sb="6" eb="8">
      <t>キゾク</t>
    </rPh>
    <rPh sb="8" eb="10">
      <t>シャカイ</t>
    </rPh>
    <rPh sb="10" eb="12">
      <t>フタン</t>
    </rPh>
    <phoneticPr fontId="3"/>
  </si>
  <si>
    <t>　　a雇主の現実社会負担</t>
    <rPh sb="3" eb="5">
      <t>コシュ</t>
    </rPh>
    <rPh sb="6" eb="8">
      <t>ゲンジツ</t>
    </rPh>
    <rPh sb="8" eb="10">
      <t>シャカイ</t>
    </rPh>
    <rPh sb="10" eb="12">
      <t>フタン</t>
    </rPh>
    <phoneticPr fontId="3"/>
  </si>
  <si>
    <t>　(2)雇主の社会負担</t>
    <rPh sb="4" eb="6">
      <t>コシュ</t>
    </rPh>
    <rPh sb="7" eb="9">
      <t>シャカイ</t>
    </rPh>
    <rPh sb="9" eb="11">
      <t>フタン</t>
    </rPh>
    <phoneticPr fontId="3"/>
  </si>
  <si>
    <t>　(1)賃金・俸給</t>
    <rPh sb="4" eb="6">
      <t>チンギン</t>
    </rPh>
    <rPh sb="7" eb="9">
      <t>ホウキュウ</t>
    </rPh>
    <phoneticPr fontId="3"/>
  </si>
  <si>
    <t>８</t>
    <phoneticPr fontId="3"/>
  </si>
  <si>
    <t>８　雇用者報酬</t>
    <rPh sb="2" eb="5">
      <t>コヨウシャ</t>
    </rPh>
    <rPh sb="5" eb="7">
      <t>ホウシュウ</t>
    </rPh>
    <phoneticPr fontId="3"/>
  </si>
  <si>
    <t>　(2)混合所得</t>
    <rPh sb="4" eb="6">
      <t>コンゴウ</t>
    </rPh>
    <rPh sb="6" eb="8">
      <t>ショトク</t>
    </rPh>
    <phoneticPr fontId="3"/>
  </si>
  <si>
    <t>　(1)営業余剰（持ち家）</t>
    <rPh sb="4" eb="6">
      <t>エイギョウ</t>
    </rPh>
    <rPh sb="6" eb="8">
      <t>ヨジョウ</t>
    </rPh>
    <rPh sb="9" eb="12">
      <t>モチイエ</t>
    </rPh>
    <phoneticPr fontId="3"/>
  </si>
  <si>
    <t>７　営業余剰・混合所得</t>
    <rPh sb="2" eb="4">
      <t>エイギョウ</t>
    </rPh>
    <rPh sb="4" eb="6">
      <t>ヨジョウ</t>
    </rPh>
    <rPh sb="7" eb="9">
      <t>コンゴウ</t>
    </rPh>
    <rPh sb="9" eb="11">
      <t>ショトク</t>
    </rPh>
    <phoneticPr fontId="3"/>
  </si>
  <si>
    <t>６　貯蓄</t>
    <rPh sb="2" eb="4">
      <t>チョチク</t>
    </rPh>
    <phoneticPr fontId="3"/>
  </si>
  <si>
    <t>　（参考）現物社会移転</t>
    <rPh sb="5" eb="7">
      <t>ゲンブツ</t>
    </rPh>
    <rPh sb="7" eb="9">
      <t>シャカイ</t>
    </rPh>
    <rPh sb="9" eb="11">
      <t>イテン</t>
    </rPh>
    <phoneticPr fontId="3"/>
  </si>
  <si>
    <t>　　　うち非生命保険金</t>
    <rPh sb="5" eb="6">
      <t>ヒ</t>
    </rPh>
    <rPh sb="6" eb="8">
      <t>セイメイ</t>
    </rPh>
    <rPh sb="8" eb="10">
      <t>ホケン</t>
    </rPh>
    <rPh sb="10" eb="11">
      <t>キン</t>
    </rPh>
    <phoneticPr fontId="3"/>
  </si>
  <si>
    <t>　　　　　　貯蓄率（％）　</t>
    <rPh sb="6" eb="9">
      <t>チョチクリツ</t>
    </rPh>
    <phoneticPr fontId="3"/>
  </si>
  <si>
    <t>　（参考）可処分所得</t>
    <rPh sb="2" eb="4">
      <t>サンコウ</t>
    </rPh>
    <rPh sb="5" eb="8">
      <t>カショブン</t>
    </rPh>
    <rPh sb="8" eb="10">
      <t>ショトク</t>
    </rPh>
    <phoneticPr fontId="3"/>
  </si>
  <si>
    <t>(2)</t>
    <phoneticPr fontId="3"/>
  </si>
  <si>
    <t>Ⅲ－２－（４）　家計（個人企業を含む）</t>
    <rPh sb="16" eb="17">
      <t>フク</t>
    </rPh>
    <phoneticPr fontId="3"/>
  </si>
  <si>
    <t>11　統計上の不突合</t>
    <phoneticPr fontId="3"/>
  </si>
  <si>
    <t>10　財貨・サービスの移出入（純）</t>
    <rPh sb="13" eb="14">
      <t>ハイ</t>
    </rPh>
    <rPh sb="15" eb="16">
      <t>ジュン</t>
    </rPh>
    <phoneticPr fontId="11"/>
  </si>
  <si>
    <t>１　財貨・サービスの移出入（純）</t>
    <rPh sb="12" eb="13">
      <t>ハイ</t>
    </rPh>
    <rPh sb="14" eb="15">
      <t>ジュン</t>
    </rPh>
    <phoneticPr fontId="11"/>
  </si>
  <si>
    <t>９　運 輸・郵 便 業</t>
    <rPh sb="2" eb="3">
      <t>ウン</t>
    </rPh>
    <rPh sb="4" eb="5">
      <t>ユ</t>
    </rPh>
    <rPh sb="6" eb="7">
      <t>ユウ</t>
    </rPh>
    <rPh sb="8" eb="9">
      <t>ビン</t>
    </rPh>
    <phoneticPr fontId="9"/>
  </si>
  <si>
    <t>10　宿泊・飲食サービス業</t>
    <rPh sb="3" eb="5">
      <t>シュクハク</t>
    </rPh>
    <rPh sb="6" eb="8">
      <t>インショク</t>
    </rPh>
    <phoneticPr fontId="9"/>
  </si>
  <si>
    <t>11　情　報  通　信  業</t>
    <rPh sb="3" eb="4">
      <t>ジョウ</t>
    </rPh>
    <rPh sb="5" eb="6">
      <t>ホウ</t>
    </rPh>
    <rPh sb="8" eb="9">
      <t>ツウ</t>
    </rPh>
    <rPh sb="10" eb="11">
      <t>シン</t>
    </rPh>
    <phoneticPr fontId="9"/>
  </si>
  <si>
    <t>12　金 融・保 険 業</t>
    <phoneticPr fontId="11"/>
  </si>
  <si>
    <t>15　公　務</t>
    <rPh sb="3" eb="4">
      <t>コウ</t>
    </rPh>
    <rPh sb="5" eb="6">
      <t>ツトム</t>
    </rPh>
    <phoneticPr fontId="9"/>
  </si>
  <si>
    <t>16　教　育</t>
    <rPh sb="3" eb="4">
      <t>キョウ</t>
    </rPh>
    <rPh sb="5" eb="6">
      <t>イク</t>
    </rPh>
    <phoneticPr fontId="9"/>
  </si>
  <si>
    <t>17　保健衛生・社会事業</t>
    <rPh sb="3" eb="5">
      <t>ホケン</t>
    </rPh>
    <rPh sb="5" eb="7">
      <t>エイセイ</t>
    </rPh>
    <rPh sb="8" eb="10">
      <t>シャカイ</t>
    </rPh>
    <rPh sb="10" eb="11">
      <t>ジ</t>
    </rPh>
    <phoneticPr fontId="9"/>
  </si>
  <si>
    <t>18　その他のサービス</t>
    <rPh sb="5" eb="6">
      <t>タ</t>
    </rPh>
    <phoneticPr fontId="9"/>
  </si>
  <si>
    <t>(再掲）</t>
    <rPh sb="1" eb="3">
      <t>サイケイ</t>
    </rPh>
    <phoneticPr fontId="11"/>
  </si>
  <si>
    <t>　市場生産者</t>
    <rPh sb="1" eb="3">
      <t>シジョウ</t>
    </rPh>
    <rPh sb="3" eb="6">
      <t>セイサンシャ</t>
    </rPh>
    <phoneticPr fontId="11"/>
  </si>
  <si>
    <t>　一般政府</t>
    <rPh sb="1" eb="3">
      <t>イッパン</t>
    </rPh>
    <rPh sb="3" eb="5">
      <t>セイフ</t>
    </rPh>
    <phoneticPr fontId="11"/>
  </si>
  <si>
    <t>　対家計民間非営利団体</t>
    <rPh sb="1" eb="2">
      <t>タイ</t>
    </rPh>
    <rPh sb="2" eb="4">
      <t>カケイ</t>
    </rPh>
    <rPh sb="4" eb="6">
      <t>ミンカン</t>
    </rPh>
    <rPh sb="6" eb="9">
      <t>ヒエイリ</t>
    </rPh>
    <rPh sb="9" eb="11">
      <t>ダンタイ</t>
    </rPh>
    <phoneticPr fontId="11"/>
  </si>
  <si>
    <t>は</t>
  </si>
  <si>
    <t>公</t>
    <rPh sb="0" eb="1">
      <t>コウ</t>
    </rPh>
    <phoneticPr fontId="11"/>
  </si>
  <si>
    <t>教</t>
    <rPh sb="0" eb="1">
      <t>キョウ</t>
    </rPh>
    <phoneticPr fontId="11"/>
  </si>
  <si>
    <t>そ</t>
  </si>
  <si>
    <t>市場</t>
    <rPh sb="0" eb="1">
      <t>シ</t>
    </rPh>
    <rPh sb="1" eb="2">
      <t>ジョウ</t>
    </rPh>
    <phoneticPr fontId="11"/>
  </si>
  <si>
    <t>一般</t>
    <rPh sb="0" eb="2">
      <t>イッパン</t>
    </rPh>
    <phoneticPr fontId="11"/>
  </si>
  <si>
    <t>対家</t>
    <rPh sb="0" eb="1">
      <t>タイ</t>
    </rPh>
    <rPh sb="1" eb="2">
      <t>イエ</t>
    </rPh>
    <phoneticPr fontId="11"/>
  </si>
  <si>
    <t>パ</t>
  </si>
  <si>
    <t>金</t>
  </si>
  <si>
    <t>デ</t>
  </si>
  <si>
    <t>電</t>
    <rPh sb="0" eb="1">
      <t>デン</t>
    </rPh>
    <phoneticPr fontId="9"/>
  </si>
  <si>
    <t>情</t>
    <rPh sb="0" eb="1">
      <t>ジョウ</t>
    </rPh>
    <phoneticPr fontId="9"/>
  </si>
  <si>
    <t>運郵</t>
    <rPh sb="0" eb="1">
      <t>ウン</t>
    </rPh>
    <rPh sb="1" eb="2">
      <t>ユウ</t>
    </rPh>
    <phoneticPr fontId="9"/>
  </si>
  <si>
    <t>宿飲</t>
    <rPh sb="0" eb="1">
      <t>シュク</t>
    </rPh>
    <rPh sb="1" eb="2">
      <t>イン</t>
    </rPh>
    <phoneticPr fontId="9"/>
  </si>
  <si>
    <t>専</t>
    <rPh sb="0" eb="1">
      <t>セン</t>
    </rPh>
    <phoneticPr fontId="9"/>
  </si>
  <si>
    <t>保</t>
    <rPh sb="0" eb="1">
      <t>ホ</t>
    </rPh>
    <phoneticPr fontId="9"/>
  </si>
  <si>
    <t>他</t>
    <rPh sb="0" eb="1">
      <t>タ</t>
    </rPh>
    <phoneticPr fontId="9"/>
  </si>
  <si>
    <t>林業</t>
  </si>
  <si>
    <t>水産業</t>
  </si>
  <si>
    <t>鉱業</t>
  </si>
  <si>
    <t>製造業</t>
  </si>
  <si>
    <t>建設業</t>
  </si>
  <si>
    <t>不動産業</t>
  </si>
  <si>
    <t>Ⅲ-３　制度部門別資本調達勘定（実物取引）</t>
    <phoneticPr fontId="12"/>
  </si>
  <si>
    <t>Ⅲ－１－(２)　県民可処分所得と使用勘定</t>
    <rPh sb="16" eb="18">
      <t>シヨウ</t>
    </rPh>
    <phoneticPr fontId="3"/>
  </si>
  <si>
    <t>単位：％</t>
    <rPh sb="0" eb="2">
      <t>タンイ</t>
    </rPh>
    <phoneticPr fontId="12"/>
  </si>
  <si>
    <t>①規模の比較</t>
    <phoneticPr fontId="11"/>
  </si>
  <si>
    <t>②格差の把握</t>
    <phoneticPr fontId="11"/>
  </si>
  <si>
    <t>単位：百万円</t>
  </si>
  <si>
    <t>NB</t>
    <phoneticPr fontId="11"/>
  </si>
  <si>
    <t>MB</t>
    <phoneticPr fontId="11"/>
  </si>
  <si>
    <t>GG</t>
    <phoneticPr fontId="11"/>
  </si>
  <si>
    <t>HM</t>
    <phoneticPr fontId="11"/>
  </si>
  <si>
    <t>NP</t>
    <phoneticPr fontId="11"/>
  </si>
  <si>
    <t>01</t>
    <phoneticPr fontId="11"/>
  </si>
  <si>
    <t>a</t>
    <phoneticPr fontId="3"/>
  </si>
  <si>
    <t>９</t>
    <phoneticPr fontId="3"/>
  </si>
  <si>
    <t>Ⅴ－1　経済活動別県内総生産及び要素所得（名目）</t>
    <rPh sb="4" eb="6">
      <t>ケイザイ</t>
    </rPh>
    <rPh sb="6" eb="8">
      <t>カツドウ</t>
    </rPh>
    <rPh sb="8" eb="9">
      <t>ベツ</t>
    </rPh>
    <rPh sb="9" eb="11">
      <t>ケンナイ</t>
    </rPh>
    <rPh sb="11" eb="14">
      <t>ソウセイサン</t>
    </rPh>
    <rPh sb="14" eb="15">
      <t>オヨ</t>
    </rPh>
    <rPh sb="16" eb="18">
      <t>ヨウソ</t>
    </rPh>
    <rPh sb="18" eb="20">
      <t>ショトク</t>
    </rPh>
    <rPh sb="21" eb="23">
      <t>メイモク</t>
    </rPh>
    <phoneticPr fontId="18"/>
  </si>
  <si>
    <t>単位：百万円</t>
    <phoneticPr fontId="3"/>
  </si>
  <si>
    <t>１　県内総固定資本形成</t>
    <phoneticPr fontId="3"/>
  </si>
  <si>
    <t>-</t>
    <phoneticPr fontId="3"/>
  </si>
  <si>
    <t>　(1)利子</t>
    <phoneticPr fontId="3"/>
  </si>
  <si>
    <t>三系列係数</t>
    <rPh sb="0" eb="1">
      <t>サン</t>
    </rPh>
    <rPh sb="1" eb="3">
      <t>ケイレツ</t>
    </rPh>
    <rPh sb="3" eb="5">
      <t>ケイスウ</t>
    </rPh>
    <phoneticPr fontId="11"/>
  </si>
  <si>
    <t>分配</t>
    <rPh sb="0" eb="2">
      <t>ブンパイ</t>
    </rPh>
    <phoneticPr fontId="11"/>
  </si>
  <si>
    <t>支出名目</t>
    <rPh sb="0" eb="2">
      <t>シシュツ</t>
    </rPh>
    <rPh sb="2" eb="4">
      <t>メイモク</t>
    </rPh>
    <phoneticPr fontId="11"/>
  </si>
  <si>
    <t>１　総固定資本形成</t>
    <phoneticPr fontId="12"/>
  </si>
  <si>
    <t>営業余剰</t>
    <phoneticPr fontId="18"/>
  </si>
  <si>
    <t>産出額</t>
    <phoneticPr fontId="18"/>
  </si>
  <si>
    <t>総生産</t>
    <phoneticPr fontId="18"/>
  </si>
  <si>
    <t>純生産</t>
    <phoneticPr fontId="18"/>
  </si>
  <si>
    <t>（純生産）</t>
    <phoneticPr fontId="18"/>
  </si>
  <si>
    <t>４　貯蓄投資差額</t>
    <phoneticPr fontId="12"/>
  </si>
  <si>
    <t>項目</t>
    <phoneticPr fontId="3"/>
  </si>
  <si>
    <t>１　民間最終消費支出</t>
    <phoneticPr fontId="5"/>
  </si>
  <si>
    <t>(1) 家計最終消費支出</t>
    <phoneticPr fontId="5"/>
  </si>
  <si>
    <t>(１)</t>
    <phoneticPr fontId="5"/>
  </si>
  <si>
    <t>(２)</t>
    <phoneticPr fontId="5"/>
  </si>
  <si>
    <t>３</t>
    <phoneticPr fontId="5"/>
  </si>
  <si>
    <t>(a)</t>
    <phoneticPr fontId="5"/>
  </si>
  <si>
    <t>(b)</t>
    <phoneticPr fontId="5"/>
  </si>
  <si>
    <t>(c)</t>
    <phoneticPr fontId="5"/>
  </si>
  <si>
    <t>(２)</t>
    <phoneticPr fontId="5"/>
  </si>
  <si>
    <t>４</t>
    <phoneticPr fontId="5"/>
  </si>
  <si>
    <t>５</t>
    <phoneticPr fontId="5"/>
  </si>
  <si>
    <t xml:space="preserve"> </t>
    <phoneticPr fontId="3"/>
  </si>
  <si>
    <t>単位：人</t>
    <phoneticPr fontId="3"/>
  </si>
  <si>
    <t>　(3)社会扶助給付</t>
    <rPh sb="4" eb="6">
      <t>シャカイ</t>
    </rPh>
    <rPh sb="6" eb="8">
      <t>フジョ</t>
    </rPh>
    <rPh sb="8" eb="10">
      <t>キュウフ</t>
    </rPh>
    <phoneticPr fontId="3"/>
  </si>
  <si>
    <t>　(1) 　財貨・サービスの移出入(純)</t>
    <rPh sb="16" eb="17">
      <t>ニュウ</t>
    </rPh>
    <rPh sb="18" eb="19">
      <t>ジュン</t>
    </rPh>
    <phoneticPr fontId="3"/>
  </si>
  <si>
    <t>４　財貨・サービスの移出入(純)・統計上の不突合</t>
    <rPh sb="2" eb="4">
      <t>ザイカ</t>
    </rPh>
    <rPh sb="10" eb="12">
      <t>イシュツ</t>
    </rPh>
    <rPh sb="12" eb="13">
      <t>ニュウ</t>
    </rPh>
    <rPh sb="14" eb="15">
      <t>ジュン</t>
    </rPh>
    <rPh sb="17" eb="20">
      <t>トウケイジョウ</t>
    </rPh>
    <rPh sb="21" eb="22">
      <t>フ</t>
    </rPh>
    <rPh sb="22" eb="23">
      <t>トツ</t>
    </rPh>
    <rPh sb="23" eb="24">
      <t>ゴウ</t>
    </rPh>
    <phoneticPr fontId="3"/>
  </si>
  <si>
    <t>17．小計</t>
    <rPh sb="3" eb="5">
      <t>ショウケイ</t>
    </rPh>
    <phoneticPr fontId="3"/>
  </si>
  <si>
    <t>18．　輸入品に課される税・関税</t>
    <rPh sb="6" eb="7">
      <t>シナ</t>
    </rPh>
    <rPh sb="8" eb="9">
      <t>カ</t>
    </rPh>
    <rPh sb="12" eb="13">
      <t>ゼイ</t>
    </rPh>
    <rPh sb="14" eb="15">
      <t>カンゼイ</t>
    </rPh>
    <phoneticPr fontId="3"/>
  </si>
  <si>
    <t>19．　（控除）総資本形成に係る消費税</t>
    <rPh sb="8" eb="11">
      <t>ソウシホン</t>
    </rPh>
    <rPh sb="11" eb="13">
      <t>ケイセイ</t>
    </rPh>
    <rPh sb="14" eb="15">
      <t>カカ</t>
    </rPh>
    <rPh sb="16" eb="19">
      <t>ショウヒゼイ</t>
    </rPh>
    <phoneticPr fontId="3"/>
  </si>
  <si>
    <t>　</t>
    <phoneticPr fontId="3"/>
  </si>
  <si>
    <t>20．　県内総生産（市場価格表示）
　　　　　（17+18-19）</t>
    <phoneticPr fontId="3"/>
  </si>
  <si>
    <t>生産実質　平成23暦年連鎖価格</t>
    <rPh sb="0" eb="2">
      <t>セイサン</t>
    </rPh>
    <rPh sb="2" eb="4">
      <t>ジッシツ</t>
    </rPh>
    <rPh sb="5" eb="7">
      <t>ヘイセイ</t>
    </rPh>
    <rPh sb="9" eb="11">
      <t>レキネン</t>
    </rPh>
    <rPh sb="11" eb="13">
      <t>レンサ</t>
    </rPh>
    <rPh sb="13" eb="15">
      <t>カカク</t>
    </rPh>
    <phoneticPr fontId="3"/>
  </si>
  <si>
    <t>20．　県内総生産（連鎖価格）
　　　　　（17+18-19）</t>
    <rPh sb="10" eb="12">
      <t>レンサ</t>
    </rPh>
    <rPh sb="12" eb="14">
      <t>カカク</t>
    </rPh>
    <phoneticPr fontId="3"/>
  </si>
  <si>
    <t>21．　開差(20-（17+18-19））</t>
    <rPh sb="4" eb="5">
      <t>カイ</t>
    </rPh>
    <rPh sb="5" eb="6">
      <t>サ</t>
    </rPh>
    <phoneticPr fontId="11"/>
  </si>
  <si>
    <t>平成27暦年</t>
  </si>
  <si>
    <t xml:space="preserve">    ｂ支払(消費者負債利子）</t>
    <rPh sb="8" eb="11">
      <t>ショウヒシャ</t>
    </rPh>
    <rPh sb="11" eb="13">
      <t>フサイ</t>
    </rPh>
    <rPh sb="13" eb="15">
      <t>リシ</t>
    </rPh>
    <phoneticPr fontId="3"/>
  </si>
  <si>
    <t>　 ③その他の投資所得(受取）</t>
    <rPh sb="5" eb="6">
      <t>タ</t>
    </rPh>
    <rPh sb="7" eb="9">
      <t>トウシ</t>
    </rPh>
    <rPh sb="9" eb="11">
      <t>ショトク</t>
    </rPh>
    <rPh sb="12" eb="14">
      <t>ウケトリ</t>
    </rPh>
    <phoneticPr fontId="3"/>
  </si>
  <si>
    <t>３　企業所得（法人企業の１次所得バランス）</t>
    <rPh sb="7" eb="9">
      <t>ホウジン</t>
    </rPh>
    <rPh sb="9" eb="11">
      <t>キギョウ</t>
    </rPh>
    <rPh sb="12" eb="14">
      <t>イチジ</t>
    </rPh>
    <rPh sb="14" eb="16">
      <t>ショトク</t>
    </rPh>
    <phoneticPr fontId="3"/>
  </si>
  <si>
    <t>１．農        業</t>
  </si>
  <si>
    <t>２．林        業</t>
  </si>
  <si>
    <t>３．水   産   業</t>
  </si>
  <si>
    <t>４．鉱        業</t>
  </si>
  <si>
    <t>５．製   造   業</t>
  </si>
  <si>
    <t>４．電気・ガス・水道・廃棄物処理業</t>
    <rPh sb="11" eb="14">
      <t>ハイキブツ</t>
    </rPh>
    <rPh sb="14" eb="16">
      <t>ショリ</t>
    </rPh>
    <phoneticPr fontId="9"/>
  </si>
  <si>
    <t>７．運 輸・郵 便 業</t>
    <rPh sb="2" eb="3">
      <t>ウン</t>
    </rPh>
    <rPh sb="4" eb="5">
      <t>ユ</t>
    </rPh>
    <rPh sb="6" eb="7">
      <t>ユウ</t>
    </rPh>
    <rPh sb="8" eb="9">
      <t>ビン</t>
    </rPh>
    <phoneticPr fontId="9"/>
  </si>
  <si>
    <t>８．宿泊・飲食サービス業</t>
    <rPh sb="2" eb="4">
      <t>シュクハク</t>
    </rPh>
    <rPh sb="5" eb="7">
      <t>インショク</t>
    </rPh>
    <phoneticPr fontId="9"/>
  </si>
  <si>
    <t>９．情　報  通　信  業</t>
    <rPh sb="2" eb="3">
      <t>ジョウ</t>
    </rPh>
    <rPh sb="4" eb="5">
      <t>ホウ</t>
    </rPh>
    <rPh sb="7" eb="8">
      <t>ツウ</t>
    </rPh>
    <rPh sb="9" eb="10">
      <t>シン</t>
    </rPh>
    <phoneticPr fontId="9"/>
  </si>
  <si>
    <t>12．専門・科学技術、業務支援サービス業</t>
    <rPh sb="3" eb="5">
      <t>センモン</t>
    </rPh>
    <rPh sb="6" eb="8">
      <t>カガク</t>
    </rPh>
    <rPh sb="8" eb="10">
      <t>ギジュツ</t>
    </rPh>
    <rPh sb="11" eb="13">
      <t>ギョウム</t>
    </rPh>
    <rPh sb="13" eb="15">
      <t>シエン</t>
    </rPh>
    <phoneticPr fontId="9"/>
  </si>
  <si>
    <t>13．公　務</t>
    <rPh sb="3" eb="4">
      <t>コウ</t>
    </rPh>
    <rPh sb="5" eb="6">
      <t>ツトム</t>
    </rPh>
    <phoneticPr fontId="9"/>
  </si>
  <si>
    <t>14．教　育</t>
    <rPh sb="3" eb="4">
      <t>キョウ</t>
    </rPh>
    <rPh sb="5" eb="6">
      <t>イク</t>
    </rPh>
    <phoneticPr fontId="9"/>
  </si>
  <si>
    <t>　(3)保険契約者に帰属する投資所得</t>
    <rPh sb="4" eb="6">
      <t>ホケン</t>
    </rPh>
    <rPh sb="6" eb="8">
      <t>ケイヤク</t>
    </rPh>
    <rPh sb="8" eb="9">
      <t>シャ</t>
    </rPh>
    <rPh sb="10" eb="12">
      <t>キゾク</t>
    </rPh>
    <rPh sb="14" eb="16">
      <t>トウシ</t>
    </rPh>
    <rPh sb="16" eb="18">
      <t>ショトク</t>
    </rPh>
    <phoneticPr fontId="3"/>
  </si>
  <si>
    <t>　(4)賃借料</t>
    <rPh sb="4" eb="7">
      <t>チンシャクリョウ</t>
    </rPh>
    <phoneticPr fontId="3"/>
  </si>
  <si>
    <t>10　純社会負担</t>
    <rPh sb="3" eb="4">
      <t>ジュン</t>
    </rPh>
    <rPh sb="4" eb="6">
      <t>シャカイ</t>
    </rPh>
    <rPh sb="6" eb="8">
      <t>フタン</t>
    </rPh>
    <phoneticPr fontId="3"/>
  </si>
  <si>
    <t>　(2)雇主の現実社会負担</t>
    <rPh sb="4" eb="6">
      <t>ヤトイヌシ</t>
    </rPh>
    <rPh sb="7" eb="9">
      <t>ゲンジツ</t>
    </rPh>
    <rPh sb="9" eb="11">
      <t>シャカイ</t>
    </rPh>
    <rPh sb="11" eb="13">
      <t>フタン</t>
    </rPh>
    <phoneticPr fontId="3"/>
  </si>
  <si>
    <t>　(1)雇主の帰属社会負担</t>
    <rPh sb="4" eb="6">
      <t>ヤトイヌシ</t>
    </rPh>
    <rPh sb="7" eb="9">
      <t>キゾク</t>
    </rPh>
    <rPh sb="9" eb="11">
      <t>シャカイ</t>
    </rPh>
    <rPh sb="11" eb="13">
      <t>フタン</t>
    </rPh>
    <phoneticPr fontId="3"/>
  </si>
  <si>
    <t>１　財産所得</t>
    <phoneticPr fontId="3"/>
  </si>
  <si>
    <t>３　純社会負担</t>
    <rPh sb="2" eb="3">
      <t>ジュン</t>
    </rPh>
    <rPh sb="3" eb="5">
      <t>シャカイ</t>
    </rPh>
    <rPh sb="5" eb="7">
      <t>フタン</t>
    </rPh>
    <phoneticPr fontId="3"/>
  </si>
  <si>
    <t>４　その他の経常移転</t>
    <rPh sb="4" eb="5">
      <t>タ</t>
    </rPh>
    <rPh sb="6" eb="8">
      <t>ケイジョウ</t>
    </rPh>
    <rPh sb="8" eb="10">
      <t>イテン</t>
    </rPh>
    <phoneticPr fontId="3"/>
  </si>
  <si>
    <t>　　　うち非生命純保険料</t>
    <rPh sb="5" eb="6">
      <t>ヒ</t>
    </rPh>
    <rPh sb="6" eb="8">
      <t>セイメイ</t>
    </rPh>
    <rPh sb="8" eb="12">
      <t>ジュンホケンリョウ</t>
    </rPh>
    <phoneticPr fontId="11"/>
  </si>
  <si>
    <t>５　最終消費支出</t>
    <rPh sb="2" eb="4">
      <t>サイシュウ</t>
    </rPh>
    <rPh sb="4" eb="6">
      <t>ショウヒ</t>
    </rPh>
    <rPh sb="6" eb="8">
      <t>シシュツ</t>
    </rPh>
    <phoneticPr fontId="3"/>
  </si>
  <si>
    <t>　　c投資信託投資者に帰属する投資所得</t>
    <rPh sb="3" eb="5">
      <t>トウシ</t>
    </rPh>
    <rPh sb="5" eb="7">
      <t>シンタク</t>
    </rPh>
    <rPh sb="7" eb="10">
      <t>トウシシャ</t>
    </rPh>
    <rPh sb="11" eb="13">
      <t>キゾク</t>
    </rPh>
    <rPh sb="15" eb="17">
      <t>トウシ</t>
    </rPh>
    <rPh sb="17" eb="19">
      <t>ショトク</t>
    </rPh>
    <phoneticPr fontId="3"/>
  </si>
  <si>
    <t>　(2)その他の社会保険年金給付</t>
    <rPh sb="6" eb="7">
      <t>タ</t>
    </rPh>
    <rPh sb="8" eb="10">
      <t>シャカイ</t>
    </rPh>
    <rPh sb="10" eb="12">
      <t>ホケン</t>
    </rPh>
    <rPh sb="12" eb="14">
      <t>ネンキン</t>
    </rPh>
    <rPh sb="14" eb="16">
      <t>キュウフ</t>
    </rPh>
    <phoneticPr fontId="3"/>
  </si>
  <si>
    <t>　(3)その他の社会保険非年金給付</t>
    <rPh sb="6" eb="7">
      <t>タ</t>
    </rPh>
    <rPh sb="8" eb="10">
      <t>シャカイ</t>
    </rPh>
    <rPh sb="10" eb="12">
      <t>ホケン</t>
    </rPh>
    <rPh sb="12" eb="13">
      <t>ヒ</t>
    </rPh>
    <rPh sb="13" eb="15">
      <t>ネンキン</t>
    </rPh>
    <rPh sb="15" eb="17">
      <t>キュウフ</t>
    </rPh>
    <phoneticPr fontId="3"/>
  </si>
  <si>
    <t>12　年金受給権の変動調整</t>
    <rPh sb="3" eb="5">
      <t>ネンキン</t>
    </rPh>
    <rPh sb="5" eb="8">
      <t>ジュキュウケン</t>
    </rPh>
    <rPh sb="9" eb="11">
      <t>ヘンドウ</t>
    </rPh>
    <rPh sb="11" eb="13">
      <t>チョウセイ</t>
    </rPh>
    <phoneticPr fontId="3"/>
  </si>
  <si>
    <t>　(1)その他の社会保険非年金給付</t>
    <rPh sb="6" eb="7">
      <t>タ</t>
    </rPh>
    <rPh sb="8" eb="10">
      <t>シャカイ</t>
    </rPh>
    <rPh sb="10" eb="12">
      <t>ホケン</t>
    </rPh>
    <rPh sb="12" eb="13">
      <t>ヒ</t>
    </rPh>
    <rPh sb="13" eb="15">
      <t>ネンキン</t>
    </rPh>
    <rPh sb="15" eb="17">
      <t>キュウフ</t>
    </rPh>
    <phoneticPr fontId="3"/>
  </si>
  <si>
    <t>３　非生命純保険料</t>
    <rPh sb="2" eb="3">
      <t>ヒ</t>
    </rPh>
    <rPh sb="3" eb="5">
      <t>セイメイ</t>
    </rPh>
    <rPh sb="5" eb="9">
      <t>ジュンホケンリョウ</t>
    </rPh>
    <phoneticPr fontId="3"/>
  </si>
  <si>
    <t>７　雇主の帰属社会負担</t>
    <rPh sb="2" eb="4">
      <t>ヤトイヌシ</t>
    </rPh>
    <rPh sb="5" eb="7">
      <t>キゾク</t>
    </rPh>
    <rPh sb="7" eb="9">
      <t>シャカイ</t>
    </rPh>
    <rPh sb="9" eb="11">
      <t>フタン</t>
    </rPh>
    <phoneticPr fontId="3"/>
  </si>
  <si>
    <t>　　　　（８）金属製品</t>
  </si>
  <si>
    <t>　　　（１１）電気機械</t>
    <rPh sb="7" eb="9">
      <t>デンキ</t>
    </rPh>
    <rPh sb="9" eb="11">
      <t>キカイ</t>
    </rPh>
    <phoneticPr fontId="34"/>
  </si>
  <si>
    <t>　　　（１３）輸送用機械</t>
  </si>
  <si>
    <t>　　　（１４）印刷業</t>
    <rPh sb="7" eb="10">
      <t>インサツギョウ</t>
    </rPh>
    <phoneticPr fontId="34"/>
  </si>
  <si>
    <t>　　　（１５）その他の製造業</t>
    <rPh sb="9" eb="10">
      <t>タ</t>
    </rPh>
    <rPh sb="11" eb="14">
      <t>セイゾウギョウ</t>
    </rPh>
    <phoneticPr fontId="34"/>
  </si>
  <si>
    <t>　　　　　非生命保険金</t>
    <rPh sb="5" eb="6">
      <t>ヒ</t>
    </rPh>
    <rPh sb="6" eb="8">
      <t>セイメイ</t>
    </rPh>
    <rPh sb="8" eb="11">
      <t>ホケンキン</t>
    </rPh>
    <phoneticPr fontId="3"/>
  </si>
  <si>
    <t>10　その他の経常移転</t>
    <rPh sb="3" eb="6">
      <t>ソノタ</t>
    </rPh>
    <rPh sb="7" eb="9">
      <t>ケイジョウ</t>
    </rPh>
    <rPh sb="9" eb="11">
      <t>イテン</t>
    </rPh>
    <phoneticPr fontId="3"/>
  </si>
  <si>
    <t>　各計数表の構成比を見ることにより、生産面では県内経済を支えている産業など産業構造が分かる。分配面では、労働者の所得の取り分（労働分配率）の大きさなどが分かる。支出面では消費、投資、移出などの配分状況が分かる。</t>
    <phoneticPr fontId="11"/>
  </si>
  <si>
    <t xml:space="preserve">   （１）構成比や対前年度増加率を見る</t>
    <phoneticPr fontId="11"/>
  </si>
  <si>
    <t xml:space="preserve">   （２）時系列で見る</t>
    <phoneticPr fontId="11"/>
  </si>
  <si>
    <t>項　　目</t>
    <phoneticPr fontId="12"/>
  </si>
  <si>
    <t>　(2)賃貸料</t>
    <phoneticPr fontId="3"/>
  </si>
  <si>
    <t>　(1)消費者負債利子</t>
    <phoneticPr fontId="3"/>
  </si>
  <si>
    <t>　(2)その他の利子</t>
    <phoneticPr fontId="3"/>
  </si>
  <si>
    <t>　(3)賃貸料</t>
    <phoneticPr fontId="3"/>
  </si>
  <si>
    <t>46</t>
  </si>
  <si>
    <t>47</t>
  </si>
  <si>
    <t>48</t>
  </si>
  <si>
    <t>49</t>
  </si>
  <si>
    <t>50</t>
  </si>
  <si>
    <t>51</t>
  </si>
  <si>
    <t>52</t>
  </si>
  <si>
    <t>53</t>
  </si>
  <si>
    <t>NB</t>
    <phoneticPr fontId="11"/>
  </si>
  <si>
    <t>01</t>
    <phoneticPr fontId="11"/>
  </si>
  <si>
    <t>02</t>
    <phoneticPr fontId="11"/>
  </si>
  <si>
    <t>NB</t>
    <phoneticPr fontId="11"/>
  </si>
  <si>
    <t>02</t>
    <phoneticPr fontId="11"/>
  </si>
  <si>
    <t>MB</t>
    <phoneticPr fontId="11"/>
  </si>
  <si>
    <t>GG</t>
    <phoneticPr fontId="11"/>
  </si>
  <si>
    <t>HM</t>
    <phoneticPr fontId="11"/>
  </si>
  <si>
    <t>NP</t>
    <phoneticPr fontId="11"/>
  </si>
  <si>
    <t>６　営業余剰</t>
    <phoneticPr fontId="3"/>
  </si>
  <si>
    <t>７　財産所得</t>
    <phoneticPr fontId="3"/>
  </si>
  <si>
    <t>非金融法人企業</t>
    <phoneticPr fontId="3"/>
  </si>
  <si>
    <t>金融機関</t>
    <phoneticPr fontId="3"/>
  </si>
  <si>
    <t>家計（個人企業を含む）</t>
    <rPh sb="8" eb="9">
      <t>フク</t>
    </rPh>
    <phoneticPr fontId="3"/>
  </si>
  <si>
    <t>対家計民間非営利団体</t>
    <phoneticPr fontId="3"/>
  </si>
  <si>
    <t>（注）１　可処分所得＝（受取－１２）－（２～５の合計）　　　２　貯蓄率＝貯蓄÷（可処分所得＋年金基金年金準備金の変動）</t>
    <rPh sb="12" eb="14">
      <t>ウケトリ</t>
    </rPh>
    <rPh sb="24" eb="26">
      <t>ゴウケイ</t>
    </rPh>
    <phoneticPr fontId="3"/>
  </si>
  <si>
    <t>H02</t>
    <phoneticPr fontId="11"/>
  </si>
  <si>
    <t>H03</t>
  </si>
  <si>
    <t>H04</t>
  </si>
  <si>
    <t>H05</t>
  </si>
  <si>
    <t>H06</t>
  </si>
  <si>
    <t>H07</t>
  </si>
  <si>
    <t>H08</t>
  </si>
  <si>
    <t>H09</t>
  </si>
  <si>
    <t>H10</t>
  </si>
  <si>
    <t>H11</t>
  </si>
  <si>
    <t>H12</t>
  </si>
  <si>
    <t>H13</t>
  </si>
  <si>
    <t>H14</t>
  </si>
  <si>
    <t>H15</t>
  </si>
  <si>
    <t>H16</t>
  </si>
  <si>
    <t>制度部門別資本調達勘定（実物取引）</t>
    <phoneticPr fontId="12"/>
  </si>
  <si>
    <t>非金融法人企業</t>
    <phoneticPr fontId="12"/>
  </si>
  <si>
    <t>金融機関</t>
    <phoneticPr fontId="12"/>
  </si>
  <si>
    <t>一般政府</t>
    <phoneticPr fontId="12"/>
  </si>
  <si>
    <t>家計（個人企業を含む）</t>
    <rPh sb="8" eb="9">
      <t>フク</t>
    </rPh>
    <phoneticPr fontId="12"/>
  </si>
  <si>
    <t>対家計民間非営利団体</t>
    <phoneticPr fontId="12"/>
  </si>
  <si>
    <t>－表の見方・読み方－
・所得を県民雇用者報酬、財産所得（非企業部門）、企業所得の3項目に分類し制度部門別の観点から分析するための表である。</t>
    <rPh sb="15" eb="17">
      <t>ケンミン</t>
    </rPh>
    <phoneticPr fontId="11"/>
  </si>
  <si>
    <t>－表の見方・読み方－
・最終生産物の処分(支出)の状況から県経済の動向を把握しようとする表である。
・県内総支出は、県内総生産と同額になる。</t>
    <phoneticPr fontId="11"/>
  </si>
  <si>
    <t>O52～AD52は\\Toukei14\利‐分析\長期分析\県民経済計算\ALLDATA\就業人口\総括表\[経済活動別就業者数.xls]民ベース'!N25～AC25を参照していたが、この参照先は死んだファイルなので、C52～AD52は数値に置き換えた。(H26.9.18)</t>
    <rPh sb="84" eb="86">
      <t>サンショウ</t>
    </rPh>
    <rPh sb="94" eb="96">
      <t>サンショウ</t>
    </rPh>
    <rPh sb="96" eb="97">
      <t>サキ</t>
    </rPh>
    <rPh sb="98" eb="99">
      <t>シ</t>
    </rPh>
    <rPh sb="118" eb="120">
      <t>スウチ</t>
    </rPh>
    <rPh sb="121" eb="122">
      <t>オ</t>
    </rPh>
    <rPh sb="123" eb="124">
      <t>カ</t>
    </rPh>
    <phoneticPr fontId="3"/>
  </si>
  <si>
    <t>I521～AD521は、\\Toukei14\利‐分析\長期分析\県民経済計算\04原稿\冊子原稿\02概要編\[支出系列原稿.xls]リンクデータ'!I3～AD3を参照していたが、この参照先は死んだファイルなので、I521～AD521は数値に置き換えた。なお、I521～AD521はどこにも参照されていないと思われる。AC521～AD521が0なのにどこにも影響しなかったようだから。(H26.9.18)</t>
    <rPh sb="83" eb="85">
      <t>サンショウ</t>
    </rPh>
    <rPh sb="119" eb="121">
      <t>スウチ</t>
    </rPh>
    <rPh sb="122" eb="123">
      <t>オ</t>
    </rPh>
    <rPh sb="124" eb="125">
      <t>カ</t>
    </rPh>
    <rPh sb="146" eb="148">
      <t>サンショウ</t>
    </rPh>
    <rPh sb="155" eb="156">
      <t>オモ</t>
    </rPh>
    <rPh sb="180" eb="182">
      <t>エイキョウ</t>
    </rPh>
    <phoneticPr fontId="3"/>
  </si>
  <si>
    <t>　各計数表や県民一人当たり数値など加工数値について、構成比や対前年度増加率を時系列で見ることにより、生産面、分配面、支出面のそれぞれにおいて本県経済の変化方向を把握することができる。</t>
    <phoneticPr fontId="11"/>
  </si>
  <si>
    <t>行番号</t>
    <rPh sb="0" eb="1">
      <t>ギョウ</t>
    </rPh>
    <rPh sb="1" eb="3">
      <t>バンゴウ</t>
    </rPh>
    <phoneticPr fontId="11"/>
  </si>
  <si>
    <t xml:space="preserve"> 1987</t>
  </si>
  <si>
    <t xml:space="preserve"> 1986</t>
  </si>
  <si>
    <t xml:space="preserve"> 1985</t>
  </si>
  <si>
    <t>経済活動別就業者数</t>
    <phoneticPr fontId="3"/>
  </si>
  <si>
    <t>S61</t>
  </si>
  <si>
    <t>S62</t>
  </si>
  <si>
    <t>S63</t>
  </si>
  <si>
    <t>H元</t>
    <rPh sb="1" eb="2">
      <t>モト</t>
    </rPh>
    <phoneticPr fontId="3"/>
  </si>
  <si>
    <t>S60</t>
    <phoneticPr fontId="3"/>
  </si>
  <si>
    <t>行番号</t>
    <rPh sb="0" eb="1">
      <t>ギョウ</t>
    </rPh>
    <rPh sb="1" eb="3">
      <t>バンゴウ</t>
    </rPh>
    <phoneticPr fontId="3"/>
  </si>
  <si>
    <t>検索行</t>
    <rPh sb="0" eb="2">
      <t>ケンサク</t>
    </rPh>
    <rPh sb="2" eb="3">
      <t>ギョウ</t>
    </rPh>
    <phoneticPr fontId="11"/>
  </si>
  <si>
    <t>単位：％　</t>
    <phoneticPr fontId="3"/>
  </si>
  <si>
    <t>項目</t>
    <phoneticPr fontId="3"/>
  </si>
  <si>
    <t>単位：％　</t>
    <phoneticPr fontId="3"/>
  </si>
  <si>
    <t>単位：百万円　</t>
    <phoneticPr fontId="3"/>
  </si>
  <si>
    <t xml:space="preserve">   （３）国や他県と比較する</t>
    <phoneticPr fontId="11"/>
  </si>
  <si>
    <r>
      <t>　</t>
    </r>
    <r>
      <rPr>
        <sz val="12"/>
        <rFont val="ＭＳ 明朝"/>
        <family val="1"/>
        <charset val="128"/>
      </rPr>
      <t>各計数表から県民一人当たり所得額など県民一人当たりの数値を求め全国や他県と比較したり、構成比について全国を100とした特化係数を作成するなどにより、本県の相対的地位や格差を知ることができる。</t>
    </r>
    <phoneticPr fontId="11"/>
  </si>
  <si>
    <t>５　年金基金年金準備金の変動</t>
    <rPh sb="2" eb="4">
      <t>ネンキン</t>
    </rPh>
    <rPh sb="4" eb="6">
      <t>キキン</t>
    </rPh>
    <rPh sb="6" eb="8">
      <t>ネンキン</t>
    </rPh>
    <rPh sb="8" eb="11">
      <t>ジュンビキン</t>
    </rPh>
    <rPh sb="12" eb="14">
      <t>ヘンドウ</t>
    </rPh>
    <phoneticPr fontId="3"/>
  </si>
  <si>
    <t>　各計数表で全国に占める割合、ブロック内で占める割合を把握することにより、本県の比重を知ることができる。</t>
    <rPh sb="12" eb="14">
      <t>ワリアイ</t>
    </rPh>
    <rPh sb="24" eb="26">
      <t>ワリアイ</t>
    </rPh>
    <phoneticPr fontId="11"/>
  </si>
  <si>
    <t>２　所得・富等に課される経常税</t>
    <rPh sb="2" eb="4">
      <t>ショトク</t>
    </rPh>
    <rPh sb="5" eb="6">
      <t>トミ</t>
    </rPh>
    <rPh sb="6" eb="7">
      <t>トウ</t>
    </rPh>
    <rPh sb="8" eb="9">
      <t>カ</t>
    </rPh>
    <rPh sb="12" eb="15">
      <t>ケイジョウゼイ</t>
    </rPh>
    <phoneticPr fontId="3"/>
  </si>
  <si>
    <t>９　その他の経常移転</t>
    <rPh sb="2" eb="5">
      <t>ソノタ</t>
    </rPh>
    <rPh sb="6" eb="8">
      <t>ケイジョウ</t>
    </rPh>
    <rPh sb="8" eb="10">
      <t>イテン</t>
    </rPh>
    <phoneticPr fontId="3"/>
  </si>
  <si>
    <t>　（注）法人企業の分配所得には、海外直接投資に関する再投資収益を含む。</t>
    <rPh sb="2" eb="3">
      <t>チュウ</t>
    </rPh>
    <rPh sb="4" eb="6">
      <t>ホウジン</t>
    </rPh>
    <rPh sb="6" eb="8">
      <t>キギョウ</t>
    </rPh>
    <rPh sb="9" eb="11">
      <t>ブンパイ</t>
    </rPh>
    <rPh sb="11" eb="13">
      <t>ショトク</t>
    </rPh>
    <rPh sb="16" eb="18">
      <t>カイガイ</t>
    </rPh>
    <rPh sb="18" eb="20">
      <t>チョクセツ</t>
    </rPh>
    <rPh sb="20" eb="22">
      <t>トウシ</t>
    </rPh>
    <rPh sb="23" eb="24">
      <t>カン</t>
    </rPh>
    <rPh sb="26" eb="29">
      <t>サイトウシ</t>
    </rPh>
    <rPh sb="29" eb="31">
      <t>シュウエキ</t>
    </rPh>
    <rPh sb="32" eb="33">
      <t>フク</t>
    </rPh>
    <phoneticPr fontId="3"/>
  </si>
  <si>
    <t>　　　うち非生命保険金</t>
    <rPh sb="5" eb="6">
      <t>ヒ</t>
    </rPh>
    <rPh sb="6" eb="8">
      <t>セイメイ</t>
    </rPh>
    <rPh sb="8" eb="10">
      <t>ホケンリョウ</t>
    </rPh>
    <rPh sb="10" eb="11">
      <t>キン</t>
    </rPh>
    <phoneticPr fontId="3"/>
  </si>
  <si>
    <t>(2)</t>
  </si>
  <si>
    <t>　　　うち非生命純保険料</t>
    <rPh sb="5" eb="6">
      <t>ヒ</t>
    </rPh>
    <rPh sb="6" eb="8">
      <t>セイメイ</t>
    </rPh>
    <rPh sb="8" eb="9">
      <t>ジュン</t>
    </rPh>
    <rPh sb="9" eb="12">
      <t>ホケンリョウ</t>
    </rPh>
    <phoneticPr fontId="3"/>
  </si>
  <si>
    <t>貯蓄・資本移転による正味資産の変動</t>
    <rPh sb="0" eb="2">
      <t>チョチク</t>
    </rPh>
    <rPh sb="3" eb="5">
      <t>シホン</t>
    </rPh>
    <rPh sb="5" eb="7">
      <t>イテン</t>
    </rPh>
    <rPh sb="10" eb="12">
      <t>ショウミ</t>
    </rPh>
    <rPh sb="12" eb="14">
      <t>シサン</t>
    </rPh>
    <rPh sb="15" eb="17">
      <t>ヘンドウ</t>
    </rPh>
    <phoneticPr fontId="12"/>
  </si>
  <si>
    <t>４　貯蓄（純）</t>
    <rPh sb="5" eb="6">
      <t>ジュン</t>
    </rPh>
    <phoneticPr fontId="12"/>
  </si>
  <si>
    <t>資産の変動</t>
    <rPh sb="0" eb="2">
      <t>シサン</t>
    </rPh>
    <rPh sb="3" eb="5">
      <t>ヘンドウ</t>
    </rPh>
    <phoneticPr fontId="12"/>
  </si>
  <si>
    <t>（土地の購入（純）を含む）</t>
    <rPh sb="1" eb="3">
      <t>トチ</t>
    </rPh>
    <rPh sb="4" eb="6">
      <t>コウニュウ</t>
    </rPh>
    <rPh sb="7" eb="8">
      <t>ジュン</t>
    </rPh>
    <rPh sb="10" eb="11">
      <t>フク</t>
    </rPh>
    <phoneticPr fontId="12"/>
  </si>
  <si>
    <t>２　（控除）固定資本減耗</t>
    <rPh sb="3" eb="5">
      <t>コウジョ</t>
    </rPh>
    <phoneticPr fontId="12"/>
  </si>
  <si>
    <t>５　貯蓄（純）</t>
    <rPh sb="5" eb="6">
      <t>ジュン</t>
    </rPh>
    <phoneticPr fontId="12"/>
  </si>
  <si>
    <t>　Ⅲ－３－（４）　家計（個人企業を含む）</t>
    <rPh sb="17" eb="18">
      <t>フク</t>
    </rPh>
    <phoneticPr fontId="12"/>
  </si>
  <si>
    <t>(2) 対家計民間非営利団体最終消費支出</t>
    <phoneticPr fontId="3"/>
  </si>
  <si>
    <t>(1) 国出先機関</t>
    <phoneticPr fontId="3"/>
  </si>
  <si>
    <t>(2) 県</t>
    <phoneticPr fontId="5"/>
  </si>
  <si>
    <t>(3) 市町村</t>
    <phoneticPr fontId="3"/>
  </si>
  <si>
    <t>平成24暦年</t>
  </si>
  <si>
    <t>平成24年度</t>
  </si>
  <si>
    <t>５　県内総支出(市場価格1+2+3+4)</t>
    <phoneticPr fontId="3"/>
  </si>
  <si>
    <t>企業所得</t>
    <rPh sb="0" eb="2">
      <t>キギョウ</t>
    </rPh>
    <rPh sb="2" eb="4">
      <t>ショトク</t>
    </rPh>
    <phoneticPr fontId="3"/>
  </si>
  <si>
    <t>財産所得</t>
    <rPh sb="0" eb="2">
      <t>ザイサン</t>
    </rPh>
    <rPh sb="2" eb="4">
      <t>ショトク</t>
    </rPh>
    <phoneticPr fontId="3"/>
  </si>
  <si>
    <t>対家計民間非営利団体</t>
  </si>
  <si>
    <t>生産系列より</t>
    <rPh sb="0" eb="2">
      <t>セイサン</t>
    </rPh>
    <rPh sb="2" eb="4">
      <t>ケイレツ</t>
    </rPh>
    <phoneticPr fontId="11"/>
  </si>
  <si>
    <t>金融機関</t>
  </si>
  <si>
    <t>非金融法人企業</t>
  </si>
  <si>
    <t>(百万円)</t>
  </si>
  <si>
    <t>(千円)</t>
    <rPh sb="1" eb="3">
      <t>センエン</t>
    </rPh>
    <phoneticPr fontId="11"/>
  </si>
  <si>
    <t>項目</t>
    <rPh sb="0" eb="2">
      <t>コウモク</t>
    </rPh>
    <phoneticPr fontId="11"/>
  </si>
  <si>
    <t>H18</t>
  </si>
  <si>
    <t>－表の見方・読み方－
・経済活動別に産出額、中間投入、固定資本減耗、生産者価格表示の純生産、要素所得（純生産）などがわかるようにまとめた表である。</t>
    <phoneticPr fontId="11"/>
  </si>
  <si>
    <t>実数</t>
    <rPh sb="0" eb="2">
      <t>ジッスウ</t>
    </rPh>
    <phoneticPr fontId="3"/>
  </si>
  <si>
    <t>貯蓄・資本移転による正味資産の変動</t>
    <rPh sb="0" eb="2">
      <t>チョチク</t>
    </rPh>
    <rPh sb="3" eb="5">
      <t>シホン</t>
    </rPh>
    <rPh sb="5" eb="7">
      <t>イテン</t>
    </rPh>
    <rPh sb="10" eb="12">
      <t>ショウミ</t>
    </rPh>
    <rPh sb="12" eb="14">
      <t>シサン</t>
    </rPh>
    <rPh sb="15" eb="17">
      <t>ヘンドウ</t>
    </rPh>
    <phoneticPr fontId="3"/>
  </si>
  <si>
    <t>資産の変動</t>
    <rPh sb="0" eb="2">
      <t>シサン</t>
    </rPh>
    <rPh sb="3" eb="5">
      <t>ヘンドウ</t>
    </rPh>
    <phoneticPr fontId="3"/>
  </si>
  <si>
    <t>２　（控除）固定資本減耗</t>
    <rPh sb="3" eb="5">
      <t>コウジョ</t>
    </rPh>
    <phoneticPr fontId="3"/>
  </si>
  <si>
    <t>　</t>
  </si>
  <si>
    <t>７　（控除）統計上の不突合</t>
    <rPh sb="3" eb="5">
      <t>コウジョ</t>
    </rPh>
    <phoneticPr fontId="3"/>
  </si>
  <si>
    <t>　　ｂ　アルコール飲料・たばこ</t>
    <rPh sb="9" eb="11">
      <t>インリョウ</t>
    </rPh>
    <phoneticPr fontId="3"/>
  </si>
  <si>
    <t>　　ｃ　被服・履物</t>
    <rPh sb="4" eb="6">
      <t>ヒフク</t>
    </rPh>
    <rPh sb="7" eb="9">
      <t>ハキモノ</t>
    </rPh>
    <phoneticPr fontId="3"/>
  </si>
  <si>
    <t xml:space="preserve">  　ｆ 　保健・医療</t>
    <rPh sb="6" eb="8">
      <t>ホケン</t>
    </rPh>
    <rPh sb="9" eb="11">
      <t>イリョウ</t>
    </rPh>
    <phoneticPr fontId="3"/>
  </si>
  <si>
    <t xml:space="preserve"> 　 ｅ　家具・家庭用機器・家事サービス</t>
    <rPh sb="5" eb="7">
      <t>カグ</t>
    </rPh>
    <rPh sb="8" eb="11">
      <t>カテイヨウ</t>
    </rPh>
    <rPh sb="11" eb="13">
      <t>キキ</t>
    </rPh>
    <rPh sb="14" eb="16">
      <t>カジ</t>
    </rPh>
    <phoneticPr fontId="3"/>
  </si>
  <si>
    <t>　　ｇ　交通</t>
    <rPh sb="4" eb="6">
      <t>コウツウ</t>
    </rPh>
    <phoneticPr fontId="3"/>
  </si>
  <si>
    <t>24</t>
  </si>
  <si>
    <t>25</t>
  </si>
  <si>
    <t>26</t>
  </si>
  <si>
    <t>27</t>
  </si>
  <si>
    <t>28</t>
  </si>
  <si>
    <t>29</t>
  </si>
  <si>
    <t>30</t>
  </si>
  <si>
    <t>31</t>
  </si>
  <si>
    <t>32</t>
  </si>
  <si>
    <t>33</t>
  </si>
  <si>
    <t>34</t>
  </si>
  <si>
    <t>35</t>
  </si>
  <si>
    <t>36</t>
  </si>
  <si>
    <t>37</t>
  </si>
  <si>
    <t>38</t>
  </si>
  <si>
    <t>39</t>
  </si>
  <si>
    <t>40</t>
  </si>
  <si>
    <t>41</t>
  </si>
  <si>
    <t>BP</t>
    <phoneticPr fontId="11"/>
  </si>
  <si>
    <t>42</t>
  </si>
  <si>
    <t>43</t>
  </si>
  <si>
    <t>44</t>
  </si>
  <si>
    <t>45</t>
  </si>
  <si>
    <t>SJ</t>
    <phoneticPr fontId="3"/>
  </si>
  <si>
    <t>01</t>
    <phoneticPr fontId="3"/>
  </si>
  <si>
    <t xml:space="preserve"> 政府現実最終消費</t>
    <rPh sb="1" eb="3">
      <t>セイフ</t>
    </rPh>
    <rPh sb="3" eb="5">
      <t>ゲンジツ</t>
    </rPh>
    <rPh sb="5" eb="7">
      <t>サイシュウ</t>
    </rPh>
    <rPh sb="7" eb="9">
      <t>ショウヒ</t>
    </rPh>
    <phoneticPr fontId="3"/>
  </si>
  <si>
    <t xml:space="preserve"> 家計現実最終消費</t>
    <rPh sb="1" eb="3">
      <t>カケイ</t>
    </rPh>
    <rPh sb="3" eb="5">
      <t>ゲンジツ</t>
    </rPh>
    <rPh sb="5" eb="7">
      <t>サイシュウ</t>
    </rPh>
    <rPh sb="7" eb="9">
      <t>ショウヒ</t>
    </rPh>
    <phoneticPr fontId="3"/>
  </si>
  <si>
    <t>（再掲）</t>
    <rPh sb="1" eb="3">
      <t>サイケイ</t>
    </rPh>
    <phoneticPr fontId="3"/>
  </si>
  <si>
    <t>生産「要素所得」より</t>
    <rPh sb="0" eb="2">
      <t>セイサン</t>
    </rPh>
    <rPh sb="3" eb="5">
      <t>ヨウソ</t>
    </rPh>
    <rPh sb="5" eb="7">
      <t>ショトク</t>
    </rPh>
    <phoneticPr fontId="11"/>
  </si>
  <si>
    <t>　［市場価格表示］</t>
    <phoneticPr fontId="12"/>
  </si>
  <si>
    <t>就業者一人当たり県内総生産</t>
    <phoneticPr fontId="12"/>
  </si>
  <si>
    <t>国民経済計算より</t>
    <rPh sb="0" eb="2">
      <t>コクミン</t>
    </rPh>
    <rPh sb="2" eb="4">
      <t>ケイザイ</t>
    </rPh>
    <rPh sb="4" eb="6">
      <t>ケイサン</t>
    </rPh>
    <phoneticPr fontId="11"/>
  </si>
  <si>
    <t>DFS37</t>
    <phoneticPr fontId="3"/>
  </si>
  <si>
    <t>（３）支出系列デフレータ</t>
    <rPh sb="3" eb="5">
      <t>シシュツ</t>
    </rPh>
    <rPh sb="5" eb="7">
      <t>ケイレツ</t>
    </rPh>
    <phoneticPr fontId="12"/>
  </si>
  <si>
    <t xml:space="preserve">  　ｂ 　公的（公的企業・一般政府）</t>
    <rPh sb="9" eb="11">
      <t>コウテキ</t>
    </rPh>
    <rPh sb="11" eb="13">
      <t>キギョウ</t>
    </rPh>
    <rPh sb="14" eb="16">
      <t>イッパン</t>
    </rPh>
    <rPh sb="16" eb="18">
      <t>セイフ</t>
    </rPh>
    <phoneticPr fontId="3"/>
  </si>
  <si>
    <t>　(1) 　総固定資本形成</t>
    <phoneticPr fontId="3"/>
  </si>
  <si>
    <t>　(1) 　家計最終消費支出</t>
    <phoneticPr fontId="5"/>
  </si>
  <si>
    <t>　　小  　　計</t>
    <phoneticPr fontId="11"/>
  </si>
  <si>
    <t>　　輸入品に課される税・関税</t>
    <phoneticPr fontId="11"/>
  </si>
  <si>
    <t>　　(控除)総資本形成に係る消費税</t>
    <phoneticPr fontId="11"/>
  </si>
  <si>
    <r>
      <t>計</t>
    </r>
    <r>
      <rPr>
        <sz val="16"/>
        <rFont val="ＭＳ ゴシック"/>
        <family val="3"/>
        <charset val="128"/>
      </rPr>
      <t>　</t>
    </r>
    <r>
      <rPr>
        <b/>
        <sz val="16"/>
        <rFont val="ＭＳ ゴシック"/>
        <family val="3"/>
        <charset val="128"/>
      </rPr>
      <t>数</t>
    </r>
    <r>
      <rPr>
        <sz val="16"/>
        <rFont val="ＭＳ ゴシック"/>
        <family val="3"/>
        <charset val="128"/>
      </rPr>
      <t>　</t>
    </r>
    <r>
      <rPr>
        <b/>
        <sz val="16"/>
        <rFont val="ＭＳ ゴシック"/>
        <family val="3"/>
        <charset val="128"/>
      </rPr>
      <t>編　目　次</t>
    </r>
  </si>
  <si>
    <r>
      <t>Ⅰ　表章形式及び見方・読み方</t>
    </r>
    <r>
      <rPr>
        <sz val="10.5"/>
        <rFont val="Century"/>
        <family val="1"/>
      </rPr>
      <t xml:space="preserve"> </t>
    </r>
    <r>
      <rPr>
        <sz val="10.5"/>
        <rFont val="ＭＳ 明朝"/>
        <family val="1"/>
        <charset val="128"/>
      </rPr>
      <t>‥‥‥‥‥‥‥‥‥‥‥‥‥‥‥‥‥‥‥</t>
    </r>
    <phoneticPr fontId="12"/>
  </si>
  <si>
    <t>‥‥‥‥‥‥‥‥‥‥‥‥‥‥‥‥‥‥‥</t>
    <phoneticPr fontId="12"/>
  </si>
  <si>
    <t>　１　統合勘定</t>
  </si>
  <si>
    <t>　ａ　食料・非アルコール飲料</t>
    <rPh sb="3" eb="5">
      <t>ショクリョウ</t>
    </rPh>
    <rPh sb="6" eb="7">
      <t>ヒ</t>
    </rPh>
    <rPh sb="12" eb="14">
      <t>インリョウ</t>
    </rPh>
    <phoneticPr fontId="3"/>
  </si>
  <si>
    <t>　ｂ　アルコール飲料・たばこ</t>
    <rPh sb="8" eb="10">
      <t>インリョウ</t>
    </rPh>
    <phoneticPr fontId="3"/>
  </si>
  <si>
    <t>　ｃ　被服・履物</t>
    <rPh sb="3" eb="5">
      <t>ヒフク</t>
    </rPh>
    <rPh sb="6" eb="8">
      <t>ハキモノ</t>
    </rPh>
    <phoneticPr fontId="3"/>
  </si>
  <si>
    <t>実質県内総生産</t>
    <rPh sb="5" eb="7">
      <t>セイサン</t>
    </rPh>
    <phoneticPr fontId="11"/>
  </si>
  <si>
    <t>電気・ガス・水道・廃棄物処理業</t>
    <rPh sb="9" eb="12">
      <t>ハイキブツ</t>
    </rPh>
    <rPh sb="12" eb="14">
      <t>ショリ</t>
    </rPh>
    <rPh sb="14" eb="15">
      <t>ギョウ</t>
    </rPh>
    <phoneticPr fontId="12"/>
  </si>
  <si>
    <t>対前年度増加率</t>
    <phoneticPr fontId="11"/>
  </si>
  <si>
    <t>17　小計</t>
    <phoneticPr fontId="3"/>
  </si>
  <si>
    <t>17　小計</t>
    <phoneticPr fontId="11"/>
  </si>
  <si>
    <t>20　県内総生産（連鎖価格）　</t>
    <rPh sb="9" eb="11">
      <t>レンサ</t>
    </rPh>
    <rPh sb="11" eb="13">
      <t>カカク</t>
    </rPh>
    <phoneticPr fontId="11"/>
  </si>
  <si>
    <t>21　開差 {20-（17+18-19）}</t>
    <rPh sb="3" eb="4">
      <t>カイ</t>
    </rPh>
    <rPh sb="4" eb="5">
      <t>サ</t>
    </rPh>
    <phoneticPr fontId="11"/>
  </si>
  <si>
    <t xml:space="preserve">    ｃ　持ち家</t>
    <phoneticPr fontId="11"/>
  </si>
  <si>
    <t>　(3)　家計（個人企業を含む）</t>
    <phoneticPr fontId="3"/>
  </si>
  <si>
    <t>　(4)　対家計民間非営利団体</t>
    <phoneticPr fontId="3"/>
  </si>
  <si>
    <t>　(1)　利子</t>
    <phoneticPr fontId="3"/>
  </si>
  <si>
    <t>　(2)　法人企業の分配所得</t>
    <rPh sb="5" eb="7">
      <t>ホウジン</t>
    </rPh>
    <rPh sb="7" eb="9">
      <t>キギョウ</t>
    </rPh>
    <rPh sb="10" eb="12">
      <t>ブンパイ</t>
    </rPh>
    <rPh sb="12" eb="14">
      <t>ショトク</t>
    </rPh>
    <phoneticPr fontId="3"/>
  </si>
  <si>
    <t>　(3)　賃貸料</t>
    <phoneticPr fontId="3"/>
  </si>
  <si>
    <t>　(1)　利子</t>
    <phoneticPr fontId="3"/>
  </si>
  <si>
    <t>固定資本
減耗</t>
    <phoneticPr fontId="11"/>
  </si>
  <si>
    <t>　(4)　賃貸料</t>
    <phoneticPr fontId="3"/>
  </si>
  <si>
    <t>　(2)　賃貸料</t>
    <phoneticPr fontId="3"/>
  </si>
  <si>
    <t>　(1)　現金による社会保障給付</t>
    <rPh sb="5" eb="7">
      <t>ゲンキン</t>
    </rPh>
    <rPh sb="10" eb="12">
      <t>シャカイ</t>
    </rPh>
    <rPh sb="12" eb="14">
      <t>ホショウ</t>
    </rPh>
    <rPh sb="14" eb="16">
      <t>キュウフ</t>
    </rPh>
    <phoneticPr fontId="3"/>
  </si>
  <si>
    <t>　(3)　社会扶助給付</t>
    <rPh sb="5" eb="7">
      <t>シャカイ</t>
    </rPh>
    <rPh sb="7" eb="9">
      <t>フジョ</t>
    </rPh>
    <rPh sb="9" eb="11">
      <t>キュウフ</t>
    </rPh>
    <phoneticPr fontId="3"/>
  </si>
  <si>
    <t>　(4)　賃貸料</t>
    <rPh sb="5" eb="8">
      <t>チンタイリョウ</t>
    </rPh>
    <phoneticPr fontId="3"/>
  </si>
  <si>
    <t>　(1)　消費者負債利子</t>
    <phoneticPr fontId="3"/>
  </si>
  <si>
    <t>　(2)　その他の利子</t>
    <phoneticPr fontId="3"/>
  </si>
  <si>
    <t>　(1)　営業余剰（持ち家）</t>
    <rPh sb="5" eb="7">
      <t>エイギョウ</t>
    </rPh>
    <rPh sb="7" eb="9">
      <t>ヨジョウ</t>
    </rPh>
    <rPh sb="10" eb="13">
      <t>モチイエ</t>
    </rPh>
    <phoneticPr fontId="3"/>
  </si>
  <si>
    <t>　(2)　混合所得</t>
    <rPh sb="5" eb="7">
      <t>コンゴウ</t>
    </rPh>
    <rPh sb="7" eb="9">
      <t>ショトク</t>
    </rPh>
    <phoneticPr fontId="3"/>
  </si>
  <si>
    <t>　(1)　賃金・俸給</t>
    <rPh sb="5" eb="7">
      <t>チンギン</t>
    </rPh>
    <rPh sb="8" eb="10">
      <t>ホウキュウ</t>
    </rPh>
    <phoneticPr fontId="3"/>
  </si>
  <si>
    <t>　(1)　利子</t>
    <rPh sb="5" eb="7">
      <t>リシ</t>
    </rPh>
    <phoneticPr fontId="3"/>
  </si>
  <si>
    <t>　(2)　配当</t>
    <rPh sb="5" eb="7">
      <t>ハイトウ</t>
    </rPh>
    <phoneticPr fontId="3"/>
  </si>
  <si>
    <t>　(4)　社会扶助給付</t>
    <rPh sb="5" eb="7">
      <t>シャカイ</t>
    </rPh>
    <rPh sb="7" eb="9">
      <t>フジョ</t>
    </rPh>
    <rPh sb="9" eb="11">
      <t>キュウフ</t>
    </rPh>
    <phoneticPr fontId="3"/>
  </si>
  <si>
    <t>　(2)　社会扶助給付</t>
    <rPh sb="5" eb="7">
      <t>シャカイ</t>
    </rPh>
    <rPh sb="7" eb="9">
      <t>フジョ</t>
    </rPh>
    <rPh sb="9" eb="11">
      <t>キュウフ</t>
    </rPh>
    <phoneticPr fontId="3"/>
  </si>
  <si>
    <t>家計（個人企業を含む）</t>
  </si>
  <si>
    <t>主要系列表</t>
  </si>
  <si>
    <t>生産活動に対する各経済活動部門の寄与を表す表</t>
  </si>
  <si>
    <t>県民所得及び県民可処分所得の分配</t>
  </si>
  <si>
    <t>県民所得及び県民可処分所得を生産要素と制度部門別を折衷した分類で表示した表</t>
  </si>
  <si>
    <t>県民総人口</t>
    <rPh sb="0" eb="2">
      <t>ケンミン</t>
    </rPh>
    <rPh sb="2" eb="5">
      <t>ソウジンコウ</t>
    </rPh>
    <phoneticPr fontId="3"/>
  </si>
  <si>
    <t>10月1日現在　分配「05主要系列表Ⅳ－4.xls」から引用</t>
    <rPh sb="2" eb="3">
      <t>ガツ</t>
    </rPh>
    <rPh sb="4" eb="5">
      <t>ニチ</t>
    </rPh>
    <rPh sb="5" eb="7">
      <t>ゲンザイ</t>
    </rPh>
    <rPh sb="8" eb="10">
      <t>ブンパイ</t>
    </rPh>
    <rPh sb="13" eb="15">
      <t>シュヨウ</t>
    </rPh>
    <rPh sb="15" eb="17">
      <t>ケイレツ</t>
    </rPh>
    <rPh sb="17" eb="18">
      <t>ヒョウ</t>
    </rPh>
    <rPh sb="28" eb="30">
      <t>インヨウ</t>
    </rPh>
    <phoneticPr fontId="3"/>
  </si>
  <si>
    <t>GP</t>
    <phoneticPr fontId="3"/>
  </si>
  <si>
    <t>GP</t>
    <phoneticPr fontId="11"/>
  </si>
  <si>
    <t>03</t>
    <phoneticPr fontId="11"/>
  </si>
  <si>
    <t>県内所得を最終生産物に対する支出（処分）の面から把握した表</t>
  </si>
  <si>
    <t>　◎表章形式</t>
    <rPh sb="3" eb="4">
      <t>ショウ</t>
    </rPh>
    <rPh sb="4" eb="6">
      <t>ケイシキ</t>
    </rPh>
    <phoneticPr fontId="11"/>
  </si>
  <si>
    <t>制度部門別所得支出勘定</t>
    <phoneticPr fontId="11"/>
  </si>
  <si>
    <t>経済活動別県内総生産
（名目、実質、デフレーター）</t>
    <phoneticPr fontId="11"/>
  </si>
  <si>
    <t>Ⅲ－１－(３)　資本勘定</t>
    <phoneticPr fontId="3"/>
  </si>
  <si>
    <t>Ⅲ－１－(１)　県内総生産（生産側と支出側）</t>
    <rPh sb="14" eb="16">
      <t>セイサン</t>
    </rPh>
    <rPh sb="16" eb="17">
      <t>ガワ</t>
    </rPh>
    <rPh sb="18" eb="20">
      <t>シシュツ</t>
    </rPh>
    <rPh sb="20" eb="21">
      <t>ガワ</t>
    </rPh>
    <phoneticPr fontId="3"/>
  </si>
  <si>
    <t>県内総生産（生産側）</t>
    <rPh sb="6" eb="8">
      <t>セイサン</t>
    </rPh>
    <rPh sb="8" eb="9">
      <t>ガワ</t>
    </rPh>
    <phoneticPr fontId="11"/>
  </si>
  <si>
    <t>県内総生産（支出側）</t>
    <rPh sb="3" eb="5">
      <t>セイサン</t>
    </rPh>
    <rPh sb="6" eb="8">
      <t>シシュツ</t>
    </rPh>
    <rPh sb="8" eb="9">
      <t>ガワ</t>
    </rPh>
    <phoneticPr fontId="11"/>
  </si>
  <si>
    <t>１　県内総固定資本形成</t>
  </si>
  <si>
    <t>　(1)　非金融法人企業及び金融機関</t>
    <rPh sb="12" eb="13">
      <t>オヨ</t>
    </rPh>
    <phoneticPr fontId="3"/>
  </si>
  <si>
    <t>３　県内総資本形成</t>
    <rPh sb="2" eb="4">
      <t>ケンナイ</t>
    </rPh>
    <phoneticPr fontId="3"/>
  </si>
  <si>
    <t>　(2)　在庫変動</t>
    <rPh sb="7" eb="9">
      <t>ヘンドウ</t>
    </rPh>
    <phoneticPr fontId="3"/>
  </si>
  <si>
    <t>　(1) 　家計最終消費支出</t>
  </si>
  <si>
    <t>　(2) 対家計民間非営利団体最終消費支出</t>
  </si>
  <si>
    <t>　(2)　 統計上の不突合</t>
  </si>
  <si>
    <t>Ⅳ－７　県内総生産（支出側、デフレーター：連鎖方式）　（つづき）</t>
    <rPh sb="12" eb="13">
      <t>ガワ</t>
    </rPh>
    <rPh sb="21" eb="23">
      <t>レンサ</t>
    </rPh>
    <phoneticPr fontId="5"/>
  </si>
  <si>
    <t>１　雇用者報酬</t>
    <rPh sb="5" eb="7">
      <t>ホウシュウ</t>
    </rPh>
    <phoneticPr fontId="3"/>
  </si>
  <si>
    <t>実　　数</t>
    <rPh sb="0" eb="1">
      <t>ミ</t>
    </rPh>
    <rPh sb="3" eb="4">
      <t>カズ</t>
    </rPh>
    <phoneticPr fontId="3"/>
  </si>
  <si>
    <t xml:space="preserve">-表の見方・読み方-
・産業,政府サービス生産者,対家計民間非営利サービス生産者別,経済活動別に総生産を示し,総生産に対する産業ごとの寄与度や産業構造の変化などを知るための表である。                                                                                                                                                                                                                                                               </t>
    <phoneticPr fontId="11"/>
  </si>
  <si>
    <r>
      <t xml:space="preserve">    </t>
    </r>
    <r>
      <rPr>
        <sz val="12"/>
        <rFont val="ＭＳ 明朝"/>
        <family val="1"/>
        <charset val="128"/>
      </rPr>
      <t>表を見る場合の基本は、「構成比や対前年度増加率を見る」「時系列で見る」「国や他県と比較する」である。このように見ることにより、経済規模、経済構造、経済構造の変化方向、相対的地位、格差などを把握することができる。</t>
    </r>
  </si>
  <si>
    <t>　また、対前年度増加率を見ることにより、経済成長に対する部門別の寄与度などが把握できる。</t>
  </si>
  <si>
    <r>
      <t>　１　経済活動別県内総生産及び要素所得</t>
    </r>
    <r>
      <rPr>
        <sz val="10.5"/>
        <rFont val="Century"/>
        <family val="1"/>
      </rPr>
      <t xml:space="preserve"> (</t>
    </r>
    <r>
      <rPr>
        <sz val="10.5"/>
        <rFont val="ＭＳ 明朝"/>
        <family val="1"/>
        <charset val="128"/>
      </rPr>
      <t>名目</t>
    </r>
    <r>
      <rPr>
        <sz val="10.5"/>
        <rFont val="Century"/>
        <family val="1"/>
      </rPr>
      <t xml:space="preserve">) </t>
    </r>
    <r>
      <rPr>
        <sz val="10.5"/>
        <rFont val="ＭＳ 明朝"/>
        <family val="1"/>
        <charset val="128"/>
      </rPr>
      <t>‥‥‥‥‥‥‥‥‥‥</t>
    </r>
    <rPh sb="21" eb="23">
      <t>メイモク</t>
    </rPh>
    <phoneticPr fontId="11"/>
  </si>
  <si>
    <t>Ⅳ－１　経済活動別県内総生産（名目）</t>
    <rPh sb="15" eb="17">
      <t>メイモク</t>
    </rPh>
    <phoneticPr fontId="3"/>
  </si>
  <si>
    <t>Ⅳ－１　経済活動別県内総生産（名目）（つづき）</t>
    <rPh sb="15" eb="17">
      <t>メイモク</t>
    </rPh>
    <phoneticPr fontId="3"/>
  </si>
  <si>
    <t>Ⅳ－２　経済活動別県内総生産（実質：連鎖方式）</t>
    <rPh sb="15" eb="17">
      <t>ジッシツ</t>
    </rPh>
    <rPh sb="18" eb="20">
      <t>レンサ</t>
    </rPh>
    <rPh sb="20" eb="22">
      <t>ホウシキ</t>
    </rPh>
    <phoneticPr fontId="3"/>
  </si>
  <si>
    <t>Ⅳ－２　経済活動別県内総生産（実質：連鎖方式）（つづき）　</t>
    <rPh sb="15" eb="17">
      <t>ジッシツ</t>
    </rPh>
    <rPh sb="18" eb="20">
      <t>レンサ</t>
    </rPh>
    <rPh sb="20" eb="22">
      <t>ホウシキ</t>
    </rPh>
    <phoneticPr fontId="3"/>
  </si>
  <si>
    <t>Ⅳ－４　県民所得及び県民可処分所得の分配　（つづき）</t>
    <phoneticPr fontId="3"/>
  </si>
  <si>
    <t>F/L=H</t>
    <phoneticPr fontId="12"/>
  </si>
  <si>
    <t>就業者一人当たり経済活動別総生産</t>
    <rPh sb="0" eb="3">
      <t>シュウギョウシャ</t>
    </rPh>
    <rPh sb="3" eb="5">
      <t>ヒトリ</t>
    </rPh>
    <rPh sb="5" eb="6">
      <t>ア</t>
    </rPh>
    <rPh sb="8" eb="10">
      <t>ケイザイ</t>
    </rPh>
    <rPh sb="10" eb="12">
      <t>カツドウ</t>
    </rPh>
    <rPh sb="12" eb="13">
      <t>ベツ</t>
    </rPh>
    <rPh sb="13" eb="14">
      <t>ソウ</t>
    </rPh>
    <rPh sb="14" eb="16">
      <t>セイサン</t>
    </rPh>
    <phoneticPr fontId="11"/>
  </si>
  <si>
    <t>生産名目　　　　　　単位：百万円　</t>
    <rPh sb="0" eb="2">
      <t>セイサン</t>
    </rPh>
    <rPh sb="2" eb="4">
      <t>メイモク</t>
    </rPh>
    <phoneticPr fontId="11"/>
  </si>
  <si>
    <t>財産所得支払</t>
    <rPh sb="0" eb="2">
      <t>ザイサン</t>
    </rPh>
    <rPh sb="2" eb="4">
      <t>ショトク</t>
    </rPh>
    <rPh sb="4" eb="6">
      <t>シハライ</t>
    </rPh>
    <phoneticPr fontId="3"/>
  </si>
  <si>
    <t>財産所得受取</t>
    <rPh sb="0" eb="2">
      <t>ザイサン</t>
    </rPh>
    <rPh sb="2" eb="4">
      <t>ショトク</t>
    </rPh>
    <rPh sb="4" eb="6">
      <t>ウケトリ</t>
    </rPh>
    <phoneticPr fontId="3"/>
  </si>
  <si>
    <t>単位：百万円</t>
    <phoneticPr fontId="5"/>
  </si>
  <si>
    <t>(１)</t>
    <phoneticPr fontId="5"/>
  </si>
  <si>
    <t>　消費総額</t>
    <rPh sb="1" eb="3">
      <t>ショウヒ</t>
    </rPh>
    <rPh sb="3" eb="5">
      <t>ソウガク</t>
    </rPh>
    <phoneticPr fontId="3"/>
  </si>
  <si>
    <t>消費＋貯蓄（所支勘定）＝可処分所得</t>
    <rPh sb="0" eb="2">
      <t>ショウヒ</t>
    </rPh>
    <rPh sb="3" eb="5">
      <t>チョチク</t>
    </rPh>
    <rPh sb="6" eb="7">
      <t>ショ</t>
    </rPh>
    <rPh sb="7" eb="8">
      <t>シ</t>
    </rPh>
    <rPh sb="8" eb="10">
      <t>カンジョウ</t>
    </rPh>
    <rPh sb="12" eb="15">
      <t>カショブン</t>
    </rPh>
    <rPh sb="15" eb="17">
      <t>ショトク</t>
    </rPh>
    <phoneticPr fontId="3"/>
  </si>
  <si>
    <t>生産者価格表示の県内純生産</t>
    <phoneticPr fontId="11"/>
  </si>
  <si>
    <t>生産・輸入品に課される税(控除)補助金</t>
    <phoneticPr fontId="11"/>
  </si>
  <si>
    <t>県内 要素所得（純生産）</t>
    <phoneticPr fontId="18"/>
  </si>
  <si>
    <t>営業余剰・混合所得</t>
    <phoneticPr fontId="18"/>
  </si>
  <si>
    <t>生産者価格表示の産出額</t>
    <phoneticPr fontId="18"/>
  </si>
  <si>
    <t>名目家計最終消費支出</t>
    <rPh sb="0" eb="2">
      <t>メイモク</t>
    </rPh>
    <phoneticPr fontId="11"/>
  </si>
  <si>
    <t>生産者価格表示の県内総生産</t>
    <phoneticPr fontId="11"/>
  </si>
  <si>
    <t>総括表</t>
    <rPh sb="0" eb="2">
      <t>ソウカツ</t>
    </rPh>
    <rPh sb="2" eb="3">
      <t>ヒョウ</t>
    </rPh>
    <phoneticPr fontId="11"/>
  </si>
  <si>
    <t xml:space="preserve">(２)  </t>
    <phoneticPr fontId="11"/>
  </si>
  <si>
    <t xml:space="preserve">(３)  </t>
    <phoneticPr fontId="11"/>
  </si>
  <si>
    <t xml:space="preserve">(１)  </t>
    <phoneticPr fontId="11"/>
  </si>
  <si>
    <t xml:space="preserve">(４)  </t>
    <phoneticPr fontId="11"/>
  </si>
  <si>
    <t xml:space="preserve">(５)  </t>
    <phoneticPr fontId="11"/>
  </si>
  <si>
    <t xml:space="preserve">(６)  </t>
    <phoneticPr fontId="11"/>
  </si>
  <si>
    <t xml:space="preserve">(７)  </t>
    <phoneticPr fontId="11"/>
  </si>
  <si>
    <t xml:space="preserve">(８)  </t>
    <phoneticPr fontId="11"/>
  </si>
  <si>
    <t xml:space="preserve">(９)  </t>
    <phoneticPr fontId="11"/>
  </si>
  <si>
    <t>(１)  生産者価格表示の産出額</t>
  </si>
  <si>
    <t>(２)  中間投入</t>
  </si>
  <si>
    <t>(３)  生産者価格表示の県内総生産</t>
  </si>
  <si>
    <t>(４)  固定資本減耗</t>
  </si>
  <si>
    <t>(５)  生産者価格表示の県内純生産</t>
  </si>
  <si>
    <t>表示の県内</t>
  </si>
  <si>
    <t>固定資本減耗</t>
  </si>
  <si>
    <t>中間投入</t>
  </si>
  <si>
    <t>価格表示の</t>
  </si>
  <si>
    <t>生産者価格</t>
  </si>
  <si>
    <t xml:space="preserve">   合      計</t>
  </si>
  <si>
    <t>３</t>
    <phoneticPr fontId="5"/>
  </si>
  <si>
    <t>(１)</t>
    <phoneticPr fontId="5"/>
  </si>
  <si>
    <t>(a)</t>
    <phoneticPr fontId="5"/>
  </si>
  <si>
    <t>(b)</t>
    <phoneticPr fontId="5"/>
  </si>
  <si>
    <t>(c)</t>
    <phoneticPr fontId="5"/>
  </si>
  <si>
    <t>(２)</t>
    <phoneticPr fontId="5"/>
  </si>
  <si>
    <t>４</t>
    <phoneticPr fontId="5"/>
  </si>
  <si>
    <t>５</t>
    <phoneticPr fontId="5"/>
  </si>
  <si>
    <t>１　民間最終消費支出</t>
    <phoneticPr fontId="5"/>
  </si>
  <si>
    <t>(１)</t>
    <phoneticPr fontId="5"/>
  </si>
  <si>
    <t>種類</t>
  </si>
  <si>
    <t>経済活動の種類</t>
  </si>
  <si>
    <t>　＜県民ベース＞</t>
    <rPh sb="2" eb="3">
      <t>ケン</t>
    </rPh>
    <phoneticPr fontId="3"/>
  </si>
  <si>
    <t>　＜県内ベース＞</t>
    <rPh sb="2" eb="3">
      <t>ケン</t>
    </rPh>
    <phoneticPr fontId="3"/>
  </si>
  <si>
    <t>(単位：人)</t>
  </si>
  <si>
    <t>(１)総　　数</t>
  </si>
  <si>
    <t>項目</t>
  </si>
  <si>
    <t>１</t>
  </si>
  <si>
    <t>(１)</t>
  </si>
  <si>
    <t>(２)</t>
  </si>
  <si>
    <t>(３)</t>
  </si>
  <si>
    <t>(４)</t>
  </si>
  <si>
    <t>(５)</t>
  </si>
  <si>
    <t>(６)</t>
  </si>
  <si>
    <t>(７)</t>
  </si>
  <si>
    <t>(８)</t>
  </si>
  <si>
    <t>(９)</t>
  </si>
  <si>
    <t>２</t>
  </si>
  <si>
    <t>３</t>
  </si>
  <si>
    <t>４</t>
  </si>
  <si>
    <t>５</t>
  </si>
  <si>
    <t>６</t>
  </si>
  <si>
    <t>７</t>
  </si>
  <si>
    <t xml:space="preserve"> </t>
  </si>
  <si>
    <t>平成７年度</t>
  </si>
  <si>
    <t>①</t>
  </si>
  <si>
    <t>固定資本
減耗</t>
    <phoneticPr fontId="11"/>
  </si>
  <si>
    <t>生産・輸入</t>
    <phoneticPr fontId="11"/>
  </si>
  <si>
    <t>品に課され</t>
    <phoneticPr fontId="11"/>
  </si>
  <si>
    <t>る税(控除)</t>
    <phoneticPr fontId="18"/>
  </si>
  <si>
    <t>補助金</t>
    <phoneticPr fontId="11"/>
  </si>
  <si>
    <t>(９)  営業余剰・混合所得</t>
  </si>
  <si>
    <t>年　　　度</t>
    <rPh sb="0" eb="1">
      <t>トシ</t>
    </rPh>
    <rPh sb="4" eb="5">
      <t>ド</t>
    </rPh>
    <phoneticPr fontId="11"/>
  </si>
  <si>
    <t>可処分所得のチェック</t>
    <rPh sb="0" eb="3">
      <t>カショブン</t>
    </rPh>
    <rPh sb="3" eb="5">
      <t>ショトク</t>
    </rPh>
    <phoneticPr fontId="3"/>
  </si>
  <si>
    <t>平成8暦年</t>
  </si>
  <si>
    <t>平成9暦年</t>
  </si>
  <si>
    <t>平成10暦年</t>
  </si>
  <si>
    <t>平成11暦年</t>
  </si>
  <si>
    <t>平成12暦年</t>
  </si>
  <si>
    <t>平成13暦年</t>
  </si>
  <si>
    <t>平成14暦年</t>
  </si>
  <si>
    <t>平成15暦年</t>
  </si>
  <si>
    <t>平成16暦年</t>
  </si>
  <si>
    <t>平成17暦年</t>
  </si>
  <si>
    <t>GDP01</t>
    <phoneticPr fontId="3"/>
  </si>
  <si>
    <t>GDP02</t>
    <phoneticPr fontId="3"/>
  </si>
  <si>
    <t>GDP03</t>
  </si>
  <si>
    <t>GDP04</t>
  </si>
  <si>
    <t>－表の見方・読み方－
・所得は、県内生産活動への参加の報酬として受け取るほか、県外から受け取ったり、政策的に反対給付なく受け取ることがある。また、逆に所得を支払う場合もある。この表は、各制度部門別に、所得の受払いの全体像や貯蓄額を明らかにしたものである。
・上段は受け取った所得の使い道を示し、下段は所得の受け取り方を示している。
・貯蓄は、制度部門別資本調達勘定に接続し、固定資本形成等の原資となる。</t>
    <rPh sb="92" eb="93">
      <t>カク</t>
    </rPh>
    <rPh sb="93" eb="95">
      <t>セイド</t>
    </rPh>
    <rPh sb="95" eb="97">
      <t>ブモン</t>
    </rPh>
    <rPh sb="97" eb="98">
      <t>ベツ</t>
    </rPh>
    <phoneticPr fontId="11"/>
  </si>
  <si>
    <t>１　財産所得</t>
    <phoneticPr fontId="3"/>
  </si>
  <si>
    <t>(1)</t>
    <phoneticPr fontId="3"/>
  </si>
  <si>
    <t>(3)</t>
    <phoneticPr fontId="3"/>
  </si>
  <si>
    <t>８</t>
    <phoneticPr fontId="3"/>
  </si>
  <si>
    <t>　　　</t>
    <phoneticPr fontId="3"/>
  </si>
  <si>
    <t>　［市場価格表示］</t>
    <rPh sb="2" eb="4">
      <t>シジョウ</t>
    </rPh>
    <rPh sb="4" eb="6">
      <t>カカク</t>
    </rPh>
    <rPh sb="6" eb="8">
      <t>ヒョウジ</t>
    </rPh>
    <phoneticPr fontId="12"/>
  </si>
  <si>
    <t>Ⅲ-１　統合勘定</t>
    <phoneticPr fontId="3"/>
  </si>
  <si>
    <t>単位：百万円　</t>
    <phoneticPr fontId="3"/>
  </si>
  <si>
    <t>３　固定資本減耗</t>
    <phoneticPr fontId="3"/>
  </si>
  <si>
    <t>６　民間最終消費支出</t>
    <phoneticPr fontId="3"/>
  </si>
  <si>
    <t>単位：％　</t>
    <phoneticPr fontId="3"/>
  </si>
  <si>
    <t>単位：％　</t>
    <phoneticPr fontId="3"/>
  </si>
  <si>
    <t>８　県内総固定資本形成</t>
    <phoneticPr fontId="3"/>
  </si>
  <si>
    <t>GDP42</t>
  </si>
  <si>
    <t>GDP43</t>
  </si>
  <si>
    <t>GDP44</t>
  </si>
  <si>
    <t>GDP45</t>
  </si>
  <si>
    <t>GDP46</t>
  </si>
  <si>
    <t>GDP47</t>
  </si>
  <si>
    <t>GDP48</t>
  </si>
  <si>
    <t>GDP49</t>
  </si>
  <si>
    <t>GDP50</t>
  </si>
  <si>
    <t>GDP51</t>
  </si>
  <si>
    <t>GDP52</t>
  </si>
  <si>
    <t>GDP53</t>
  </si>
  <si>
    <t>GDP54</t>
  </si>
  <si>
    <t>GDP55</t>
  </si>
  <si>
    <t>GDP56</t>
  </si>
  <si>
    <t>GDP57</t>
  </si>
  <si>
    <t>GDP58</t>
  </si>
  <si>
    <t>GDP59</t>
  </si>
  <si>
    <t>GDP60</t>
    <phoneticPr fontId="3"/>
  </si>
  <si>
    <t>RGDP01</t>
    <phoneticPr fontId="3"/>
  </si>
  <si>
    <t>RGDP02</t>
  </si>
  <si>
    <t>RGDP03</t>
  </si>
  <si>
    <t>PM262</t>
  </si>
  <si>
    <t>PM261</t>
  </si>
  <si>
    <t>運輸</t>
    <rPh sb="0" eb="2">
      <t>ウンユ</t>
    </rPh>
    <phoneticPr fontId="3"/>
  </si>
  <si>
    <t>PM242</t>
  </si>
  <si>
    <t>保険</t>
    <rPh sb="0" eb="2">
      <t>ホケン</t>
    </rPh>
    <phoneticPr fontId="3"/>
  </si>
  <si>
    <t>PM241</t>
  </si>
  <si>
    <t>金融</t>
    <rPh sb="0" eb="2">
      <t>キンユウ</t>
    </rPh>
    <phoneticPr fontId="3"/>
  </si>
  <si>
    <t>PM232</t>
  </si>
  <si>
    <t>小売</t>
    <rPh sb="0" eb="2">
      <t>コウリ</t>
    </rPh>
    <phoneticPr fontId="3"/>
  </si>
  <si>
    <t>PM231</t>
  </si>
  <si>
    <t>卸売</t>
    <rPh sb="0" eb="2">
      <t>オロシウ</t>
    </rPh>
    <phoneticPr fontId="3"/>
  </si>
  <si>
    <t>総生産分野別構成比</t>
    <rPh sb="0" eb="3">
      <t>ソウセイサン</t>
    </rPh>
    <rPh sb="3" eb="5">
      <t>ブンヤ</t>
    </rPh>
    <rPh sb="5" eb="6">
      <t>ベツ</t>
    </rPh>
    <rPh sb="6" eb="9">
      <t>コウセイヒ</t>
    </rPh>
    <phoneticPr fontId="3"/>
  </si>
  <si>
    <t>SSR48</t>
  </si>
  <si>
    <t>SSR47</t>
  </si>
  <si>
    <t>SSR46</t>
  </si>
  <si>
    <t>SSR45</t>
  </si>
  <si>
    <t>SSR44</t>
  </si>
  <si>
    <t>SSR43</t>
  </si>
  <si>
    <t>SSR42</t>
  </si>
  <si>
    <t>SSR41</t>
  </si>
  <si>
    <t>SSR40</t>
  </si>
  <si>
    <t>SSR39</t>
  </si>
  <si>
    <t>SSR38</t>
  </si>
  <si>
    <t>SSR37</t>
  </si>
  <si>
    <t>医療･保健衛生、介護</t>
    <rPh sb="8" eb="10">
      <t>カイゴ</t>
    </rPh>
    <phoneticPr fontId="18"/>
  </si>
  <si>
    <t>SSR36</t>
  </si>
  <si>
    <t>SSR35</t>
  </si>
  <si>
    <t>SSR34</t>
  </si>
  <si>
    <t>項目</t>
    <phoneticPr fontId="12"/>
  </si>
  <si>
    <t>砕石業</t>
    <rPh sb="0" eb="2">
      <t>サイセキ</t>
    </rPh>
    <rPh sb="2" eb="3">
      <t>ギョウ</t>
    </rPh>
    <phoneticPr fontId="3"/>
  </si>
  <si>
    <t>SSR10</t>
  </si>
  <si>
    <t>建築材料用岩石採石業</t>
    <rPh sb="0" eb="2">
      <t>ケンチク</t>
    </rPh>
    <rPh sb="2" eb="4">
      <t>ザイリョウ</t>
    </rPh>
    <rPh sb="4" eb="5">
      <t>ヨウ</t>
    </rPh>
    <rPh sb="5" eb="7">
      <t>ガンセキ</t>
    </rPh>
    <rPh sb="7" eb="9">
      <t>サイセキ</t>
    </rPh>
    <rPh sb="9" eb="10">
      <t>ギョウ</t>
    </rPh>
    <phoneticPr fontId="3"/>
  </si>
  <si>
    <t>SSR09</t>
  </si>
  <si>
    <t>H22</t>
  </si>
  <si>
    <t>鉱業一般</t>
    <rPh sb="0" eb="2">
      <t>コウギョウ</t>
    </rPh>
    <rPh sb="2" eb="4">
      <t>イッパン</t>
    </rPh>
    <phoneticPr fontId="3"/>
  </si>
  <si>
    <t>SSR08</t>
  </si>
  <si>
    <t>内水面養殖業</t>
    <rPh sb="0" eb="1">
      <t>ナイ</t>
    </rPh>
    <rPh sb="1" eb="3">
      <t>スイメン</t>
    </rPh>
    <rPh sb="3" eb="6">
      <t>ヨウショクギョウ</t>
    </rPh>
    <phoneticPr fontId="71"/>
  </si>
  <si>
    <t>SSR07</t>
  </si>
  <si>
    <t>内水面漁業</t>
    <rPh sb="0" eb="1">
      <t>ナイ</t>
    </rPh>
    <rPh sb="1" eb="3">
      <t>スイメン</t>
    </rPh>
    <rPh sb="3" eb="5">
      <t>ギョギョウ</t>
    </rPh>
    <phoneticPr fontId="71"/>
  </si>
  <si>
    <t>SSR06</t>
  </si>
  <si>
    <t>海面養殖業</t>
    <rPh sb="0" eb="2">
      <t>カイメン</t>
    </rPh>
    <rPh sb="2" eb="5">
      <t>ヨウショクギョウ</t>
    </rPh>
    <phoneticPr fontId="71"/>
  </si>
  <si>
    <t>海面漁業</t>
    <rPh sb="0" eb="2">
      <t>カイメン</t>
    </rPh>
    <rPh sb="2" eb="4">
      <t>ギョギョウ</t>
    </rPh>
    <phoneticPr fontId="71"/>
  </si>
  <si>
    <t>素材生産業</t>
    <rPh sb="0" eb="2">
      <t>ソザイ</t>
    </rPh>
    <rPh sb="2" eb="5">
      <t>セイサンギョウ</t>
    </rPh>
    <phoneticPr fontId="3"/>
  </si>
  <si>
    <t>育林業</t>
    <rPh sb="0" eb="2">
      <t>イクリン</t>
    </rPh>
    <rPh sb="2" eb="3">
      <t>ギョウ</t>
    </rPh>
    <phoneticPr fontId="3"/>
  </si>
  <si>
    <r>
      <t>　６　県内総生産（支出側、実質：連鎖方式）</t>
    </r>
    <r>
      <rPr>
        <sz val="10.5"/>
        <rFont val="Century"/>
        <family val="1"/>
      </rPr>
      <t xml:space="preserve">  </t>
    </r>
    <r>
      <rPr>
        <sz val="10.5"/>
        <rFont val="ＭＳ 明朝"/>
        <family val="1"/>
        <charset val="128"/>
      </rPr>
      <t>‥‥‥‥‥‥‥‥‥‥‥‥‥‥‥‥‥</t>
    </r>
    <rPh sb="6" eb="8">
      <t>セイサン</t>
    </rPh>
    <rPh sb="9" eb="11">
      <t>シシュツ</t>
    </rPh>
    <rPh sb="11" eb="12">
      <t>ガワ</t>
    </rPh>
    <rPh sb="16" eb="18">
      <t>レンサ</t>
    </rPh>
    <rPh sb="18" eb="20">
      <t>ホウシキ</t>
    </rPh>
    <phoneticPr fontId="11"/>
  </si>
  <si>
    <r>
      <t>　７　県内総生産（支出側、デフレーター：連鎖方式）</t>
    </r>
    <r>
      <rPr>
        <sz val="10.5"/>
        <rFont val="Century"/>
        <family val="1"/>
      </rPr>
      <t xml:space="preserve">  </t>
    </r>
    <r>
      <rPr>
        <sz val="10.5"/>
        <rFont val="ＭＳ 明朝"/>
        <family val="1"/>
        <charset val="128"/>
      </rPr>
      <t>‥‥‥‥‥‥‥‥‥‥‥‥</t>
    </r>
    <rPh sb="3" eb="5">
      <t>ケンナイ</t>
    </rPh>
    <rPh sb="5" eb="8">
      <t>ソウセイサン</t>
    </rPh>
    <rPh sb="9" eb="11">
      <t>シシュツ</t>
    </rPh>
    <rPh sb="11" eb="12">
      <t>ガワ</t>
    </rPh>
    <rPh sb="20" eb="22">
      <t>レンサ</t>
    </rPh>
    <rPh sb="22" eb="24">
      <t>ホウシキ</t>
    </rPh>
    <phoneticPr fontId="11"/>
  </si>
  <si>
    <t>経済活動別県内総生産及び要素所得</t>
    <phoneticPr fontId="11"/>
  </si>
  <si>
    <t>１　雇用者報酬(県内活動による）</t>
    <rPh sb="2" eb="5">
      <t>コヨウシャ</t>
    </rPh>
    <rPh sb="5" eb="7">
      <t>ホウシュウ</t>
    </rPh>
    <rPh sb="8" eb="10">
      <t>ケンナイ</t>
    </rPh>
    <rPh sb="10" eb="12">
      <t>カツドウ</t>
    </rPh>
    <phoneticPr fontId="3"/>
  </si>
  <si>
    <r>
      <t>６　</t>
    </r>
    <r>
      <rPr>
        <sz val="6"/>
        <color indexed="8"/>
        <rFont val="ＭＳ Ｐ明朝"/>
        <family val="1"/>
        <charset val="128"/>
      </rPr>
      <t>電気・ガス・水道・廃棄物処理業</t>
    </r>
    <rPh sb="11" eb="14">
      <t>ハイキブツ</t>
    </rPh>
    <rPh sb="14" eb="16">
      <t>ショリ</t>
    </rPh>
    <phoneticPr fontId="9"/>
  </si>
  <si>
    <r>
      <t>　(9)　</t>
    </r>
    <r>
      <rPr>
        <sz val="6"/>
        <color indexed="8"/>
        <rFont val="ＭＳ Ｐ明朝"/>
        <family val="1"/>
        <charset val="128"/>
      </rPr>
      <t>はん用・生産用・業務用機械</t>
    </r>
    <rPh sb="7" eb="8">
      <t>ヨウ</t>
    </rPh>
    <rPh sb="9" eb="11">
      <t>セイサン</t>
    </rPh>
    <rPh sb="11" eb="12">
      <t>ヨウ</t>
    </rPh>
    <rPh sb="13" eb="16">
      <t>ギョウムヨウ</t>
    </rPh>
    <rPh sb="16" eb="18">
      <t>キカイ</t>
    </rPh>
    <phoneticPr fontId="4"/>
  </si>
  <si>
    <r>
      <t>14　</t>
    </r>
    <r>
      <rPr>
        <sz val="5"/>
        <color indexed="8"/>
        <rFont val="ＭＳ Ｐ明朝"/>
        <family val="1"/>
        <charset val="128"/>
      </rPr>
      <t>専門・科学技術、業務支援サービス業</t>
    </r>
    <rPh sb="3" eb="5">
      <t>センモン</t>
    </rPh>
    <rPh sb="6" eb="8">
      <t>カガク</t>
    </rPh>
    <rPh sb="8" eb="10">
      <t>ギジュツ</t>
    </rPh>
    <rPh sb="11" eb="13">
      <t>ギョウム</t>
    </rPh>
    <rPh sb="13" eb="15">
      <t>シエン</t>
    </rPh>
    <phoneticPr fontId="9"/>
  </si>
  <si>
    <t>13　不  動  産  業</t>
    <phoneticPr fontId="11"/>
  </si>
  <si>
    <t>①</t>
    <phoneticPr fontId="11"/>
  </si>
  <si>
    <t>②</t>
    <phoneticPr fontId="11"/>
  </si>
  <si>
    <t>③</t>
    <phoneticPr fontId="11"/>
  </si>
  <si>
    <t>④</t>
    <phoneticPr fontId="11"/>
  </si>
  <si>
    <t>⑤</t>
    <phoneticPr fontId="11"/>
  </si>
  <si>
    <t>⑥</t>
    <phoneticPr fontId="11"/>
  </si>
  <si>
    <t>⑦</t>
    <phoneticPr fontId="11"/>
  </si>
  <si>
    <t>⑧</t>
    <phoneticPr fontId="11"/>
  </si>
  <si>
    <t>⑨</t>
    <phoneticPr fontId="11"/>
  </si>
  <si>
    <t>①－②</t>
    <phoneticPr fontId="11"/>
  </si>
  <si>
    <t>③－④</t>
    <phoneticPr fontId="11"/>
  </si>
  <si>
    <t>⑤－⑥</t>
    <phoneticPr fontId="11"/>
  </si>
  <si>
    <t>⑦－⑧</t>
    <phoneticPr fontId="11"/>
  </si>
  <si>
    <t>１　民間最終消費支出</t>
  </si>
  <si>
    <t>(1) 家計最終消費支出</t>
  </si>
  <si>
    <t>(2) 対家計民間非営利団体最終消費支出</t>
  </si>
  <si>
    <t>２　政府最終消費支出</t>
  </si>
  <si>
    <t>(1) 国出先機関</t>
  </si>
  <si>
    <t>(2) 県</t>
  </si>
  <si>
    <t>(3) 市町村</t>
  </si>
  <si>
    <t>(4) 社会保障基金</t>
  </si>
  <si>
    <t>（再掲）</t>
  </si>
  <si>
    <t xml:space="preserve"> 家計現実最終消費</t>
  </si>
  <si>
    <t xml:space="preserve"> 政府現実最終消費</t>
  </si>
  <si>
    <t>３　県内総資本形成</t>
  </si>
  <si>
    <t>(1) 総固定資本形成</t>
  </si>
  <si>
    <t xml:space="preserve">  ａ民間</t>
  </si>
  <si>
    <t xml:space="preserve">   (a)住宅</t>
  </si>
  <si>
    <t xml:space="preserve">   (b)企業設備</t>
  </si>
  <si>
    <t xml:space="preserve">  ｂ公的</t>
  </si>
  <si>
    <t xml:space="preserve">   (c)一般政府</t>
  </si>
  <si>
    <t>(2)在庫品増加</t>
  </si>
  <si>
    <t>農業サービス業を除く農業</t>
    <rPh sb="0" eb="2">
      <t>ノウギョウ</t>
    </rPh>
    <rPh sb="2" eb="7">
      <t>サービスギョウ</t>
    </rPh>
    <rPh sb="8" eb="9">
      <t>ノゾ</t>
    </rPh>
    <rPh sb="10" eb="11">
      <t>ノウギョウ</t>
    </rPh>
    <rPh sb="11" eb="12">
      <t>ギョウ</t>
    </rPh>
    <phoneticPr fontId="3"/>
  </si>
  <si>
    <t xml:space="preserve">  ａ 民間企業</t>
  </si>
  <si>
    <t xml:space="preserve">  ｂ 公的（公的企業・一般政府）</t>
  </si>
  <si>
    <t>４　財貨サービスの移出（純）・統計上の不突合</t>
  </si>
  <si>
    <t>５　県内総支出(市場価格1+2+3+4)</t>
  </si>
  <si>
    <t>　(4)賃貸料</t>
    <rPh sb="4" eb="7">
      <t>チンタイリョウ</t>
    </rPh>
    <phoneticPr fontId="3"/>
  </si>
  <si>
    <t>(3)</t>
  </si>
  <si>
    <t>　(3)保険契約者に帰属する財産所得</t>
    <rPh sb="4" eb="6">
      <t>ホケン</t>
    </rPh>
    <rPh sb="6" eb="9">
      <t>ケイヤクシャ</t>
    </rPh>
    <rPh sb="10" eb="12">
      <t>キゾク</t>
    </rPh>
    <rPh sb="14" eb="16">
      <t>ザイサン</t>
    </rPh>
    <rPh sb="16" eb="18">
      <t>ショトク</t>
    </rPh>
    <phoneticPr fontId="3"/>
  </si>
  <si>
    <t>　(2)法人企業の分配所得</t>
    <rPh sb="4" eb="6">
      <t>ホウジン</t>
    </rPh>
    <rPh sb="6" eb="8">
      <t>キギョウ</t>
    </rPh>
    <rPh sb="9" eb="11">
      <t>ブンパイ</t>
    </rPh>
    <rPh sb="11" eb="13">
      <t>ショトク</t>
    </rPh>
    <phoneticPr fontId="3"/>
  </si>
  <si>
    <t>支払</t>
  </si>
  <si>
    <t>５　貯蓄</t>
    <rPh sb="2" eb="4">
      <t>チョチク</t>
    </rPh>
    <phoneticPr fontId="3"/>
  </si>
  <si>
    <t>　　　うち非生命純保険料</t>
    <rPh sb="5" eb="6">
      <t>ヒ</t>
    </rPh>
    <rPh sb="6" eb="8">
      <t>セイメイ</t>
    </rPh>
    <rPh sb="8" eb="12">
      <t>ジュンホケンリョウ</t>
    </rPh>
    <phoneticPr fontId="3"/>
  </si>
  <si>
    <t>４　その他の経常移転</t>
    <rPh sb="2" eb="5">
      <t>ソノタ</t>
    </rPh>
    <rPh sb="6" eb="8">
      <t>ケイジョウ</t>
    </rPh>
    <rPh sb="8" eb="10">
      <t>イテン</t>
    </rPh>
    <phoneticPr fontId="3"/>
  </si>
  <si>
    <t>　(2)社会扶助給付</t>
    <rPh sb="4" eb="6">
      <t>シャカイ</t>
    </rPh>
    <rPh sb="6" eb="8">
      <t>フジョ</t>
    </rPh>
    <rPh sb="8" eb="10">
      <t>キュウフ</t>
    </rPh>
    <phoneticPr fontId="3"/>
  </si>
  <si>
    <t>３　現物社会移転以外の社会給付</t>
    <rPh sb="2" eb="4">
      <t>ゲンブツ</t>
    </rPh>
    <rPh sb="4" eb="6">
      <t>シャカイ</t>
    </rPh>
    <rPh sb="6" eb="8">
      <t>イテン</t>
    </rPh>
    <rPh sb="8" eb="10">
      <t>イガイ</t>
    </rPh>
    <rPh sb="11" eb="13">
      <t>シャカイ</t>
    </rPh>
    <rPh sb="13" eb="15">
      <t>キュウフ</t>
    </rPh>
    <phoneticPr fontId="3"/>
  </si>
  <si>
    <t>対前年度増加率</t>
    <rPh sb="0" eb="1">
      <t>タイ</t>
    </rPh>
    <rPh sb="1" eb="4">
      <t>ゼンネンド</t>
    </rPh>
    <rPh sb="4" eb="7">
      <t>ゾウカリツ</t>
    </rPh>
    <phoneticPr fontId="3"/>
  </si>
  <si>
    <t>　　　　　　うち現物社会給付</t>
    <rPh sb="8" eb="10">
      <t>ゲンブツ</t>
    </rPh>
    <rPh sb="10" eb="12">
      <t>シャカイ</t>
    </rPh>
    <rPh sb="12" eb="14">
      <t>キュウフ</t>
    </rPh>
    <phoneticPr fontId="3"/>
  </si>
  <si>
    <t>　（参考）現物社会移転</t>
    <rPh sb="2" eb="4">
      <t>サンコウ</t>
    </rPh>
    <rPh sb="5" eb="7">
      <t>ゲンブツ</t>
    </rPh>
    <rPh sb="7" eb="9">
      <t>シャカイ</t>
    </rPh>
    <rPh sb="9" eb="11">
      <t>イテン</t>
    </rPh>
    <phoneticPr fontId="3"/>
  </si>
  <si>
    <t>11　その他の経常移転</t>
    <rPh sb="3" eb="6">
      <t>ソノタ</t>
    </rPh>
    <rPh sb="7" eb="9">
      <t>ケイジョウ</t>
    </rPh>
    <rPh sb="9" eb="11">
      <t>イテン</t>
    </rPh>
    <phoneticPr fontId="3"/>
  </si>
  <si>
    <t>　(4)社会扶助給付</t>
    <rPh sb="4" eb="6">
      <t>シャカイ</t>
    </rPh>
    <rPh sb="6" eb="8">
      <t>フジョ</t>
    </rPh>
    <rPh sb="8" eb="10">
      <t>キュウフ</t>
    </rPh>
    <phoneticPr fontId="3"/>
  </si>
  <si>
    <t>　(1)現金による社会保障給付</t>
    <rPh sb="4" eb="6">
      <t>ゲンキン</t>
    </rPh>
    <rPh sb="9" eb="11">
      <t>シャカイ</t>
    </rPh>
    <rPh sb="11" eb="13">
      <t>ホショウ</t>
    </rPh>
    <rPh sb="13" eb="15">
      <t>キュウフ</t>
    </rPh>
    <phoneticPr fontId="3"/>
  </si>
  <si>
    <t>10　現物社会移転以外の社会給付</t>
    <rPh sb="3" eb="5">
      <t>ゲンブツ</t>
    </rPh>
    <rPh sb="5" eb="7">
      <t>シャカイ</t>
    </rPh>
    <rPh sb="7" eb="9">
      <t>イテン</t>
    </rPh>
    <rPh sb="9" eb="11">
      <t>イガイ</t>
    </rPh>
    <rPh sb="12" eb="14">
      <t>シャカイ</t>
    </rPh>
    <rPh sb="14" eb="16">
      <t>キュウフ</t>
    </rPh>
    <phoneticPr fontId="3"/>
  </si>
  <si>
    <t>　(2)配当</t>
    <rPh sb="4" eb="6">
      <t>ハイトウ</t>
    </rPh>
    <phoneticPr fontId="3"/>
  </si>
  <si>
    <t>　(1)利子</t>
    <rPh sb="4" eb="6">
      <t>リシ</t>
    </rPh>
    <phoneticPr fontId="3"/>
  </si>
  <si>
    <t>　</t>
    <phoneticPr fontId="11"/>
  </si>
  <si>
    <t>　(3)　その他の投資所得</t>
    <rPh sb="7" eb="8">
      <t>タ</t>
    </rPh>
    <rPh sb="9" eb="11">
      <t>トウシ</t>
    </rPh>
    <rPh sb="11" eb="13">
      <t>ショトク</t>
    </rPh>
    <phoneticPr fontId="3"/>
  </si>
  <si>
    <t>　(1)　その他の社会保険年金給付</t>
    <rPh sb="7" eb="8">
      <t>タ</t>
    </rPh>
    <rPh sb="9" eb="11">
      <t>シャカイ</t>
    </rPh>
    <rPh sb="11" eb="13">
      <t>ホケン</t>
    </rPh>
    <rPh sb="13" eb="15">
      <t>ネンキン</t>
    </rPh>
    <rPh sb="15" eb="17">
      <t>キュウフ</t>
    </rPh>
    <phoneticPr fontId="3"/>
  </si>
  <si>
    <t>　(2)　その他の社会保険非年金給付</t>
    <rPh sb="7" eb="8">
      <t>タ</t>
    </rPh>
    <rPh sb="9" eb="11">
      <t>シャカイ</t>
    </rPh>
    <rPh sb="11" eb="14">
      <t>ホケンヒ</t>
    </rPh>
    <rPh sb="14" eb="16">
      <t>ネンキン</t>
    </rPh>
    <rPh sb="16" eb="18">
      <t>キュウフ</t>
    </rPh>
    <phoneticPr fontId="3"/>
  </si>
  <si>
    <t>５　年金受給権の変動調整</t>
    <rPh sb="2" eb="4">
      <t>ネンキン</t>
    </rPh>
    <rPh sb="4" eb="7">
      <t>ジュキュウケン</t>
    </rPh>
    <rPh sb="8" eb="10">
      <t>ヘンドウ</t>
    </rPh>
    <rPh sb="10" eb="12">
      <t>チョウセイ</t>
    </rPh>
    <phoneticPr fontId="3"/>
  </si>
  <si>
    <t>　　ａ　保険契約者に帰属する投資所得</t>
    <rPh sb="4" eb="6">
      <t>ホケン</t>
    </rPh>
    <rPh sb="6" eb="8">
      <t>ケイヤク</t>
    </rPh>
    <rPh sb="8" eb="9">
      <t>シャ</t>
    </rPh>
    <rPh sb="10" eb="12">
      <t>キゾク</t>
    </rPh>
    <rPh sb="14" eb="16">
      <t>トウシ</t>
    </rPh>
    <rPh sb="16" eb="18">
      <t>ショトク</t>
    </rPh>
    <phoneticPr fontId="11"/>
  </si>
  <si>
    <t>　　ｂ　年金受給権に係る投資所得</t>
    <rPh sb="4" eb="6">
      <t>ネンキン</t>
    </rPh>
    <rPh sb="6" eb="9">
      <t>ジュキュウケン</t>
    </rPh>
    <rPh sb="10" eb="11">
      <t>カカワ</t>
    </rPh>
    <rPh sb="12" eb="14">
      <t>トウシ</t>
    </rPh>
    <rPh sb="14" eb="16">
      <t>ショトク</t>
    </rPh>
    <phoneticPr fontId="11"/>
  </si>
  <si>
    <t>　　ｃ　投資信託投資者に帰属する投資所得</t>
    <rPh sb="4" eb="6">
      <t>トウシ</t>
    </rPh>
    <rPh sb="6" eb="8">
      <t>シンタク</t>
    </rPh>
    <rPh sb="8" eb="11">
      <t>トウシシャ</t>
    </rPh>
    <rPh sb="12" eb="14">
      <t>キゾク</t>
    </rPh>
    <rPh sb="16" eb="18">
      <t>トウシ</t>
    </rPh>
    <rPh sb="18" eb="20">
      <t>ショトク</t>
    </rPh>
    <phoneticPr fontId="11"/>
  </si>
  <si>
    <t>　　ｂ　投資信託投資者に帰属する投資所得</t>
    <rPh sb="4" eb="6">
      <t>トウシ</t>
    </rPh>
    <rPh sb="6" eb="8">
      <t>シンタク</t>
    </rPh>
    <rPh sb="8" eb="11">
      <t>トウシシャ</t>
    </rPh>
    <rPh sb="12" eb="14">
      <t>キゾク</t>
    </rPh>
    <rPh sb="16" eb="18">
      <t>トウシ</t>
    </rPh>
    <rPh sb="18" eb="20">
      <t>ショトク</t>
    </rPh>
    <phoneticPr fontId="11"/>
  </si>
  <si>
    <t>　(1)　雇主の現実社会負担</t>
    <rPh sb="5" eb="7">
      <t>ヤトイヌシ</t>
    </rPh>
    <rPh sb="8" eb="10">
      <t>ゲンジツ</t>
    </rPh>
    <rPh sb="10" eb="12">
      <t>シャカイ</t>
    </rPh>
    <rPh sb="12" eb="14">
      <t>フタン</t>
    </rPh>
    <phoneticPr fontId="3"/>
  </si>
  <si>
    <t>　(2)　雇主の帰属社会負担</t>
    <rPh sb="5" eb="7">
      <t>ヤトイヌシ</t>
    </rPh>
    <rPh sb="8" eb="10">
      <t>キゾク</t>
    </rPh>
    <rPh sb="10" eb="12">
      <t>シャカイ</t>
    </rPh>
    <rPh sb="12" eb="14">
      <t>フタン</t>
    </rPh>
    <phoneticPr fontId="3"/>
  </si>
  <si>
    <t>　(3)　家計の現実社会負担</t>
    <rPh sb="5" eb="7">
      <t>カケイ</t>
    </rPh>
    <rPh sb="8" eb="10">
      <t>ゲンジツ</t>
    </rPh>
    <rPh sb="10" eb="12">
      <t>シャカイ</t>
    </rPh>
    <rPh sb="12" eb="14">
      <t>フタン</t>
    </rPh>
    <phoneticPr fontId="3"/>
  </si>
  <si>
    <t>　(4)　家計の追加社会負担</t>
    <rPh sb="5" eb="7">
      <t>カケイ</t>
    </rPh>
    <rPh sb="8" eb="10">
      <t>ツイカ</t>
    </rPh>
    <rPh sb="10" eb="12">
      <t>シャカイ</t>
    </rPh>
    <rPh sb="12" eb="14">
      <t>フタン</t>
    </rPh>
    <phoneticPr fontId="3"/>
  </si>
  <si>
    <t>　(5)　（控除）年金制度の手数料</t>
    <rPh sb="6" eb="8">
      <t>コウジョ</t>
    </rPh>
    <rPh sb="9" eb="11">
      <t>ネンキン</t>
    </rPh>
    <rPh sb="11" eb="13">
      <t>セイド</t>
    </rPh>
    <rPh sb="14" eb="17">
      <t>テスウリョウ</t>
    </rPh>
    <phoneticPr fontId="3"/>
  </si>
  <si>
    <t>　　　　うち非生命純保険料</t>
    <rPh sb="6" eb="7">
      <t>ヒ</t>
    </rPh>
    <rPh sb="7" eb="9">
      <t>セイメイ</t>
    </rPh>
    <rPh sb="9" eb="13">
      <t>ジュンホケンリョウ</t>
    </rPh>
    <phoneticPr fontId="3"/>
  </si>
  <si>
    <t>　　　　　 　非生命保険金</t>
    <rPh sb="7" eb="8">
      <t>ヒ</t>
    </rPh>
    <rPh sb="8" eb="10">
      <t>セイメイ</t>
    </rPh>
    <rPh sb="10" eb="13">
      <t>ホケンキン</t>
    </rPh>
    <phoneticPr fontId="3"/>
  </si>
  <si>
    <t>１　財産所得</t>
    <rPh sb="2" eb="4">
      <t>ザイサン</t>
    </rPh>
    <rPh sb="4" eb="6">
      <t>ショトク</t>
    </rPh>
    <phoneticPr fontId="3"/>
  </si>
  <si>
    <t>　(2)　その他の社会保険非年金給付</t>
    <rPh sb="7" eb="8">
      <t>タ</t>
    </rPh>
    <rPh sb="9" eb="11">
      <t>シャカイ</t>
    </rPh>
    <rPh sb="11" eb="13">
      <t>ホケン</t>
    </rPh>
    <rPh sb="13" eb="14">
      <t>ヒ</t>
    </rPh>
    <rPh sb="14" eb="16">
      <t>ネンキン</t>
    </rPh>
    <rPh sb="16" eb="18">
      <t>キュウフ</t>
    </rPh>
    <phoneticPr fontId="3"/>
  </si>
  <si>
    <t>５　貯蓄</t>
    <phoneticPr fontId="3"/>
  </si>
  <si>
    <t>　　　　　　うち現物社会移転(市場産出の購入）</t>
    <rPh sb="8" eb="10">
      <t>ゲンブツ</t>
    </rPh>
    <rPh sb="10" eb="12">
      <t>シャカイ</t>
    </rPh>
    <rPh sb="12" eb="14">
      <t>イテン</t>
    </rPh>
    <rPh sb="15" eb="17">
      <t>シジョウ</t>
    </rPh>
    <rPh sb="17" eb="19">
      <t>サンシュツ</t>
    </rPh>
    <rPh sb="20" eb="22">
      <t>コウニュウ</t>
    </rPh>
    <phoneticPr fontId="3"/>
  </si>
  <si>
    <t>８　財産所得</t>
    <rPh sb="2" eb="4">
      <t>ザイサン</t>
    </rPh>
    <rPh sb="4" eb="6">
      <t>ショトク</t>
    </rPh>
    <phoneticPr fontId="3"/>
  </si>
  <si>
    <t>　(3)　保険契約者に帰属する投資所得</t>
    <rPh sb="5" eb="7">
      <t>ホケン</t>
    </rPh>
    <rPh sb="7" eb="9">
      <t>ケイヤク</t>
    </rPh>
    <rPh sb="9" eb="10">
      <t>シャ</t>
    </rPh>
    <rPh sb="11" eb="13">
      <t>キゾク</t>
    </rPh>
    <rPh sb="15" eb="17">
      <t>トウシ</t>
    </rPh>
    <rPh sb="17" eb="19">
      <t>ショトク</t>
    </rPh>
    <phoneticPr fontId="3"/>
  </si>
  <si>
    <t>　　　　うち非生命保険金</t>
    <rPh sb="6" eb="7">
      <t>ヒ</t>
    </rPh>
    <rPh sb="7" eb="9">
      <t>セイメイ</t>
    </rPh>
    <rPh sb="9" eb="12">
      <t>ホケンキン</t>
    </rPh>
    <phoneticPr fontId="3"/>
  </si>
  <si>
    <t>１　財産所得</t>
    <phoneticPr fontId="3"/>
  </si>
  <si>
    <t>　(4)　賃貸料</t>
    <phoneticPr fontId="3"/>
  </si>
  <si>
    <t>　(3)　その他の社会保険非年金給付</t>
    <rPh sb="7" eb="8">
      <t>タ</t>
    </rPh>
    <rPh sb="9" eb="11">
      <t>シャカイ</t>
    </rPh>
    <rPh sb="11" eb="13">
      <t>ホケン</t>
    </rPh>
    <rPh sb="13" eb="14">
      <t>ヒ</t>
    </rPh>
    <rPh sb="14" eb="16">
      <t>ネンキン</t>
    </rPh>
    <rPh sb="16" eb="18">
      <t>キュウフ</t>
    </rPh>
    <phoneticPr fontId="3"/>
  </si>
  <si>
    <t>　(2)　その他の社会保険年金給付</t>
    <rPh sb="7" eb="8">
      <t>タ</t>
    </rPh>
    <rPh sb="9" eb="11">
      <t>シャカイ</t>
    </rPh>
    <rPh sb="11" eb="13">
      <t>ホケン</t>
    </rPh>
    <rPh sb="13" eb="15">
      <t>ネンキン</t>
    </rPh>
    <rPh sb="15" eb="17">
      <t>キュウフ</t>
    </rPh>
    <phoneticPr fontId="3"/>
  </si>
  <si>
    <t>　　　　　　　うち現物社会移転(市場産出の購入）</t>
    <rPh sb="9" eb="11">
      <t>ゲンブツ</t>
    </rPh>
    <rPh sb="11" eb="13">
      <t>シャカイ</t>
    </rPh>
    <rPh sb="13" eb="15">
      <t>イテン</t>
    </rPh>
    <rPh sb="16" eb="17">
      <t>シ</t>
    </rPh>
    <rPh sb="17" eb="18">
      <t>ジョウ</t>
    </rPh>
    <rPh sb="18" eb="20">
      <t>サンシュツ</t>
    </rPh>
    <rPh sb="21" eb="23">
      <t>コウニュウ</t>
    </rPh>
    <phoneticPr fontId="3"/>
  </si>
  <si>
    <t>　(1)　その他の社会保険非年金給付</t>
    <rPh sb="7" eb="8">
      <t>タ</t>
    </rPh>
    <rPh sb="9" eb="11">
      <t>シャカイ</t>
    </rPh>
    <rPh sb="11" eb="13">
      <t>ホケン</t>
    </rPh>
    <rPh sb="13" eb="14">
      <t>ヒ</t>
    </rPh>
    <rPh sb="14" eb="16">
      <t>ネンキン</t>
    </rPh>
    <rPh sb="16" eb="18">
      <t>キュウフ</t>
    </rPh>
    <phoneticPr fontId="3"/>
  </si>
  <si>
    <t>３　非生命純保険料</t>
    <rPh sb="2" eb="3">
      <t>ヒ</t>
    </rPh>
    <rPh sb="3" eb="5">
      <t>セイメイ</t>
    </rPh>
    <rPh sb="5" eb="6">
      <t>ジュン</t>
    </rPh>
    <rPh sb="6" eb="9">
      <t>ホケンリョウ</t>
    </rPh>
    <phoneticPr fontId="3"/>
  </si>
  <si>
    <t>　(3)　保険契約者に帰属する投資所得</t>
    <rPh sb="5" eb="7">
      <t>ホケン</t>
    </rPh>
    <rPh sb="7" eb="10">
      <t>ケイヤクシャ</t>
    </rPh>
    <rPh sb="11" eb="13">
      <t>キゾク</t>
    </rPh>
    <rPh sb="15" eb="17">
      <t>トウシ</t>
    </rPh>
    <rPh sb="17" eb="19">
      <t>ショトク</t>
    </rPh>
    <phoneticPr fontId="3"/>
  </si>
  <si>
    <t>ａ</t>
    <phoneticPr fontId="11"/>
  </si>
  <si>
    <t>ｂ</t>
    <phoneticPr fontId="11"/>
  </si>
  <si>
    <t>ｃ</t>
    <phoneticPr fontId="11"/>
  </si>
  <si>
    <t>３</t>
    <phoneticPr fontId="11"/>
  </si>
  <si>
    <t>(5)</t>
  </si>
  <si>
    <t>２</t>
    <phoneticPr fontId="3"/>
  </si>
  <si>
    <t>３</t>
    <phoneticPr fontId="3"/>
  </si>
  <si>
    <t>４</t>
    <phoneticPr fontId="3"/>
  </si>
  <si>
    <t>５</t>
    <phoneticPr fontId="11"/>
  </si>
  <si>
    <t>６</t>
    <phoneticPr fontId="3"/>
  </si>
  <si>
    <t>７</t>
    <phoneticPr fontId="3"/>
  </si>
  <si>
    <t>８</t>
    <phoneticPr fontId="3"/>
  </si>
  <si>
    <t>９</t>
    <phoneticPr fontId="3"/>
  </si>
  <si>
    <t>10</t>
    <phoneticPr fontId="3"/>
  </si>
  <si>
    <t>ｂ</t>
    <phoneticPr fontId="11"/>
  </si>
  <si>
    <t>ｃ</t>
    <phoneticPr fontId="11"/>
  </si>
  <si>
    <t>10</t>
    <phoneticPr fontId="11"/>
  </si>
  <si>
    <t>(2)</t>
    <phoneticPr fontId="3"/>
  </si>
  <si>
    <t>６</t>
    <phoneticPr fontId="11"/>
  </si>
  <si>
    <t>７</t>
    <phoneticPr fontId="11"/>
  </si>
  <si>
    <t>７．運 輸・郵 便 業</t>
    <rPh sb="2" eb="3">
      <t>ウン</t>
    </rPh>
    <rPh sb="4" eb="5">
      <t>ユ</t>
    </rPh>
    <rPh sb="6" eb="7">
      <t>ユウ</t>
    </rPh>
    <rPh sb="8" eb="9">
      <t>ビン</t>
    </rPh>
    <phoneticPr fontId="88"/>
  </si>
  <si>
    <t>８．宿泊・飲食サービス業</t>
    <rPh sb="2" eb="4">
      <t>シュクハク</t>
    </rPh>
    <rPh sb="5" eb="7">
      <t>インショク</t>
    </rPh>
    <phoneticPr fontId="88"/>
  </si>
  <si>
    <t>９．情　報  通　信  業</t>
    <rPh sb="2" eb="3">
      <t>ジョウ</t>
    </rPh>
    <rPh sb="4" eb="5">
      <t>ホウ</t>
    </rPh>
    <rPh sb="7" eb="8">
      <t>ツウ</t>
    </rPh>
    <rPh sb="9" eb="10">
      <t>シン</t>
    </rPh>
    <phoneticPr fontId="88"/>
  </si>
  <si>
    <t>10．金 融・保 険 業</t>
  </si>
  <si>
    <t>11．不  動  産  業</t>
  </si>
  <si>
    <t>単位：％</t>
    <phoneticPr fontId="5"/>
  </si>
  <si>
    <r>
      <t>単位：％</t>
    </r>
    <r>
      <rPr>
        <sz val="11"/>
        <rFont val="ＭＳ 明朝"/>
        <family val="1"/>
        <charset val="128"/>
      </rPr>
      <t>　</t>
    </r>
    <phoneticPr fontId="5"/>
  </si>
  <si>
    <t>単位：％</t>
    <phoneticPr fontId="5"/>
  </si>
  <si>
    <t>H29</t>
  </si>
  <si>
    <t>平成29年度</t>
  </si>
  <si>
    <t>平成29暦年</t>
  </si>
  <si>
    <t>単位：千円</t>
    <rPh sb="0" eb="2">
      <t>タンイ</t>
    </rPh>
    <rPh sb="3" eb="5">
      <t>センエン</t>
    </rPh>
    <phoneticPr fontId="12"/>
  </si>
  <si>
    <t>国内総生産実質　年度</t>
    <rPh sb="0" eb="2">
      <t>コクナイ</t>
    </rPh>
    <rPh sb="2" eb="5">
      <t>ソウセイサン</t>
    </rPh>
    <rPh sb="5" eb="7">
      <t>ジッシツ</t>
    </rPh>
    <rPh sb="8" eb="10">
      <t>ネンド</t>
    </rPh>
    <phoneticPr fontId="3"/>
  </si>
  <si>
    <t>国内総生産実質　暦年</t>
    <rPh sb="0" eb="2">
      <t>コクナイ</t>
    </rPh>
    <rPh sb="2" eb="5">
      <t>ソウセイサン</t>
    </rPh>
    <rPh sb="5" eb="7">
      <t>ジッシツ</t>
    </rPh>
    <rPh sb="8" eb="10">
      <t>レキネン</t>
    </rPh>
    <phoneticPr fontId="3"/>
  </si>
  <si>
    <t>国内総生産（実質）暦年</t>
    <rPh sb="0" eb="2">
      <t>コクナイ</t>
    </rPh>
    <rPh sb="2" eb="5">
      <t>ソウセイサン</t>
    </rPh>
    <rPh sb="6" eb="8">
      <t>ジッシツ</t>
    </rPh>
    <rPh sb="9" eb="11">
      <t>レキネン</t>
    </rPh>
    <phoneticPr fontId="3"/>
  </si>
  <si>
    <t>国内総生産（実質）年度</t>
    <rPh sb="0" eb="2">
      <t>コクナイ</t>
    </rPh>
    <rPh sb="2" eb="5">
      <t>ソウセイサン</t>
    </rPh>
    <rPh sb="6" eb="8">
      <t>ジッシツ</t>
    </rPh>
    <rPh sb="9" eb="11">
      <t>ネンド</t>
    </rPh>
    <phoneticPr fontId="3"/>
  </si>
  <si>
    <t>H30</t>
  </si>
  <si>
    <t>平成30暦年</t>
  </si>
  <si>
    <t>平成30年度</t>
  </si>
  <si>
    <t>Ⅲ-２　制度部門別所得支出勘定</t>
    <phoneticPr fontId="3"/>
  </si>
  <si>
    <t>R1</t>
    <phoneticPr fontId="11"/>
  </si>
  <si>
    <t>R1</t>
    <phoneticPr fontId="3"/>
  </si>
  <si>
    <t>　a．食料・非アルコール</t>
  </si>
  <si>
    <t>　b．アルコール飲料・たばこ</t>
  </si>
  <si>
    <t>　c．被服・履物</t>
  </si>
  <si>
    <t>　d．住宅・電気・ガス・水道</t>
    <rPh sb="3" eb="5">
      <t>ジュウタク</t>
    </rPh>
    <phoneticPr fontId="1"/>
  </si>
  <si>
    <t>　e．家具・家庭用機器・家事サービス</t>
  </si>
  <si>
    <t>　f．保健・医療</t>
  </si>
  <si>
    <t>　g．交通</t>
  </si>
  <si>
    <t>　h．情報・通信</t>
  </si>
  <si>
    <t>　i．娯楽・スポーツ・文化</t>
  </si>
  <si>
    <t>　j．教育サービス</t>
  </si>
  <si>
    <t>　k．外食・宿泊サービス</t>
  </si>
  <si>
    <t>　l．保険・金融サービス</t>
  </si>
  <si>
    <t>　m．個別ケア・社会保護・その他</t>
  </si>
  <si>
    <r>
      <rPr>
        <sz val="9"/>
        <rFont val="ＭＳ Ｐ明朝"/>
        <family val="1"/>
        <charset val="128"/>
      </rPr>
      <t>２．地方政府等最終消費支出</t>
    </r>
    <rPh sb="2" eb="4">
      <t>チホウ</t>
    </rPh>
    <rPh sb="6" eb="7">
      <t>トウ</t>
    </rPh>
    <phoneticPr fontId="3"/>
  </si>
  <si>
    <t>３．県内総資本形成</t>
  </si>
  <si>
    <t>（１）総固定資本形成</t>
  </si>
  <si>
    <t>　　ａ．民間</t>
  </si>
  <si>
    <t>　　　（ａ）住宅</t>
  </si>
  <si>
    <t>　　　（ｂ）企業設備</t>
  </si>
  <si>
    <t>　　ｂ．公的</t>
  </si>
  <si>
    <t>　　　（ｃ）一般政府（中央政府等・地方政府等）</t>
  </si>
  <si>
    <t>（２）在庫変動</t>
  </si>
  <si>
    <t>　　ａ．民間企業</t>
  </si>
  <si>
    <t>　　ｂ．公的（公的企業・一般政府）</t>
  </si>
  <si>
    <t>（参考）域外からの要素所得（純）</t>
    <rPh sb="1" eb="3">
      <t>サンコウ</t>
    </rPh>
    <rPh sb="4" eb="6">
      <t>イキガイ</t>
    </rPh>
    <rPh sb="9" eb="11">
      <t>ヨウソ</t>
    </rPh>
    <rPh sb="11" eb="13">
      <t>ショトク</t>
    </rPh>
    <rPh sb="14" eb="15">
      <t>ジュン</t>
    </rPh>
    <phoneticPr fontId="1"/>
  </si>
  <si>
    <t>　　　　県民総所得（市場価格表示）</t>
    <rPh sb="4" eb="6">
      <t>ケンミン</t>
    </rPh>
    <rPh sb="6" eb="9">
      <t>ソウショトク</t>
    </rPh>
    <rPh sb="10" eb="12">
      <t>シジョウ</t>
    </rPh>
    <rPh sb="12" eb="14">
      <t>カカク</t>
    </rPh>
    <rPh sb="14" eb="16">
      <t>ヒョウジ</t>
    </rPh>
    <phoneticPr fontId="1"/>
  </si>
  <si>
    <t>(H27暦年連鎖方式)</t>
    <rPh sb="4" eb="6">
      <t>レキネン</t>
    </rPh>
    <rPh sb="6" eb="8">
      <t>レンサ</t>
    </rPh>
    <rPh sb="8" eb="10">
      <t>ホウシキ</t>
    </rPh>
    <phoneticPr fontId="12"/>
  </si>
  <si>
    <t>－表の見方・読み方－
・平成27暦年を参照年（デフレーター＝100となる年）とする連鎖方式を使用し実質化している。
・加法整合性がないため総数と内訳は一致しない。</t>
    <phoneticPr fontId="11"/>
  </si>
  <si>
    <t>（参考）　域外からの要素所得（純）</t>
    <rPh sb="1" eb="3">
      <t>サンコウ</t>
    </rPh>
    <rPh sb="5" eb="7">
      <t>イキガイ</t>
    </rPh>
    <rPh sb="10" eb="12">
      <t>ヨウソ</t>
    </rPh>
    <phoneticPr fontId="3"/>
  </si>
  <si>
    <t>　　  　　　県民総所得(市場価格表示）</t>
    <rPh sb="10" eb="12">
      <t>ショトク</t>
    </rPh>
    <rPh sb="17" eb="19">
      <t>ヒョウジ</t>
    </rPh>
    <phoneticPr fontId="3"/>
  </si>
  <si>
    <t>ｍ</t>
    <phoneticPr fontId="11"/>
  </si>
  <si>
    <t>　　ｌ　 保険・金融サービス</t>
    <rPh sb="5" eb="7">
      <t>ホケン</t>
    </rPh>
    <rPh sb="8" eb="10">
      <t>キンユウ</t>
    </rPh>
    <phoneticPr fontId="11"/>
  </si>
  <si>
    <t>ｍ</t>
    <phoneticPr fontId="11"/>
  </si>
  <si>
    <t>ｍ</t>
  </si>
  <si>
    <t>m</t>
    <phoneticPr fontId="11"/>
  </si>
  <si>
    <r>
      <t>５　（控除）補助金</t>
    </r>
    <r>
      <rPr>
        <sz val="8"/>
        <rFont val="ＭＳ Ｐ明朝"/>
        <family val="1"/>
        <charset val="128"/>
      </rPr>
      <t>(中央政府等・地方政府）</t>
    </r>
    <phoneticPr fontId="3"/>
  </si>
  <si>
    <t>７　地方政府等最終消費支出</t>
    <rPh sb="2" eb="7">
      <t>チホウセイフトウ</t>
    </rPh>
    <phoneticPr fontId="3"/>
  </si>
  <si>
    <t>２　地方政府等最終消費支出</t>
    <rPh sb="2" eb="7">
      <t>チホウセイフトウ</t>
    </rPh>
    <phoneticPr fontId="3"/>
  </si>
  <si>
    <t>４　雇用者報酬(県内活動による）</t>
    <rPh sb="5" eb="7">
      <t>ホウシュウ</t>
    </rPh>
    <rPh sb="8" eb="10">
      <t>ケンナイ</t>
    </rPh>
    <rPh sb="10" eb="12">
      <t>カツドウ</t>
    </rPh>
    <phoneticPr fontId="3"/>
  </si>
  <si>
    <t>５　県外からの雇用者報酬の受取（純）</t>
    <rPh sb="10" eb="12">
      <t>ホウシュウ</t>
    </rPh>
    <rPh sb="13" eb="15">
      <t>ウケトリ</t>
    </rPh>
    <phoneticPr fontId="3"/>
  </si>
  <si>
    <t>８　生産・輸入品に課される税（地方政府）</t>
    <rPh sb="2" eb="4">
      <t>セイサン</t>
    </rPh>
    <rPh sb="5" eb="8">
      <t>ユニュウヒン</t>
    </rPh>
    <rPh sb="9" eb="10">
      <t>カ</t>
    </rPh>
    <rPh sb="15" eb="17">
      <t>チホウ</t>
    </rPh>
    <rPh sb="17" eb="19">
      <t>セイフ</t>
    </rPh>
    <phoneticPr fontId="3"/>
  </si>
  <si>
    <t>９　（控除）補助金（地方政府）</t>
    <rPh sb="10" eb="12">
      <t>チホウ</t>
    </rPh>
    <rPh sb="12" eb="14">
      <t>セイフ</t>
    </rPh>
    <phoneticPr fontId="3"/>
  </si>
  <si>
    <t>６　域外からの資本移転等（純）</t>
    <rPh sb="2" eb="4">
      <t>イキガイ</t>
    </rPh>
    <rPh sb="11" eb="12">
      <t>ナド</t>
    </rPh>
    <phoneticPr fontId="3"/>
  </si>
  <si>
    <t>Ⅲ－１－(４)　域外勘定（経常取引）</t>
    <rPh sb="8" eb="10">
      <t>イキガイ</t>
    </rPh>
    <rPh sb="13" eb="15">
      <t>ケイジョウ</t>
    </rPh>
    <rPh sb="15" eb="17">
      <t>トリヒキ</t>
    </rPh>
    <phoneticPr fontId="3"/>
  </si>
  <si>
    <t>４　経常移転（支払）</t>
    <rPh sb="7" eb="9">
      <t>シハライ</t>
    </rPh>
    <phoneticPr fontId="3"/>
  </si>
  <si>
    <t>５　経常収支（域外）</t>
    <rPh sb="2" eb="4">
      <t>ケイジョウ</t>
    </rPh>
    <rPh sb="4" eb="6">
      <t>シュウシ</t>
    </rPh>
    <rPh sb="7" eb="9">
      <t>イキガイ</t>
    </rPh>
    <phoneticPr fontId="3"/>
  </si>
  <si>
    <t>７　生産・輸入品に課される税（中央政府）</t>
    <rPh sb="2" eb="4">
      <t>セイサン</t>
    </rPh>
    <rPh sb="5" eb="8">
      <t>ユニュウヒン</t>
    </rPh>
    <rPh sb="9" eb="10">
      <t>カ</t>
    </rPh>
    <rPh sb="15" eb="17">
      <t>チュウオウ</t>
    </rPh>
    <rPh sb="17" eb="19">
      <t>セイフ</t>
    </rPh>
    <phoneticPr fontId="3"/>
  </si>
  <si>
    <t>８　（控除）補助金（中央政府）</t>
    <rPh sb="10" eb="14">
      <t>チュウオウセイフ</t>
    </rPh>
    <phoneticPr fontId="3"/>
  </si>
  <si>
    <t>９　財産所得（受取）</t>
    <rPh sb="7" eb="9">
      <t>ウケトリ</t>
    </rPh>
    <phoneticPr fontId="3"/>
  </si>
  <si>
    <t>10　経常移転（受取）</t>
    <rPh sb="8" eb="10">
      <t>ウケトリ</t>
    </rPh>
    <phoneticPr fontId="3"/>
  </si>
  <si>
    <t>７　域外からの財産所得の受取（純）</t>
    <rPh sb="2" eb="4">
      <t>イキガイ</t>
    </rPh>
    <rPh sb="12" eb="14">
      <t>ウケトリ</t>
    </rPh>
    <phoneticPr fontId="3"/>
  </si>
  <si>
    <t>10　域外からの経常移転の受取（純）</t>
    <rPh sb="3" eb="5">
      <t>イキガイ</t>
    </rPh>
    <rPh sb="13" eb="15">
      <t>ウケトリ</t>
    </rPh>
    <phoneticPr fontId="3"/>
  </si>
  <si>
    <t>Ⅲ－２－（３）　一般政府（地方政府等）</t>
    <rPh sb="13" eb="18">
      <t>チホウセイフトウ</t>
    </rPh>
    <phoneticPr fontId="3"/>
  </si>
  <si>
    <t>６　生産・輸入品に課される税（地方政府）</t>
    <rPh sb="2" eb="4">
      <t>セイサン</t>
    </rPh>
    <rPh sb="5" eb="8">
      <t>ユニュウヒン</t>
    </rPh>
    <rPh sb="9" eb="10">
      <t>カ</t>
    </rPh>
    <rPh sb="13" eb="14">
      <t>ゼイ</t>
    </rPh>
    <rPh sb="15" eb="17">
      <t>チホウ</t>
    </rPh>
    <rPh sb="17" eb="19">
      <t>セイフ</t>
    </rPh>
    <phoneticPr fontId="3"/>
  </si>
  <si>
    <t>７　(控除）補助金（地方政府）</t>
    <rPh sb="3" eb="5">
      <t>コウジョ</t>
    </rPh>
    <rPh sb="6" eb="8">
      <t>ホジョ</t>
    </rPh>
    <rPh sb="8" eb="9">
      <t>キン</t>
    </rPh>
    <rPh sb="10" eb="12">
      <t>チホウ</t>
    </rPh>
    <rPh sb="12" eb="14">
      <t>セイフ</t>
    </rPh>
    <phoneticPr fontId="3"/>
  </si>
  <si>
    <t>９　所得・富等に課される経常税（地方政府）</t>
    <rPh sb="2" eb="4">
      <t>ショトク</t>
    </rPh>
    <rPh sb="5" eb="7">
      <t>トミナド</t>
    </rPh>
    <rPh sb="8" eb="9">
      <t>カ</t>
    </rPh>
    <rPh sb="12" eb="15">
      <t>ケイジョウゼイ</t>
    </rPh>
    <rPh sb="16" eb="18">
      <t>チホウ</t>
    </rPh>
    <rPh sb="18" eb="20">
      <t>セイフ</t>
    </rPh>
    <phoneticPr fontId="3"/>
  </si>
  <si>
    <t>（注）「地方政府等」とは、地方政府と地方社会保障基金である。</t>
    <rPh sb="1" eb="2">
      <t>チュウ</t>
    </rPh>
    <rPh sb="4" eb="6">
      <t>チホウ</t>
    </rPh>
    <rPh sb="6" eb="8">
      <t>セイフ</t>
    </rPh>
    <rPh sb="8" eb="9">
      <t>トウ</t>
    </rPh>
    <rPh sb="13" eb="15">
      <t>チホウ</t>
    </rPh>
    <rPh sb="15" eb="17">
      <t>セイフ</t>
    </rPh>
    <rPh sb="18" eb="26">
      <t>チホウシャカイホショウキキン</t>
    </rPh>
    <phoneticPr fontId="11"/>
  </si>
  <si>
    <t>一般政府（地方政府等）</t>
    <rPh sb="5" eb="10">
      <t>チホウセイフトウ</t>
    </rPh>
    <phoneticPr fontId="3"/>
  </si>
  <si>
    <t>７　(控除）補助金（地方政府）</t>
    <rPh sb="3" eb="5">
      <t>コウジョ</t>
    </rPh>
    <rPh sb="6" eb="9">
      <t>ホジョキン</t>
    </rPh>
    <rPh sb="10" eb="12">
      <t>チホウ</t>
    </rPh>
    <rPh sb="12" eb="14">
      <t>セイフ</t>
    </rPh>
    <phoneticPr fontId="3"/>
  </si>
  <si>
    <t>９　所得・富等に課せられる経常税（地方政府）</t>
    <rPh sb="2" eb="4">
      <t>ショトク</t>
    </rPh>
    <rPh sb="5" eb="6">
      <t>トミ</t>
    </rPh>
    <rPh sb="6" eb="7">
      <t>トウ</t>
    </rPh>
    <rPh sb="8" eb="9">
      <t>カ</t>
    </rPh>
    <rPh sb="13" eb="15">
      <t>ケイジョウ</t>
    </rPh>
    <rPh sb="15" eb="16">
      <t>ゼイ</t>
    </rPh>
    <rPh sb="17" eb="19">
      <t>チホウ</t>
    </rPh>
    <rPh sb="19" eb="21">
      <t>セイフ</t>
    </rPh>
    <phoneticPr fontId="3"/>
  </si>
  <si>
    <t>　(1)　一般政府　(地方政府等）　　　　　　</t>
    <rPh sb="11" eb="16">
      <t>チホウセイフトウ</t>
    </rPh>
    <phoneticPr fontId="3"/>
  </si>
  <si>
    <t>３　企業所得</t>
    <phoneticPr fontId="3"/>
  </si>
  <si>
    <t>　(1)生産・輸入品に課される税</t>
    <rPh sb="4" eb="6">
      <t>セイサン</t>
    </rPh>
    <rPh sb="7" eb="9">
      <t>ユニュウ</t>
    </rPh>
    <rPh sb="9" eb="10">
      <t>ヒン</t>
    </rPh>
    <rPh sb="11" eb="12">
      <t>カ</t>
    </rPh>
    <rPh sb="15" eb="16">
      <t>ゼイ</t>
    </rPh>
    <phoneticPr fontId="2"/>
  </si>
  <si>
    <t>　(2)（控除）補助金</t>
    <rPh sb="5" eb="7">
      <t>コウジョ</t>
    </rPh>
    <rPh sb="8" eb="11">
      <t>ホジョキン</t>
    </rPh>
    <phoneticPr fontId="2"/>
  </si>
  <si>
    <t>５　生産・輸入品に課される税（控除）補助金（地方政府）</t>
    <rPh sb="2" eb="4">
      <t>セイサン</t>
    </rPh>
    <rPh sb="5" eb="7">
      <t>ユニュウ</t>
    </rPh>
    <rPh sb="7" eb="8">
      <t>ヒン</t>
    </rPh>
    <rPh sb="9" eb="10">
      <t>カ</t>
    </rPh>
    <rPh sb="13" eb="14">
      <t>ゼイ</t>
    </rPh>
    <rPh sb="15" eb="17">
      <t>コウジョ</t>
    </rPh>
    <rPh sb="18" eb="21">
      <t>ホジョキン</t>
    </rPh>
    <rPh sb="22" eb="24">
      <t>チホウ</t>
    </rPh>
    <rPh sb="24" eb="26">
      <t>セイフ</t>
    </rPh>
    <phoneticPr fontId="3"/>
  </si>
  <si>
    <t>　(1)生産・輸入品に課される税（中央政府、地方政府）</t>
    <rPh sb="4" eb="6">
      <t>セイサン</t>
    </rPh>
    <rPh sb="7" eb="9">
      <t>ユニュウ</t>
    </rPh>
    <rPh sb="9" eb="10">
      <t>ヒン</t>
    </rPh>
    <rPh sb="11" eb="12">
      <t>カ</t>
    </rPh>
    <rPh sb="15" eb="16">
      <t>ゼイ</t>
    </rPh>
    <rPh sb="17" eb="19">
      <t>チュウオウ</t>
    </rPh>
    <rPh sb="19" eb="21">
      <t>セイフ</t>
    </rPh>
    <rPh sb="22" eb="24">
      <t>チホウ</t>
    </rPh>
    <rPh sb="24" eb="26">
      <t>セイフ</t>
    </rPh>
    <phoneticPr fontId="2"/>
  </si>
  <si>
    <t>　(2)（控除）補助金（中央政府、地方政府）</t>
    <rPh sb="5" eb="7">
      <t>コウジョ</t>
    </rPh>
    <rPh sb="8" eb="11">
      <t>ホジョキン</t>
    </rPh>
    <phoneticPr fontId="2"/>
  </si>
  <si>
    <t>（注）　可処分所得＝（受取－１２）－（１～４の合計）、　貯蓄率＝貯蓄／（可処分所得＋年金受給権の変動調整）</t>
    <rPh sb="11" eb="13">
      <t>ウケトリ</t>
    </rPh>
    <rPh sb="23" eb="25">
      <t>ゴウケイ</t>
    </rPh>
    <rPh sb="44" eb="47">
      <t>ジュキュウケン</t>
    </rPh>
    <rPh sb="50" eb="52">
      <t>チョウセイ</t>
    </rPh>
    <phoneticPr fontId="3"/>
  </si>
  <si>
    <t>20　県内総生産
　　　　　（17+18-19）</t>
    <phoneticPr fontId="3"/>
  </si>
  <si>
    <t>20　県内総生産
　　　　　（17+18-19）</t>
    <phoneticPr fontId="3"/>
  </si>
  <si>
    <t>(参考）県民総所得(市場価格表示）</t>
    <rPh sb="1" eb="3">
      <t>サンコウ</t>
    </rPh>
    <rPh sb="4" eb="6">
      <t>ケンミン</t>
    </rPh>
    <rPh sb="6" eb="9">
      <t>ソウショトク</t>
    </rPh>
    <rPh sb="10" eb="12">
      <t>シジョウ</t>
    </rPh>
    <rPh sb="12" eb="14">
      <t>カカク</t>
    </rPh>
    <rPh sb="14" eb="16">
      <t>ヒョウジ</t>
    </rPh>
    <phoneticPr fontId="11"/>
  </si>
  <si>
    <t>　(2)　一般政府（地方政府等）</t>
    <rPh sb="10" eb="15">
      <t>チホウセイフトウ</t>
    </rPh>
    <phoneticPr fontId="3"/>
  </si>
  <si>
    <t>６　県民所得（第１次所得バランス）（４＋５）</t>
    <rPh sb="7" eb="10">
      <t>ダイイチジ</t>
    </rPh>
    <rPh sb="10" eb="12">
      <t>ショトク</t>
    </rPh>
    <phoneticPr fontId="3"/>
  </si>
  <si>
    <t>７　経常移転の受取（純）</t>
    <rPh sb="7" eb="9">
      <t>ウケトリ</t>
    </rPh>
    <phoneticPr fontId="3"/>
  </si>
  <si>
    <t>　　ａ　食料・非アルコール</t>
    <rPh sb="4" eb="6">
      <t>ショクリョウ</t>
    </rPh>
    <rPh sb="7" eb="8">
      <t>ヒ</t>
    </rPh>
    <phoneticPr fontId="3"/>
  </si>
  <si>
    <t>　　ｈ　情報・通信</t>
    <rPh sb="4" eb="6">
      <t>ジョウホウ</t>
    </rPh>
    <phoneticPr fontId="11"/>
  </si>
  <si>
    <t>　　ｉ 　娯楽・スポーツ・文化</t>
    <phoneticPr fontId="11"/>
  </si>
  <si>
    <t>　　ｊ 　教育サービス</t>
    <rPh sb="5" eb="7">
      <t>キョウイク</t>
    </rPh>
    <phoneticPr fontId="3"/>
  </si>
  <si>
    <t>　　ｋ　外食・宿泊サービス</t>
    <rPh sb="4" eb="6">
      <t>ガイショク</t>
    </rPh>
    <rPh sb="7" eb="9">
      <t>シュクハク</t>
    </rPh>
    <phoneticPr fontId="3"/>
  </si>
  <si>
    <t>２　地方政府等最終消費支出</t>
    <rPh sb="2" eb="4">
      <t>チホウ</t>
    </rPh>
    <rPh sb="6" eb="7">
      <t>トウ</t>
    </rPh>
    <phoneticPr fontId="3"/>
  </si>
  <si>
    <t xml:space="preserve">   　(c)　一般政府（中央政府等・地方政府等）</t>
    <rPh sb="13" eb="15">
      <t>チュウオウ</t>
    </rPh>
    <rPh sb="15" eb="17">
      <t>セイフ</t>
    </rPh>
    <rPh sb="17" eb="18">
      <t>トウ</t>
    </rPh>
    <rPh sb="19" eb="24">
      <t>チホウセイフトウ</t>
    </rPh>
    <phoneticPr fontId="5"/>
  </si>
  <si>
    <t>５　県内総生産（支出側）(1+2+3+4)</t>
    <rPh sb="5" eb="7">
      <t>セイサン</t>
    </rPh>
    <rPh sb="8" eb="10">
      <t>シシュツ</t>
    </rPh>
    <rPh sb="10" eb="11">
      <t>ガワ</t>
    </rPh>
    <phoneticPr fontId="3"/>
  </si>
  <si>
    <t>　ｍ　 個別ケア・社会保護・その他</t>
    <rPh sb="4" eb="6">
      <t>コベツ</t>
    </rPh>
    <rPh sb="9" eb="11">
      <t>シャカイ</t>
    </rPh>
    <rPh sb="11" eb="13">
      <t>ホゴ</t>
    </rPh>
    <rPh sb="16" eb="17">
      <t>タ</t>
    </rPh>
    <phoneticPr fontId="11"/>
  </si>
  <si>
    <t>　　ｉ 　娯楽・スポーツ・文化</t>
  </si>
  <si>
    <t>一般政府(地方政府等）</t>
    <rPh sb="5" eb="7">
      <t>チホウ</t>
    </rPh>
    <rPh sb="7" eb="9">
      <t>セイフ</t>
    </rPh>
    <rPh sb="9" eb="10">
      <t>トウ</t>
    </rPh>
    <phoneticPr fontId="11"/>
  </si>
  <si>
    <t>資本勘定</t>
    <phoneticPr fontId="11"/>
  </si>
  <si>
    <t>県内総生産（生産側と支出側）</t>
    <rPh sb="6" eb="9">
      <t>セイサンガワ</t>
    </rPh>
    <rPh sb="10" eb="12">
      <t>シシュツ</t>
    </rPh>
    <rPh sb="12" eb="13">
      <t>ガワ</t>
    </rPh>
    <phoneticPr fontId="11"/>
  </si>
  <si>
    <t>域外勘定（経常取引）</t>
    <rPh sb="0" eb="1">
      <t>イキ</t>
    </rPh>
    <rPh sb="5" eb="7">
      <t>ケイジョウ</t>
    </rPh>
    <rPh sb="7" eb="9">
      <t>トリヒキ</t>
    </rPh>
    <phoneticPr fontId="11"/>
  </si>
  <si>
    <t>県際間及び域外との財貨サービスと所得の流れを記録した表</t>
    <rPh sb="3" eb="4">
      <t>オヨ</t>
    </rPh>
    <rPh sb="5" eb="7">
      <t>イキガイ</t>
    </rPh>
    <phoneticPr fontId="11"/>
  </si>
  <si>
    <t>Ⅴ－２　経済活動別就業者数</t>
    <phoneticPr fontId="3"/>
  </si>
  <si>
    <t>(2014)</t>
  </si>
  <si>
    <t>(2015)</t>
  </si>
  <si>
    <t>(2016)</t>
  </si>
  <si>
    <t>(2017)</t>
  </si>
  <si>
    <t>(2018)</t>
  </si>
  <si>
    <t>令和元年度</t>
  </si>
  <si>
    <t>(2019)</t>
  </si>
  <si>
    <t>　　項　　　　目</t>
    <rPh sb="2" eb="8">
      <t>コウモク</t>
    </rPh>
    <phoneticPr fontId="3"/>
  </si>
  <si>
    <t>県</t>
    <rPh sb="0" eb="1">
      <t>ケン</t>
    </rPh>
    <phoneticPr fontId="3"/>
  </si>
  <si>
    <t>市町</t>
    <rPh sb="0" eb="2">
      <t>シチョウ</t>
    </rPh>
    <phoneticPr fontId="3"/>
  </si>
  <si>
    <t>地方社会</t>
    <rPh sb="0" eb="4">
      <t>チホウシャカイ</t>
    </rPh>
    <phoneticPr fontId="3"/>
  </si>
  <si>
    <t>計</t>
    <rPh sb="0" eb="1">
      <t>ケイ</t>
    </rPh>
    <phoneticPr fontId="3"/>
  </si>
  <si>
    <t>保障基金</t>
    <rPh sb="0" eb="2">
      <t>ホショウ</t>
    </rPh>
    <rPh sb="2" eb="4">
      <t>キキン</t>
    </rPh>
    <phoneticPr fontId="3"/>
  </si>
  <si>
    <t>現物社会移転以外の社会給付</t>
    <rPh sb="0" eb="2">
      <t>ゲンブツ</t>
    </rPh>
    <rPh sb="2" eb="4">
      <t>シャカイ</t>
    </rPh>
    <rPh sb="4" eb="6">
      <t>イテン</t>
    </rPh>
    <rPh sb="6" eb="8">
      <t>イガイ</t>
    </rPh>
    <rPh sb="9" eb="11">
      <t>シャカイ</t>
    </rPh>
    <rPh sb="11" eb="13">
      <t>キュウフ</t>
    </rPh>
    <phoneticPr fontId="3"/>
  </si>
  <si>
    <t>域内の他の地方政府等に対する経常移転</t>
    <rPh sb="0" eb="2">
      <t>イキナイ</t>
    </rPh>
    <rPh sb="3" eb="4">
      <t>タ</t>
    </rPh>
    <rPh sb="5" eb="7">
      <t>チホウ</t>
    </rPh>
    <rPh sb="7" eb="9">
      <t>セイフ</t>
    </rPh>
    <rPh sb="9" eb="10">
      <t>トウ</t>
    </rPh>
    <rPh sb="11" eb="12">
      <t>タイ</t>
    </rPh>
    <rPh sb="14" eb="16">
      <t>ケイジョウ</t>
    </rPh>
    <rPh sb="16" eb="18">
      <t>イテン</t>
    </rPh>
    <phoneticPr fontId="3"/>
  </si>
  <si>
    <t>域外の一般政府に対する経常移転</t>
    <rPh sb="0" eb="2">
      <t>イキガイ</t>
    </rPh>
    <rPh sb="3" eb="7">
      <t>イッパンセイフ</t>
    </rPh>
    <rPh sb="8" eb="9">
      <t>タイ</t>
    </rPh>
    <rPh sb="11" eb="15">
      <t>ケイジョウイテン</t>
    </rPh>
    <phoneticPr fontId="3"/>
  </si>
  <si>
    <t>他部門に対するその他の経常移転</t>
    <rPh sb="0" eb="3">
      <t>タブモン</t>
    </rPh>
    <rPh sb="4" eb="5">
      <t>タイ</t>
    </rPh>
    <rPh sb="9" eb="10">
      <t>タ</t>
    </rPh>
    <rPh sb="11" eb="15">
      <t>ケイジョウイテン</t>
    </rPh>
    <phoneticPr fontId="3"/>
  </si>
  <si>
    <t>最終消費支出</t>
    <rPh sb="0" eb="6">
      <t>サイシュウショウヒシシュツ</t>
    </rPh>
    <phoneticPr fontId="3"/>
  </si>
  <si>
    <t>　　　支　払</t>
    <rPh sb="3" eb="6">
      <t>シシュツ</t>
    </rPh>
    <phoneticPr fontId="3"/>
  </si>
  <si>
    <t>生産・輸入品に課される税</t>
    <rPh sb="0" eb="2">
      <t>セイサン</t>
    </rPh>
    <rPh sb="3" eb="6">
      <t>ユニュウヒン</t>
    </rPh>
    <rPh sb="7" eb="8">
      <t>カ</t>
    </rPh>
    <rPh sb="11" eb="12">
      <t>ゼイ</t>
    </rPh>
    <phoneticPr fontId="3"/>
  </si>
  <si>
    <t>（控除）補助金</t>
    <rPh sb="1" eb="3">
      <t>コウジョ</t>
    </rPh>
    <rPh sb="4" eb="7">
      <t>ホジョキン</t>
    </rPh>
    <phoneticPr fontId="3"/>
  </si>
  <si>
    <t>財産所得</t>
    <rPh sb="0" eb="4">
      <t>ザイサンショトク</t>
    </rPh>
    <phoneticPr fontId="3"/>
  </si>
  <si>
    <t xml:space="preserve">所得・富等に課される経常税  </t>
    <rPh sb="0" eb="2">
      <t>ショトク</t>
    </rPh>
    <rPh sb="3" eb="4">
      <t>トミ</t>
    </rPh>
    <rPh sb="4" eb="5">
      <t>トウ</t>
    </rPh>
    <rPh sb="6" eb="7">
      <t>カ</t>
    </rPh>
    <rPh sb="10" eb="12">
      <t>ケイジョウ</t>
    </rPh>
    <rPh sb="12" eb="13">
      <t>ゼイ</t>
    </rPh>
    <phoneticPr fontId="3"/>
  </si>
  <si>
    <t>純社会負担</t>
    <rPh sb="0" eb="5">
      <t>ジュンシャカイフタン</t>
    </rPh>
    <phoneticPr fontId="3"/>
  </si>
  <si>
    <t>域内の他の地方政府等からの経常移転</t>
    <rPh sb="0" eb="2">
      <t>イキナイ</t>
    </rPh>
    <rPh sb="3" eb="4">
      <t>タ</t>
    </rPh>
    <rPh sb="5" eb="7">
      <t>チホウ</t>
    </rPh>
    <rPh sb="7" eb="9">
      <t>セイフ</t>
    </rPh>
    <rPh sb="9" eb="10">
      <t>トウ</t>
    </rPh>
    <rPh sb="13" eb="15">
      <t>ケイジョウ</t>
    </rPh>
    <rPh sb="15" eb="17">
      <t>イテン</t>
    </rPh>
    <phoneticPr fontId="3"/>
  </si>
  <si>
    <t>域外の一般政府からの経常移転</t>
    <rPh sb="0" eb="2">
      <t>イキガイ</t>
    </rPh>
    <rPh sb="3" eb="7">
      <t>イッパンセイフ</t>
    </rPh>
    <rPh sb="10" eb="14">
      <t>ケイジョウイテン</t>
    </rPh>
    <phoneticPr fontId="3"/>
  </si>
  <si>
    <t>他部門からのその他の経常移転</t>
    <rPh sb="0" eb="3">
      <t>タブモン</t>
    </rPh>
    <rPh sb="8" eb="9">
      <t>タ</t>
    </rPh>
    <rPh sb="10" eb="14">
      <t>ケイジョウイテン</t>
    </rPh>
    <phoneticPr fontId="3"/>
  </si>
  <si>
    <t>　　　受　取</t>
    <rPh sb="3" eb="6">
      <t>ウケト</t>
    </rPh>
    <phoneticPr fontId="3"/>
  </si>
  <si>
    <t>　Ⅴ－３  一般政府（地方政府等）の部門別所得支出勘定</t>
    <rPh sb="6" eb="8">
      <t>イッパン</t>
    </rPh>
    <rPh sb="8" eb="10">
      <t>セイフ</t>
    </rPh>
    <rPh sb="11" eb="13">
      <t>チホウ</t>
    </rPh>
    <rPh sb="13" eb="16">
      <t>セイフトウ</t>
    </rPh>
    <rPh sb="18" eb="21">
      <t>ブモンベツ</t>
    </rPh>
    <rPh sb="21" eb="27">
      <t>ショトクシシュツカンジョウ</t>
    </rPh>
    <phoneticPr fontId="93"/>
  </si>
  <si>
    <t>（単位：百万円）</t>
    <rPh sb="1" eb="3">
      <t>タンイ</t>
    </rPh>
    <rPh sb="4" eb="5">
      <t>ヒャク</t>
    </rPh>
    <rPh sb="5" eb="7">
      <t>マンエン</t>
    </rPh>
    <phoneticPr fontId="92"/>
  </si>
  <si>
    <t>平成23年度</t>
    <phoneticPr fontId="94"/>
  </si>
  <si>
    <t>(2011)</t>
    <phoneticPr fontId="94"/>
  </si>
  <si>
    <t>平成24年度</t>
    <phoneticPr fontId="94"/>
  </si>
  <si>
    <t>(2012)</t>
    <phoneticPr fontId="94"/>
  </si>
  <si>
    <t>平成25年度</t>
    <phoneticPr fontId="94"/>
  </si>
  <si>
    <t>(2013)</t>
    <phoneticPr fontId="94"/>
  </si>
  <si>
    <t>　</t>
    <phoneticPr fontId="3"/>
  </si>
  <si>
    <t>財産所得</t>
    <phoneticPr fontId="3"/>
  </si>
  <si>
    <t>　</t>
    <phoneticPr fontId="3"/>
  </si>
  <si>
    <t>　</t>
    <phoneticPr fontId="3"/>
  </si>
  <si>
    <t>貯蓄　</t>
    <phoneticPr fontId="3"/>
  </si>
  <si>
    <t>　</t>
    <phoneticPr fontId="3"/>
  </si>
  <si>
    <t xml:space="preserve"> 　うち、現物社会移転</t>
    <rPh sb="5" eb="7">
      <t>ゲンブツ</t>
    </rPh>
    <rPh sb="7" eb="9">
      <t>シャカイ</t>
    </rPh>
    <rPh sb="9" eb="11">
      <t>イテン</t>
    </rPh>
    <phoneticPr fontId="3"/>
  </si>
  <si>
    <t>　 うち、非生命純保険料</t>
    <rPh sb="5" eb="6">
      <t>ヒ</t>
    </rPh>
    <rPh sb="6" eb="8">
      <t>セイメイ</t>
    </rPh>
    <rPh sb="8" eb="9">
      <t>ジュン</t>
    </rPh>
    <rPh sb="9" eb="12">
      <t>ホケンリョウ</t>
    </rPh>
    <phoneticPr fontId="3"/>
  </si>
  <si>
    <t>　(1)現金による社会保障給付　</t>
    <rPh sb="4" eb="6">
      <t>ゲンキン</t>
    </rPh>
    <phoneticPr fontId="3"/>
  </si>
  <si>
    <t>　(2)その他の社会保険非年金給付</t>
    <rPh sb="6" eb="7">
      <t>タ</t>
    </rPh>
    <rPh sb="8" eb="12">
      <t>シャカイホケン</t>
    </rPh>
    <rPh sb="12" eb="13">
      <t>ヒ</t>
    </rPh>
    <rPh sb="13" eb="15">
      <t>ネンキン</t>
    </rPh>
    <rPh sb="15" eb="17">
      <t>キュウフ</t>
    </rPh>
    <phoneticPr fontId="3"/>
  </si>
  <si>
    <t>　(3)社会扶助給付　</t>
    <rPh sb="8" eb="10">
      <t>キュウフ</t>
    </rPh>
    <phoneticPr fontId="3"/>
  </si>
  <si>
    <t>　(1)県に対するもの</t>
    <rPh sb="4" eb="5">
      <t>ケン</t>
    </rPh>
    <rPh sb="6" eb="7">
      <t>タイ</t>
    </rPh>
    <phoneticPr fontId="3"/>
  </si>
  <si>
    <t>　(2)市町に対するもの</t>
    <rPh sb="4" eb="6">
      <t>シチョウ</t>
    </rPh>
    <rPh sb="7" eb="8">
      <t>タイ</t>
    </rPh>
    <phoneticPr fontId="3"/>
  </si>
  <si>
    <t>　(3)地方社会保障基金に対するもの</t>
    <rPh sb="4" eb="6">
      <t>チホウ</t>
    </rPh>
    <rPh sb="6" eb="12">
      <t>シャカイホショウキキン</t>
    </rPh>
    <rPh sb="13" eb="14">
      <t>タイ</t>
    </rPh>
    <phoneticPr fontId="3"/>
  </si>
  <si>
    <t>　(1)中央政府、全国社会保障基金に対するもの</t>
    <rPh sb="4" eb="8">
      <t>チュウオウセイフ</t>
    </rPh>
    <rPh sb="9" eb="11">
      <t>ゼンコク</t>
    </rPh>
    <rPh sb="11" eb="17">
      <t>シャカイホショウキキン</t>
    </rPh>
    <rPh sb="18" eb="19">
      <t>タイ</t>
    </rPh>
    <phoneticPr fontId="3"/>
  </si>
  <si>
    <t>　(2)他の地方政府に対するもの</t>
    <rPh sb="4" eb="5">
      <t>タ</t>
    </rPh>
    <rPh sb="6" eb="8">
      <t>チホウ</t>
    </rPh>
    <rPh sb="8" eb="10">
      <t>セイフ</t>
    </rPh>
    <rPh sb="11" eb="12">
      <t>タイ</t>
    </rPh>
    <phoneticPr fontId="3"/>
  </si>
  <si>
    <t>　(1)県からのもの</t>
    <rPh sb="4" eb="5">
      <t>ケン</t>
    </rPh>
    <phoneticPr fontId="3"/>
  </si>
  <si>
    <t>　(2)市町からのもの</t>
    <rPh sb="4" eb="6">
      <t>シチョウ</t>
    </rPh>
    <phoneticPr fontId="3"/>
  </si>
  <si>
    <t>　(3)地方社会保障基金からのもの</t>
    <rPh sb="4" eb="6">
      <t>チホウ</t>
    </rPh>
    <rPh sb="6" eb="12">
      <t>シャカイホショウキキン</t>
    </rPh>
    <phoneticPr fontId="3"/>
  </si>
  <si>
    <t>　(1)中央政府、全国社会保障基金からのもの</t>
    <rPh sb="4" eb="8">
      <t>チュウオウセイフ</t>
    </rPh>
    <rPh sb="9" eb="11">
      <t>ゼンコク</t>
    </rPh>
    <rPh sb="11" eb="17">
      <t>シャカイホショウキキン</t>
    </rPh>
    <phoneticPr fontId="3"/>
  </si>
  <si>
    <t>　(2)他の地方政府からのもの</t>
    <rPh sb="4" eb="5">
      <t>タ</t>
    </rPh>
    <rPh sb="6" eb="8">
      <t>チホウ</t>
    </rPh>
    <rPh sb="8" eb="10">
      <t>セイフ</t>
    </rPh>
    <phoneticPr fontId="3"/>
  </si>
  <si>
    <t>　 うち、非生命保険金</t>
    <rPh sb="5" eb="6">
      <t>ヒ</t>
    </rPh>
    <rPh sb="6" eb="8">
      <t>セイメイ</t>
    </rPh>
    <rPh sb="8" eb="11">
      <t>ホケンキン</t>
    </rPh>
    <phoneticPr fontId="3"/>
  </si>
  <si>
    <t>　３　一般政府（地方政府等）の部門別所得支出取引‥‥‥‥･･･</t>
    <rPh sb="3" eb="5">
      <t>イッパン</t>
    </rPh>
    <rPh sb="5" eb="7">
      <t>セイフ</t>
    </rPh>
    <rPh sb="8" eb="10">
      <t>チホウ</t>
    </rPh>
    <rPh sb="10" eb="12">
      <t>セイフ</t>
    </rPh>
    <rPh sb="12" eb="13">
      <t>トウ</t>
    </rPh>
    <rPh sb="15" eb="18">
      <t>ブモンベツ</t>
    </rPh>
    <rPh sb="18" eb="20">
      <t>ショトク</t>
    </rPh>
    <rPh sb="20" eb="22">
      <t>シシュツ</t>
    </rPh>
    <rPh sb="22" eb="24">
      <t>トリヒキ</t>
    </rPh>
    <phoneticPr fontId="11"/>
  </si>
  <si>
    <r>
      <t>４　生産・輸入品に課される税</t>
    </r>
    <r>
      <rPr>
        <sz val="7"/>
        <rFont val="ＭＳ Ｐ明朝"/>
        <family val="1"/>
        <charset val="128"/>
      </rPr>
      <t>(中央政府等・地方政府）</t>
    </r>
    <rPh sb="2" eb="4">
      <t>セイサン</t>
    </rPh>
    <rPh sb="5" eb="8">
      <t>ユニュウヒン</t>
    </rPh>
    <rPh sb="9" eb="10">
      <t>カ</t>
    </rPh>
    <rPh sb="13" eb="14">
      <t>ゼイ</t>
    </rPh>
    <rPh sb="15" eb="20">
      <t>チュウオウセイフトウ</t>
    </rPh>
    <rPh sb="21" eb="25">
      <t>チホウセイフ</t>
    </rPh>
    <phoneticPr fontId="3"/>
  </si>
  <si>
    <t>平成27（2015）暦年＝100</t>
    <rPh sb="10" eb="12">
      <t>レキネン</t>
    </rPh>
    <phoneticPr fontId="3"/>
  </si>
  <si>
    <t>平成27（2015）暦年連鎖価格</t>
    <rPh sb="0" eb="2">
      <t>ヘイセイ</t>
    </rPh>
    <rPh sb="10" eb="12">
      <t>レキネン</t>
    </rPh>
    <rPh sb="12" eb="14">
      <t>レンサ</t>
    </rPh>
    <rPh sb="14" eb="16">
      <t>カカク</t>
    </rPh>
    <phoneticPr fontId="3"/>
  </si>
  <si>
    <r>
      <t>平成27（2015）</t>
    </r>
    <r>
      <rPr>
        <sz val="11"/>
        <rFont val="ＭＳ 明朝"/>
        <family val="1"/>
        <charset val="128"/>
      </rPr>
      <t>暦年連鎖価格</t>
    </r>
    <rPh sb="0" eb="2">
      <t>ヘイセイ</t>
    </rPh>
    <rPh sb="10" eb="12">
      <t>レキネン</t>
    </rPh>
    <rPh sb="12" eb="14">
      <t>レンサ</t>
    </rPh>
    <rPh sb="14" eb="16">
      <t>カカク</t>
    </rPh>
    <phoneticPr fontId="3"/>
  </si>
  <si>
    <t>・「中央政府等」は、中央政府と全国社会保障基金である。</t>
    <rPh sb="2" eb="7">
      <t>チュウオウセイフトウ</t>
    </rPh>
    <rPh sb="10" eb="12">
      <t>チュウオウ</t>
    </rPh>
    <rPh sb="12" eb="14">
      <t>セイフ</t>
    </rPh>
    <rPh sb="15" eb="23">
      <t>ゼンコクシャカイホショウキキン</t>
    </rPh>
    <phoneticPr fontId="11"/>
  </si>
  <si>
    <t>・「地方政府等」は、地方政府と地方社会保障基金である。</t>
    <rPh sb="2" eb="7">
      <t>チホウセイフトウ</t>
    </rPh>
    <rPh sb="10" eb="12">
      <t>チホウ</t>
    </rPh>
    <rPh sb="12" eb="14">
      <t>セイフ</t>
    </rPh>
    <rPh sb="15" eb="17">
      <t>チホウ</t>
    </rPh>
    <rPh sb="17" eb="19">
      <t>シャカイ</t>
    </rPh>
    <rPh sb="19" eb="21">
      <t>ホショウ</t>
    </rPh>
    <rPh sb="21" eb="23">
      <t>キキン</t>
    </rPh>
    <phoneticPr fontId="11"/>
  </si>
  <si>
    <t>　　ｄ　住宅・電気・ガス・水道</t>
    <rPh sb="4" eb="6">
      <t>ジュウタク</t>
    </rPh>
    <rPh sb="7" eb="9">
      <t>デンキ</t>
    </rPh>
    <rPh sb="13" eb="15">
      <t>スイドウ</t>
    </rPh>
    <phoneticPr fontId="3"/>
  </si>
  <si>
    <t>一般政府（地方政府等）の部門別所得支出取引</t>
    <phoneticPr fontId="11"/>
  </si>
  <si>
    <t>一般政府(地方政府等）が県民経済に果たしている役割を詳細に把握するための表</t>
    <rPh sb="0" eb="2">
      <t>イッパン</t>
    </rPh>
    <rPh sb="2" eb="4">
      <t>セイフ</t>
    </rPh>
    <rPh sb="5" eb="7">
      <t>チホウ</t>
    </rPh>
    <rPh sb="7" eb="9">
      <t>セイフ</t>
    </rPh>
    <rPh sb="9" eb="10">
      <t>トウ</t>
    </rPh>
    <rPh sb="12" eb="14">
      <t>ケンミン</t>
    </rPh>
    <rPh sb="14" eb="16">
      <t>ケイザイ</t>
    </rPh>
    <rPh sb="17" eb="18">
      <t>ハ</t>
    </rPh>
    <rPh sb="23" eb="25">
      <t>ヤクワリ</t>
    </rPh>
    <rPh sb="26" eb="28">
      <t>ショウサイ</t>
    </rPh>
    <rPh sb="29" eb="31">
      <t>ハアク</t>
    </rPh>
    <rPh sb="36" eb="37">
      <t>ヒョウ</t>
    </rPh>
    <phoneticPr fontId="11"/>
  </si>
  <si>
    <t>付　　　表</t>
    <rPh sb="0" eb="1">
      <t>ツキ</t>
    </rPh>
    <rPh sb="4" eb="5">
      <t>オモテ</t>
    </rPh>
    <phoneticPr fontId="11"/>
  </si>
  <si>
    <t>－表の見方・読み方－
・財貨サービス及び所得についての域外取引の決算表である。
・上段は域外の視点から見て支払となる項目を、下段は域外の視点から見て受取となる項目を示している。
・上段（支払）で域外から見て「経常収支（域外）」がマイナス（赤字）、つまり、本県はプラス（黒字）である点が注目される。</t>
    <rPh sb="27" eb="28">
      <t>イキ</t>
    </rPh>
    <rPh sb="44" eb="45">
      <t>イキ</t>
    </rPh>
    <rPh sb="65" eb="66">
      <t>イキ</t>
    </rPh>
    <rPh sb="97" eb="98">
      <t>イキ</t>
    </rPh>
    <rPh sb="109" eb="111">
      <t>イキガイ</t>
    </rPh>
    <phoneticPr fontId="11"/>
  </si>
  <si>
    <t>R2</t>
  </si>
  <si>
    <t>令和元暦年</t>
    <rPh sb="0" eb="2">
      <t>レイワ</t>
    </rPh>
    <rPh sb="2" eb="3">
      <t>ガン</t>
    </rPh>
    <phoneticPr fontId="3"/>
  </si>
  <si>
    <t>令和2暦年</t>
    <rPh sb="0" eb="2">
      <t>レイワ</t>
    </rPh>
    <phoneticPr fontId="3"/>
  </si>
  <si>
    <r>
      <t>平成</t>
    </r>
    <r>
      <rPr>
        <sz val="9"/>
        <rFont val="Arial"/>
        <family val="2"/>
      </rPr>
      <t>23年度</t>
    </r>
    <r>
      <rPr>
        <sz val="9"/>
        <color indexed="12"/>
        <rFont val="ＭＳ 明朝"/>
        <family val="1"/>
        <charset val="128"/>
      </rPr>
      <t/>
    </r>
  </si>
  <si>
    <r>
      <t>平成</t>
    </r>
    <r>
      <rPr>
        <sz val="9"/>
        <rFont val="Arial"/>
        <family val="2"/>
      </rPr>
      <t>24年度</t>
    </r>
    <r>
      <rPr>
        <sz val="9"/>
        <color indexed="12"/>
        <rFont val="ＭＳ 明朝"/>
        <family val="1"/>
        <charset val="128"/>
      </rPr>
      <t/>
    </r>
  </si>
  <si>
    <r>
      <t>平成</t>
    </r>
    <r>
      <rPr>
        <sz val="9"/>
        <rFont val="Arial"/>
        <family val="2"/>
      </rPr>
      <t>25</t>
    </r>
    <r>
      <rPr>
        <sz val="9"/>
        <rFont val="ＭＳ Ｐゴシック"/>
        <family val="3"/>
        <charset val="128"/>
      </rPr>
      <t>年度</t>
    </r>
    <r>
      <rPr>
        <sz val="9"/>
        <color indexed="12"/>
        <rFont val="ＭＳ 明朝"/>
        <family val="1"/>
        <charset val="128"/>
      </rPr>
      <t/>
    </r>
    <phoneticPr fontId="11"/>
  </si>
  <si>
    <r>
      <t>平成</t>
    </r>
    <r>
      <rPr>
        <sz val="9"/>
        <rFont val="Arial"/>
        <family val="2"/>
      </rPr>
      <t>26年度</t>
    </r>
    <r>
      <rPr>
        <sz val="9"/>
        <color indexed="12"/>
        <rFont val="ＭＳ 明朝"/>
        <family val="1"/>
        <charset val="128"/>
      </rPr>
      <t/>
    </r>
  </si>
  <si>
    <r>
      <t>平成</t>
    </r>
    <r>
      <rPr>
        <sz val="9"/>
        <rFont val="Arial"/>
        <family val="2"/>
      </rPr>
      <t>27年度</t>
    </r>
    <r>
      <rPr>
        <sz val="9"/>
        <color indexed="12"/>
        <rFont val="ＭＳ 明朝"/>
        <family val="1"/>
        <charset val="128"/>
      </rPr>
      <t/>
    </r>
  </si>
  <si>
    <r>
      <t>平成</t>
    </r>
    <r>
      <rPr>
        <sz val="9"/>
        <rFont val="Arial"/>
        <family val="2"/>
      </rPr>
      <t>28年度</t>
    </r>
    <r>
      <rPr>
        <sz val="9"/>
        <color indexed="12"/>
        <rFont val="ＭＳ 明朝"/>
        <family val="1"/>
        <charset val="128"/>
      </rPr>
      <t/>
    </r>
  </si>
  <si>
    <r>
      <t>平成</t>
    </r>
    <r>
      <rPr>
        <sz val="9"/>
        <rFont val="Arial"/>
        <family val="2"/>
      </rPr>
      <t>29年度</t>
    </r>
    <r>
      <rPr>
        <sz val="9"/>
        <color indexed="12"/>
        <rFont val="ＭＳ 明朝"/>
        <family val="1"/>
        <charset val="128"/>
      </rPr>
      <t/>
    </r>
  </si>
  <si>
    <r>
      <t>平成</t>
    </r>
    <r>
      <rPr>
        <sz val="9"/>
        <rFont val="Arial"/>
        <family val="2"/>
      </rPr>
      <t>30年度</t>
    </r>
    <r>
      <rPr>
        <sz val="9"/>
        <color indexed="12"/>
        <rFont val="ＭＳ 明朝"/>
        <family val="1"/>
        <charset val="128"/>
      </rPr>
      <t/>
    </r>
  </si>
  <si>
    <r>
      <t>平成</t>
    </r>
    <r>
      <rPr>
        <sz val="9"/>
        <rFont val="Arial"/>
        <family val="2"/>
      </rPr>
      <t>25</t>
    </r>
    <r>
      <rPr>
        <sz val="9"/>
        <rFont val="ＭＳ Ｐゴシック"/>
        <family val="3"/>
        <charset val="128"/>
      </rPr>
      <t>年度</t>
    </r>
    <r>
      <rPr>
        <sz val="9"/>
        <color indexed="12"/>
        <rFont val="ＭＳ 明朝"/>
        <family val="1"/>
        <charset val="128"/>
      </rPr>
      <t/>
    </r>
    <phoneticPr fontId="11"/>
  </si>
  <si>
    <t>令和元年度</t>
    <rPh sb="0" eb="2">
      <t>レイワ</t>
    </rPh>
    <rPh sb="2" eb="3">
      <t>ガン</t>
    </rPh>
    <phoneticPr fontId="11"/>
  </si>
  <si>
    <t>令和2年度</t>
    <rPh sb="0" eb="2">
      <t>レイワ</t>
    </rPh>
    <phoneticPr fontId="11"/>
  </si>
  <si>
    <t>(2020)</t>
  </si>
  <si>
    <t>平成</t>
    <rPh sb="0" eb="2">
      <t>ヘイセイ</t>
    </rPh>
    <phoneticPr fontId="12"/>
  </si>
  <si>
    <t>令和</t>
  </si>
  <si>
    <t>年度</t>
    <phoneticPr fontId="12"/>
  </si>
  <si>
    <t>年度</t>
    <phoneticPr fontId="12"/>
  </si>
  <si>
    <t>平成</t>
  </si>
  <si>
    <t/>
  </si>
  <si>
    <t xml:space="preserve"> ‥‥‥‥‥‥‥</t>
  </si>
  <si>
    <t>令和２年度</t>
    <phoneticPr fontId="11"/>
  </si>
  <si>
    <t>-</t>
    <phoneticPr fontId="3"/>
  </si>
  <si>
    <t>令和３年度</t>
    <phoneticPr fontId="11"/>
  </si>
  <si>
    <t>R3</t>
  </si>
  <si>
    <t>RPM</t>
    <phoneticPr fontId="11"/>
  </si>
  <si>
    <t>01</t>
    <phoneticPr fontId="11"/>
  </si>
  <si>
    <t>第１次産業１</t>
    <phoneticPr fontId="3"/>
  </si>
  <si>
    <t>第２次産業２、３、５</t>
    <phoneticPr fontId="3"/>
  </si>
  <si>
    <t>第３次産業４、６～１６</t>
    <phoneticPr fontId="3"/>
  </si>
  <si>
    <t>支出実質　平成27暦年連鎖価格</t>
    <rPh sb="0" eb="2">
      <t>シシュツ</t>
    </rPh>
    <rPh sb="2" eb="4">
      <t>ジッシツ</t>
    </rPh>
    <rPh sb="5" eb="7">
      <t>ヘイセイ</t>
    </rPh>
    <rPh sb="9" eb="11">
      <t>レキネン</t>
    </rPh>
    <rPh sb="11" eb="13">
      <t>レンサ</t>
    </rPh>
    <rPh sb="13" eb="15">
      <t>カカク</t>
    </rPh>
    <phoneticPr fontId="11"/>
  </si>
  <si>
    <t>農業</t>
    <phoneticPr fontId="12"/>
  </si>
  <si>
    <t>林業</t>
    <phoneticPr fontId="12"/>
  </si>
  <si>
    <t>水産業</t>
    <phoneticPr fontId="12"/>
  </si>
  <si>
    <t>鉱業</t>
    <phoneticPr fontId="12"/>
  </si>
  <si>
    <t>製造業</t>
    <phoneticPr fontId="12"/>
  </si>
  <si>
    <t>食料品</t>
    <phoneticPr fontId="12"/>
  </si>
  <si>
    <t>繊維製品</t>
    <phoneticPr fontId="12"/>
  </si>
  <si>
    <t>パルプ・紙・紙加工品</t>
    <phoneticPr fontId="12"/>
  </si>
  <si>
    <t>化学</t>
    <phoneticPr fontId="12"/>
  </si>
  <si>
    <t>石油・石炭製品</t>
    <phoneticPr fontId="12"/>
  </si>
  <si>
    <t>窯業・土石製品</t>
    <phoneticPr fontId="12"/>
  </si>
  <si>
    <t>一次金属</t>
    <phoneticPr fontId="12"/>
  </si>
  <si>
    <t>金属製品</t>
    <phoneticPr fontId="12"/>
  </si>
  <si>
    <t xml:space="preserve">はん用・生産用・業務用機械 </t>
    <phoneticPr fontId="12"/>
  </si>
  <si>
    <t>電子部品・デバイス</t>
    <phoneticPr fontId="12"/>
  </si>
  <si>
    <t>電気機械</t>
    <phoneticPr fontId="12"/>
  </si>
  <si>
    <t>情報・通信機器</t>
    <phoneticPr fontId="12"/>
  </si>
  <si>
    <t>輸送用機械</t>
    <phoneticPr fontId="12"/>
  </si>
  <si>
    <t>印刷業</t>
    <phoneticPr fontId="12"/>
  </si>
  <si>
    <t>その他の製造業</t>
    <phoneticPr fontId="12"/>
  </si>
  <si>
    <t>電気・ガス・水道・廃棄物処理業</t>
    <phoneticPr fontId="12"/>
  </si>
  <si>
    <t>電気業</t>
    <phoneticPr fontId="12"/>
  </si>
  <si>
    <t>ガス・水道・廃棄物処理業</t>
    <phoneticPr fontId="12"/>
  </si>
  <si>
    <t>建設業</t>
    <phoneticPr fontId="12"/>
  </si>
  <si>
    <t>卸売・小売業</t>
    <phoneticPr fontId="12"/>
  </si>
  <si>
    <t>卸売業</t>
    <phoneticPr fontId="12"/>
  </si>
  <si>
    <t>小売業</t>
    <phoneticPr fontId="12"/>
  </si>
  <si>
    <t>運輸・郵便業</t>
    <phoneticPr fontId="12"/>
  </si>
  <si>
    <t>宿泊・飲食サービス業</t>
    <phoneticPr fontId="12"/>
  </si>
  <si>
    <t>情報通信業</t>
    <phoneticPr fontId="12"/>
  </si>
  <si>
    <t>通信・放送業</t>
    <phoneticPr fontId="12"/>
  </si>
  <si>
    <t>情報サービス・映像音声文字情報制作業</t>
    <phoneticPr fontId="12"/>
  </si>
  <si>
    <t>金融・保険業</t>
    <phoneticPr fontId="12"/>
  </si>
  <si>
    <t>不動産業</t>
    <phoneticPr fontId="12"/>
  </si>
  <si>
    <t>住宅賃貸業</t>
    <phoneticPr fontId="12"/>
  </si>
  <si>
    <t>その他の不動産業</t>
    <phoneticPr fontId="12"/>
  </si>
  <si>
    <t>専門・科学技術、業務支援サービス業</t>
    <phoneticPr fontId="12"/>
  </si>
  <si>
    <t>公務</t>
    <phoneticPr fontId="12"/>
  </si>
  <si>
    <t>教育</t>
    <phoneticPr fontId="12"/>
  </si>
  <si>
    <t>保健衛生・社会事業</t>
    <phoneticPr fontId="12"/>
  </si>
  <si>
    <t>その他のサービス</t>
    <phoneticPr fontId="12"/>
  </si>
  <si>
    <t>小計</t>
    <phoneticPr fontId="12"/>
  </si>
  <si>
    <t>輸入品に課される税・関税</t>
    <phoneticPr fontId="12"/>
  </si>
  <si>
    <t>（控除）総資本形成に係る消費税</t>
    <phoneticPr fontId="12"/>
  </si>
  <si>
    <t>合計</t>
    <rPh sb="0" eb="2">
      <t>ゴウケイ</t>
    </rPh>
    <phoneticPr fontId="12"/>
  </si>
  <si>
    <t>（参考）第１次産業</t>
    <rPh sb="1" eb="3">
      <t>サンコウ</t>
    </rPh>
    <rPh sb="4" eb="5">
      <t>ダイ</t>
    </rPh>
    <rPh sb="6" eb="7">
      <t>ジ</t>
    </rPh>
    <rPh sb="7" eb="9">
      <t>サンギョウ</t>
    </rPh>
    <phoneticPr fontId="113"/>
  </si>
  <si>
    <t>（参考）第２次産業</t>
    <rPh sb="4" eb="5">
      <t>ダイ</t>
    </rPh>
    <rPh sb="6" eb="7">
      <t>ジ</t>
    </rPh>
    <rPh sb="7" eb="9">
      <t>サンギョウ</t>
    </rPh>
    <phoneticPr fontId="113"/>
  </si>
  <si>
    <t>（参考）第３次産業</t>
    <rPh sb="1" eb="3">
      <t>サンコウ</t>
    </rPh>
    <rPh sb="4" eb="5">
      <t>ダイ</t>
    </rPh>
    <rPh sb="6" eb="7">
      <t>ジ</t>
    </rPh>
    <rPh sb="7" eb="9">
      <t>サンギョウ</t>
    </rPh>
    <phoneticPr fontId="114"/>
  </si>
  <si>
    <t>農林水産業</t>
  </si>
  <si>
    <t>農林水産業</t>
    <phoneticPr fontId="12"/>
  </si>
  <si>
    <t>県民雇用者報酬</t>
    <rPh sb="0" eb="2">
      <t>ケンミン</t>
    </rPh>
    <rPh sb="2" eb="5">
      <t>コヨウシャ</t>
    </rPh>
    <rPh sb="5" eb="7">
      <t>ホウシュウ</t>
    </rPh>
    <phoneticPr fontId="37"/>
  </si>
  <si>
    <t>賃金・俸給</t>
    <rPh sb="0" eb="1">
      <t>チン</t>
    </rPh>
    <rPh sb="1" eb="2">
      <t>キン</t>
    </rPh>
    <phoneticPr fontId="37"/>
  </si>
  <si>
    <t>雇主の社会負担</t>
    <rPh sb="0" eb="1">
      <t>ヤト</t>
    </rPh>
    <rPh sb="1" eb="2">
      <t>ヌシ</t>
    </rPh>
    <rPh sb="3" eb="5">
      <t>シャカイ</t>
    </rPh>
    <rPh sb="5" eb="7">
      <t>フタン</t>
    </rPh>
    <phoneticPr fontId="37"/>
  </si>
  <si>
    <t>雇主の現実社会負担</t>
    <rPh sb="0" eb="1">
      <t>ヤト</t>
    </rPh>
    <rPh sb="1" eb="2">
      <t>ヌシ</t>
    </rPh>
    <rPh sb="3" eb="5">
      <t>ゲンジツ</t>
    </rPh>
    <rPh sb="5" eb="7">
      <t>シャカイ</t>
    </rPh>
    <rPh sb="7" eb="9">
      <t>フタン</t>
    </rPh>
    <phoneticPr fontId="37"/>
  </si>
  <si>
    <t>雇主の帰属社会負担</t>
    <rPh sb="0" eb="1">
      <t>ヤト</t>
    </rPh>
    <rPh sb="1" eb="2">
      <t>ヌシ</t>
    </rPh>
    <rPh sb="3" eb="5">
      <t>キゾク</t>
    </rPh>
    <rPh sb="5" eb="6">
      <t>シャ</t>
    </rPh>
    <rPh sb="6" eb="7">
      <t>カイ</t>
    </rPh>
    <rPh sb="7" eb="9">
      <t>フタン</t>
    </rPh>
    <phoneticPr fontId="37"/>
  </si>
  <si>
    <t>財産所得（非企業部門)</t>
    <rPh sb="0" eb="2">
      <t>ザイサン</t>
    </rPh>
    <rPh sb="2" eb="4">
      <t>ショトク</t>
    </rPh>
    <rPh sb="5" eb="6">
      <t>ヒ</t>
    </rPh>
    <rPh sb="6" eb="8">
      <t>キギョウ</t>
    </rPh>
    <rPh sb="8" eb="10">
      <t>ブモン</t>
    </rPh>
    <phoneticPr fontId="37"/>
  </si>
  <si>
    <t>受取</t>
    <rPh sb="0" eb="1">
      <t>ウケ</t>
    </rPh>
    <rPh sb="1" eb="2">
      <t>トリ</t>
    </rPh>
    <phoneticPr fontId="37"/>
  </si>
  <si>
    <t>支払</t>
    <rPh sb="0" eb="1">
      <t>ササ</t>
    </rPh>
    <rPh sb="1" eb="2">
      <t>フツ</t>
    </rPh>
    <phoneticPr fontId="37"/>
  </si>
  <si>
    <t>一般政府（地方政府等）</t>
    <phoneticPr fontId="37"/>
  </si>
  <si>
    <t>家計</t>
    <rPh sb="0" eb="1">
      <t>イエ</t>
    </rPh>
    <rPh sb="1" eb="2">
      <t>ケイ</t>
    </rPh>
    <phoneticPr fontId="37"/>
  </si>
  <si>
    <t>利子</t>
    <rPh sb="0" eb="1">
      <t>リ</t>
    </rPh>
    <rPh sb="1" eb="2">
      <t>コ</t>
    </rPh>
    <phoneticPr fontId="37"/>
  </si>
  <si>
    <t>支払（消費者負債利子)</t>
    <rPh sb="0" eb="1">
      <t>ササ</t>
    </rPh>
    <rPh sb="1" eb="2">
      <t>フツ</t>
    </rPh>
    <rPh sb="3" eb="6">
      <t>ショウヒシャ</t>
    </rPh>
    <rPh sb="6" eb="8">
      <t>フサイ</t>
    </rPh>
    <rPh sb="8" eb="10">
      <t>リシ</t>
    </rPh>
    <phoneticPr fontId="37"/>
  </si>
  <si>
    <t>配当（受取）</t>
    <rPh sb="0" eb="1">
      <t>クバ</t>
    </rPh>
    <rPh sb="1" eb="2">
      <t>トウ</t>
    </rPh>
    <phoneticPr fontId="37"/>
  </si>
  <si>
    <t>その他の投資所得（受取）</t>
    <rPh sb="2" eb="3">
      <t>タ</t>
    </rPh>
    <rPh sb="4" eb="6">
      <t>トウシ</t>
    </rPh>
    <rPh sb="6" eb="8">
      <t>ショトク</t>
    </rPh>
    <rPh sb="9" eb="11">
      <t>ウケトリ</t>
    </rPh>
    <phoneticPr fontId="37"/>
  </si>
  <si>
    <t>賃貸料（受取）</t>
    <rPh sb="0" eb="1">
      <t>チン</t>
    </rPh>
    <rPh sb="1" eb="2">
      <t>カシ</t>
    </rPh>
    <rPh sb="2" eb="3">
      <t>リョウ</t>
    </rPh>
    <phoneticPr fontId="37"/>
  </si>
  <si>
    <t>対家計民間非営利団体</t>
    <rPh sb="0" eb="1">
      <t>タイ</t>
    </rPh>
    <rPh sb="1" eb="3">
      <t>カケイ</t>
    </rPh>
    <rPh sb="3" eb="5">
      <t>ミンカン</t>
    </rPh>
    <phoneticPr fontId="37"/>
  </si>
  <si>
    <t>企業所得</t>
    <phoneticPr fontId="37"/>
  </si>
  <si>
    <t>民間法人企業</t>
    <rPh sb="0" eb="1">
      <t>タミ</t>
    </rPh>
    <rPh sb="1" eb="2">
      <t>アイダ</t>
    </rPh>
    <phoneticPr fontId="37"/>
  </si>
  <si>
    <t>公的企業</t>
    <rPh sb="0" eb="1">
      <t>オオヤケ</t>
    </rPh>
    <rPh sb="1" eb="2">
      <t>マト</t>
    </rPh>
    <phoneticPr fontId="37"/>
  </si>
  <si>
    <t>個人企業</t>
    <rPh sb="0" eb="1">
      <t>コ</t>
    </rPh>
    <rPh sb="1" eb="2">
      <t>ヒト</t>
    </rPh>
    <phoneticPr fontId="37"/>
  </si>
  <si>
    <t>その他の産業（非農林水・非金融）</t>
    <phoneticPr fontId="37"/>
  </si>
  <si>
    <t>持ち家</t>
    <phoneticPr fontId="37"/>
  </si>
  <si>
    <t>県民所得（要素費用表示）</t>
    <rPh sb="0" eb="1">
      <t>ケン</t>
    </rPh>
    <rPh sb="1" eb="2">
      <t>タミ</t>
    </rPh>
    <rPh sb="5" eb="7">
      <t>ヨウソ</t>
    </rPh>
    <rPh sb="7" eb="9">
      <t>ヒヨウ</t>
    </rPh>
    <rPh sb="9" eb="11">
      <t>ヒョウジ</t>
    </rPh>
    <phoneticPr fontId="37"/>
  </si>
  <si>
    <t>生産・輸入品に課される税（控除）補助金（地方政府）</t>
    <phoneticPr fontId="37"/>
  </si>
  <si>
    <t>生産・輸入品に課される税</t>
    <phoneticPr fontId="12"/>
  </si>
  <si>
    <t>（控除）補助金</t>
    <phoneticPr fontId="37"/>
  </si>
  <si>
    <t>県民所得（第１次所得バランス）</t>
    <phoneticPr fontId="37"/>
  </si>
  <si>
    <t>経常移転の受取（純）</t>
    <phoneticPr fontId="37"/>
  </si>
  <si>
    <t>非金融法人企業及び金融機関</t>
    <rPh sb="0" eb="1">
      <t>ヒ</t>
    </rPh>
    <rPh sb="1" eb="3">
      <t>キンユウ</t>
    </rPh>
    <rPh sb="3" eb="5">
      <t>ホウジン</t>
    </rPh>
    <rPh sb="5" eb="7">
      <t>キギョウ</t>
    </rPh>
    <rPh sb="7" eb="8">
      <t>オヨ</t>
    </rPh>
    <phoneticPr fontId="37"/>
  </si>
  <si>
    <t>家計（個人企業を含む）</t>
    <rPh sb="0" eb="2">
      <t>カケイ</t>
    </rPh>
    <rPh sb="3" eb="5">
      <t>コジン</t>
    </rPh>
    <phoneticPr fontId="37"/>
  </si>
  <si>
    <t>県民可処分所得</t>
    <rPh sb="0" eb="1">
      <t>ケン</t>
    </rPh>
    <rPh sb="1" eb="2">
      <t>タミ</t>
    </rPh>
    <phoneticPr fontId="37"/>
  </si>
  <si>
    <t>非金融法人企業及び金融機関</t>
    <rPh sb="0" eb="1">
      <t>ヒ</t>
    </rPh>
    <rPh sb="7" eb="8">
      <t>オヨ</t>
    </rPh>
    <phoneticPr fontId="37"/>
  </si>
  <si>
    <t>一般政府（地方政府等）</t>
    <phoneticPr fontId="12"/>
  </si>
  <si>
    <t>家計（個人企業を含む）</t>
    <rPh sb="0" eb="2">
      <t>カケイ</t>
    </rPh>
    <rPh sb="3" eb="5">
      <t>コジン</t>
    </rPh>
    <rPh sb="5" eb="7">
      <t>キギョウ</t>
    </rPh>
    <rPh sb="8" eb="9">
      <t>フク</t>
    </rPh>
    <phoneticPr fontId="37"/>
  </si>
  <si>
    <t>対家計民間非営利団体</t>
    <rPh sb="0" eb="1">
      <t>タイ</t>
    </rPh>
    <rPh sb="1" eb="3">
      <t>カケイ</t>
    </rPh>
    <rPh sb="3" eb="5">
      <t>ミンカン</t>
    </rPh>
    <rPh sb="5" eb="8">
      <t>ヒエイリ</t>
    </rPh>
    <rPh sb="8" eb="10">
      <t>ダンタイ</t>
    </rPh>
    <phoneticPr fontId="37"/>
  </si>
  <si>
    <t>（参考）県民総所得（市場価格表示）</t>
    <phoneticPr fontId="18"/>
  </si>
  <si>
    <t>項目</t>
    <rPh sb="0" eb="2">
      <t>コウモク</t>
    </rPh>
    <phoneticPr fontId="12"/>
  </si>
  <si>
    <t>民間最終消費支出</t>
    <rPh sb="0" eb="1">
      <t>タミ</t>
    </rPh>
    <rPh sb="1" eb="2">
      <t>アイダ</t>
    </rPh>
    <rPh sb="2" eb="3">
      <t>サイ</t>
    </rPh>
    <rPh sb="3" eb="4">
      <t>オワリ</t>
    </rPh>
    <phoneticPr fontId="37"/>
  </si>
  <si>
    <t>家計最終消費支出</t>
    <rPh sb="0" eb="1">
      <t>イエ</t>
    </rPh>
    <rPh sb="1" eb="2">
      <t>ケイ</t>
    </rPh>
    <rPh sb="2" eb="3">
      <t>サイ</t>
    </rPh>
    <rPh sb="3" eb="4">
      <t>オワリ</t>
    </rPh>
    <phoneticPr fontId="37"/>
  </si>
  <si>
    <t>食料・非アルコール</t>
    <phoneticPr fontId="12"/>
  </si>
  <si>
    <t>アルコール飲料・たばこ</t>
    <phoneticPr fontId="12"/>
  </si>
  <si>
    <t>被服・履物</t>
    <phoneticPr fontId="12"/>
  </si>
  <si>
    <t>住宅・電気・ガス・水道</t>
    <rPh sb="0" eb="2">
      <t>ジュウタク</t>
    </rPh>
    <phoneticPr fontId="12"/>
  </si>
  <si>
    <t>家具・家庭用機器・家事サービス</t>
    <phoneticPr fontId="12"/>
  </si>
  <si>
    <t>保健・医療</t>
    <phoneticPr fontId="12"/>
  </si>
  <si>
    <t>交通</t>
    <phoneticPr fontId="12"/>
  </si>
  <si>
    <t>情報・通信</t>
    <phoneticPr fontId="12"/>
  </si>
  <si>
    <t>娯楽・スポーツ・文化</t>
    <phoneticPr fontId="12"/>
  </si>
  <si>
    <t>教育サービス</t>
    <phoneticPr fontId="12"/>
  </si>
  <si>
    <t>外食・宿泊サービス</t>
    <phoneticPr fontId="12"/>
  </si>
  <si>
    <t>保険・金融サービス</t>
    <phoneticPr fontId="12"/>
  </si>
  <si>
    <t>個別ケア・社会保護・その他</t>
    <phoneticPr fontId="12"/>
  </si>
  <si>
    <t>（再掲）家計最終消費支出（除く持ち家の帰属家賃）</t>
    <rPh sb="1" eb="2">
      <t>サイ</t>
    </rPh>
    <rPh sb="4" eb="6">
      <t>カケイ</t>
    </rPh>
    <rPh sb="6" eb="8">
      <t>サイシュウ</t>
    </rPh>
    <rPh sb="8" eb="10">
      <t>ショウヒ</t>
    </rPh>
    <rPh sb="10" eb="12">
      <t>シシュツ</t>
    </rPh>
    <rPh sb="13" eb="14">
      <t>ノゾ</t>
    </rPh>
    <rPh sb="15" eb="16">
      <t>モ</t>
    </rPh>
    <rPh sb="17" eb="18">
      <t>イエ</t>
    </rPh>
    <rPh sb="19" eb="21">
      <t>キゾク</t>
    </rPh>
    <rPh sb="21" eb="23">
      <t>ヤチン</t>
    </rPh>
    <phoneticPr fontId="12"/>
  </si>
  <si>
    <t>（再掲）家計最終消費支出（持ち家の帰属家賃）</t>
    <rPh sb="1" eb="2">
      <t>サイ</t>
    </rPh>
    <rPh sb="4" eb="6">
      <t>カケイ</t>
    </rPh>
    <rPh sb="6" eb="8">
      <t>サイシュウ</t>
    </rPh>
    <rPh sb="8" eb="10">
      <t>ショウヒ</t>
    </rPh>
    <rPh sb="10" eb="12">
      <t>シシュツ</t>
    </rPh>
    <rPh sb="13" eb="14">
      <t>モ</t>
    </rPh>
    <rPh sb="15" eb="16">
      <t>イエ</t>
    </rPh>
    <rPh sb="17" eb="19">
      <t>キゾク</t>
    </rPh>
    <rPh sb="19" eb="21">
      <t>ヤチン</t>
    </rPh>
    <phoneticPr fontId="12"/>
  </si>
  <si>
    <t>対家計民間非営利団体最終消費支出</t>
    <rPh sb="0" eb="1">
      <t>タイ</t>
    </rPh>
    <rPh sb="1" eb="3">
      <t>カケイ</t>
    </rPh>
    <rPh sb="3" eb="5">
      <t>ミンカン</t>
    </rPh>
    <phoneticPr fontId="37"/>
  </si>
  <si>
    <t>地方政府等最終消費支出</t>
    <phoneticPr fontId="37"/>
  </si>
  <si>
    <t>県内総資本形成</t>
    <rPh sb="0" eb="2">
      <t>ケンナイ</t>
    </rPh>
    <phoneticPr fontId="37"/>
  </si>
  <si>
    <t>総固定資本形成</t>
    <rPh sb="0" eb="1">
      <t>ソウ</t>
    </rPh>
    <rPh sb="1" eb="3">
      <t>コテイ</t>
    </rPh>
    <rPh sb="3" eb="5">
      <t>シホン</t>
    </rPh>
    <phoneticPr fontId="37"/>
  </si>
  <si>
    <t>民間</t>
    <rPh sb="0" eb="1">
      <t>タミ</t>
    </rPh>
    <rPh sb="1" eb="2">
      <t>アイダ</t>
    </rPh>
    <phoneticPr fontId="37"/>
  </si>
  <si>
    <t>住宅</t>
    <rPh sb="0" eb="1">
      <t>ジュウ</t>
    </rPh>
    <rPh sb="1" eb="2">
      <t>タク</t>
    </rPh>
    <phoneticPr fontId="37"/>
  </si>
  <si>
    <t>企業設備</t>
    <rPh sb="0" eb="1">
      <t>クワダ</t>
    </rPh>
    <rPh sb="1" eb="2">
      <t>ギョウ</t>
    </rPh>
    <rPh sb="2" eb="3">
      <t>セツ</t>
    </rPh>
    <rPh sb="3" eb="4">
      <t>ビ</t>
    </rPh>
    <phoneticPr fontId="37"/>
  </si>
  <si>
    <t>公的</t>
    <rPh sb="0" eb="1">
      <t>オオヤケ</t>
    </rPh>
    <rPh sb="1" eb="2">
      <t>マト</t>
    </rPh>
    <phoneticPr fontId="37"/>
  </si>
  <si>
    <t>一般政府（中央政府等・地方政府等）</t>
    <phoneticPr fontId="37"/>
  </si>
  <si>
    <t>在庫変動</t>
    <phoneticPr fontId="37"/>
  </si>
  <si>
    <t>民間企業</t>
    <rPh sb="0" eb="1">
      <t>タミ</t>
    </rPh>
    <rPh sb="1" eb="2">
      <t>アイダ</t>
    </rPh>
    <rPh sb="2" eb="3">
      <t>クワダ</t>
    </rPh>
    <rPh sb="3" eb="4">
      <t>ギョウ</t>
    </rPh>
    <phoneticPr fontId="37"/>
  </si>
  <si>
    <t xml:space="preserve">公的（公的企業・一般政府） </t>
    <rPh sb="0" eb="1">
      <t>オオヤケ</t>
    </rPh>
    <rPh sb="1" eb="2">
      <t>マト</t>
    </rPh>
    <phoneticPr fontId="37"/>
  </si>
  <si>
    <t>財貨・サービスの移出入（純）･統計上の不突合</t>
    <rPh sb="0" eb="2">
      <t>ザイカ</t>
    </rPh>
    <phoneticPr fontId="37"/>
  </si>
  <si>
    <t>財貨・サービスの移出入（純）</t>
    <rPh sb="0" eb="2">
      <t>ザイカ</t>
    </rPh>
    <rPh sb="10" eb="11">
      <t>ニュウ</t>
    </rPh>
    <rPh sb="12" eb="13">
      <t>ジュン</t>
    </rPh>
    <phoneticPr fontId="37"/>
  </si>
  <si>
    <t>統計上の不突合</t>
    <rPh sb="0" eb="1">
      <t>オサム</t>
    </rPh>
    <rPh sb="1" eb="2">
      <t>ケイ</t>
    </rPh>
    <rPh sb="2" eb="3">
      <t>ウエ</t>
    </rPh>
    <phoneticPr fontId="37"/>
  </si>
  <si>
    <t>県内総生産（支出側）</t>
    <rPh sb="0" eb="2">
      <t>ケンナイ</t>
    </rPh>
    <rPh sb="2" eb="5">
      <t>ソウセイサン</t>
    </rPh>
    <rPh sb="6" eb="8">
      <t>シシュツ</t>
    </rPh>
    <rPh sb="8" eb="9">
      <t>ガワ</t>
    </rPh>
    <phoneticPr fontId="37"/>
  </si>
  <si>
    <t>（参考）域外からの要素所得（純）</t>
    <rPh sb="9" eb="11">
      <t>ヨウソ</t>
    </rPh>
    <phoneticPr fontId="37"/>
  </si>
  <si>
    <t>（参考）県民総所得（市場価格表示）</t>
    <phoneticPr fontId="37"/>
  </si>
  <si>
    <t>食料・非アルコール</t>
    <phoneticPr fontId="12"/>
  </si>
  <si>
    <t>アルコール飲料・たばこ</t>
    <phoneticPr fontId="12"/>
  </si>
  <si>
    <t>被服・履物</t>
    <phoneticPr fontId="12"/>
  </si>
  <si>
    <t>家具・家庭用機器・家事サービス</t>
    <phoneticPr fontId="12"/>
  </si>
  <si>
    <t>保健・医療</t>
    <phoneticPr fontId="12"/>
  </si>
  <si>
    <t>交通</t>
    <phoneticPr fontId="12"/>
  </si>
  <si>
    <t>情報・通信</t>
    <phoneticPr fontId="12"/>
  </si>
  <si>
    <t>娯楽・スポーツ・文化</t>
    <phoneticPr fontId="12"/>
  </si>
  <si>
    <t>教育サービス</t>
    <phoneticPr fontId="12"/>
  </si>
  <si>
    <t>外食・宿泊サービス</t>
    <phoneticPr fontId="12"/>
  </si>
  <si>
    <t>保険・金融サービス</t>
    <phoneticPr fontId="12"/>
  </si>
  <si>
    <t>個別ケア・社会保護・その他</t>
    <phoneticPr fontId="12"/>
  </si>
  <si>
    <t>地方政府等最終消費支出</t>
    <phoneticPr fontId="37"/>
  </si>
  <si>
    <t>在庫変動</t>
    <phoneticPr fontId="37"/>
  </si>
  <si>
    <t>財貨・サービスの移出入（純）･統計上の不突合・開差</t>
    <rPh sb="0" eb="2">
      <t>ザイカ</t>
    </rPh>
    <rPh sb="23" eb="25">
      <t>カイサ</t>
    </rPh>
    <phoneticPr fontId="37"/>
  </si>
  <si>
    <t>　　  　　　県民総所得(市場価格表示）</t>
  </si>
  <si>
    <t>支出</t>
  </si>
  <si>
    <t>分配</t>
  </si>
  <si>
    <t>差</t>
    <rPh sb="0" eb="1">
      <t>サ</t>
    </rPh>
    <phoneticPr fontId="3"/>
  </si>
  <si>
    <t>【1+9】県民総所得</t>
  </si>
  <si>
    <t>【検算】域外（県外）からの要素所得</t>
    <phoneticPr fontId="114"/>
  </si>
  <si>
    <t>【10-5】域外（県外）からの要素所得</t>
  </si>
  <si>
    <t>【検算】県民純生産＝県民所得（要素費用表示）</t>
    <phoneticPr fontId="114"/>
  </si>
  <si>
    <t>県民所得（要素費用表示）</t>
  </si>
  <si>
    <t>【5+9】県民純生産</t>
  </si>
  <si>
    <t>域外（県外）からの要素所得(純)</t>
  </si>
  <si>
    <t>【検算】県内純生産（要素費用表示）＝県内要素所得</t>
    <phoneticPr fontId="114"/>
  </si>
  <si>
    <t>【6+7】県内要素所得</t>
  </si>
  <si>
    <t>営業余剰・混合所得</t>
  </si>
  <si>
    <t>県内雇用者報酬</t>
  </si>
  <si>
    <t>【3-4】県内純生産（要素費用表示）</t>
  </si>
  <si>
    <t>生産・輸入品に課される税(控除)補助金</t>
  </si>
  <si>
    <t>【1-2】県内純生産（市場価格表示）</t>
  </si>
  <si>
    <t>県内総生産</t>
  </si>
  <si>
    <t>県内雇用者報酬</t>
    <phoneticPr fontId="3"/>
  </si>
  <si>
    <t>【検算】県内純生産（要素費用表示）＝県内要素所得</t>
  </si>
  <si>
    <t>【検算】県民純生産＝県民所得（要素費用表示）</t>
  </si>
  <si>
    <t>【検算】域外（県外）からの要素所得</t>
  </si>
  <si>
    <t>デフレーター</t>
  </si>
  <si>
    <t>県内就業者数</t>
    <phoneticPr fontId="11"/>
  </si>
  <si>
    <t>県民雇用者数</t>
    <phoneticPr fontId="11"/>
  </si>
  <si>
    <t>１．県内総生産.xlsx</t>
  </si>
  <si>
    <t>２．県内総生産（実質連鎖）.xlsx</t>
  </si>
  <si>
    <t>３．県内総生産デフレーター.xlsx</t>
  </si>
  <si>
    <t>４．県内純生産.xlsx</t>
  </si>
  <si>
    <t>５．県民所得.xlsx</t>
  </si>
  <si>
    <t>６．県民雇用者報酬.xlsx</t>
  </si>
  <si>
    <t>７．１人当たり県民所得.xlsx</t>
  </si>
  <si>
    <t>９．総人口.xlsx</t>
  </si>
  <si>
    <t>１０．県内就業者数.xlsx</t>
  </si>
  <si>
    <t>１１．県民雇用者数.xlsx</t>
  </si>
  <si>
    <t>（参考）第１次産業</t>
    <rPh sb="1" eb="3">
      <t>サンコウ</t>
    </rPh>
    <rPh sb="4" eb="5">
      <t>ダイ</t>
    </rPh>
    <rPh sb="6" eb="7">
      <t>ジ</t>
    </rPh>
    <rPh sb="7" eb="9">
      <t>サンギョウ</t>
    </rPh>
    <phoneticPr fontId="18"/>
  </si>
  <si>
    <t>（参考）第２次産業</t>
    <rPh sb="4" eb="5">
      <t>ダイ</t>
    </rPh>
    <rPh sb="6" eb="7">
      <t>ジ</t>
    </rPh>
    <rPh sb="7" eb="9">
      <t>サンギョウ</t>
    </rPh>
    <phoneticPr fontId="18"/>
  </si>
  <si>
    <t>（参考）第３次産業</t>
    <rPh sb="1" eb="3">
      <t>サンコウ</t>
    </rPh>
    <rPh sb="4" eb="5">
      <t>ダイ</t>
    </rPh>
    <rPh sb="6" eb="7">
      <t>ジ</t>
    </rPh>
    <rPh sb="7" eb="9">
      <t>サンギョウ</t>
    </rPh>
    <phoneticPr fontId="5"/>
  </si>
  <si>
    <t>‥‥‥‥‥‥‥‥‥‥‥‥‥‥‥‥‥‥‥</t>
    <phoneticPr fontId="12"/>
  </si>
  <si>
    <t>　　１－(1)　県内総生産(生産側と支出側）  ‥‥‥‥‥‥‥‥‥‥‥‥‥‥</t>
    <rPh sb="14" eb="16">
      <t>セイサン</t>
    </rPh>
    <rPh sb="16" eb="17">
      <t>ガワ</t>
    </rPh>
    <rPh sb="18" eb="20">
      <t>シシュツ</t>
    </rPh>
    <rPh sb="20" eb="21">
      <t>ガワ</t>
    </rPh>
    <phoneticPr fontId="12"/>
  </si>
  <si>
    <t>　　１－(2)　県民可処分所得と使用勘定  ‥‥‥‥‥‥‥‥‥‥‥‥‥</t>
    <phoneticPr fontId="12"/>
  </si>
  <si>
    <t>　　１－(3)　資本勘定  ‥‥‥‥‥‥‥‥‥‥‥‥‥‥‥‥‥‥‥</t>
    <phoneticPr fontId="12"/>
  </si>
  <si>
    <t>　　１－(4)　域外勘定（経常取引）  ‥‥‥‥‥‥‥‥‥‥‥‥‥‥</t>
    <rPh sb="8" eb="9">
      <t>イキ</t>
    </rPh>
    <phoneticPr fontId="12"/>
  </si>
  <si>
    <t>　２　制度部門別所得支出勘定</t>
    <phoneticPr fontId="11"/>
  </si>
  <si>
    <t>　　２－(1)　非金融法人企業  ‥‥‥‥‥‥‥‥‥‥‥‥‥‥‥‥</t>
    <phoneticPr fontId="11"/>
  </si>
  <si>
    <t>　　２－(2)　金融機関  ‥‥‥‥‥‥‥‥‥‥‥‥‥‥‥‥‥‥‥</t>
    <phoneticPr fontId="11"/>
  </si>
  <si>
    <t>　　２－(3)　一般政府 （地方政府等） ‥‥‥‥‥‥‥‥‥‥‥‥‥‥‥‥‥‥‥</t>
    <rPh sb="14" eb="19">
      <t>チホウセイフトウ</t>
    </rPh>
    <phoneticPr fontId="11"/>
  </si>
  <si>
    <t>　　２－(4)　家計（個人企業を含む） ‥‥‥‥‥‥‥‥‥‥‥‥‥‥‥‥‥‥‥</t>
    <phoneticPr fontId="11"/>
  </si>
  <si>
    <t>　　２－(5)　対家計民間非営利団体  ‥‥‥‥‥‥‥‥‥‥‥‥‥</t>
    <phoneticPr fontId="11"/>
  </si>
  <si>
    <t>‥‥‥‥‥‥‥‥‥‥‥‥‥‥‥‥‥‥‥</t>
    <phoneticPr fontId="12"/>
  </si>
  <si>
    <r>
      <t>　４　県民所得及び県民可処分所得の分配</t>
    </r>
    <r>
      <rPr>
        <sz val="10.5"/>
        <rFont val="Century"/>
        <family val="1"/>
      </rPr>
      <t xml:space="preserve">  </t>
    </r>
    <r>
      <rPr>
        <sz val="10.5"/>
        <rFont val="ＭＳ 明朝"/>
        <family val="1"/>
        <charset val="128"/>
      </rPr>
      <t>‥‥‥‥‥‥‥‥‥‥</t>
    </r>
    <phoneticPr fontId="11"/>
  </si>
  <si>
    <t>PM</t>
    <phoneticPr fontId="11"/>
  </si>
  <si>
    <t>１．経済活動別県内総生産（名目）（実数）.xlsx</t>
  </si>
  <si>
    <t>01</t>
    <phoneticPr fontId="11"/>
  </si>
  <si>
    <t>01</t>
    <phoneticPr fontId="11"/>
  </si>
  <si>
    <t>PJ</t>
    <phoneticPr fontId="11"/>
  </si>
  <si>
    <t>２．経済活動別県内総生産（実質連鎖）（実数）.xlsx</t>
    <phoneticPr fontId="120"/>
  </si>
  <si>
    <t>BP</t>
    <phoneticPr fontId="11"/>
  </si>
  <si>
    <t>３．県民所得（実数）.xlsx</t>
    <phoneticPr fontId="120"/>
  </si>
  <si>
    <t>県民
雇用者報酬</t>
    <rPh sb="0" eb="2">
      <t>ケンミン</t>
    </rPh>
    <rPh sb="3" eb="6">
      <t>コヨウシャ</t>
    </rPh>
    <rPh sb="6" eb="8">
      <t>ホウシュウ</t>
    </rPh>
    <phoneticPr fontId="20"/>
  </si>
  <si>
    <r>
      <t xml:space="preserve">財産所得
</t>
    </r>
    <r>
      <rPr>
        <sz val="14"/>
        <rFont val="ＭＳ 明朝"/>
        <family val="1"/>
        <charset val="128"/>
      </rPr>
      <t>(非企業部門)</t>
    </r>
    <rPh sb="0" eb="2">
      <t>ザイサン</t>
    </rPh>
    <rPh sb="2" eb="4">
      <t>ショトク</t>
    </rPh>
    <rPh sb="6" eb="7">
      <t>ヒ</t>
    </rPh>
    <rPh sb="7" eb="9">
      <t>キギョウ</t>
    </rPh>
    <rPh sb="9" eb="11">
      <t>ブモン</t>
    </rPh>
    <phoneticPr fontId="20"/>
  </si>
  <si>
    <t>企業所得</t>
  </si>
  <si>
    <r>
      <t xml:space="preserve">県民所得
</t>
    </r>
    <r>
      <rPr>
        <sz val="14"/>
        <rFont val="ＭＳ 明朝"/>
        <family val="1"/>
        <charset val="128"/>
      </rPr>
      <t>(要素費用
表示)</t>
    </r>
    <rPh sb="0" eb="1">
      <t>ケン</t>
    </rPh>
    <rPh sb="1" eb="2">
      <t>タミ</t>
    </rPh>
    <rPh sb="6" eb="8">
      <t>ヨウソ</t>
    </rPh>
    <rPh sb="8" eb="10">
      <t>ヒヨウ</t>
    </rPh>
    <rPh sb="11" eb="13">
      <t>ヒョウジ</t>
    </rPh>
    <phoneticPr fontId="20"/>
  </si>
  <si>
    <t>生産・輸入品に課される税(控除)補助金(地方政府)</t>
    <rPh sb="0" eb="2">
      <t>セイサン</t>
    </rPh>
    <rPh sb="3" eb="5">
      <t>ユニュウ</t>
    </rPh>
    <rPh sb="5" eb="6">
      <t>ヒン</t>
    </rPh>
    <rPh sb="20" eb="24">
      <t>チホウセイフ</t>
    </rPh>
    <phoneticPr fontId="20"/>
  </si>
  <si>
    <t>県民所得
(第１次所得
バランス)</t>
    <rPh sb="0" eb="1">
      <t>ケン</t>
    </rPh>
    <rPh sb="1" eb="2">
      <t>タミ</t>
    </rPh>
    <rPh sb="6" eb="7">
      <t>ダイ</t>
    </rPh>
    <rPh sb="8" eb="9">
      <t>ジ</t>
    </rPh>
    <rPh sb="9" eb="11">
      <t>ショトク</t>
    </rPh>
    <phoneticPr fontId="20"/>
  </si>
  <si>
    <t>経常移転の
受取（純）</t>
    <rPh sb="6" eb="8">
      <t>ウケトリ</t>
    </rPh>
    <phoneticPr fontId="20"/>
  </si>
  <si>
    <t>県民
可処分所得</t>
    <rPh sb="0" eb="1">
      <t>ケン</t>
    </rPh>
    <rPh sb="1" eb="2">
      <t>タミ</t>
    </rPh>
    <phoneticPr fontId="20"/>
  </si>
  <si>
    <t>参考</t>
    <rPh sb="0" eb="2">
      <t>サンコウ</t>
    </rPh>
    <phoneticPr fontId="22"/>
  </si>
  <si>
    <t>SM</t>
    <phoneticPr fontId="11"/>
  </si>
  <si>
    <t>４．県内総支出（名目）（実数）.xlsx</t>
    <phoneticPr fontId="120"/>
  </si>
  <si>
    <t>民間最終
消費支出</t>
    <rPh sb="0" eb="1">
      <t>タミ</t>
    </rPh>
    <rPh sb="1" eb="2">
      <t>アイダ</t>
    </rPh>
    <rPh sb="2" eb="3">
      <t>サイ</t>
    </rPh>
    <rPh sb="3" eb="4">
      <t>オワリ</t>
    </rPh>
    <phoneticPr fontId="20"/>
  </si>
  <si>
    <t>　</t>
    <phoneticPr fontId="3"/>
  </si>
  <si>
    <t>地方政府等
最終消費支出</t>
    <rPh sb="0" eb="4">
      <t>チホウセイフ</t>
    </rPh>
    <rPh sb="4" eb="5">
      <t>ナド</t>
    </rPh>
    <rPh sb="6" eb="7">
      <t>サイ</t>
    </rPh>
    <rPh sb="7" eb="8">
      <t>オワリ</t>
    </rPh>
    <phoneticPr fontId="20"/>
  </si>
  <si>
    <t>県内総
資本形成</t>
    <rPh sb="0" eb="2">
      <t>ケンナイ</t>
    </rPh>
    <phoneticPr fontId="20"/>
  </si>
  <si>
    <t>財貨・サービスの移出入(純)･統計上の不突合</t>
    <rPh sb="0" eb="2">
      <t>ザイカ</t>
    </rPh>
    <phoneticPr fontId="20"/>
  </si>
  <si>
    <t>県内総生産
（支出側）</t>
    <rPh sb="0" eb="2">
      <t>ケンナイ</t>
    </rPh>
    <rPh sb="2" eb="5">
      <t>ソウセイサン</t>
    </rPh>
    <rPh sb="7" eb="9">
      <t>シシュツ</t>
    </rPh>
    <rPh sb="9" eb="10">
      <t>ガワ</t>
    </rPh>
    <phoneticPr fontId="20"/>
  </si>
  <si>
    <t>参　　考</t>
    <rPh sb="0" eb="1">
      <t>サン</t>
    </rPh>
    <rPh sb="3" eb="4">
      <t>コウ</t>
    </rPh>
    <phoneticPr fontId="20"/>
  </si>
  <si>
    <t>SJ</t>
    <phoneticPr fontId="3"/>
  </si>
  <si>
    <t>５．県内総支出（実質連鎖）（実数）.xlsx</t>
  </si>
  <si>
    <t>財貨・サービスの移出入(純)･統計上の不突合・開差</t>
    <rPh sb="0" eb="2">
      <t>ザイカ</t>
    </rPh>
    <rPh sb="23" eb="25">
      <t>カイサ</t>
    </rPh>
    <phoneticPr fontId="20"/>
  </si>
  <si>
    <t>総括表_チェック用</t>
  </si>
  <si>
    <t>主要系列表_チェック用</t>
  </si>
  <si>
    <t>\\af-sv-v001\spvolume\データ活用推進課\記録用\長期分析\県民経済計算(R3～ H27基準）\04原稿、知事報告\冊子原稿、知事報告\03計数編\</t>
    <phoneticPr fontId="120"/>
  </si>
  <si>
    <t>R3計数表（印刷用固定版）R060903.xlsx</t>
    <phoneticPr fontId="120"/>
  </si>
  <si>
    <t>『チェック用』シートから</t>
    <phoneticPr fontId="120"/>
  </si>
  <si>
    <t>８．１人当たり県民雇用者報酬.xlsx</t>
    <phoneticPr fontId="11"/>
  </si>
  <si>
    <t>※各産業の就業者数は計算で出し小数点以下を四捨五入している。よって各産業の人数の計を合計は一致しない場合がある。</t>
    <rPh sb="1" eb="4">
      <t>カクサンギョウ</t>
    </rPh>
    <rPh sb="5" eb="8">
      <t>シュウギョウシャ</t>
    </rPh>
    <rPh sb="8" eb="9">
      <t>スウ</t>
    </rPh>
    <rPh sb="10" eb="12">
      <t>ケイサン</t>
    </rPh>
    <rPh sb="13" eb="14">
      <t>ダ</t>
    </rPh>
    <rPh sb="15" eb="18">
      <t>ショウスウテン</t>
    </rPh>
    <rPh sb="18" eb="20">
      <t>イカ</t>
    </rPh>
    <rPh sb="21" eb="25">
      <t>シシャゴニュウ</t>
    </rPh>
    <rPh sb="33" eb="36">
      <t>カクサンギョウ</t>
    </rPh>
    <rPh sb="37" eb="39">
      <t>ニンズウ</t>
    </rPh>
    <rPh sb="40" eb="41">
      <t>ケイ</t>
    </rPh>
    <rPh sb="42" eb="44">
      <t>ゴウケイ</t>
    </rPh>
    <rPh sb="45" eb="47">
      <t>イッチ</t>
    </rPh>
    <rPh sb="50" eb="52">
      <t>バアイ</t>
    </rPh>
    <phoneticPr fontId="11"/>
  </si>
  <si>
    <t>R4</t>
  </si>
  <si>
    <t>令和3暦年</t>
    <rPh sb="0" eb="2">
      <t>レイワ</t>
    </rPh>
    <phoneticPr fontId="3"/>
  </si>
  <si>
    <t>令和3年度</t>
    <rPh sb="0" eb="2">
      <t>レイワ</t>
    </rPh>
    <phoneticPr fontId="11"/>
  </si>
  <si>
    <t>令和4年度</t>
    <rPh sb="0" eb="2">
      <t>レイワ</t>
    </rPh>
    <phoneticPr fontId="11"/>
  </si>
  <si>
    <t>令和４年度</t>
    <phoneticPr fontId="11"/>
  </si>
  <si>
    <t>から</t>
    <phoneticPr fontId="11"/>
  </si>
  <si>
    <t>まで</t>
    <phoneticPr fontId="11"/>
  </si>
  <si>
    <t>10．金融・保険業</t>
  </si>
  <si>
    <t>11．不動産業</t>
  </si>
  <si>
    <t>(1)農業</t>
    <rPh sb="3" eb="5">
      <t>ノウギョウ</t>
    </rPh>
    <phoneticPr fontId="12"/>
  </si>
  <si>
    <t>(2)林業</t>
    <rPh sb="3" eb="5">
      <t>リンギョウ</t>
    </rPh>
    <phoneticPr fontId="3"/>
  </si>
  <si>
    <t>(3)水産業</t>
    <rPh sb="3" eb="6">
      <t>スイサンギョウ</t>
    </rPh>
    <phoneticPr fontId="12"/>
  </si>
  <si>
    <t>２．鉱業</t>
  </si>
  <si>
    <t>３．製造業</t>
  </si>
  <si>
    <t>(1)食料品</t>
  </si>
  <si>
    <t>(2)繊維製品</t>
    <rPh sb="5" eb="6">
      <t>セイ</t>
    </rPh>
    <rPh sb="6" eb="7">
      <t>シナ</t>
    </rPh>
    <phoneticPr fontId="3"/>
  </si>
  <si>
    <t>(3)パルプ･紙・紙加工品</t>
    <rPh sb="9" eb="10">
      <t>カミ</t>
    </rPh>
    <rPh sb="10" eb="13">
      <t>カコウヒン</t>
    </rPh>
    <phoneticPr fontId="3"/>
  </si>
  <si>
    <t>(4)化学</t>
  </si>
  <si>
    <t>(5)石油･石炭製品</t>
  </si>
  <si>
    <t>(6)窯業･土石製品</t>
  </si>
  <si>
    <t>(7)一次金属</t>
    <rPh sb="3" eb="4">
      <t>イチ</t>
    </rPh>
    <rPh sb="4" eb="5">
      <t>ツギ</t>
    </rPh>
    <rPh sb="5" eb="6">
      <t>キン</t>
    </rPh>
    <rPh sb="6" eb="7">
      <t>ゾク</t>
    </rPh>
    <phoneticPr fontId="3"/>
  </si>
  <si>
    <t>(8)金属製品</t>
    <rPh sb="5" eb="6">
      <t>セイ</t>
    </rPh>
    <rPh sb="6" eb="7">
      <t>シナ</t>
    </rPh>
    <phoneticPr fontId="3"/>
  </si>
  <si>
    <t>(9)はん用・生産用・業務用機械</t>
    <rPh sb="5" eb="6">
      <t>ヨウ</t>
    </rPh>
    <rPh sb="7" eb="9">
      <t>セイサン</t>
    </rPh>
    <rPh sb="9" eb="10">
      <t>ヨウ</t>
    </rPh>
    <rPh sb="11" eb="14">
      <t>ギョウムヨウ</t>
    </rPh>
    <rPh sb="14" eb="16">
      <t>キカイ</t>
    </rPh>
    <phoneticPr fontId="3"/>
  </si>
  <si>
    <t>(10)電子部品・デバイス</t>
    <rPh sb="4" eb="6">
      <t>デンシ</t>
    </rPh>
    <rPh sb="6" eb="8">
      <t>ブヒン</t>
    </rPh>
    <phoneticPr fontId="3"/>
  </si>
  <si>
    <t>(11)電気機械</t>
  </si>
  <si>
    <t>(12)情報・通信機器</t>
    <rPh sb="4" eb="5">
      <t>ジョウ</t>
    </rPh>
    <rPh sb="5" eb="6">
      <t>ホウ</t>
    </rPh>
    <rPh sb="7" eb="8">
      <t>ツウ</t>
    </rPh>
    <rPh sb="8" eb="9">
      <t>シン</t>
    </rPh>
    <rPh sb="9" eb="10">
      <t>キ</t>
    </rPh>
    <rPh sb="10" eb="11">
      <t>ウツワ</t>
    </rPh>
    <phoneticPr fontId="3"/>
  </si>
  <si>
    <t>(13)輸送用機械</t>
    <rPh sb="6" eb="7">
      <t>ヨウ</t>
    </rPh>
    <phoneticPr fontId="3"/>
  </si>
  <si>
    <t>(14)印刷業</t>
    <rPh sb="4" eb="6">
      <t>インサツ</t>
    </rPh>
    <rPh sb="6" eb="7">
      <t>ギョウ</t>
    </rPh>
    <phoneticPr fontId="3"/>
  </si>
  <si>
    <t>(15)その他の製造業</t>
  </si>
  <si>
    <t>(1)電気業</t>
    <rPh sb="3" eb="5">
      <t>デンキ</t>
    </rPh>
    <rPh sb="5" eb="6">
      <t>ギョウ</t>
    </rPh>
    <phoneticPr fontId="3"/>
  </si>
  <si>
    <t>(2)ガス・水道・廃棄物処理業</t>
    <rPh sb="6" eb="8">
      <t>スイドウ</t>
    </rPh>
    <rPh sb="9" eb="12">
      <t>ハイキブツ</t>
    </rPh>
    <rPh sb="12" eb="14">
      <t>ショリ</t>
    </rPh>
    <rPh sb="14" eb="15">
      <t>ギョウ</t>
    </rPh>
    <phoneticPr fontId="3"/>
  </si>
  <si>
    <t>５．建設業</t>
  </si>
  <si>
    <t>６．卸売・小売業</t>
  </si>
  <si>
    <t>(1)卸売業</t>
    <rPh sb="3" eb="6">
      <t>オロシウリギョウ</t>
    </rPh>
    <phoneticPr fontId="3"/>
  </si>
  <si>
    <t>(2)小売業</t>
    <rPh sb="3" eb="6">
      <t>コウリギョウ</t>
    </rPh>
    <phoneticPr fontId="3"/>
  </si>
  <si>
    <t>７．運輸・郵便業</t>
    <rPh sb="2" eb="3">
      <t>ウン</t>
    </rPh>
    <rPh sb="3" eb="4">
      <t>ユ</t>
    </rPh>
    <rPh sb="5" eb="6">
      <t>ユウ</t>
    </rPh>
    <rPh sb="6" eb="7">
      <t>ビン</t>
    </rPh>
    <phoneticPr fontId="88"/>
  </si>
  <si>
    <t>９．情報通信業</t>
    <rPh sb="2" eb="3">
      <t>ジョウ</t>
    </rPh>
    <rPh sb="3" eb="4">
      <t>ホウ</t>
    </rPh>
    <rPh sb="4" eb="5">
      <t>ツウ</t>
    </rPh>
    <rPh sb="5" eb="6">
      <t>シン</t>
    </rPh>
    <phoneticPr fontId="88"/>
  </si>
  <si>
    <t>(1)通信・放送業</t>
    <rPh sb="3" eb="5">
      <t>ツウシン</t>
    </rPh>
    <rPh sb="6" eb="9">
      <t>ホウソウギョウ</t>
    </rPh>
    <phoneticPr fontId="3"/>
  </si>
  <si>
    <t>(2)情報サービス・映像音声文字情報制作業</t>
    <rPh sb="3" eb="5">
      <t>ジョウホウ</t>
    </rPh>
    <rPh sb="10" eb="21">
      <t>エイゾウオンセイモジジョウホウセイサクギョウ</t>
    </rPh>
    <phoneticPr fontId="3"/>
  </si>
  <si>
    <t>(1)住宅賃貸業</t>
    <rPh sb="3" eb="5">
      <t>ジュウタク</t>
    </rPh>
    <rPh sb="5" eb="8">
      <t>チンタイギョウ</t>
    </rPh>
    <phoneticPr fontId="3"/>
  </si>
  <si>
    <t>(2)その他の不動産業</t>
    <rPh sb="5" eb="6">
      <t>タ</t>
    </rPh>
    <rPh sb="7" eb="10">
      <t>フドウサン</t>
    </rPh>
    <rPh sb="10" eb="11">
      <t>ギョウ</t>
    </rPh>
    <phoneticPr fontId="3"/>
  </si>
  <si>
    <t>13．公務</t>
    <rPh sb="3" eb="4">
      <t>コウ</t>
    </rPh>
    <rPh sb="4" eb="5">
      <t>ツトム</t>
    </rPh>
    <phoneticPr fontId="88"/>
  </si>
  <si>
    <t>14．教育</t>
    <rPh sb="3" eb="4">
      <t>キョウ</t>
    </rPh>
    <rPh sb="4" eb="5">
      <t>イク</t>
    </rPh>
    <phoneticPr fontId="88"/>
  </si>
  <si>
    <t>18．輸入品に課される税・関税</t>
    <rPh sb="5" eb="6">
      <t>シナ</t>
    </rPh>
    <rPh sb="7" eb="8">
      <t>カ</t>
    </rPh>
    <rPh sb="11" eb="12">
      <t>ゼイ</t>
    </rPh>
    <rPh sb="13" eb="14">
      <t>カンゼイ</t>
    </rPh>
    <phoneticPr fontId="3"/>
  </si>
  <si>
    <t>19．（控除）総資本形成に係る消費税</t>
    <rPh sb="7" eb="10">
      <t>ソウシホン</t>
    </rPh>
    <rPh sb="10" eb="12">
      <t>ケイセイ</t>
    </rPh>
    <rPh sb="13" eb="14">
      <t>カカ</t>
    </rPh>
    <rPh sb="15" eb="18">
      <t>ショウヒゼイ</t>
    </rPh>
    <phoneticPr fontId="3"/>
  </si>
  <si>
    <t>(2021)</t>
    <phoneticPr fontId="11"/>
  </si>
  <si>
    <t>(2022)</t>
    <phoneticPr fontId="11"/>
  </si>
  <si>
    <t>令和４（2022）年度</t>
  </si>
  <si>
    <t>　県民経済計算の統計表の表章形式については、国（内閣府）が定め各県に提示している「県民経済計算標準方式（2015年（平成27年）基準版）」に詳しく規定されている。内閣府が提示する表章形式は、国民経済計算に準拠している。</t>
  </si>
  <si>
    <t>平成25年度</t>
  </si>
  <si>
    <t>令和２年度</t>
  </si>
  <si>
    <t>令和３年度</t>
  </si>
  <si>
    <t>令和４年度</t>
  </si>
  <si>
    <t>Ⅴ　主要付表（平成23年度～令和４年度）</t>
  </si>
  <si>
    <t>平成23年度（2011）　経済活動別県内総生産及び要素所得</t>
  </si>
  <si>
    <t>平成24年度（2012）　経済活動別県内総生産及び要素所得</t>
  </si>
  <si>
    <t>平成25年度（2013）　経済活動別県内総生産及び要素所得</t>
  </si>
  <si>
    <t>平成26年度（2014）　経済活動別県内総生産及び要素所得</t>
  </si>
  <si>
    <t>平成27年度（2015）　経済活動別県内総生産及び要素所得</t>
  </si>
  <si>
    <t>平成28年度（2016）　経済活動別県内総生産及び要素所得</t>
  </si>
  <si>
    <t>平成29年度（2017）　経済活動別県内総生産及び要素所得</t>
  </si>
  <si>
    <t>平成30年度（2018）　経済活動別県内総生産及び要素所得</t>
  </si>
  <si>
    <t>令和元年度（2019）　経済活動別県内総生産及び要素所得</t>
  </si>
  <si>
    <t>令和２年度（2020）　経済活動別県内総生産及び要素所得</t>
  </si>
  <si>
    <t>令和３年度（2021）　経済活動別県内総生産及び要素所得</t>
  </si>
  <si>
    <t>令和４年度（2022）　経済活動別県内総生産及び要素所得</t>
  </si>
  <si>
    <t>Ⅱ　県民経済計算関連指標（平成23年度～令和４年度）</t>
  </si>
  <si>
    <t>Ⅲ　基本勘定（平成23年度～令和４年度）</t>
  </si>
  <si>
    <t>Ⅳ　主要系列表（平成23年度～令和４年度）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</si>
</sst>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1" formatCode="_ * #,##0_ ;_ * \-#,##0_ ;_ * &quot;-&quot;_ ;_ @_ "/>
    <numFmt numFmtId="176" formatCode="0.0"/>
    <numFmt numFmtId="177" formatCode="#,##0_);[Red]\(#,##0\)"/>
    <numFmt numFmtId="178" formatCode="#,##0.0_ ;[Red]\-#,##0.0\ "/>
    <numFmt numFmtId="179" formatCode="#,##0_ ;[Red]\-#,##0\ "/>
    <numFmt numFmtId="180" formatCode="#,##0.00_);[Red]\(#,##0.00\)"/>
    <numFmt numFmtId="181" formatCode="#,##0.0000_);[Red]\(#,##0.0000\)"/>
    <numFmt numFmtId="182" formatCode="#,##0.000_ ;[Red]\-#,##0.000\ "/>
    <numFmt numFmtId="183" formatCode="#,##0.00000_ ;[Red]\-#,##0.00000\ "/>
    <numFmt numFmtId="184" formatCode="0.00_);[Red]\(0.00\)"/>
    <numFmt numFmtId="185" formatCode="#,##0.00;@_)"/>
    <numFmt numFmtId="186" formatCode="#,##0_ "/>
    <numFmt numFmtId="187" formatCode="#,##0.0_ "/>
    <numFmt numFmtId="188" formatCode="0.0_ ;[Red]\-0.0\ "/>
    <numFmt numFmtId="189" formatCode="#,##0.0;[Red]\-#,##0.0"/>
    <numFmt numFmtId="190" formatCode="0.0_);[Red]\(0.0\)"/>
    <numFmt numFmtId="191" formatCode="#,##0_);\(#,##0\)"/>
    <numFmt numFmtId="192" formatCode="0.0_ "/>
    <numFmt numFmtId="193" formatCode="&quot;- &quot;General&quot; -&quot;"/>
    <numFmt numFmtId="194" formatCode="#,##0.0"/>
    <numFmt numFmtId="195" formatCode="0_ ;[Red]\-0\ "/>
    <numFmt numFmtId="196" formatCode="0.00_ "/>
    <numFmt numFmtId="197" formatCode="0.0000_);[Red]\(0.0000\)"/>
    <numFmt numFmtId="198" formatCode="#,##0.0000_ "/>
    <numFmt numFmtId="199" formatCode="\ ###,###,###,###,##0;&quot;-&quot;###,###,###,###,##0"/>
    <numFmt numFmtId="200" formatCode="###,###,###,##0;&quot;-&quot;##,###,###,##0"/>
    <numFmt numFmtId="201" formatCode="#,###,###,##0.0;&quot; -&quot;###,###,##0.0"/>
    <numFmt numFmtId="202" formatCode="#,###,###,##0.00;&quot; -&quot;###,###,##0.00"/>
    <numFmt numFmtId="203" formatCode="##,###,###,##0.0;&quot;-&quot;#,###,###,##0.0"/>
    <numFmt numFmtId="204" formatCode="#,##0.00_ "/>
    <numFmt numFmtId="205" formatCode="0.0000000"/>
    <numFmt numFmtId="206" formatCode="0.0_ ;\-0.0\ "/>
    <numFmt numFmtId="207" formatCode="0.00_ ;\-0.00\ "/>
    <numFmt numFmtId="208" formatCode="#,##0.0_ ;\-#,##0.0\ "/>
  </numFmts>
  <fonts count="127" x14ac:knownFonts="1">
    <font>
      <sz val="14"/>
      <name val="ＭＳ 明朝"/>
      <family val="1"/>
      <charset val="128"/>
    </font>
    <font>
      <sz val="11"/>
      <name val="ＭＳ Ｐゴシック"/>
      <family val="3"/>
      <charset val="128"/>
    </font>
    <font>
      <sz val="14"/>
      <name val="ＭＳ 明朝"/>
      <family val="1"/>
      <charset val="128"/>
    </font>
    <font>
      <sz val="7"/>
      <name val="ＭＳ Ｐ明朝"/>
      <family val="1"/>
      <charset val="128"/>
    </font>
    <font>
      <sz val="11"/>
      <color indexed="8"/>
      <name val="ＭＳ 明朝"/>
      <family val="1"/>
      <charset val="128"/>
    </font>
    <font>
      <u/>
      <sz val="10.5"/>
      <color indexed="36"/>
      <name val="ＭＳ 明朝"/>
      <family val="1"/>
      <charset val="128"/>
    </font>
    <font>
      <sz val="11"/>
      <color indexed="8"/>
      <name val="ＭＳ 明朝"/>
      <family val="1"/>
      <charset val="128"/>
    </font>
    <font>
      <sz val="10"/>
      <name val="ＭＳ 明朝"/>
      <family val="1"/>
      <charset val="128"/>
    </font>
    <font>
      <b/>
      <sz val="16"/>
      <color indexed="8"/>
      <name val="ＭＳ ゴシック"/>
      <family val="3"/>
      <charset val="128"/>
    </font>
    <font>
      <b/>
      <sz val="14"/>
      <color indexed="8"/>
      <name val="ＭＳ ゴシック"/>
      <family val="3"/>
      <charset val="128"/>
    </font>
    <font>
      <sz val="11"/>
      <name val="ＭＳ ゴシック"/>
      <family val="3"/>
      <charset val="128"/>
    </font>
    <font>
      <sz val="7"/>
      <name val="ＭＳ 明朝"/>
      <family val="1"/>
      <charset val="128"/>
    </font>
    <font>
      <sz val="6"/>
      <name val="ＭＳ Ｐゴシック"/>
      <family val="3"/>
      <charset val="128"/>
    </font>
    <font>
      <sz val="11"/>
      <name val="ＭＳ 明朝"/>
      <family val="1"/>
      <charset val="128"/>
    </font>
    <font>
      <b/>
      <sz val="11"/>
      <name val="ＭＳ 明朝"/>
      <family val="1"/>
      <charset val="128"/>
    </font>
    <font>
      <sz val="11"/>
      <color indexed="10"/>
      <name val="ＭＳ 明朝"/>
      <family val="1"/>
      <charset val="128"/>
    </font>
    <font>
      <b/>
      <u/>
      <sz val="11"/>
      <name val="ＭＳ 明朝"/>
      <family val="1"/>
      <charset val="128"/>
    </font>
    <font>
      <sz val="11"/>
      <color indexed="12"/>
      <name val="ＭＳ 明朝"/>
      <family val="1"/>
      <charset val="128"/>
    </font>
    <font>
      <sz val="6"/>
      <name val="ＭＳ Ｐ明朝"/>
      <family val="1"/>
      <charset val="128"/>
    </font>
    <font>
      <b/>
      <sz val="12"/>
      <name val="ＭＳ ゴシック"/>
      <family val="3"/>
      <charset val="128"/>
    </font>
    <font>
      <b/>
      <sz val="14"/>
      <name val="ＭＳ ゴシック"/>
      <family val="3"/>
      <charset val="128"/>
    </font>
    <font>
      <sz val="9"/>
      <color indexed="8"/>
      <name val="ＭＳ 明朝"/>
      <family val="1"/>
      <charset val="128"/>
    </font>
    <font>
      <sz val="10"/>
      <color indexed="8"/>
      <name val="ＭＳ 明朝"/>
      <family val="1"/>
      <charset val="128"/>
    </font>
    <font>
      <sz val="11"/>
      <name val="ＭＳ 明朝"/>
      <family val="1"/>
      <charset val="128"/>
    </font>
    <font>
      <b/>
      <sz val="16"/>
      <name val="ＭＳ ゴシック"/>
      <family val="3"/>
      <charset val="128"/>
    </font>
    <font>
      <sz val="9"/>
      <name val="ＭＳ 明朝"/>
      <family val="1"/>
      <charset val="128"/>
    </font>
    <font>
      <sz val="11"/>
      <name val="ＭＳ Ｐ明朝"/>
      <family val="1"/>
      <charset val="128"/>
    </font>
    <font>
      <sz val="12"/>
      <name val="ＭＳ 明朝"/>
      <family val="1"/>
      <charset val="128"/>
    </font>
    <font>
      <sz val="12"/>
      <color indexed="10"/>
      <name val="ＭＳ 明朝"/>
      <family val="1"/>
      <charset val="128"/>
    </font>
    <font>
      <sz val="16"/>
      <name val="ＭＳ 明朝"/>
      <family val="1"/>
      <charset val="128"/>
    </font>
    <font>
      <sz val="12"/>
      <name val="ＭＳ ゴシック"/>
      <family val="3"/>
      <charset val="128"/>
    </font>
    <font>
      <sz val="18"/>
      <name val="ＭＳ 明朝"/>
      <family val="1"/>
      <charset val="128"/>
    </font>
    <font>
      <sz val="10"/>
      <color indexed="8"/>
      <name val="ＭＳ 明朝"/>
      <family val="1"/>
      <charset val="128"/>
    </font>
    <font>
      <sz val="10"/>
      <name val="ＭＳ ゴシック"/>
      <family val="3"/>
      <charset val="128"/>
    </font>
    <font>
      <sz val="16"/>
      <name val="ＭＳ ゴシック"/>
      <family val="3"/>
      <charset val="128"/>
    </font>
    <font>
      <b/>
      <sz val="9"/>
      <color indexed="10"/>
      <name val="ＭＳ 明朝"/>
      <family val="1"/>
      <charset val="128"/>
    </font>
    <font>
      <b/>
      <sz val="10"/>
      <name val="ＭＳ 明朝"/>
      <family val="1"/>
      <charset val="128"/>
    </font>
    <font>
      <sz val="8"/>
      <name val="ＭＳ 明朝"/>
      <family val="1"/>
      <charset val="128"/>
    </font>
    <font>
      <sz val="9"/>
      <name val="ＭＳ Ｐ明朝"/>
      <family val="1"/>
      <charset val="128"/>
    </font>
    <font>
      <b/>
      <sz val="10"/>
      <name val="ＭＳ Ｐ明朝"/>
      <family val="1"/>
      <charset val="128"/>
    </font>
    <font>
      <sz val="10"/>
      <name val="ＭＳ Ｐ明朝"/>
      <family val="1"/>
      <charset val="128"/>
    </font>
    <font>
      <sz val="12"/>
      <name val="ＭＳ Ｐ明朝"/>
      <family val="1"/>
      <charset val="128"/>
    </font>
    <font>
      <sz val="10"/>
      <color indexed="10"/>
      <name val="ＭＳ 明朝"/>
      <family val="1"/>
      <charset val="128"/>
    </font>
    <font>
      <sz val="11"/>
      <color indexed="8"/>
      <name val="ＭＳ Ｐ明朝"/>
      <family val="1"/>
      <charset val="128"/>
    </font>
    <font>
      <sz val="10"/>
      <color indexed="8"/>
      <name val="ＭＳ Ｐ明朝"/>
      <family val="1"/>
      <charset val="128"/>
    </font>
    <font>
      <sz val="10"/>
      <color indexed="8"/>
      <name val="ＭＳ ゴシック"/>
      <family val="3"/>
      <charset val="128"/>
    </font>
    <font>
      <sz val="10.5"/>
      <name val="Century"/>
      <family val="1"/>
    </font>
    <font>
      <sz val="10.5"/>
      <name val="ＭＳ 明朝"/>
      <family val="1"/>
      <charset val="128"/>
    </font>
    <font>
      <b/>
      <sz val="12"/>
      <name val="ＭＳ Ｐゴシック"/>
      <family val="3"/>
      <charset val="128"/>
    </font>
    <font>
      <sz val="12"/>
      <name val="Century"/>
      <family val="1"/>
    </font>
    <font>
      <sz val="10"/>
      <name val="Century"/>
      <family val="1"/>
    </font>
    <font>
      <sz val="10"/>
      <name val="ＭＳ Ｐゴシック"/>
      <family val="3"/>
      <charset val="128"/>
    </font>
    <font>
      <sz val="9"/>
      <color indexed="8"/>
      <name val="ＭＳ Ｐ明朝"/>
      <family val="1"/>
      <charset val="128"/>
    </font>
    <font>
      <sz val="11"/>
      <color indexed="8"/>
      <name val="ＭＳ ゴシック"/>
      <family val="3"/>
      <charset val="128"/>
    </font>
    <font>
      <sz val="16"/>
      <color indexed="8"/>
      <name val="ＭＳ ゴシック"/>
      <family val="3"/>
      <charset val="128"/>
    </font>
    <font>
      <sz val="11"/>
      <color indexed="8"/>
      <name val="ＭＳ Ｐゴシック"/>
      <family val="3"/>
      <charset val="128"/>
    </font>
    <font>
      <sz val="10"/>
      <color indexed="8"/>
      <name val="ＭＳ Ｐゴシック"/>
      <family val="3"/>
      <charset val="128"/>
    </font>
    <font>
      <b/>
      <sz val="10"/>
      <name val="ＭＳ Ｐゴシック"/>
      <family val="3"/>
      <charset val="128"/>
    </font>
    <font>
      <sz val="10"/>
      <color indexed="12"/>
      <name val="ＭＳ Ｐゴシック"/>
      <family val="3"/>
      <charset val="128"/>
    </font>
    <font>
      <b/>
      <sz val="11"/>
      <name val="ＭＳ Ｐ明朝"/>
      <family val="1"/>
      <charset val="128"/>
    </font>
    <font>
      <b/>
      <sz val="10"/>
      <name val="ＭＳ 明朝"/>
      <family val="1"/>
      <charset val="128"/>
    </font>
    <font>
      <sz val="14"/>
      <name val="ＭＳ Ｐ明朝"/>
      <family val="1"/>
      <charset val="128"/>
    </font>
    <font>
      <sz val="8"/>
      <name val="ＭＳ ゴシック"/>
      <family val="3"/>
      <charset val="128"/>
    </font>
    <font>
      <b/>
      <sz val="10"/>
      <color indexed="10"/>
      <name val="ＭＳ Ｐゴシック"/>
      <family val="3"/>
      <charset val="128"/>
    </font>
    <font>
      <b/>
      <sz val="14"/>
      <name val="ＭＳ Ｐゴシック"/>
      <family val="3"/>
      <charset val="128"/>
    </font>
    <font>
      <b/>
      <sz val="14"/>
      <color indexed="8"/>
      <name val="ＭＳ Ｐゴシック"/>
      <family val="3"/>
      <charset val="128"/>
    </font>
    <font>
      <sz val="8"/>
      <color indexed="8"/>
      <name val="ＭＳ Ｐ明朝"/>
      <family val="1"/>
      <charset val="128"/>
    </font>
    <font>
      <sz val="9"/>
      <name val="ＭＳ ゴシック"/>
      <family val="3"/>
      <charset val="128"/>
    </font>
    <font>
      <sz val="9"/>
      <color indexed="8"/>
      <name val="ＭＳ ゴシック"/>
      <family val="3"/>
      <charset val="128"/>
    </font>
    <font>
      <sz val="9"/>
      <color indexed="10"/>
      <name val="ＭＳ ゴシック"/>
      <family val="3"/>
      <charset val="128"/>
    </font>
    <font>
      <sz val="14"/>
      <color indexed="81"/>
      <name val="ＭＳ Ｐゴシック"/>
      <family val="3"/>
      <charset val="128"/>
    </font>
    <font>
      <b/>
      <sz val="16"/>
      <color indexed="12"/>
      <name val="ＭＳ 明朝"/>
      <family val="1"/>
      <charset val="128"/>
    </font>
    <font>
      <sz val="9"/>
      <name val="ＭＳ Ｐゴシック"/>
      <family val="3"/>
      <charset val="128"/>
    </font>
    <font>
      <b/>
      <sz val="9"/>
      <color indexed="10"/>
      <name val="ＭＳ ゴシック"/>
      <family val="3"/>
      <charset val="128"/>
    </font>
    <font>
      <b/>
      <sz val="9"/>
      <name val="ＭＳ ゴシック"/>
      <family val="3"/>
      <charset val="128"/>
    </font>
    <font>
      <b/>
      <sz val="9"/>
      <name val="ＭＳ Ｐゴシック"/>
      <family val="3"/>
      <charset val="128"/>
    </font>
    <font>
      <b/>
      <sz val="10"/>
      <color indexed="8"/>
      <name val="ＭＳ Ｐゴシック"/>
      <family val="3"/>
      <charset val="128"/>
    </font>
    <font>
      <sz val="9"/>
      <color indexed="8"/>
      <name val="ＭＳ Ｐゴシック"/>
      <family val="3"/>
      <charset val="128"/>
    </font>
    <font>
      <sz val="8"/>
      <name val="ＭＳ Ｐゴシック"/>
      <family val="3"/>
      <charset val="128"/>
    </font>
    <font>
      <sz val="14"/>
      <name val="ＭＳ 明朝"/>
      <family val="1"/>
      <charset val="128"/>
    </font>
    <font>
      <b/>
      <sz val="9"/>
      <name val="ＭＳ Ｐ明朝"/>
      <family val="1"/>
      <charset val="128"/>
    </font>
    <font>
      <sz val="28"/>
      <name val="HG丸ｺﾞｼｯｸM-PRO"/>
      <family val="3"/>
      <charset val="128"/>
    </font>
    <font>
      <sz val="8"/>
      <color indexed="8"/>
      <name val="ＭＳ 明朝"/>
      <family val="1"/>
      <charset val="128"/>
    </font>
    <font>
      <sz val="10"/>
      <color indexed="9"/>
      <name val="ＭＳ Ｐ明朝"/>
      <family val="1"/>
      <charset val="128"/>
    </font>
    <font>
      <sz val="9"/>
      <color indexed="12"/>
      <name val="Arial"/>
      <family val="2"/>
    </font>
    <font>
      <sz val="9"/>
      <color indexed="12"/>
      <name val="ＭＳ 明朝"/>
      <family val="1"/>
      <charset val="128"/>
    </font>
    <font>
      <b/>
      <sz val="10"/>
      <color indexed="10"/>
      <name val="ＭＳ 明朝"/>
      <family val="1"/>
      <charset val="128"/>
    </font>
    <font>
      <sz val="10"/>
      <color indexed="10"/>
      <name val="ＭＳ Ｐゴシック"/>
      <family val="3"/>
      <charset val="128"/>
    </font>
    <font>
      <b/>
      <sz val="16"/>
      <name val="ＭＳ Ｐゴシック"/>
      <family val="3"/>
      <charset val="128"/>
    </font>
    <font>
      <sz val="6"/>
      <color indexed="8"/>
      <name val="ＭＳ Ｐ明朝"/>
      <family val="1"/>
      <charset val="128"/>
    </font>
    <font>
      <sz val="5"/>
      <color indexed="8"/>
      <name val="ＭＳ Ｐ明朝"/>
      <family val="1"/>
      <charset val="128"/>
    </font>
    <font>
      <sz val="8"/>
      <name val="ＭＳ Ｐ明朝"/>
      <family val="1"/>
      <charset val="128"/>
    </font>
    <font>
      <sz val="11"/>
      <color indexed="8"/>
      <name val="游ゴシック"/>
      <family val="3"/>
      <charset val="128"/>
    </font>
    <font>
      <sz val="7"/>
      <name val="ＭＳ Ｐゴシック"/>
      <family val="3"/>
      <charset val="128"/>
    </font>
    <font>
      <sz val="6"/>
      <name val="游ゴシック"/>
      <family val="3"/>
      <charset val="128"/>
    </font>
    <font>
      <sz val="11"/>
      <color theme="1"/>
      <name val="游ゴシック"/>
      <family val="3"/>
      <charset val="128"/>
      <scheme val="minor"/>
    </font>
    <font>
      <sz val="9"/>
      <color theme="1"/>
      <name val="ＭＳ ゴシック"/>
      <family val="3"/>
      <charset val="128"/>
    </font>
    <font>
      <sz val="18"/>
      <color rgb="FF000000"/>
      <name val="ＭＳ Ｐ明朝"/>
      <family val="1"/>
      <charset val="128"/>
    </font>
    <font>
      <sz val="11"/>
      <color rgb="FF000000"/>
      <name val="游ゴシック"/>
      <family val="3"/>
      <charset val="128"/>
    </font>
    <font>
      <b/>
      <sz val="11"/>
      <color rgb="FF000000"/>
      <name val="ＭＳ Ｐ明朝"/>
      <family val="1"/>
      <charset val="128"/>
    </font>
    <font>
      <sz val="11"/>
      <color rgb="FF000000"/>
      <name val="ＭＳ Ｐ明朝"/>
      <family val="1"/>
      <charset val="128"/>
    </font>
    <font>
      <b/>
      <sz val="14"/>
      <color rgb="FF000000"/>
      <name val="ＭＳ ゴシック"/>
      <family val="3"/>
      <charset val="128"/>
    </font>
    <font>
      <sz val="10"/>
      <color rgb="FF0000FF"/>
      <name val="ＭＳ Ｐゴシック"/>
      <family val="3"/>
      <charset val="128"/>
    </font>
    <font>
      <sz val="10"/>
      <color rgb="FF0000FF"/>
      <name val="ＭＳ Ｐ明朝"/>
      <family val="1"/>
      <charset val="128"/>
    </font>
    <font>
      <sz val="9"/>
      <color rgb="FF0000FF"/>
      <name val="ＭＳ ゴシック"/>
      <family val="3"/>
      <charset val="128"/>
    </font>
    <font>
      <sz val="8"/>
      <color rgb="FF0000FF"/>
      <name val="ＭＳ Ｐゴシック"/>
      <family val="3"/>
      <charset val="128"/>
    </font>
    <font>
      <b/>
      <sz val="12"/>
      <name val="HG丸ｺﾞｼｯｸM-PRO"/>
      <family val="3"/>
      <charset val="128"/>
    </font>
    <font>
      <sz val="9"/>
      <name val="Arial"/>
      <family val="2"/>
    </font>
    <font>
      <sz val="10"/>
      <name val="HG丸ｺﾞｼｯｸM-PRO"/>
      <family val="3"/>
      <charset val="128"/>
    </font>
    <font>
      <sz val="9"/>
      <color rgb="FF0000FF"/>
      <name val="ＭＳ 明朝"/>
      <family val="1"/>
      <charset val="128"/>
    </font>
    <font>
      <sz val="11"/>
      <color rgb="FF0000FF"/>
      <name val="ＭＳ 明朝"/>
      <family val="1"/>
      <charset val="128"/>
    </font>
    <font>
      <sz val="10"/>
      <color rgb="FF0000FF"/>
      <name val="ＭＳ 明朝"/>
      <family val="1"/>
      <charset val="128"/>
    </font>
    <font>
      <sz val="11"/>
      <color rgb="FF0000FF"/>
      <name val="ＭＳ Ｐ明朝"/>
      <family val="1"/>
      <charset val="128"/>
    </font>
    <font>
      <b/>
      <sz val="13"/>
      <color indexed="56"/>
      <name val="ＭＳ Ｐゴシック"/>
      <family val="3"/>
      <charset val="128"/>
    </font>
    <font>
      <sz val="11"/>
      <color indexed="20"/>
      <name val="ＭＳ Ｐゴシック"/>
      <family val="3"/>
      <charset val="128"/>
    </font>
    <font>
      <sz val="12"/>
      <color rgb="FF000000"/>
      <name val="ＭＳ Ｐゴシック"/>
      <family val="3"/>
      <charset val="128"/>
    </font>
    <font>
      <sz val="11"/>
      <color rgb="FF000000"/>
      <name val="ＭＳ Ｐゴシック"/>
      <family val="3"/>
      <charset val="128"/>
    </font>
    <font>
      <sz val="12"/>
      <color rgb="FFFF0000"/>
      <name val="ＭＳ 明朝"/>
      <family val="1"/>
      <charset val="128"/>
    </font>
    <font>
      <sz val="11"/>
      <color rgb="FFFF0000"/>
      <name val="游ゴシック"/>
      <family val="2"/>
      <charset val="128"/>
      <scheme val="minor"/>
    </font>
    <font>
      <sz val="11"/>
      <color rgb="FFFF0000"/>
      <name val="游ゴシック"/>
      <family val="3"/>
      <charset val="128"/>
      <scheme val="minor"/>
    </font>
    <font>
      <sz val="6"/>
      <name val="游ゴシック"/>
      <family val="2"/>
      <charset val="128"/>
      <scheme val="minor"/>
    </font>
    <font>
      <sz val="8"/>
      <color rgb="FFFF0000"/>
      <name val="ＭＳ Ｐゴシック"/>
      <family val="3"/>
      <charset val="128"/>
    </font>
    <font>
      <sz val="10"/>
      <color rgb="FFFF0000"/>
      <name val="ＭＳ Ｐゴシック"/>
      <family val="3"/>
      <charset val="128"/>
    </font>
    <font>
      <sz val="14"/>
      <color rgb="FFFF0000"/>
      <name val="ＭＳ Ｐゴシック"/>
      <family val="3"/>
      <charset val="128"/>
    </font>
    <font>
      <sz val="14"/>
      <color rgb="FFFF0000"/>
      <name val="ＭＳ 明朝"/>
      <family val="1"/>
      <charset val="128"/>
    </font>
    <font>
      <b/>
      <sz val="11"/>
      <color rgb="FFFF0000"/>
      <name val="游ゴシック"/>
      <family val="3"/>
      <charset val="128"/>
      <scheme val="minor"/>
    </font>
    <font>
      <b/>
      <sz val="11"/>
      <color rgb="FFFF0000"/>
      <name val="ＭＳ 明朝"/>
      <family val="1"/>
      <charset val="128"/>
    </font>
  </fonts>
  <fills count="20">
    <fill>
      <patternFill patternType="none"/>
    </fill>
    <fill>
      <patternFill patternType="gray125"/>
    </fill>
    <fill>
      <patternFill patternType="solid">
        <fgColor indexed="15"/>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2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1"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000"/>
        <bgColor indexed="64"/>
      </patternFill>
    </fill>
    <fill>
      <patternFill patternType="solid">
        <fgColor indexed="44"/>
        <bgColor indexed="64"/>
      </patternFill>
    </fill>
  </fills>
  <borders count="131">
    <border>
      <left/>
      <right/>
      <top/>
      <bottom/>
      <diagonal/>
    </border>
    <border>
      <left style="thin">
        <color indexed="8"/>
      </left>
      <right style="thin">
        <color indexed="8"/>
      </right>
      <top/>
      <bottom style="thin">
        <color indexed="64"/>
      </bottom>
      <diagonal/>
    </border>
    <border>
      <left style="thin">
        <color indexed="8"/>
      </left>
      <right/>
      <top/>
      <bottom/>
      <diagonal/>
    </border>
    <border>
      <left style="thin">
        <color indexed="8"/>
      </left>
      <right/>
      <top/>
      <bottom style="thin">
        <color indexed="8"/>
      </bottom>
      <diagonal/>
    </border>
    <border>
      <left/>
      <right/>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8"/>
      </left>
      <right/>
      <top style="thin">
        <color indexed="64"/>
      </top>
      <bottom/>
      <diagonal/>
    </border>
    <border>
      <left style="thin">
        <color indexed="64"/>
      </left>
      <right/>
      <top/>
      <bottom/>
      <diagonal/>
    </border>
    <border>
      <left style="thin">
        <color indexed="8"/>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8"/>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8"/>
      </left>
      <right style="thin">
        <color indexed="64"/>
      </right>
      <top/>
      <bottom/>
      <diagonal/>
    </border>
    <border>
      <left style="thin">
        <color indexed="64"/>
      </left>
      <right style="thin">
        <color indexed="8"/>
      </right>
      <top/>
      <bottom/>
      <diagonal/>
    </border>
    <border>
      <left/>
      <right style="thin">
        <color indexed="64"/>
      </right>
      <top/>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right style="thin">
        <color indexed="64"/>
      </right>
      <top/>
      <bottom style="thin">
        <color indexed="8"/>
      </bottom>
      <diagonal/>
    </border>
    <border>
      <left style="thin">
        <color indexed="64"/>
      </left>
      <right/>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style="medium">
        <color indexed="8"/>
      </left>
      <right style="medium">
        <color indexed="8"/>
      </right>
      <top style="medium">
        <color indexed="8"/>
      </top>
      <bottom style="double">
        <color indexed="64"/>
      </bottom>
      <diagonal/>
    </border>
    <border>
      <left style="medium">
        <color indexed="8"/>
      </left>
      <right style="medium">
        <color indexed="8"/>
      </right>
      <top/>
      <bottom/>
      <diagonal/>
    </border>
    <border>
      <left style="medium">
        <color indexed="8"/>
      </left>
      <right style="medium">
        <color indexed="8"/>
      </right>
      <top/>
      <bottom style="medium">
        <color indexed="64"/>
      </bottom>
      <diagonal/>
    </border>
    <border>
      <left style="medium">
        <color indexed="8"/>
      </left>
      <right style="medium">
        <color indexed="8"/>
      </right>
      <top/>
      <bottom style="medium">
        <color indexed="8"/>
      </bottom>
      <diagonal/>
    </border>
    <border>
      <left/>
      <right style="thin">
        <color indexed="8"/>
      </right>
      <top/>
      <bottom/>
      <diagonal/>
    </border>
    <border>
      <left style="thin">
        <color indexed="64"/>
      </left>
      <right/>
      <top style="thin">
        <color indexed="8"/>
      </top>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64"/>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medium">
        <color indexed="8"/>
      </bottom>
      <diagonal/>
    </border>
    <border>
      <left style="thin">
        <color indexed="64"/>
      </left>
      <right style="thin">
        <color indexed="64"/>
      </right>
      <top/>
      <bottom style="medium">
        <color indexed="8"/>
      </bottom>
      <diagonal/>
    </border>
    <border>
      <left style="thin">
        <color indexed="8"/>
      </left>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8"/>
      </left>
      <right/>
      <top style="medium">
        <color indexed="8"/>
      </top>
      <bottom/>
      <diagonal/>
    </border>
    <border>
      <left style="thin">
        <color indexed="8"/>
      </left>
      <right style="thin">
        <color indexed="8"/>
      </right>
      <top style="medium">
        <color indexed="8"/>
      </top>
      <bottom/>
      <diagonal/>
    </border>
    <border>
      <left style="thin">
        <color indexed="64"/>
      </left>
      <right style="thin">
        <color indexed="64"/>
      </right>
      <top style="medium">
        <color indexed="8"/>
      </top>
      <bottom/>
      <diagonal/>
    </border>
    <border>
      <left style="thin">
        <color indexed="8"/>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64"/>
      </left>
      <right style="thin">
        <color indexed="8"/>
      </right>
      <top/>
      <bottom style="medium">
        <color indexed="8"/>
      </bottom>
      <diagonal/>
    </border>
    <border>
      <left style="thin">
        <color indexed="64"/>
      </left>
      <right style="thin">
        <color indexed="8"/>
      </right>
      <top style="medium">
        <color indexed="8"/>
      </top>
      <bottom style="medium">
        <color indexed="8"/>
      </bottom>
      <diagonal/>
    </border>
    <border>
      <left style="thin">
        <color indexed="64"/>
      </left>
      <right/>
      <top style="thin">
        <color indexed="64"/>
      </top>
      <bottom style="hair">
        <color indexed="8"/>
      </bottom>
      <diagonal/>
    </border>
    <border>
      <left style="thin">
        <color indexed="64"/>
      </left>
      <right style="thin">
        <color indexed="64"/>
      </right>
      <top style="thin">
        <color indexed="64"/>
      </top>
      <bottom style="hair">
        <color indexed="8"/>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top style="medium">
        <color indexed="8"/>
      </top>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4"/>
      </left>
      <right style="thin">
        <color indexed="64"/>
      </right>
      <top style="hair">
        <color indexed="8"/>
      </top>
      <bottom style="thin">
        <color indexed="64"/>
      </bottom>
      <diagonal/>
    </border>
    <border>
      <left/>
      <right style="thin">
        <color indexed="8"/>
      </right>
      <top style="medium">
        <color indexed="64"/>
      </top>
      <bottom style="medium">
        <color indexed="64"/>
      </bottom>
      <diagonal/>
    </border>
    <border>
      <left style="thin">
        <color indexed="64"/>
      </left>
      <right style="slantDashDot">
        <color indexed="10"/>
      </right>
      <top style="slantDashDot">
        <color indexed="10"/>
      </top>
      <bottom style="slantDashDot">
        <color indexed="10"/>
      </bottom>
      <diagonal/>
    </border>
    <border>
      <left/>
      <right style="thin">
        <color indexed="64"/>
      </right>
      <top style="slantDashDot">
        <color indexed="10"/>
      </top>
      <bottom style="slantDashDot">
        <color indexed="10"/>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s>
  <cellStyleXfs count="13">
    <xf numFmtId="1" fontId="0" fillId="0" borderId="0"/>
    <xf numFmtId="38" fontId="1" fillId="0" borderId="0" applyFont="0" applyFill="0" applyBorder="0" applyAlignment="0" applyProtection="0"/>
    <xf numFmtId="38" fontId="95" fillId="0" borderId="0" applyFont="0" applyFill="0" applyBorder="0" applyAlignment="0" applyProtection="0">
      <alignment vertical="center"/>
    </xf>
    <xf numFmtId="0" fontId="95" fillId="0" borderId="0"/>
    <xf numFmtId="0" fontId="1" fillId="0" borderId="0"/>
    <xf numFmtId="37" fontId="2" fillId="0" borderId="0"/>
    <xf numFmtId="0" fontId="10" fillId="0" borderId="0"/>
    <xf numFmtId="0" fontId="13" fillId="0" borderId="0"/>
    <xf numFmtId="0" fontId="62" fillId="0" borderId="0"/>
    <xf numFmtId="1" fontId="2" fillId="0" borderId="0"/>
    <xf numFmtId="0" fontId="2" fillId="0" borderId="0"/>
    <xf numFmtId="0" fontId="1" fillId="0" borderId="0"/>
    <xf numFmtId="1" fontId="2" fillId="0" borderId="0"/>
  </cellStyleXfs>
  <cellXfs count="2831">
    <xf numFmtId="1" fontId="0" fillId="0" borderId="0" xfId="0"/>
    <xf numFmtId="37" fontId="4" fillId="0" borderId="0" xfId="0" applyNumberFormat="1" applyFont="1" applyFill="1" applyAlignment="1" applyProtection="1">
      <alignment vertical="center"/>
    </xf>
    <xf numFmtId="176" fontId="4" fillId="0" borderId="0" xfId="0" applyNumberFormat="1" applyFont="1" applyFill="1" applyAlignment="1" applyProtection="1">
      <alignment vertical="center"/>
    </xf>
    <xf numFmtId="176" fontId="4" fillId="0" borderId="0" xfId="0" applyNumberFormat="1" applyFont="1" applyFill="1" applyAlignment="1" applyProtection="1">
      <alignment horizontal="center" vertical="center"/>
    </xf>
    <xf numFmtId="1" fontId="6" fillId="0" borderId="0" xfId="0" applyFont="1" applyFill="1" applyAlignment="1">
      <alignment vertical="center"/>
    </xf>
    <xf numFmtId="176" fontId="4" fillId="0" borderId="0" xfId="0" applyNumberFormat="1" applyFont="1" applyFill="1" applyBorder="1" applyAlignment="1" applyProtection="1">
      <alignment vertical="center"/>
    </xf>
    <xf numFmtId="176" fontId="4" fillId="0" borderId="0" xfId="0" applyNumberFormat="1" applyFont="1" applyFill="1" applyBorder="1" applyAlignment="1" applyProtection="1">
      <alignment horizontal="left" vertical="center"/>
      <protection locked="0"/>
    </xf>
    <xf numFmtId="176" fontId="4" fillId="0" borderId="0" xfId="0" applyNumberFormat="1" applyFont="1" applyFill="1" applyBorder="1" applyAlignment="1" applyProtection="1">
      <alignment horizontal="center" vertical="center"/>
    </xf>
    <xf numFmtId="1" fontId="6" fillId="0" borderId="0" xfId="0" applyFont="1" applyFill="1" applyAlignment="1">
      <alignment horizontal="center" vertical="center"/>
    </xf>
    <xf numFmtId="176" fontId="4" fillId="0" borderId="0" xfId="0" applyNumberFormat="1" applyFont="1" applyFill="1" applyBorder="1" applyAlignment="1" applyProtection="1">
      <alignment horizontal="center" vertical="center"/>
      <protection locked="0"/>
    </xf>
    <xf numFmtId="185" fontId="4" fillId="0" borderId="1" xfId="0" applyNumberFormat="1" applyFont="1" applyFill="1" applyBorder="1" applyAlignment="1" applyProtection="1">
      <alignment horizontal="right" vertical="center"/>
      <protection locked="0"/>
    </xf>
    <xf numFmtId="179" fontId="4" fillId="0" borderId="0" xfId="0" applyNumberFormat="1" applyFont="1" applyFill="1" applyBorder="1" applyAlignment="1" applyProtection="1">
      <alignment vertical="center"/>
      <protection locked="0"/>
    </xf>
    <xf numFmtId="37" fontId="4" fillId="0" borderId="0" xfId="0" applyNumberFormat="1" applyFont="1" applyFill="1" applyBorder="1" applyAlignment="1" applyProtection="1">
      <alignment vertical="center"/>
      <protection locked="0"/>
    </xf>
    <xf numFmtId="176" fontId="9" fillId="0" borderId="0" xfId="0" applyNumberFormat="1" applyFont="1" applyFill="1" applyAlignment="1" applyProtection="1">
      <alignment horizontal="left" vertical="center" indent="1"/>
      <protection locked="0"/>
    </xf>
    <xf numFmtId="176" fontId="4" fillId="0" borderId="0" xfId="0" applyNumberFormat="1" applyFont="1" applyFill="1" applyBorder="1" applyAlignment="1" applyProtection="1"/>
    <xf numFmtId="176" fontId="4" fillId="0" borderId="0" xfId="0" applyNumberFormat="1" applyFont="1" applyFill="1" applyBorder="1" applyAlignment="1" applyProtection="1">
      <alignment horizontal="center"/>
    </xf>
    <xf numFmtId="1" fontId="6" fillId="0" borderId="0" xfId="0" applyFont="1" applyFill="1" applyAlignment="1"/>
    <xf numFmtId="37" fontId="4" fillId="0" borderId="0" xfId="0" applyNumberFormat="1" applyFont="1" applyFill="1" applyBorder="1" applyAlignment="1" applyProtection="1"/>
    <xf numFmtId="176" fontId="6" fillId="0" borderId="0" xfId="0" applyNumberFormat="1" applyFont="1" applyFill="1" applyBorder="1" applyAlignment="1" applyProtection="1">
      <alignment horizontal="right"/>
    </xf>
    <xf numFmtId="1" fontId="10" fillId="0" borderId="0" xfId="0" applyFont="1" applyFill="1" applyAlignment="1">
      <alignment vertical="center"/>
    </xf>
    <xf numFmtId="1" fontId="13" fillId="0" borderId="0" xfId="0" applyFont="1" applyFill="1" applyAlignment="1">
      <alignment vertical="center"/>
    </xf>
    <xf numFmtId="1" fontId="13" fillId="0" borderId="0" xfId="0" applyFont="1" applyFill="1" applyBorder="1" applyAlignment="1">
      <alignment vertical="center"/>
    </xf>
    <xf numFmtId="1" fontId="13" fillId="0" borderId="0" xfId="0" applyFont="1" applyFill="1" applyAlignment="1" applyProtection="1">
      <alignment vertical="center"/>
      <protection locked="0"/>
    </xf>
    <xf numFmtId="1" fontId="13" fillId="0" borderId="0" xfId="0" applyFont="1" applyFill="1" applyBorder="1" applyAlignment="1" applyProtection="1">
      <alignment vertical="center"/>
      <protection locked="0"/>
    </xf>
    <xf numFmtId="37" fontId="13" fillId="0" borderId="0" xfId="0" applyNumberFormat="1" applyFont="1" applyFill="1" applyAlignment="1" applyProtection="1">
      <alignment vertical="center"/>
      <protection locked="0"/>
    </xf>
    <xf numFmtId="37" fontId="13" fillId="0" borderId="0" xfId="0" applyNumberFormat="1" applyFont="1" applyFill="1" applyBorder="1" applyAlignment="1" applyProtection="1">
      <alignment vertical="center"/>
    </xf>
    <xf numFmtId="176" fontId="13" fillId="0" borderId="0" xfId="0" applyNumberFormat="1" applyFont="1" applyFill="1" applyAlignment="1" applyProtection="1">
      <alignment vertical="center"/>
    </xf>
    <xf numFmtId="37" fontId="13" fillId="0" borderId="0" xfId="0" applyNumberFormat="1" applyFont="1" applyFill="1" applyBorder="1" applyAlignment="1" applyProtection="1">
      <alignment vertical="center"/>
      <protection locked="0"/>
    </xf>
    <xf numFmtId="37" fontId="14" fillId="0" borderId="0" xfId="0" applyNumberFormat="1" applyFont="1" applyFill="1" applyBorder="1" applyAlignment="1" applyProtection="1">
      <alignment vertical="center"/>
      <protection locked="0"/>
    </xf>
    <xf numFmtId="176" fontId="13" fillId="0" borderId="0" xfId="0" applyNumberFormat="1" applyFont="1" applyFill="1" applyBorder="1" applyAlignment="1" applyProtection="1">
      <alignment vertical="center"/>
    </xf>
    <xf numFmtId="38" fontId="13" fillId="0" borderId="0" xfId="1" applyFont="1" applyFill="1" applyAlignment="1">
      <alignment vertical="center"/>
    </xf>
    <xf numFmtId="1" fontId="16" fillId="0" borderId="0" xfId="0" applyFont="1" applyFill="1" applyBorder="1" applyAlignment="1" applyProtection="1">
      <alignment vertical="center"/>
      <protection locked="0"/>
    </xf>
    <xf numFmtId="1" fontId="15" fillId="0" borderId="0" xfId="0" applyFont="1" applyFill="1" applyAlignment="1">
      <alignment vertical="center"/>
    </xf>
    <xf numFmtId="49" fontId="13" fillId="0" borderId="0" xfId="0" applyNumberFormat="1" applyFont="1" applyFill="1" applyAlignment="1">
      <alignment horizontal="center" vertical="center"/>
    </xf>
    <xf numFmtId="1" fontId="17" fillId="0" borderId="0" xfId="0" applyFont="1" applyFill="1" applyAlignment="1">
      <alignment vertical="center"/>
    </xf>
    <xf numFmtId="49" fontId="17" fillId="0" borderId="0" xfId="0" applyNumberFormat="1" applyFont="1" applyFill="1" applyAlignment="1">
      <alignment horizontal="center" vertical="center"/>
    </xf>
    <xf numFmtId="1" fontId="17" fillId="0" borderId="0" xfId="0" applyFont="1" applyFill="1" applyBorder="1" applyAlignment="1">
      <alignment vertical="center"/>
    </xf>
    <xf numFmtId="1" fontId="13" fillId="0" borderId="0" xfId="0" applyFont="1" applyFill="1" applyAlignment="1">
      <alignment horizontal="center" vertical="center"/>
    </xf>
    <xf numFmtId="37" fontId="19" fillId="0" borderId="0" xfId="0" applyNumberFormat="1" applyFont="1" applyFill="1" applyBorder="1" applyAlignment="1" applyProtection="1">
      <alignment horizontal="left" vertical="center" indent="2"/>
      <protection locked="0"/>
    </xf>
    <xf numFmtId="1" fontId="10" fillId="0" borderId="0" xfId="0" applyFont="1" applyFill="1" applyAlignment="1">
      <alignment horizontal="center" vertical="center"/>
    </xf>
    <xf numFmtId="1" fontId="10" fillId="0" borderId="0" xfId="0" applyFont="1" applyFill="1" applyBorder="1" applyAlignment="1">
      <alignment vertical="center"/>
    </xf>
    <xf numFmtId="37" fontId="19" fillId="0" borderId="0" xfId="0" applyNumberFormat="1" applyFont="1" applyFill="1" applyBorder="1" applyAlignment="1" applyProtection="1">
      <alignment vertical="center"/>
      <protection locked="0"/>
    </xf>
    <xf numFmtId="176" fontId="10" fillId="0" borderId="0" xfId="0" applyNumberFormat="1" applyFont="1" applyFill="1" applyAlignment="1" applyProtection="1">
      <alignment vertical="center"/>
    </xf>
    <xf numFmtId="1" fontId="6" fillId="0" borderId="0" xfId="0" applyFont="1" applyAlignment="1">
      <alignment vertical="center"/>
    </xf>
    <xf numFmtId="49" fontId="6" fillId="0" borderId="0" xfId="0" applyNumberFormat="1" applyFont="1" applyAlignment="1">
      <alignment vertical="center"/>
    </xf>
    <xf numFmtId="1" fontId="6" fillId="0" borderId="0" xfId="0" applyFont="1" applyBorder="1" applyAlignment="1">
      <alignment vertical="center"/>
    </xf>
    <xf numFmtId="1" fontId="6" fillId="0" borderId="2" xfId="0" applyFont="1" applyBorder="1" applyAlignment="1" applyProtection="1">
      <alignment vertical="center"/>
    </xf>
    <xf numFmtId="1" fontId="6" fillId="0" borderId="0" xfId="0" applyFont="1" applyBorder="1" applyAlignment="1" applyProtection="1">
      <alignment vertical="center"/>
    </xf>
    <xf numFmtId="176" fontId="6" fillId="0" borderId="0" xfId="0" applyNumberFormat="1" applyFont="1" applyBorder="1" applyAlignment="1" applyProtection="1">
      <alignment vertical="center"/>
    </xf>
    <xf numFmtId="176" fontId="6" fillId="0" borderId="0" xfId="0" applyNumberFormat="1" applyFont="1" applyAlignment="1">
      <alignment vertical="center"/>
    </xf>
    <xf numFmtId="1" fontId="13" fillId="0" borderId="0" xfId="0" applyFont="1" applyFill="1"/>
    <xf numFmtId="1" fontId="13" fillId="0" borderId="0" xfId="0" applyFont="1" applyFill="1" applyBorder="1"/>
    <xf numFmtId="1" fontId="23" fillId="0" borderId="0" xfId="0" applyFont="1" applyFill="1" applyAlignment="1">
      <alignment horizontal="center" vertical="center"/>
    </xf>
    <xf numFmtId="1" fontId="23" fillId="0" borderId="0" xfId="0" applyFont="1" applyFill="1"/>
    <xf numFmtId="1" fontId="23" fillId="0" borderId="0" xfId="0" applyNumberFormat="1" applyFont="1" applyFill="1" applyBorder="1" applyAlignment="1" applyProtection="1">
      <alignment vertical="center"/>
    </xf>
    <xf numFmtId="1" fontId="13" fillId="0" borderId="0" xfId="0" applyNumberFormat="1" applyFont="1" applyFill="1" applyBorder="1" applyAlignment="1" applyProtection="1">
      <alignment horizontal="right" vertical="center"/>
      <protection locked="0"/>
    </xf>
    <xf numFmtId="1" fontId="23" fillId="0" borderId="0" xfId="0" applyNumberFormat="1" applyFont="1" applyFill="1" applyBorder="1" applyAlignment="1" applyProtection="1">
      <alignment horizontal="center" vertical="center"/>
      <protection locked="0"/>
    </xf>
    <xf numFmtId="1" fontId="23" fillId="0" borderId="0" xfId="0" applyNumberFormat="1" applyFont="1" applyFill="1" applyAlignment="1" applyProtection="1">
      <alignment horizontal="center" vertical="center"/>
    </xf>
    <xf numFmtId="1" fontId="23" fillId="0" borderId="0" xfId="0" applyNumberFormat="1" applyFont="1" applyFill="1" applyAlignment="1" applyProtection="1">
      <alignment vertical="center"/>
    </xf>
    <xf numFmtId="176" fontId="23" fillId="0" borderId="0" xfId="0" applyNumberFormat="1" applyFont="1" applyFill="1" applyAlignment="1" applyProtection="1">
      <alignment vertical="center"/>
    </xf>
    <xf numFmtId="176" fontId="23" fillId="0" borderId="0" xfId="0" applyNumberFormat="1" applyFont="1" applyFill="1" applyAlignment="1" applyProtection="1">
      <alignment horizontal="center" vertical="center"/>
    </xf>
    <xf numFmtId="38" fontId="23" fillId="0" borderId="0" xfId="1" applyFont="1" applyFill="1" applyAlignment="1" applyProtection="1">
      <alignment vertical="center"/>
    </xf>
    <xf numFmtId="1" fontId="13" fillId="0" borderId="0" xfId="0" applyFont="1" applyFill="1" applyAlignment="1"/>
    <xf numFmtId="1" fontId="23" fillId="0" borderId="0" xfId="0" applyFont="1" applyFill="1" applyAlignment="1">
      <alignment vertical="center"/>
    </xf>
    <xf numFmtId="1" fontId="23" fillId="0" borderId="0" xfId="0" applyNumberFormat="1" applyFont="1" applyFill="1" applyBorder="1" applyAlignment="1" applyProtection="1"/>
    <xf numFmtId="1" fontId="13" fillId="0" borderId="0" xfId="0" applyFont="1"/>
    <xf numFmtId="186" fontId="13" fillId="0" borderId="0" xfId="0" applyNumberFormat="1" applyFont="1"/>
    <xf numFmtId="1" fontId="13" fillId="0" borderId="0" xfId="0" applyFont="1" applyFill="1" applyBorder="1" applyAlignment="1">
      <alignment horizontal="center" vertical="center"/>
    </xf>
    <xf numFmtId="1" fontId="24" fillId="0" borderId="0" xfId="0" applyFont="1" applyAlignment="1">
      <alignment vertical="center"/>
    </xf>
    <xf numFmtId="1" fontId="0" fillId="0" borderId="0" xfId="0" applyAlignment="1">
      <alignment vertical="center"/>
    </xf>
    <xf numFmtId="1" fontId="27" fillId="0" borderId="0" xfId="0" applyFont="1" applyFill="1" applyAlignment="1">
      <alignment vertical="center"/>
    </xf>
    <xf numFmtId="1" fontId="28" fillId="0" borderId="0" xfId="0" applyFont="1" applyFill="1" applyAlignment="1">
      <alignment vertical="center"/>
    </xf>
    <xf numFmtId="1" fontId="27" fillId="0" borderId="0" xfId="0" applyFont="1" applyFill="1" applyAlignment="1" applyProtection="1">
      <alignment vertical="center"/>
      <protection locked="0"/>
    </xf>
    <xf numFmtId="1" fontId="29" fillId="0" borderId="0" xfId="0" applyFont="1" applyFill="1" applyAlignment="1" applyProtection="1">
      <alignment vertical="center"/>
      <protection locked="0"/>
    </xf>
    <xf numFmtId="1" fontId="22" fillId="0" borderId="0" xfId="0" applyFont="1" applyFill="1" applyAlignment="1">
      <alignment vertical="center"/>
    </xf>
    <xf numFmtId="1" fontId="22" fillId="0" borderId="0" xfId="0" applyFont="1" applyAlignment="1">
      <alignment vertical="center"/>
    </xf>
    <xf numFmtId="1" fontId="4" fillId="0" borderId="0" xfId="0" applyNumberFormat="1" applyFont="1" applyFill="1" applyBorder="1" applyAlignment="1" applyProtection="1">
      <alignment horizontal="left" vertical="center"/>
      <protection locked="0"/>
    </xf>
    <xf numFmtId="1" fontId="4" fillId="0" borderId="0" xfId="0" applyNumberFormat="1" applyFont="1" applyFill="1" applyBorder="1" applyAlignment="1" applyProtection="1">
      <alignment vertical="center"/>
      <protection locked="0"/>
    </xf>
    <xf numFmtId="1" fontId="4" fillId="0" borderId="0" xfId="0" quotePrefix="1" applyNumberFormat="1" applyFont="1" applyFill="1" applyBorder="1" applyAlignment="1" applyProtection="1">
      <alignment horizontal="left" vertical="center"/>
      <protection locked="0"/>
    </xf>
    <xf numFmtId="1" fontId="4" fillId="0" borderId="0" xfId="0" applyNumberFormat="1" applyFont="1" applyFill="1" applyBorder="1" applyAlignment="1" applyProtection="1">
      <alignment horizontal="left" vertical="center" indent="1"/>
      <protection locked="0"/>
    </xf>
    <xf numFmtId="1" fontId="6" fillId="0" borderId="0" xfId="0" applyFont="1" applyFill="1" applyBorder="1" applyAlignment="1">
      <alignment vertical="center"/>
    </xf>
    <xf numFmtId="1" fontId="6" fillId="0" borderId="0" xfId="0" applyFont="1" applyFill="1" applyBorder="1" applyAlignment="1">
      <alignment horizontal="center" vertical="center"/>
    </xf>
    <xf numFmtId="176" fontId="9" fillId="0" borderId="0" xfId="0" applyNumberFormat="1" applyFont="1" applyFill="1" applyBorder="1" applyAlignment="1" applyProtection="1">
      <alignment horizontal="left" vertical="center" indent="1"/>
      <protection locked="0"/>
    </xf>
    <xf numFmtId="176" fontId="4" fillId="0" borderId="0" xfId="0" applyNumberFormat="1" applyFont="1" applyFill="1" applyBorder="1" applyAlignment="1" applyProtection="1">
      <alignment vertical="center"/>
      <protection locked="0"/>
    </xf>
    <xf numFmtId="37" fontId="4" fillId="0" borderId="0" xfId="0" applyNumberFormat="1" applyFont="1" applyFill="1" applyBorder="1" applyAlignment="1" applyProtection="1">
      <alignment vertical="center"/>
    </xf>
    <xf numFmtId="1" fontId="6" fillId="0" borderId="0" xfId="0" applyFont="1" applyFill="1" applyBorder="1" applyAlignment="1"/>
    <xf numFmtId="49" fontId="4" fillId="0" borderId="0" xfId="0" applyNumberFormat="1" applyFont="1" applyFill="1" applyBorder="1" applyAlignment="1" applyProtection="1">
      <alignment horizontal="center" vertical="center"/>
      <protection locked="0"/>
    </xf>
    <xf numFmtId="49" fontId="4" fillId="0" borderId="0" xfId="0" applyNumberFormat="1" applyFont="1" applyFill="1" applyBorder="1" applyAlignment="1" applyProtection="1">
      <alignment horizontal="center" vertical="center"/>
    </xf>
    <xf numFmtId="176" fontId="6" fillId="0" borderId="0" xfId="0" applyNumberFormat="1" applyFont="1" applyFill="1" applyBorder="1" applyAlignment="1" applyProtection="1">
      <alignment vertical="center"/>
      <protection locked="0"/>
    </xf>
    <xf numFmtId="187" fontId="6" fillId="0" borderId="0" xfId="0" applyNumberFormat="1" applyFont="1" applyFill="1" applyBorder="1" applyAlignment="1" applyProtection="1">
      <alignment vertical="center"/>
      <protection locked="0"/>
    </xf>
    <xf numFmtId="176" fontId="6" fillId="0" borderId="0" xfId="0" applyNumberFormat="1" applyFont="1" applyFill="1" applyBorder="1" applyAlignment="1" applyProtection="1">
      <alignment horizontal="left" vertical="center"/>
      <protection locked="0"/>
    </xf>
    <xf numFmtId="176" fontId="4" fillId="0" borderId="0" xfId="0" applyNumberFormat="1" applyFont="1" applyFill="1" applyBorder="1" applyAlignment="1" applyProtection="1">
      <alignment horizontal="left" vertical="center" justifyLastLine="1"/>
      <protection locked="0"/>
    </xf>
    <xf numFmtId="1" fontId="22" fillId="0" borderId="0" xfId="0" applyFont="1" applyFill="1" applyBorder="1" applyAlignment="1">
      <alignment vertical="center"/>
    </xf>
    <xf numFmtId="185" fontId="4" fillId="0" borderId="0" xfId="0" applyNumberFormat="1" applyFont="1" applyFill="1" applyBorder="1" applyAlignment="1" applyProtection="1">
      <alignment horizontal="right" vertical="center"/>
      <protection locked="0"/>
    </xf>
    <xf numFmtId="37" fontId="10" fillId="0" borderId="0" xfId="0" applyNumberFormat="1" applyFont="1" applyFill="1" applyAlignment="1" applyProtection="1">
      <alignment vertical="center"/>
    </xf>
    <xf numFmtId="37" fontId="30" fillId="0" borderId="0" xfId="0" applyNumberFormat="1" applyFont="1" applyFill="1" applyAlignment="1" applyProtection="1">
      <alignment vertical="center"/>
    </xf>
    <xf numFmtId="37" fontId="10" fillId="0" borderId="0" xfId="0" applyNumberFormat="1" applyFont="1" applyFill="1" applyBorder="1" applyAlignment="1" applyProtection="1">
      <alignment vertical="center"/>
    </xf>
    <xf numFmtId="176" fontId="10" fillId="0" borderId="0" xfId="0" applyNumberFormat="1" applyFont="1" applyFill="1" applyAlignment="1" applyProtection="1">
      <alignment vertical="center"/>
      <protection locked="0"/>
    </xf>
    <xf numFmtId="1" fontId="30" fillId="0" borderId="0" xfId="0" applyFont="1" applyFill="1" applyAlignment="1">
      <alignment vertical="center"/>
    </xf>
    <xf numFmtId="37" fontId="10" fillId="0" borderId="0" xfId="0" applyNumberFormat="1" applyFont="1" applyFill="1" applyAlignment="1" applyProtection="1">
      <alignment vertical="center"/>
      <protection locked="0"/>
    </xf>
    <xf numFmtId="37" fontId="30" fillId="0" borderId="0" xfId="0" applyNumberFormat="1" applyFont="1" applyFill="1" applyAlignment="1" applyProtection="1">
      <alignment vertical="center"/>
      <protection locked="0"/>
    </xf>
    <xf numFmtId="1" fontId="10" fillId="0" borderId="0" xfId="0" applyFont="1" applyFill="1" applyAlignment="1" applyProtection="1">
      <alignment vertical="center"/>
      <protection locked="0"/>
    </xf>
    <xf numFmtId="1" fontId="25" fillId="0" borderId="0" xfId="0" applyFont="1"/>
    <xf numFmtId="186" fontId="21" fillId="0" borderId="2" xfId="0" applyNumberFormat="1" applyFont="1" applyFill="1" applyBorder="1" applyAlignment="1" applyProtection="1">
      <alignment vertical="center"/>
      <protection locked="0"/>
    </xf>
    <xf numFmtId="186" fontId="21" fillId="0" borderId="3" xfId="0" applyNumberFormat="1" applyFont="1" applyFill="1" applyBorder="1" applyAlignment="1" applyProtection="1">
      <alignment vertical="center"/>
      <protection locked="0"/>
    </xf>
    <xf numFmtId="186" fontId="21" fillId="0" borderId="0" xfId="0" applyNumberFormat="1" applyFont="1" applyFill="1" applyBorder="1" applyAlignment="1" applyProtection="1">
      <alignment vertical="center"/>
      <protection locked="0"/>
    </xf>
    <xf numFmtId="1" fontId="25" fillId="0" borderId="0" xfId="0" applyFont="1" applyAlignment="1">
      <alignment vertical="center"/>
    </xf>
    <xf numFmtId="1" fontId="25" fillId="0" borderId="0" xfId="0" applyFont="1" applyBorder="1"/>
    <xf numFmtId="186" fontId="21" fillId="0" borderId="0" xfId="0" applyNumberFormat="1" applyFont="1" applyFill="1" applyBorder="1" applyAlignment="1" applyProtection="1">
      <alignment vertical="center"/>
    </xf>
    <xf numFmtId="186" fontId="21" fillId="0" borderId="0" xfId="0" applyNumberFormat="1" applyFont="1" applyFill="1" applyBorder="1" applyAlignment="1" applyProtection="1">
      <alignment horizontal="distributed" vertical="center"/>
      <protection locked="0"/>
    </xf>
    <xf numFmtId="186" fontId="21" fillId="0" borderId="4" xfId="0" applyNumberFormat="1" applyFont="1" applyFill="1" applyBorder="1" applyAlignment="1" applyProtection="1">
      <alignment vertical="center"/>
      <protection locked="0"/>
    </xf>
    <xf numFmtId="186" fontId="35" fillId="0" borderId="0" xfId="0" applyNumberFormat="1" applyFont="1" applyFill="1" applyBorder="1" applyAlignment="1" applyProtection="1">
      <alignment vertical="center"/>
      <protection locked="0"/>
    </xf>
    <xf numFmtId="1" fontId="21" fillId="0" borderId="5" xfId="0" applyNumberFormat="1" applyFont="1" applyFill="1" applyBorder="1" applyAlignment="1" applyProtection="1">
      <alignment vertical="center"/>
      <protection locked="0"/>
    </xf>
    <xf numFmtId="1" fontId="21" fillId="0" borderId="6" xfId="0" applyNumberFormat="1" applyFont="1" applyFill="1" applyBorder="1" applyAlignment="1" applyProtection="1">
      <alignment vertical="center"/>
      <protection locked="0"/>
    </xf>
    <xf numFmtId="1" fontId="21" fillId="0" borderId="5" xfId="0" applyNumberFormat="1" applyFont="1" applyFill="1" applyBorder="1" applyAlignment="1" applyProtection="1">
      <alignment horizontal="center" vertical="center"/>
      <protection locked="0"/>
    </xf>
    <xf numFmtId="1" fontId="25" fillId="0" borderId="0" xfId="0" applyFont="1" applyBorder="1" applyAlignment="1">
      <alignment vertical="center"/>
    </xf>
    <xf numFmtId="186" fontId="21" fillId="0" borderId="7" xfId="0" applyNumberFormat="1" applyFont="1" applyFill="1" applyBorder="1" applyAlignment="1" applyProtection="1">
      <alignment vertical="center"/>
      <protection locked="0"/>
    </xf>
    <xf numFmtId="1" fontId="21" fillId="0" borderId="8" xfId="0" applyNumberFormat="1" applyFont="1" applyFill="1" applyBorder="1" applyAlignment="1" applyProtection="1">
      <alignment vertical="center"/>
      <protection locked="0"/>
    </xf>
    <xf numFmtId="186" fontId="21" fillId="0" borderId="9" xfId="0" applyNumberFormat="1" applyFont="1" applyFill="1" applyBorder="1" applyAlignment="1" applyProtection="1">
      <alignment vertical="center"/>
      <protection locked="0"/>
    </xf>
    <xf numFmtId="1" fontId="25" fillId="0" borderId="10" xfId="0" applyFont="1" applyBorder="1" applyAlignment="1">
      <alignment vertical="center"/>
    </xf>
    <xf numFmtId="177" fontId="25" fillId="0" borderId="10" xfId="0" applyNumberFormat="1" applyFont="1" applyBorder="1"/>
    <xf numFmtId="1" fontId="25" fillId="0" borderId="10" xfId="0" applyFont="1" applyBorder="1" applyAlignment="1">
      <alignment horizontal="center" vertical="center"/>
    </xf>
    <xf numFmtId="1" fontId="25" fillId="0" borderId="10" xfId="0" applyFont="1" applyBorder="1" applyAlignment="1">
      <alignment horizontal="center"/>
    </xf>
    <xf numFmtId="176" fontId="4" fillId="0" borderId="0" xfId="0" applyNumberFormat="1" applyFont="1" applyFill="1" applyBorder="1" applyAlignment="1" applyProtection="1">
      <alignment vertical="center" textRotation="255"/>
    </xf>
    <xf numFmtId="37" fontId="4" fillId="0" borderId="0" xfId="0" applyNumberFormat="1" applyFont="1" applyFill="1" applyBorder="1" applyAlignment="1" applyProtection="1">
      <alignment vertical="center" justifyLastLine="1"/>
      <protection locked="0"/>
    </xf>
    <xf numFmtId="1" fontId="19" fillId="0" borderId="0" xfId="0" applyFont="1" applyFill="1" applyBorder="1" applyAlignment="1">
      <alignment vertical="center"/>
    </xf>
    <xf numFmtId="37" fontId="30" fillId="0" borderId="0" xfId="0" applyNumberFormat="1" applyFont="1" applyFill="1" applyBorder="1" applyAlignment="1" applyProtection="1">
      <alignment vertical="center"/>
    </xf>
    <xf numFmtId="1" fontId="30" fillId="0" borderId="0" xfId="0" applyFont="1" applyFill="1" applyBorder="1" applyAlignment="1">
      <alignment vertical="center"/>
    </xf>
    <xf numFmtId="176" fontId="4" fillId="0" borderId="11" xfId="0" applyNumberFormat="1" applyFont="1" applyFill="1" applyBorder="1" applyAlignment="1" applyProtection="1"/>
    <xf numFmtId="1" fontId="6" fillId="0" borderId="11" xfId="0" applyFont="1" applyFill="1" applyBorder="1" applyAlignment="1"/>
    <xf numFmtId="1" fontId="26" fillId="0" borderId="0" xfId="0" applyFont="1" applyAlignment="1">
      <alignment horizontal="left" vertical="center"/>
    </xf>
    <xf numFmtId="1" fontId="26" fillId="0" borderId="0" xfId="0" applyFont="1" applyAlignment="1">
      <alignment horizontal="center" vertical="center"/>
    </xf>
    <xf numFmtId="37" fontId="7" fillId="0" borderId="0" xfId="0" applyNumberFormat="1" applyFont="1" applyFill="1" applyBorder="1" applyAlignment="1" applyProtection="1">
      <alignment vertical="center"/>
    </xf>
    <xf numFmtId="1" fontId="7" fillId="0" borderId="0" xfId="0" applyFont="1" applyFill="1" applyBorder="1" applyAlignment="1">
      <alignment vertical="center"/>
    </xf>
    <xf numFmtId="37" fontId="7" fillId="0" borderId="0" xfId="0" applyNumberFormat="1" applyFont="1" applyFill="1" applyBorder="1" applyAlignment="1" applyProtection="1">
      <alignment vertical="center"/>
      <protection locked="0"/>
    </xf>
    <xf numFmtId="37" fontId="36" fillId="0" borderId="0" xfId="0" applyNumberFormat="1" applyFont="1" applyFill="1" applyBorder="1" applyAlignment="1" applyProtection="1">
      <alignment vertical="center"/>
      <protection locked="0"/>
    </xf>
    <xf numFmtId="1" fontId="7" fillId="0" borderId="0" xfId="0" applyFont="1" applyFill="1" applyBorder="1" applyAlignment="1" applyProtection="1">
      <alignment vertical="center"/>
      <protection locked="0"/>
    </xf>
    <xf numFmtId="1" fontId="7" fillId="0" borderId="0" xfId="0" applyFont="1" applyFill="1" applyAlignment="1" applyProtection="1">
      <alignment vertical="center"/>
      <protection locked="0"/>
    </xf>
    <xf numFmtId="37" fontId="7" fillId="0" borderId="0" xfId="0" applyNumberFormat="1" applyFont="1" applyFill="1" applyAlignment="1" applyProtection="1">
      <alignment vertical="center"/>
      <protection locked="0"/>
    </xf>
    <xf numFmtId="176" fontId="7" fillId="0" borderId="0" xfId="0" applyNumberFormat="1" applyFont="1" applyFill="1" applyAlignment="1" applyProtection="1">
      <alignment vertical="center"/>
      <protection locked="0"/>
    </xf>
    <xf numFmtId="1" fontId="22" fillId="0" borderId="0" xfId="0" applyFont="1" applyBorder="1" applyAlignment="1" applyProtection="1">
      <alignment vertical="center"/>
    </xf>
    <xf numFmtId="1" fontId="22" fillId="0" borderId="0" xfId="0" applyFont="1" applyBorder="1" applyAlignment="1" applyProtection="1">
      <alignment horizontal="center"/>
    </xf>
    <xf numFmtId="1" fontId="23" fillId="0" borderId="0" xfId="0" applyNumberFormat="1" applyFont="1" applyFill="1" applyBorder="1" applyAlignment="1" applyProtection="1">
      <alignment horizontal="center"/>
      <protection locked="0"/>
    </xf>
    <xf numFmtId="176" fontId="23" fillId="0" borderId="0" xfId="0" applyNumberFormat="1" applyFont="1" applyFill="1" applyBorder="1" applyAlignment="1" applyProtection="1">
      <alignment horizontal="right" vertical="center"/>
      <protection locked="0"/>
    </xf>
    <xf numFmtId="37" fontId="38" fillId="0" borderId="0" xfId="0" applyNumberFormat="1" applyFont="1" applyFill="1" applyBorder="1" applyAlignment="1" applyProtection="1">
      <alignment vertical="center"/>
    </xf>
    <xf numFmtId="37" fontId="38" fillId="0" borderId="0" xfId="0" applyNumberFormat="1" applyFont="1" applyFill="1" applyBorder="1" applyAlignment="1" applyProtection="1">
      <alignment horizontal="distributed" vertical="center" justifyLastLine="1"/>
      <protection locked="0"/>
    </xf>
    <xf numFmtId="1" fontId="38" fillId="0" borderId="11" xfId="0" applyFont="1" applyFill="1" applyBorder="1" applyAlignment="1">
      <alignment vertical="center"/>
    </xf>
    <xf numFmtId="1" fontId="38" fillId="0" borderId="0" xfId="0" applyFont="1" applyFill="1" applyBorder="1" applyAlignment="1">
      <alignment vertical="center"/>
    </xf>
    <xf numFmtId="37" fontId="38" fillId="0" borderId="0" xfId="0" applyNumberFormat="1" applyFont="1" applyFill="1" applyBorder="1" applyAlignment="1" applyProtection="1">
      <alignment horizontal="center" vertical="center" justifyLastLine="1"/>
      <protection locked="0"/>
    </xf>
    <xf numFmtId="1" fontId="38" fillId="0" borderId="0" xfId="0" applyFont="1" applyFill="1" applyAlignment="1">
      <alignment vertical="center"/>
    </xf>
    <xf numFmtId="37" fontId="40" fillId="0" borderId="0" xfId="0" applyNumberFormat="1" applyFont="1" applyFill="1" applyBorder="1" applyAlignment="1" applyProtection="1">
      <alignment vertical="center"/>
    </xf>
    <xf numFmtId="1" fontId="40" fillId="0" borderId="0" xfId="0" applyFont="1" applyFill="1" applyBorder="1" applyAlignment="1">
      <alignment vertical="center"/>
    </xf>
    <xf numFmtId="37" fontId="40" fillId="0" borderId="0" xfId="0" applyNumberFormat="1" applyFont="1" applyFill="1" applyBorder="1" applyAlignment="1" applyProtection="1">
      <alignment vertical="center"/>
      <protection locked="0"/>
    </xf>
    <xf numFmtId="1" fontId="41" fillId="0" borderId="0" xfId="0" applyFont="1" applyFill="1" applyBorder="1" applyAlignment="1">
      <alignment vertical="center"/>
    </xf>
    <xf numFmtId="37" fontId="41" fillId="0" borderId="0" xfId="0" applyNumberFormat="1" applyFont="1" applyFill="1" applyAlignment="1" applyProtection="1">
      <alignment vertical="center"/>
    </xf>
    <xf numFmtId="37" fontId="41" fillId="0" borderId="0" xfId="0" applyNumberFormat="1" applyFont="1" applyFill="1" applyAlignment="1" applyProtection="1">
      <alignment vertical="center"/>
      <protection locked="0"/>
    </xf>
    <xf numFmtId="1" fontId="41" fillId="0" borderId="0" xfId="0" applyFont="1" applyFill="1" applyAlignment="1">
      <alignment vertical="center"/>
    </xf>
    <xf numFmtId="1" fontId="41" fillId="0" borderId="0" xfId="0" applyFont="1" applyFill="1" applyBorder="1" applyAlignment="1" applyProtection="1">
      <alignment vertical="center"/>
      <protection locked="0"/>
    </xf>
    <xf numFmtId="1" fontId="41" fillId="0" borderId="0" xfId="0" applyFont="1" applyFill="1" applyAlignment="1" applyProtection="1">
      <alignment vertical="center"/>
      <protection locked="0"/>
    </xf>
    <xf numFmtId="1" fontId="26" fillId="0" borderId="0" xfId="0" applyFont="1" applyFill="1" applyBorder="1" applyAlignment="1">
      <alignment vertical="center"/>
    </xf>
    <xf numFmtId="37" fontId="26" fillId="0" borderId="0" xfId="0" applyNumberFormat="1" applyFont="1" applyFill="1" applyBorder="1" applyAlignment="1" applyProtection="1">
      <alignment horizontal="distributed" vertical="center" justifyLastLine="1"/>
      <protection locked="0"/>
    </xf>
    <xf numFmtId="1" fontId="26" fillId="0" borderId="0" xfId="0" applyFont="1" applyFill="1" applyAlignment="1">
      <alignment vertical="center"/>
    </xf>
    <xf numFmtId="1" fontId="26" fillId="0" borderId="0" xfId="0" applyFont="1" applyFill="1" applyBorder="1" applyAlignment="1">
      <alignment horizontal="right" vertical="center"/>
    </xf>
    <xf numFmtId="1" fontId="7" fillId="0" borderId="0" xfId="0" applyFont="1" applyFill="1" applyAlignment="1">
      <alignment vertical="center"/>
    </xf>
    <xf numFmtId="3" fontId="40" fillId="0" borderId="5" xfId="0" applyNumberFormat="1" applyFont="1" applyFill="1" applyBorder="1" applyAlignment="1" applyProtection="1">
      <alignment vertical="center"/>
      <protection locked="0"/>
    </xf>
    <xf numFmtId="3" fontId="40" fillId="0" borderId="6" xfId="0" applyNumberFormat="1" applyFont="1" applyFill="1" applyBorder="1" applyAlignment="1" applyProtection="1">
      <alignment vertical="center"/>
      <protection locked="0"/>
    </xf>
    <xf numFmtId="186" fontId="40" fillId="0" borderId="3" xfId="0" applyNumberFormat="1" applyFont="1" applyFill="1" applyBorder="1" applyAlignment="1" applyProtection="1">
      <alignment vertical="center"/>
      <protection locked="0"/>
    </xf>
    <xf numFmtId="186" fontId="40" fillId="0" borderId="12" xfId="0" applyNumberFormat="1" applyFont="1" applyFill="1" applyBorder="1" applyAlignment="1" applyProtection="1">
      <alignment vertical="center"/>
      <protection locked="0"/>
    </xf>
    <xf numFmtId="186" fontId="40" fillId="0" borderId="2" xfId="0" applyNumberFormat="1" applyFont="1" applyFill="1" applyBorder="1" applyAlignment="1" applyProtection="1">
      <alignment vertical="center"/>
      <protection locked="0"/>
    </xf>
    <xf numFmtId="186" fontId="40" fillId="0" borderId="5" xfId="0" applyNumberFormat="1" applyFont="1" applyFill="1" applyBorder="1" applyAlignment="1" applyProtection="1">
      <alignment vertical="center"/>
      <protection locked="0"/>
    </xf>
    <xf numFmtId="186" fontId="40" fillId="0" borderId="8" xfId="0" applyNumberFormat="1" applyFont="1" applyFill="1" applyBorder="1" applyAlignment="1" applyProtection="1">
      <alignment vertical="center"/>
      <protection locked="0"/>
    </xf>
    <xf numFmtId="1" fontId="7" fillId="0" borderId="8" xfId="0" applyFont="1" applyFill="1" applyBorder="1" applyAlignment="1">
      <alignment vertical="center"/>
    </xf>
    <xf numFmtId="176" fontId="7" fillId="0" borderId="0" xfId="0" applyNumberFormat="1" applyFont="1" applyFill="1" applyAlignment="1" applyProtection="1">
      <alignment vertical="center"/>
    </xf>
    <xf numFmtId="1" fontId="40" fillId="0" borderId="11" xfId="0" applyFont="1" applyFill="1" applyBorder="1" applyAlignment="1">
      <alignment vertical="center"/>
    </xf>
    <xf numFmtId="37" fontId="40" fillId="0" borderId="11" xfId="0" applyNumberFormat="1" applyFont="1" applyFill="1" applyBorder="1" applyAlignment="1" applyProtection="1">
      <alignment vertical="center"/>
    </xf>
    <xf numFmtId="37" fontId="40" fillId="0" borderId="11" xfId="0" applyNumberFormat="1" applyFont="1" applyFill="1" applyBorder="1" applyAlignment="1" applyProtection="1">
      <alignment horizontal="right" vertical="center"/>
    </xf>
    <xf numFmtId="37" fontId="40" fillId="0" borderId="0" xfId="0" applyNumberFormat="1" applyFont="1" applyFill="1" applyBorder="1" applyAlignment="1" applyProtection="1">
      <alignment horizontal="distributed" vertical="center" justifyLastLine="1"/>
      <protection locked="0"/>
    </xf>
    <xf numFmtId="187" fontId="40" fillId="0" borderId="2" xfId="0" applyNumberFormat="1" applyFont="1" applyFill="1" applyBorder="1" applyAlignment="1" applyProtection="1">
      <alignment vertical="center"/>
      <protection locked="0"/>
    </xf>
    <xf numFmtId="187" fontId="40" fillId="0" borderId="5" xfId="0" applyNumberFormat="1" applyFont="1" applyFill="1" applyBorder="1" applyAlignment="1" applyProtection="1">
      <alignment vertical="center"/>
      <protection locked="0"/>
    </xf>
    <xf numFmtId="187" fontId="40" fillId="0" borderId="0" xfId="0" applyNumberFormat="1" applyFont="1" applyFill="1" applyBorder="1" applyAlignment="1" applyProtection="1">
      <alignment vertical="center"/>
      <protection locked="0"/>
    </xf>
    <xf numFmtId="187" fontId="40" fillId="0" borderId="10" xfId="0" applyNumberFormat="1" applyFont="1" applyFill="1" applyBorder="1" applyAlignment="1" applyProtection="1">
      <alignment vertical="center"/>
      <protection locked="0"/>
    </xf>
    <xf numFmtId="187" fontId="40" fillId="0" borderId="13" xfId="0" applyNumberFormat="1" applyFont="1" applyFill="1" applyBorder="1" applyAlignment="1" applyProtection="1">
      <alignment vertical="center"/>
      <protection locked="0"/>
    </xf>
    <xf numFmtId="37" fontId="40" fillId="0" borderId="5" xfId="0" applyNumberFormat="1" applyFont="1" applyFill="1" applyBorder="1" applyAlignment="1" applyProtection="1">
      <alignment horizontal="center" vertical="center"/>
      <protection locked="0"/>
    </xf>
    <xf numFmtId="41" fontId="40" fillId="0" borderId="6" xfId="0" applyNumberFormat="1" applyFont="1" applyFill="1" applyBorder="1" applyAlignment="1" applyProtection="1">
      <alignment horizontal="right" vertical="center"/>
      <protection locked="0"/>
    </xf>
    <xf numFmtId="37" fontId="40" fillId="0" borderId="6" xfId="0" applyNumberFormat="1" applyFont="1" applyFill="1" applyBorder="1" applyAlignment="1" applyProtection="1">
      <alignment horizontal="center" vertical="center"/>
      <protection locked="0"/>
    </xf>
    <xf numFmtId="187" fontId="40" fillId="0" borderId="14" xfId="0" applyNumberFormat="1" applyFont="1" applyFill="1" applyBorder="1" applyAlignment="1" applyProtection="1">
      <alignment vertical="center"/>
      <protection locked="0"/>
    </xf>
    <xf numFmtId="187" fontId="40" fillId="0" borderId="11" xfId="0" applyNumberFormat="1" applyFont="1" applyFill="1" applyBorder="1" applyAlignment="1" applyProtection="1">
      <alignment vertical="center"/>
      <protection locked="0"/>
    </xf>
    <xf numFmtId="1" fontId="40" fillId="0" borderId="14" xfId="0" applyFont="1" applyFill="1" applyBorder="1" applyAlignment="1">
      <alignment vertical="center"/>
    </xf>
    <xf numFmtId="37" fontId="40" fillId="0" borderId="0" xfId="0" applyNumberFormat="1" applyFont="1" applyFill="1" applyAlignment="1" applyProtection="1">
      <alignment vertical="center"/>
    </xf>
    <xf numFmtId="1" fontId="40" fillId="0" borderId="0" xfId="0" applyFont="1" applyFill="1" applyAlignment="1">
      <alignment vertical="center"/>
    </xf>
    <xf numFmtId="1" fontId="39" fillId="0" borderId="0" xfId="0" applyFont="1" applyFill="1" applyBorder="1" applyAlignment="1">
      <alignment vertical="center"/>
    </xf>
    <xf numFmtId="1" fontId="39" fillId="0" borderId="11" xfId="0" applyFont="1" applyFill="1" applyBorder="1" applyAlignment="1">
      <alignment vertical="center"/>
    </xf>
    <xf numFmtId="1" fontId="40" fillId="0" borderId="0" xfId="0" applyFont="1" applyFill="1" applyBorder="1" applyAlignment="1">
      <alignment horizontal="right" vertical="center"/>
    </xf>
    <xf numFmtId="187" fontId="40" fillId="0" borderId="6" xfId="0" applyNumberFormat="1" applyFont="1" applyFill="1" applyBorder="1" applyAlignment="1" applyProtection="1">
      <alignment vertical="center"/>
      <protection locked="0"/>
    </xf>
    <xf numFmtId="187" fontId="40" fillId="0" borderId="4" xfId="0" applyNumberFormat="1" applyFont="1" applyFill="1" applyBorder="1" applyAlignment="1" applyProtection="1">
      <alignment vertical="center"/>
      <protection locked="0"/>
    </xf>
    <xf numFmtId="37" fontId="40" fillId="0" borderId="6" xfId="0" applyNumberFormat="1" applyFont="1" applyFill="1" applyBorder="1" applyAlignment="1" applyProtection="1">
      <alignment vertical="center"/>
      <protection locked="0"/>
    </xf>
    <xf numFmtId="1" fontId="40" fillId="0" borderId="10" xfId="0" applyFont="1" applyFill="1" applyBorder="1" applyAlignment="1">
      <alignment vertical="center"/>
    </xf>
    <xf numFmtId="37" fontId="40" fillId="0" borderId="0" xfId="0" applyNumberFormat="1" applyFont="1" applyFill="1" applyBorder="1" applyAlignment="1" applyProtection="1">
      <alignment horizontal="right" vertical="center"/>
    </xf>
    <xf numFmtId="176" fontId="7" fillId="0" borderId="0" xfId="0" applyNumberFormat="1" applyFont="1" applyFill="1" applyBorder="1" applyAlignment="1" applyProtection="1">
      <alignment vertical="center"/>
    </xf>
    <xf numFmtId="1" fontId="7" fillId="0" borderId="2" xfId="0" applyFont="1" applyFill="1" applyBorder="1" applyAlignment="1">
      <alignment vertical="center"/>
    </xf>
    <xf numFmtId="1" fontId="40" fillId="0" borderId="6" xfId="0" applyFont="1" applyFill="1" applyBorder="1" applyAlignment="1">
      <alignment vertical="center"/>
    </xf>
    <xf numFmtId="3" fontId="40" fillId="0" borderId="14" xfId="0" applyNumberFormat="1" applyFont="1" applyFill="1" applyBorder="1" applyAlignment="1" applyProtection="1">
      <alignment vertical="center"/>
      <protection locked="0"/>
    </xf>
    <xf numFmtId="37" fontId="40" fillId="0" borderId="14" xfId="0" applyNumberFormat="1" applyFont="1" applyFill="1" applyBorder="1" applyAlignment="1" applyProtection="1">
      <alignment vertical="center"/>
      <protection locked="0"/>
    </xf>
    <xf numFmtId="37" fontId="40" fillId="0" borderId="0" xfId="0" applyNumberFormat="1" applyFont="1" applyFill="1" applyAlignment="1" applyProtection="1">
      <alignment vertical="center"/>
      <protection locked="0"/>
    </xf>
    <xf numFmtId="1" fontId="7" fillId="0" borderId="0" xfId="0" applyFont="1" applyFill="1" applyBorder="1" applyAlignment="1">
      <alignment horizontal="center" vertical="center"/>
    </xf>
    <xf numFmtId="176" fontId="40" fillId="0" borderId="0" xfId="0" applyNumberFormat="1" applyFont="1" applyFill="1" applyAlignment="1" applyProtection="1">
      <alignment vertical="center"/>
    </xf>
    <xf numFmtId="1" fontId="40" fillId="0" borderId="15" xfId="0" applyFont="1" applyFill="1" applyBorder="1" applyAlignment="1">
      <alignment vertical="center"/>
    </xf>
    <xf numFmtId="37" fontId="40" fillId="0" borderId="5" xfId="0" applyNumberFormat="1" applyFont="1" applyFill="1" applyBorder="1" applyAlignment="1" applyProtection="1">
      <alignment vertical="center"/>
      <protection locked="0"/>
    </xf>
    <xf numFmtId="37" fontId="40" fillId="0" borderId="0" xfId="0" applyNumberFormat="1" applyFont="1" applyFill="1" applyBorder="1" applyAlignment="1" applyProtection="1">
      <alignment horizontal="right" vertical="center"/>
      <protection locked="0"/>
    </xf>
    <xf numFmtId="37" fontId="40" fillId="0" borderId="15" xfId="0" applyNumberFormat="1" applyFont="1" applyFill="1" applyBorder="1" applyAlignment="1" applyProtection="1">
      <alignment vertical="center"/>
      <protection locked="0"/>
    </xf>
    <xf numFmtId="37" fontId="40" fillId="0" borderId="16" xfId="0" applyNumberFormat="1" applyFont="1" applyFill="1" applyBorder="1" applyAlignment="1" applyProtection="1">
      <alignment vertical="center"/>
      <protection locked="0"/>
    </xf>
    <xf numFmtId="178" fontId="40" fillId="0" borderId="5" xfId="0" applyNumberFormat="1" applyFont="1" applyFill="1" applyBorder="1" applyAlignment="1" applyProtection="1">
      <alignment vertical="center"/>
      <protection locked="0"/>
    </xf>
    <xf numFmtId="178" fontId="40" fillId="0" borderId="6" xfId="0" applyNumberFormat="1" applyFont="1" applyFill="1" applyBorder="1" applyAlignment="1" applyProtection="1">
      <alignment vertical="center"/>
      <protection locked="0"/>
    </xf>
    <xf numFmtId="37" fontId="40" fillId="0" borderId="14" xfId="0" applyNumberFormat="1" applyFont="1" applyFill="1" applyBorder="1" applyAlignment="1" applyProtection="1">
      <alignment horizontal="center" vertical="center"/>
      <protection locked="0"/>
    </xf>
    <xf numFmtId="178" fontId="40" fillId="0" borderId="14" xfId="0" applyNumberFormat="1" applyFont="1" applyFill="1" applyBorder="1" applyAlignment="1" applyProtection="1">
      <alignment vertical="center"/>
      <protection locked="0"/>
    </xf>
    <xf numFmtId="1" fontId="26" fillId="0" borderId="0" xfId="0" applyFont="1" applyFill="1" applyBorder="1" applyAlignment="1" applyProtection="1">
      <alignment vertical="center"/>
      <protection locked="0"/>
    </xf>
    <xf numFmtId="49" fontId="26" fillId="0" borderId="0" xfId="0" applyNumberFormat="1" applyFont="1" applyFill="1" applyAlignment="1" applyProtection="1">
      <alignment horizontal="center" vertical="center"/>
      <protection locked="0"/>
    </xf>
    <xf numFmtId="1" fontId="26" fillId="0" borderId="0" xfId="0" applyFont="1" applyFill="1" applyAlignment="1" applyProtection="1">
      <alignment vertical="center"/>
      <protection locked="0"/>
    </xf>
    <xf numFmtId="49" fontId="41" fillId="0" borderId="0" xfId="0" applyNumberFormat="1" applyFont="1" applyFill="1" applyAlignment="1" applyProtection="1">
      <alignment horizontal="center" vertical="center"/>
      <protection locked="0"/>
    </xf>
    <xf numFmtId="1" fontId="26" fillId="0" borderId="11" xfId="0" applyFont="1" applyFill="1" applyBorder="1" applyAlignment="1" applyProtection="1">
      <alignment vertical="center"/>
      <protection locked="0"/>
    </xf>
    <xf numFmtId="179" fontId="26" fillId="0" borderId="0" xfId="0" applyNumberFormat="1" applyFont="1" applyFill="1" applyBorder="1" applyAlignment="1" applyProtection="1">
      <alignment vertical="center"/>
      <protection locked="0"/>
    </xf>
    <xf numFmtId="49" fontId="26" fillId="0" borderId="0" xfId="0" applyNumberFormat="1" applyFont="1" applyFill="1" applyBorder="1" applyAlignment="1" applyProtection="1">
      <alignment horizontal="right" vertical="center"/>
      <protection locked="0"/>
    </xf>
    <xf numFmtId="179" fontId="41"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horizontal="center" vertical="center"/>
      <protection locked="0"/>
    </xf>
    <xf numFmtId="176" fontId="41" fillId="0" borderId="0" xfId="0" applyNumberFormat="1" applyFont="1" applyFill="1" applyBorder="1" applyAlignment="1" applyProtection="1">
      <alignment vertical="center"/>
      <protection locked="0"/>
    </xf>
    <xf numFmtId="1" fontId="26" fillId="0" borderId="0" xfId="0" applyFont="1" applyFill="1" applyAlignment="1" applyProtection="1">
      <alignment horizontal="center" vertical="center"/>
      <protection locked="0"/>
    </xf>
    <xf numFmtId="1" fontId="26" fillId="0" borderId="0" xfId="0" applyFont="1" applyFill="1" applyAlignment="1">
      <alignment horizontal="center" vertical="center"/>
    </xf>
    <xf numFmtId="1" fontId="38" fillId="0" borderId="0" xfId="0" applyFont="1" applyFill="1" applyBorder="1" applyAlignment="1" applyProtection="1">
      <alignment vertical="center"/>
      <protection locked="0"/>
    </xf>
    <xf numFmtId="1" fontId="44" fillId="0" borderId="0" xfId="0" applyFont="1" applyBorder="1" applyAlignment="1" applyProtection="1">
      <alignment horizontal="center"/>
    </xf>
    <xf numFmtId="1" fontId="44" fillId="0" borderId="0" xfId="0" applyFont="1" applyBorder="1" applyAlignment="1" applyProtection="1">
      <alignment vertical="center"/>
    </xf>
    <xf numFmtId="1" fontId="44" fillId="0" borderId="0" xfId="0" applyFont="1" applyAlignment="1">
      <alignment vertical="center"/>
    </xf>
    <xf numFmtId="1" fontId="43" fillId="0" borderId="0" xfId="0" applyFont="1" applyAlignment="1">
      <alignment vertical="center"/>
    </xf>
    <xf numFmtId="1" fontId="43" fillId="0" borderId="2" xfId="0" applyFont="1" applyBorder="1" applyAlignment="1" applyProtection="1">
      <alignment vertical="center"/>
    </xf>
    <xf numFmtId="1" fontId="44" fillId="0" borderId="5" xfId="0" applyFont="1" applyBorder="1" applyAlignment="1" applyProtection="1">
      <alignment vertical="center"/>
    </xf>
    <xf numFmtId="187" fontId="44" fillId="0" borderId="5" xfId="0" applyNumberFormat="1" applyFont="1" applyFill="1" applyBorder="1" applyAlignment="1" applyProtection="1">
      <alignment vertical="center"/>
    </xf>
    <xf numFmtId="1" fontId="44" fillId="0" borderId="6" xfId="0" applyFont="1" applyBorder="1" applyAlignment="1" applyProtection="1">
      <alignment vertical="center"/>
    </xf>
    <xf numFmtId="187" fontId="44" fillId="0" borderId="6" xfId="0" applyNumberFormat="1" applyFont="1" applyFill="1" applyBorder="1" applyAlignment="1" applyProtection="1">
      <alignment vertical="center"/>
    </xf>
    <xf numFmtId="1" fontId="44" fillId="0" borderId="14" xfId="0" applyFont="1" applyBorder="1" applyAlignment="1" applyProtection="1">
      <alignment vertical="center"/>
    </xf>
    <xf numFmtId="187" fontId="44" fillId="0" borderId="14" xfId="0" applyNumberFormat="1" applyFont="1" applyFill="1" applyBorder="1" applyAlignment="1" applyProtection="1">
      <alignment vertical="center"/>
    </xf>
    <xf numFmtId="1" fontId="26" fillId="0" borderId="0" xfId="0" applyFont="1" applyBorder="1"/>
    <xf numFmtId="1" fontId="26" fillId="0" borderId="0" xfId="0" applyFont="1"/>
    <xf numFmtId="176" fontId="32" fillId="0" borderId="0" xfId="0" applyNumberFormat="1" applyFont="1" applyFill="1" applyBorder="1" applyAlignment="1" applyProtection="1">
      <alignment horizontal="center" vertical="center"/>
    </xf>
    <xf numFmtId="49" fontId="43" fillId="0" borderId="0" xfId="0" applyNumberFormat="1" applyFont="1" applyAlignment="1">
      <alignment vertical="center"/>
    </xf>
    <xf numFmtId="179" fontId="32" fillId="0" borderId="0" xfId="0" applyNumberFormat="1" applyFont="1" applyFill="1" applyBorder="1" applyAlignment="1" applyProtection="1">
      <alignment vertical="center"/>
      <protection locked="0"/>
    </xf>
    <xf numFmtId="176" fontId="22" fillId="0" borderId="0" xfId="0" applyNumberFormat="1" applyFont="1" applyFill="1" applyAlignment="1">
      <alignment vertical="center"/>
    </xf>
    <xf numFmtId="1" fontId="45" fillId="0" borderId="0" xfId="0" applyFont="1" applyFill="1" applyAlignment="1">
      <alignment vertical="center"/>
    </xf>
    <xf numFmtId="176" fontId="32" fillId="0" borderId="0" xfId="0" applyNumberFormat="1" applyFont="1" applyFill="1" applyBorder="1" applyAlignment="1" applyProtection="1">
      <alignment horizontal="left" vertical="center"/>
      <protection locked="0"/>
    </xf>
    <xf numFmtId="187" fontId="44" fillId="0" borderId="2" xfId="0" applyNumberFormat="1" applyFont="1" applyFill="1" applyBorder="1" applyAlignment="1" applyProtection="1">
      <alignment vertical="center"/>
      <protection locked="0"/>
    </xf>
    <xf numFmtId="187" fontId="44" fillId="0" borderId="5" xfId="0" applyNumberFormat="1" applyFont="1" applyFill="1" applyBorder="1" applyAlignment="1" applyProtection="1">
      <alignment vertical="center"/>
      <protection locked="0"/>
    </xf>
    <xf numFmtId="187" fontId="44" fillId="0" borderId="0" xfId="0" applyNumberFormat="1" applyFont="1" applyFill="1" applyBorder="1" applyAlignment="1" applyProtection="1">
      <alignment vertical="center"/>
      <protection locked="0"/>
    </xf>
    <xf numFmtId="187" fontId="44" fillId="0" borderId="17" xfId="0" applyNumberFormat="1" applyFont="1" applyFill="1" applyBorder="1" applyAlignment="1" applyProtection="1">
      <alignment vertical="center"/>
      <protection locked="0"/>
    </xf>
    <xf numFmtId="187" fontId="44" fillId="0" borderId="3" xfId="0" applyNumberFormat="1" applyFont="1" applyFill="1" applyBorder="1" applyAlignment="1" applyProtection="1">
      <alignment vertical="center"/>
      <protection locked="0"/>
    </xf>
    <xf numFmtId="187" fontId="44" fillId="0" borderId="6" xfId="0" applyNumberFormat="1" applyFont="1" applyFill="1" applyBorder="1" applyAlignment="1" applyProtection="1">
      <alignment vertical="center"/>
      <protection locked="0"/>
    </xf>
    <xf numFmtId="187" fontId="44" fillId="0" borderId="4" xfId="0" applyNumberFormat="1" applyFont="1" applyFill="1" applyBorder="1" applyAlignment="1" applyProtection="1">
      <alignment vertical="center"/>
      <protection locked="0"/>
    </xf>
    <xf numFmtId="187" fontId="44" fillId="0" borderId="14" xfId="0" applyNumberFormat="1" applyFont="1" applyFill="1" applyBorder="1" applyAlignment="1" applyProtection="1">
      <alignment vertical="center"/>
      <protection locked="0"/>
    </xf>
    <xf numFmtId="1" fontId="22" fillId="0" borderId="2" xfId="0" applyFont="1" applyFill="1" applyBorder="1" applyAlignment="1" applyProtection="1">
      <alignment vertical="center"/>
    </xf>
    <xf numFmtId="1" fontId="22" fillId="0" borderId="2" xfId="0" applyFont="1" applyBorder="1" applyAlignment="1" applyProtection="1">
      <alignment vertical="center"/>
    </xf>
    <xf numFmtId="1" fontId="22" fillId="0" borderId="0" xfId="0" applyFont="1" applyBorder="1" applyAlignment="1">
      <alignment vertical="center"/>
    </xf>
    <xf numFmtId="1" fontId="44" fillId="0" borderId="2" xfId="0" applyFont="1" applyBorder="1" applyAlignment="1" applyProtection="1">
      <alignment vertical="center"/>
    </xf>
    <xf numFmtId="1" fontId="44" fillId="0" borderId="0" xfId="0" applyFont="1" applyBorder="1" applyAlignment="1">
      <alignment vertical="center"/>
    </xf>
    <xf numFmtId="176" fontId="22" fillId="0" borderId="0" xfId="0" applyNumberFormat="1" applyFont="1" applyBorder="1" applyAlignment="1" applyProtection="1">
      <alignment vertical="center"/>
    </xf>
    <xf numFmtId="1" fontId="44" fillId="0" borderId="0" xfId="0" applyFont="1" applyFill="1" applyAlignment="1">
      <alignment vertical="center"/>
    </xf>
    <xf numFmtId="179" fontId="26" fillId="0" borderId="17" xfId="0" applyNumberFormat="1" applyFont="1" applyFill="1" applyBorder="1" applyAlignment="1">
      <alignment vertical="center"/>
    </xf>
    <xf numFmtId="179" fontId="26" fillId="0" borderId="5" xfId="0" applyNumberFormat="1" applyFont="1" applyFill="1" applyBorder="1" applyAlignment="1">
      <alignment vertical="center"/>
    </xf>
    <xf numFmtId="179" fontId="26" fillId="0" borderId="18" xfId="0" applyNumberFormat="1" applyFont="1" applyFill="1" applyBorder="1" applyAlignment="1">
      <alignment vertical="center"/>
    </xf>
    <xf numFmtId="179" fontId="26" fillId="0" borderId="6" xfId="0" applyNumberFormat="1" applyFont="1" applyFill="1" applyBorder="1" applyAlignment="1">
      <alignment vertical="center"/>
    </xf>
    <xf numFmtId="1" fontId="26" fillId="0" borderId="6" xfId="0" applyFont="1" applyFill="1" applyBorder="1" applyAlignment="1">
      <alignment horizontal="center" vertical="center"/>
    </xf>
    <xf numFmtId="1" fontId="26" fillId="0" borderId="5" xfId="0" applyFont="1" applyFill="1" applyBorder="1" applyAlignment="1">
      <alignment vertical="center"/>
    </xf>
    <xf numFmtId="1" fontId="26" fillId="0" borderId="5" xfId="0" applyFont="1" applyFill="1" applyBorder="1" applyAlignment="1">
      <alignment horizontal="center" vertical="center"/>
    </xf>
    <xf numFmtId="1" fontId="26" fillId="0" borderId="6" xfId="0" applyFont="1" applyFill="1" applyBorder="1" applyAlignment="1">
      <alignment vertical="center"/>
    </xf>
    <xf numFmtId="1" fontId="26" fillId="0" borderId="8" xfId="0" applyFont="1" applyFill="1" applyBorder="1" applyAlignment="1">
      <alignment vertical="center"/>
    </xf>
    <xf numFmtId="1" fontId="26" fillId="0" borderId="12" xfId="0" applyFont="1" applyFill="1" applyBorder="1" applyAlignment="1">
      <alignment vertical="center"/>
    </xf>
    <xf numFmtId="1" fontId="19" fillId="0" borderId="0" xfId="0" applyFont="1" applyFill="1" applyAlignment="1">
      <alignment vertical="center"/>
    </xf>
    <xf numFmtId="1" fontId="24" fillId="0" borderId="0" xfId="0" applyFont="1" applyAlignment="1">
      <alignment horizontal="centerContinuous"/>
    </xf>
    <xf numFmtId="1" fontId="0" fillId="0" borderId="0" xfId="0" applyAlignment="1">
      <alignment horizontal="center"/>
    </xf>
    <xf numFmtId="1" fontId="46" fillId="0" borderId="0" xfId="0" applyFont="1" applyAlignment="1">
      <alignment horizontal="left"/>
    </xf>
    <xf numFmtId="1" fontId="47" fillId="0" borderId="0" xfId="0" applyFont="1" applyAlignment="1">
      <alignment vertical="center"/>
    </xf>
    <xf numFmtId="1" fontId="27" fillId="0" borderId="0" xfId="0" applyFont="1" applyAlignment="1">
      <alignment vertical="center"/>
    </xf>
    <xf numFmtId="1" fontId="19" fillId="0" borderId="0" xfId="0" applyFont="1" applyAlignment="1">
      <alignment vertical="center"/>
    </xf>
    <xf numFmtId="1" fontId="49" fillId="0" borderId="0" xfId="0" applyFont="1" applyAlignment="1">
      <alignment vertical="center"/>
    </xf>
    <xf numFmtId="1" fontId="0" fillId="0" borderId="0" xfId="0" applyAlignment="1">
      <alignment horizontal="justify" vertical="distributed" wrapText="1"/>
    </xf>
    <xf numFmtId="1" fontId="27" fillId="0" borderId="0" xfId="0" applyFont="1" applyAlignment="1">
      <alignment horizontal="justify" vertical="distributed" wrapText="1"/>
    </xf>
    <xf numFmtId="187" fontId="44" fillId="0" borderId="19" xfId="0" applyNumberFormat="1" applyFont="1" applyFill="1" applyBorder="1" applyAlignment="1" applyProtection="1">
      <alignment vertical="center"/>
      <protection locked="0"/>
    </xf>
    <xf numFmtId="37" fontId="7" fillId="0" borderId="0" xfId="0" applyNumberFormat="1" applyFont="1" applyFill="1" applyBorder="1" applyAlignment="1" applyProtection="1">
      <alignment horizontal="center" vertical="center"/>
      <protection locked="0"/>
    </xf>
    <xf numFmtId="186" fontId="25" fillId="0" borderId="0" xfId="0" applyNumberFormat="1" applyFont="1"/>
    <xf numFmtId="186" fontId="21" fillId="0" borderId="4" xfId="0" applyNumberFormat="1" applyFont="1" applyFill="1" applyBorder="1" applyAlignment="1" applyProtection="1">
      <alignment vertical="center"/>
    </xf>
    <xf numFmtId="186" fontId="21" fillId="0" borderId="4" xfId="0" applyNumberFormat="1" applyFont="1" applyFill="1" applyBorder="1" applyAlignment="1" applyProtection="1">
      <alignment horizontal="right"/>
      <protection locked="0"/>
    </xf>
    <xf numFmtId="193" fontId="40" fillId="0" borderId="0" xfId="0" applyNumberFormat="1" applyFont="1" applyAlignment="1">
      <alignment horizontal="center"/>
    </xf>
    <xf numFmtId="1" fontId="40" fillId="0" borderId="0" xfId="0" applyFont="1" applyAlignment="1">
      <alignment horizontal="center"/>
    </xf>
    <xf numFmtId="1" fontId="0" fillId="0" borderId="0" xfId="0" applyBorder="1" applyAlignment="1">
      <alignment horizontal="center"/>
    </xf>
    <xf numFmtId="1" fontId="53" fillId="0" borderId="0" xfId="0" applyFont="1" applyFill="1"/>
    <xf numFmtId="1" fontId="53" fillId="0" borderId="0" xfId="0" applyFont="1" applyFill="1" applyAlignment="1">
      <alignment vertical="center"/>
    </xf>
    <xf numFmtId="1" fontId="8" fillId="0" borderId="0" xfId="0" applyFont="1" applyFill="1" applyAlignment="1">
      <alignment horizontal="left" vertical="center"/>
    </xf>
    <xf numFmtId="1" fontId="54" fillId="0" borderId="0" xfId="0" applyFont="1" applyFill="1"/>
    <xf numFmtId="1" fontId="53" fillId="0" borderId="0" xfId="0" applyFont="1" applyFill="1" applyBorder="1"/>
    <xf numFmtId="1" fontId="43" fillId="0" borderId="0" xfId="0" applyFont="1" applyFill="1" applyAlignment="1">
      <alignment vertical="center"/>
    </xf>
    <xf numFmtId="1" fontId="43" fillId="0" borderId="0" xfId="0" applyFont="1" applyFill="1"/>
    <xf numFmtId="1" fontId="43" fillId="2" borderId="20" xfId="0" applyFont="1" applyFill="1" applyBorder="1" applyAlignment="1">
      <alignment vertical="center"/>
    </xf>
    <xf numFmtId="179" fontId="43" fillId="2" borderId="10" xfId="1" applyNumberFormat="1" applyFont="1" applyFill="1" applyBorder="1" applyAlignment="1">
      <alignment vertical="center"/>
    </xf>
    <xf numFmtId="1" fontId="43" fillId="0" borderId="0" xfId="0" applyFont="1" applyFill="1" applyBorder="1" applyAlignment="1">
      <alignment vertical="center"/>
    </xf>
    <xf numFmtId="179" fontId="53" fillId="0" borderId="0" xfId="0" applyNumberFormat="1" applyFont="1" applyFill="1"/>
    <xf numFmtId="188" fontId="53" fillId="0" borderId="0" xfId="0" applyNumberFormat="1" applyFont="1" applyFill="1"/>
    <xf numFmtId="192" fontId="43" fillId="0" borderId="0" xfId="0" applyNumberFormat="1" applyFont="1" applyFill="1" applyAlignment="1">
      <alignment vertical="center"/>
    </xf>
    <xf numFmtId="192" fontId="43" fillId="0" borderId="0" xfId="0" applyNumberFormat="1" applyFont="1" applyFill="1"/>
    <xf numFmtId="1" fontId="56" fillId="0" borderId="0" xfId="0" applyFont="1" applyBorder="1" applyAlignment="1" applyProtection="1">
      <alignment horizontal="center"/>
    </xf>
    <xf numFmtId="1" fontId="51" fillId="0" borderId="0" xfId="0" applyFont="1"/>
    <xf numFmtId="179" fontId="56" fillId="0" borderId="5" xfId="0" applyNumberFormat="1" applyFont="1" applyFill="1" applyBorder="1" applyAlignment="1" applyProtection="1">
      <alignment vertical="center"/>
      <protection locked="0"/>
    </xf>
    <xf numFmtId="179" fontId="56" fillId="0" borderId="0" xfId="0" applyNumberFormat="1" applyFont="1" applyFill="1" applyBorder="1" applyAlignment="1" applyProtection="1">
      <alignment vertical="center"/>
      <protection locked="0"/>
    </xf>
    <xf numFmtId="179" fontId="56" fillId="0" borderId="21" xfId="0" applyNumberFormat="1" applyFont="1" applyFill="1" applyBorder="1" applyAlignment="1" applyProtection="1">
      <alignment vertical="center"/>
      <protection locked="0"/>
    </xf>
    <xf numFmtId="179" fontId="56" fillId="0" borderId="14" xfId="0" applyNumberFormat="1" applyFont="1" applyFill="1" applyBorder="1" applyAlignment="1" applyProtection="1">
      <alignment vertical="center"/>
      <protection locked="0"/>
    </xf>
    <xf numFmtId="1" fontId="51" fillId="0" borderId="0" xfId="0" applyFont="1" applyFill="1" applyAlignment="1">
      <alignment vertical="center"/>
    </xf>
    <xf numFmtId="1" fontId="51" fillId="0" borderId="0" xfId="0" applyFont="1" applyFill="1" applyAlignment="1" applyProtection="1">
      <alignment vertical="center"/>
      <protection locked="0"/>
    </xf>
    <xf numFmtId="37" fontId="57" fillId="0" borderId="0" xfId="0" applyNumberFormat="1" applyFont="1" applyFill="1" applyBorder="1" applyAlignment="1" applyProtection="1">
      <alignment horizontal="left" vertical="center" indent="2"/>
      <protection locked="0"/>
    </xf>
    <xf numFmtId="1" fontId="51" fillId="0" borderId="0" xfId="0" applyFont="1" applyFill="1" applyBorder="1" applyAlignment="1">
      <alignment vertical="center"/>
    </xf>
    <xf numFmtId="1" fontId="51" fillId="0" borderId="0" xfId="0" applyFont="1" applyFill="1" applyBorder="1" applyAlignment="1" applyProtection="1">
      <alignment vertical="center"/>
      <protection locked="0"/>
    </xf>
    <xf numFmtId="1" fontId="51" fillId="0" borderId="11" xfId="0" applyFont="1" applyFill="1" applyBorder="1" applyAlignment="1" applyProtection="1">
      <alignment vertical="center"/>
      <protection locked="0"/>
    </xf>
    <xf numFmtId="1" fontId="51" fillId="0" borderId="4" xfId="0" applyFont="1" applyFill="1" applyBorder="1" applyAlignment="1" applyProtection="1">
      <alignment horizontal="distributed" vertical="center" justifyLastLine="1"/>
      <protection locked="0"/>
    </xf>
    <xf numFmtId="1" fontId="51" fillId="0" borderId="8" xfId="0" applyFont="1" applyFill="1" applyBorder="1" applyAlignment="1" applyProtection="1">
      <alignment vertical="center"/>
      <protection locked="0"/>
    </xf>
    <xf numFmtId="179" fontId="51" fillId="0" borderId="21" xfId="0" applyNumberFormat="1" applyFont="1" applyFill="1" applyBorder="1" applyAlignment="1" applyProtection="1">
      <alignment vertical="center"/>
      <protection locked="0"/>
    </xf>
    <xf numFmtId="179" fontId="51" fillId="0" borderId="5" xfId="0" applyNumberFormat="1" applyFont="1" applyFill="1" applyBorder="1" applyAlignment="1" applyProtection="1">
      <alignment vertical="center"/>
      <protection locked="0"/>
    </xf>
    <xf numFmtId="179" fontId="51" fillId="0" borderId="17" xfId="0" applyNumberFormat="1" applyFont="1" applyFill="1" applyBorder="1" applyAlignment="1" applyProtection="1">
      <alignment vertical="center"/>
      <protection locked="0"/>
    </xf>
    <xf numFmtId="1" fontId="51" fillId="0" borderId="12" xfId="0" applyFont="1" applyFill="1" applyBorder="1" applyAlignment="1" applyProtection="1">
      <alignment vertical="center"/>
      <protection locked="0"/>
    </xf>
    <xf numFmtId="1" fontId="51" fillId="0" borderId="4" xfId="0" applyFont="1" applyFill="1" applyBorder="1" applyAlignment="1" applyProtection="1">
      <alignment vertical="center"/>
      <protection locked="0"/>
    </xf>
    <xf numFmtId="179" fontId="51" fillId="0" borderId="24" xfId="0" applyNumberFormat="1" applyFont="1" applyFill="1" applyBorder="1" applyAlignment="1" applyProtection="1">
      <alignment vertical="center"/>
      <protection locked="0"/>
    </xf>
    <xf numFmtId="1" fontId="51" fillId="0" borderId="12" xfId="0" applyFont="1" applyFill="1" applyBorder="1" applyAlignment="1" applyProtection="1">
      <alignment horizontal="distributed" vertical="center" justifyLastLine="1"/>
      <protection locked="0"/>
    </xf>
    <xf numFmtId="1" fontId="51" fillId="0" borderId="27" xfId="0" applyFont="1" applyFill="1" applyBorder="1" applyAlignment="1" applyProtection="1">
      <alignment horizontal="distributed" vertical="center" justifyLastLine="1"/>
      <protection locked="0"/>
    </xf>
    <xf numFmtId="1" fontId="51" fillId="0" borderId="11" xfId="0" applyFont="1" applyFill="1" applyBorder="1" applyAlignment="1" applyProtection="1">
      <alignment horizontal="distributed" vertical="center" justifyLastLine="1"/>
      <protection locked="0"/>
    </xf>
    <xf numFmtId="179" fontId="51" fillId="0" borderId="28" xfId="0" applyNumberFormat="1" applyFont="1" applyFill="1" applyBorder="1" applyAlignment="1" applyProtection="1">
      <alignment vertical="center"/>
      <protection locked="0"/>
    </xf>
    <xf numFmtId="186" fontId="51" fillId="0" borderId="21" xfId="0" applyNumberFormat="1" applyFont="1" applyFill="1" applyBorder="1" applyAlignment="1" applyProtection="1">
      <alignment vertical="center"/>
      <protection locked="0"/>
    </xf>
    <xf numFmtId="186" fontId="51" fillId="0" borderId="24" xfId="0" applyNumberFormat="1" applyFont="1" applyFill="1" applyBorder="1" applyAlignment="1" applyProtection="1">
      <alignment vertical="center"/>
      <protection locked="0"/>
    </xf>
    <xf numFmtId="1" fontId="51" fillId="0" borderId="27" xfId="0" applyFont="1" applyFill="1" applyBorder="1" applyAlignment="1" applyProtection="1">
      <alignment vertical="center"/>
      <protection locked="0"/>
    </xf>
    <xf numFmtId="186" fontId="51" fillId="0" borderId="28" xfId="0" applyNumberFormat="1" applyFont="1" applyFill="1" applyBorder="1" applyAlignment="1" applyProtection="1">
      <alignment vertical="center"/>
      <protection locked="0"/>
    </xf>
    <xf numFmtId="1" fontId="51" fillId="0" borderId="8" xfId="0" applyFont="1" applyFill="1" applyBorder="1" applyAlignment="1" applyProtection="1">
      <alignment vertical="center" justifyLastLine="1"/>
      <protection locked="0"/>
    </xf>
    <xf numFmtId="1" fontId="51" fillId="0" borderId="0" xfId="0" applyFont="1" applyFill="1" applyBorder="1" applyAlignment="1" applyProtection="1">
      <alignment vertical="center" justifyLastLine="1"/>
      <protection locked="0"/>
    </xf>
    <xf numFmtId="1" fontId="51" fillId="0" borderId="27" xfId="0" applyFont="1" applyFill="1" applyBorder="1" applyAlignment="1" applyProtection="1">
      <alignment vertical="center" justifyLastLine="1"/>
      <protection locked="0"/>
    </xf>
    <xf numFmtId="1" fontId="51" fillId="0" borderId="11" xfId="0" applyFont="1" applyFill="1" applyBorder="1" applyAlignment="1" applyProtection="1">
      <alignment vertical="center" justifyLastLine="1"/>
      <protection locked="0"/>
    </xf>
    <xf numFmtId="178" fontId="51" fillId="0" borderId="28" xfId="0" applyNumberFormat="1" applyFont="1" applyFill="1" applyBorder="1" applyAlignment="1" applyProtection="1">
      <alignment vertical="center"/>
      <protection locked="0"/>
    </xf>
    <xf numFmtId="179" fontId="51" fillId="0" borderId="37" xfId="0" applyNumberFormat="1" applyFont="1" applyFill="1" applyBorder="1" applyAlignment="1" applyProtection="1">
      <alignment vertical="center"/>
      <protection locked="0"/>
    </xf>
    <xf numFmtId="1" fontId="51" fillId="0" borderId="42" xfId="0" applyFont="1" applyFill="1" applyBorder="1" applyAlignment="1" applyProtection="1">
      <alignment vertical="center"/>
      <protection locked="0"/>
    </xf>
    <xf numFmtId="1" fontId="51" fillId="0" borderId="43" xfId="0" applyFont="1" applyFill="1" applyBorder="1" applyAlignment="1" applyProtection="1">
      <alignment vertical="center"/>
      <protection locked="0"/>
    </xf>
    <xf numFmtId="1" fontId="58" fillId="0" borderId="0" xfId="0" applyFont="1" applyFill="1" applyAlignment="1" applyProtection="1">
      <alignment vertical="center"/>
      <protection locked="0"/>
    </xf>
    <xf numFmtId="1" fontId="58" fillId="0" borderId="0" xfId="0" applyFont="1" applyFill="1" applyAlignment="1">
      <alignment vertical="center"/>
    </xf>
    <xf numFmtId="1" fontId="58" fillId="0" borderId="0" xfId="0" applyFont="1" applyFill="1"/>
    <xf numFmtId="1" fontId="58" fillId="0" borderId="44" xfId="0" applyFont="1" applyFill="1" applyBorder="1" applyAlignment="1" applyProtection="1">
      <protection locked="0"/>
    </xf>
    <xf numFmtId="1" fontId="58" fillId="0" borderId="45" xfId="0" applyFont="1" applyFill="1" applyBorder="1" applyAlignment="1" applyProtection="1">
      <protection locked="0"/>
    </xf>
    <xf numFmtId="38" fontId="58" fillId="0" borderId="45" xfId="1" applyFont="1" applyFill="1" applyBorder="1" applyAlignment="1"/>
    <xf numFmtId="1" fontId="58" fillId="0" borderId="45" xfId="0" applyFont="1" applyFill="1" applyBorder="1"/>
    <xf numFmtId="38" fontId="58" fillId="0" borderId="45" xfId="1" applyFont="1" applyFill="1" applyBorder="1"/>
    <xf numFmtId="1" fontId="58" fillId="0" borderId="46" xfId="0" applyFont="1" applyFill="1" applyBorder="1"/>
    <xf numFmtId="38" fontId="58" fillId="0" borderId="46" xfId="1" applyFont="1" applyFill="1" applyBorder="1"/>
    <xf numFmtId="1" fontId="58" fillId="0" borderId="47" xfId="0" applyFont="1" applyFill="1" applyBorder="1"/>
    <xf numFmtId="38" fontId="58" fillId="0" borderId="47" xfId="0" applyNumberFormat="1" applyFont="1" applyFill="1" applyBorder="1"/>
    <xf numFmtId="38" fontId="58" fillId="0" borderId="0" xfId="0" applyNumberFormat="1" applyFont="1" applyFill="1"/>
    <xf numFmtId="1" fontId="58" fillId="0" borderId="45" xfId="0" applyFont="1" applyFill="1" applyBorder="1" applyAlignment="1" applyProtection="1">
      <alignment vertical="center"/>
      <protection locked="0"/>
    </xf>
    <xf numFmtId="38" fontId="58" fillId="0" borderId="45" xfId="0" applyNumberFormat="1" applyFont="1" applyFill="1" applyBorder="1" applyAlignment="1" applyProtection="1">
      <alignment vertical="center"/>
      <protection locked="0"/>
    </xf>
    <xf numFmtId="38" fontId="58" fillId="0" borderId="45" xfId="1" applyFont="1" applyFill="1" applyBorder="1" applyAlignment="1" applyProtection="1">
      <alignment vertical="center"/>
      <protection locked="0"/>
    </xf>
    <xf numFmtId="1" fontId="58" fillId="0" borderId="45" xfId="0" applyFont="1" applyFill="1" applyBorder="1" applyAlignment="1">
      <alignment vertical="center"/>
    </xf>
    <xf numFmtId="38" fontId="58" fillId="0" borderId="45" xfId="1" applyFont="1" applyFill="1" applyBorder="1" applyAlignment="1">
      <alignment vertical="center"/>
    </xf>
    <xf numFmtId="1" fontId="58" fillId="0" borderId="47" xfId="0" applyFont="1" applyFill="1" applyBorder="1" applyAlignment="1">
      <alignment vertical="center"/>
    </xf>
    <xf numFmtId="38" fontId="58" fillId="0" borderId="47" xfId="1" applyFont="1" applyFill="1" applyBorder="1" applyAlignment="1">
      <alignment vertical="center"/>
    </xf>
    <xf numFmtId="1" fontId="58" fillId="0" borderId="0" xfId="0" applyFont="1" applyFill="1" applyBorder="1" applyAlignment="1">
      <alignment vertical="center"/>
    </xf>
    <xf numFmtId="38" fontId="58" fillId="0" borderId="0" xfId="1" applyFont="1" applyFill="1" applyBorder="1" applyAlignment="1">
      <alignment vertical="center"/>
    </xf>
    <xf numFmtId="38" fontId="58" fillId="0" borderId="45" xfId="0" applyNumberFormat="1" applyFont="1" applyFill="1" applyBorder="1" applyAlignment="1">
      <alignment vertical="center"/>
    </xf>
    <xf numFmtId="38" fontId="58" fillId="0" borderId="47" xfId="0" applyNumberFormat="1" applyFont="1" applyFill="1" applyBorder="1" applyAlignment="1">
      <alignment vertical="center"/>
    </xf>
    <xf numFmtId="38" fontId="58" fillId="0" borderId="0" xfId="1" applyFont="1" applyFill="1" applyAlignment="1">
      <alignment vertical="center"/>
    </xf>
    <xf numFmtId="1" fontId="58" fillId="0" borderId="46" xfId="0" applyFont="1" applyFill="1" applyBorder="1" applyAlignment="1">
      <alignment vertical="center"/>
    </xf>
    <xf numFmtId="38" fontId="58" fillId="0" borderId="46" xfId="1" applyFont="1" applyFill="1" applyBorder="1" applyAlignment="1">
      <alignment vertical="center"/>
    </xf>
    <xf numFmtId="37" fontId="51" fillId="0" borderId="0" xfId="0" applyNumberFormat="1" applyFont="1" applyFill="1" applyBorder="1" applyAlignment="1" applyProtection="1">
      <alignment vertical="center"/>
      <protection locked="0"/>
    </xf>
    <xf numFmtId="37" fontId="51" fillId="0" borderId="0" xfId="0" applyNumberFormat="1" applyFont="1" applyFill="1" applyBorder="1" applyAlignment="1" applyProtection="1">
      <alignment horizontal="left" vertical="center"/>
      <protection locked="0"/>
    </xf>
    <xf numFmtId="1" fontId="51" fillId="0" borderId="49" xfId="0" applyFont="1" applyFill="1" applyBorder="1" applyAlignment="1" applyProtection="1">
      <alignment vertical="center" justifyLastLine="1"/>
      <protection locked="0"/>
    </xf>
    <xf numFmtId="1" fontId="51" fillId="0" borderId="52" xfId="0" applyFont="1" applyFill="1" applyBorder="1" applyAlignment="1" applyProtection="1">
      <alignment horizontal="distributed" vertical="center" justifyLastLine="1"/>
      <protection locked="0"/>
    </xf>
    <xf numFmtId="1" fontId="51" fillId="0" borderId="13" xfId="0" applyFont="1" applyFill="1" applyBorder="1" applyAlignment="1" applyProtection="1">
      <alignment horizontal="distributed" vertical="center" justifyLastLine="1"/>
      <protection locked="0"/>
    </xf>
    <xf numFmtId="1" fontId="51" fillId="0" borderId="42" xfId="0" applyFont="1" applyFill="1" applyBorder="1" applyAlignment="1" applyProtection="1">
      <alignment vertical="center" justifyLastLine="1"/>
      <protection locked="0"/>
    </xf>
    <xf numFmtId="1" fontId="51" fillId="0" borderId="43" xfId="0" applyFont="1" applyFill="1" applyBorder="1" applyAlignment="1" applyProtection="1">
      <alignment vertical="center" justifyLastLine="1"/>
      <protection locked="0"/>
    </xf>
    <xf numFmtId="179" fontId="51" fillId="0" borderId="53" xfId="0" applyNumberFormat="1" applyFont="1" applyFill="1" applyBorder="1" applyAlignment="1" applyProtection="1">
      <alignment vertical="center"/>
      <protection locked="0"/>
    </xf>
    <xf numFmtId="186" fontId="51" fillId="0" borderId="53" xfId="0" applyNumberFormat="1" applyFont="1" applyFill="1" applyBorder="1" applyAlignment="1" applyProtection="1">
      <alignment vertical="center"/>
      <protection locked="0"/>
    </xf>
    <xf numFmtId="176" fontId="51" fillId="0" borderId="30" xfId="0" applyNumberFormat="1" applyFont="1" applyFill="1" applyBorder="1" applyAlignment="1" applyProtection="1">
      <alignment vertical="center"/>
      <protection locked="0"/>
    </xf>
    <xf numFmtId="1" fontId="51" fillId="0" borderId="0" xfId="0" applyFont="1" applyAlignment="1"/>
    <xf numFmtId="179" fontId="51" fillId="0" borderId="61" xfId="0" applyNumberFormat="1" applyFont="1" applyFill="1" applyBorder="1" applyAlignment="1" applyProtection="1">
      <alignment vertical="center"/>
      <protection locked="0"/>
    </xf>
    <xf numFmtId="1" fontId="51" fillId="0" borderId="5" xfId="0" applyFont="1" applyFill="1" applyBorder="1" applyAlignment="1" applyProtection="1">
      <alignment vertical="center"/>
      <protection locked="0"/>
    </xf>
    <xf numFmtId="1" fontId="51" fillId="0" borderId="0" xfId="0" applyFont="1" applyBorder="1" applyAlignment="1"/>
    <xf numFmtId="186" fontId="56" fillId="0" borderId="5" xfId="0" applyNumberFormat="1" applyFont="1" applyFill="1" applyBorder="1" applyAlignment="1" applyProtection="1">
      <alignment vertical="center"/>
      <protection locked="0"/>
    </xf>
    <xf numFmtId="186" fontId="56" fillId="0" borderId="2" xfId="0" applyNumberFormat="1" applyFont="1" applyFill="1" applyBorder="1" applyAlignment="1" applyProtection="1">
      <alignment vertical="center"/>
      <protection locked="0"/>
    </xf>
    <xf numFmtId="186" fontId="56" fillId="0" borderId="21" xfId="0" applyNumberFormat="1" applyFont="1" applyFill="1" applyBorder="1" applyAlignment="1" applyProtection="1">
      <alignment vertical="center"/>
      <protection locked="0"/>
    </xf>
    <xf numFmtId="186" fontId="56" fillId="0" borderId="14" xfId="0" applyNumberFormat="1" applyFont="1" applyFill="1" applyBorder="1" applyAlignment="1" applyProtection="1">
      <alignment vertical="center"/>
      <protection locked="0"/>
    </xf>
    <xf numFmtId="186" fontId="56" fillId="0" borderId="24" xfId="0" applyNumberFormat="1" applyFont="1" applyFill="1" applyBorder="1" applyAlignment="1" applyProtection="1">
      <alignment vertical="center"/>
      <protection locked="0"/>
    </xf>
    <xf numFmtId="1" fontId="56" fillId="0" borderId="0" xfId="0" applyFont="1" applyBorder="1" applyAlignment="1" applyProtection="1">
      <alignment vertical="center"/>
    </xf>
    <xf numFmtId="1" fontId="56" fillId="0" borderId="0" xfId="0" applyFont="1" applyBorder="1" applyAlignment="1" applyProtection="1">
      <alignment horizontal="center" vertical="center"/>
    </xf>
    <xf numFmtId="1" fontId="56" fillId="0" borderId="0" xfId="0" applyFont="1" applyBorder="1" applyAlignment="1" applyProtection="1">
      <alignment horizontal="distributed"/>
    </xf>
    <xf numFmtId="1" fontId="56" fillId="0" borderId="5" xfId="0" applyFont="1" applyBorder="1" applyAlignment="1" applyProtection="1">
      <alignment vertical="center"/>
    </xf>
    <xf numFmtId="186" fontId="56" fillId="0" borderId="5" xfId="0" applyNumberFormat="1" applyFont="1" applyFill="1" applyBorder="1" applyAlignment="1" applyProtection="1">
      <alignment vertical="center"/>
    </xf>
    <xf numFmtId="186" fontId="56" fillId="0" borderId="54" xfId="0" applyNumberFormat="1" applyFont="1" applyFill="1" applyBorder="1" applyAlignment="1" applyProtection="1">
      <alignment vertical="center"/>
    </xf>
    <xf numFmtId="186" fontId="56" fillId="0" borderId="6" xfId="0" applyNumberFormat="1" applyFont="1" applyFill="1" applyBorder="1" applyAlignment="1" applyProtection="1">
      <alignment vertical="center"/>
    </xf>
    <xf numFmtId="1" fontId="56" fillId="0" borderId="54" xfId="0" applyFont="1" applyBorder="1" applyAlignment="1" applyProtection="1">
      <alignment vertical="center"/>
    </xf>
    <xf numFmtId="1" fontId="56" fillId="0" borderId="14" xfId="0" applyFont="1" applyBorder="1" applyAlignment="1" applyProtection="1">
      <alignment vertical="center"/>
    </xf>
    <xf numFmtId="186" fontId="56" fillId="0" borderId="14" xfId="0" applyNumberFormat="1" applyFont="1" applyFill="1" applyBorder="1" applyAlignment="1" applyProtection="1">
      <alignment vertical="center"/>
    </xf>
    <xf numFmtId="1" fontId="56" fillId="0" borderId="6" xfId="0" applyFont="1" applyBorder="1" applyAlignment="1" applyProtection="1">
      <alignment vertical="center"/>
    </xf>
    <xf numFmtId="1" fontId="56" fillId="0" borderId="16" xfId="0" applyFont="1" applyBorder="1" applyAlignment="1" applyProtection="1">
      <alignment vertical="center"/>
    </xf>
    <xf numFmtId="186" fontId="56" fillId="0" borderId="16" xfId="0" applyNumberFormat="1" applyFont="1" applyFill="1" applyBorder="1" applyAlignment="1" applyProtection="1">
      <alignment vertical="center"/>
    </xf>
    <xf numFmtId="1" fontId="56" fillId="0" borderId="55" xfId="0" applyNumberFormat="1" applyFont="1" applyFill="1" applyBorder="1" applyAlignment="1" applyProtection="1">
      <alignment horizontal="left" vertical="center"/>
      <protection locked="0"/>
    </xf>
    <xf numFmtId="186" fontId="56" fillId="0" borderId="54" xfId="0" applyNumberFormat="1" applyFont="1" applyFill="1" applyBorder="1" applyAlignment="1" applyProtection="1">
      <alignment vertical="center"/>
      <protection locked="0"/>
    </xf>
    <xf numFmtId="1" fontId="56" fillId="0" borderId="22" xfId="0" applyNumberFormat="1" applyFont="1" applyFill="1" applyBorder="1" applyAlignment="1" applyProtection="1">
      <alignment horizontal="left" vertical="center"/>
      <protection locked="0"/>
    </xf>
    <xf numFmtId="186" fontId="56" fillId="0" borderId="17" xfId="0" applyNumberFormat="1" applyFont="1" applyFill="1" applyBorder="1" applyAlignment="1" applyProtection="1">
      <alignment vertical="center"/>
      <protection locked="0"/>
    </xf>
    <xf numFmtId="1" fontId="56" fillId="0" borderId="22" xfId="0" applyNumberFormat="1" applyFont="1" applyFill="1" applyBorder="1" applyAlignment="1" applyProtection="1">
      <alignment vertical="center"/>
      <protection locked="0"/>
    </xf>
    <xf numFmtId="186" fontId="56" fillId="0" borderId="17" xfId="0" applyNumberFormat="1" applyFont="1" applyFill="1" applyBorder="1" applyAlignment="1" applyProtection="1">
      <alignment vertical="center"/>
    </xf>
    <xf numFmtId="186" fontId="56" fillId="0" borderId="21" xfId="0" applyNumberFormat="1" applyFont="1" applyFill="1" applyBorder="1" applyAlignment="1" applyProtection="1">
      <alignment vertical="center"/>
    </xf>
    <xf numFmtId="186" fontId="56" fillId="0" borderId="0" xfId="0" applyNumberFormat="1" applyFont="1" applyFill="1" applyBorder="1" applyAlignment="1" applyProtection="1">
      <alignment vertical="center"/>
    </xf>
    <xf numFmtId="186" fontId="56" fillId="0" borderId="28" xfId="0" applyNumberFormat="1" applyFont="1" applyFill="1" applyBorder="1" applyAlignment="1" applyProtection="1">
      <alignment vertical="center"/>
      <protection locked="0"/>
    </xf>
    <xf numFmtId="1" fontId="56" fillId="0" borderId="29" xfId="0" applyNumberFormat="1" applyFont="1" applyFill="1" applyBorder="1" applyAlignment="1" applyProtection="1">
      <alignment horizontal="left" vertical="center"/>
      <protection locked="0"/>
    </xf>
    <xf numFmtId="186" fontId="56" fillId="0" borderId="62" xfId="0" applyNumberFormat="1" applyFont="1" applyFill="1" applyBorder="1" applyAlignment="1" applyProtection="1">
      <alignment vertical="center"/>
      <protection locked="0"/>
    </xf>
    <xf numFmtId="186" fontId="56" fillId="0" borderId="63" xfId="0" applyNumberFormat="1" applyFont="1" applyFill="1" applyBorder="1" applyAlignment="1" applyProtection="1">
      <alignment vertical="center"/>
      <protection locked="0"/>
    </xf>
    <xf numFmtId="186" fontId="56" fillId="0" borderId="64" xfId="0" applyNumberFormat="1" applyFont="1" applyFill="1" applyBorder="1" applyAlignment="1" applyProtection="1">
      <alignment vertical="center"/>
      <protection locked="0"/>
    </xf>
    <xf numFmtId="186" fontId="56" fillId="0" borderId="65" xfId="0" applyNumberFormat="1" applyFont="1" applyFill="1" applyBorder="1" applyAlignment="1" applyProtection="1">
      <alignment vertical="center"/>
      <protection locked="0"/>
    </xf>
    <xf numFmtId="186" fontId="56" fillId="0" borderId="67" xfId="0" applyNumberFormat="1" applyFont="1" applyFill="1" applyBorder="1" applyAlignment="1" applyProtection="1">
      <alignment vertical="center"/>
      <protection locked="0"/>
    </xf>
    <xf numFmtId="186" fontId="56" fillId="0" borderId="68" xfId="0" applyNumberFormat="1" applyFont="1" applyFill="1" applyBorder="1" applyAlignment="1" applyProtection="1">
      <alignment vertical="center"/>
      <protection locked="0"/>
    </xf>
    <xf numFmtId="179" fontId="56" fillId="0" borderId="54" xfId="0" applyNumberFormat="1" applyFont="1" applyFill="1" applyBorder="1" applyAlignment="1" applyProtection="1">
      <alignment vertical="center"/>
      <protection locked="0"/>
    </xf>
    <xf numFmtId="179" fontId="56" fillId="0" borderId="53" xfId="0" applyNumberFormat="1" applyFont="1" applyFill="1" applyBorder="1" applyAlignment="1" applyProtection="1">
      <alignment vertical="center"/>
      <protection locked="0"/>
    </xf>
    <xf numFmtId="1" fontId="51" fillId="0" borderId="0" xfId="0" applyNumberFormat="1" applyFont="1" applyFill="1" applyBorder="1" applyAlignment="1" applyProtection="1">
      <alignment vertical="center"/>
    </xf>
    <xf numFmtId="1" fontId="51" fillId="0" borderId="0" xfId="0" applyNumberFormat="1" applyFont="1" applyFill="1" applyBorder="1" applyAlignment="1" applyProtection="1">
      <alignment horizontal="center" vertical="center"/>
    </xf>
    <xf numFmtId="1" fontId="51" fillId="0" borderId="0" xfId="0" applyNumberFormat="1" applyFont="1" applyFill="1" applyBorder="1" applyAlignment="1" applyProtection="1">
      <alignment horizontal="center" vertical="center"/>
      <protection locked="0"/>
    </xf>
    <xf numFmtId="176" fontId="56" fillId="0" borderId="5" xfId="0" applyNumberFormat="1" applyFont="1" applyFill="1" applyBorder="1" applyAlignment="1" applyProtection="1">
      <alignment horizontal="left" vertical="center"/>
      <protection locked="0"/>
    </xf>
    <xf numFmtId="176" fontId="56" fillId="0" borderId="14" xfId="0" applyNumberFormat="1" applyFont="1" applyFill="1" applyBorder="1" applyAlignment="1" applyProtection="1">
      <alignment horizontal="left" vertical="center"/>
      <protection locked="0"/>
    </xf>
    <xf numFmtId="176" fontId="56" fillId="0" borderId="8" xfId="0" applyNumberFormat="1" applyFont="1" applyFill="1" applyBorder="1" applyAlignment="1" applyProtection="1">
      <alignment horizontal="left" vertical="center"/>
      <protection locked="0"/>
    </xf>
    <xf numFmtId="176" fontId="56" fillId="0" borderId="54" xfId="0" applyNumberFormat="1" applyFont="1" applyFill="1" applyBorder="1" applyAlignment="1" applyProtection="1">
      <alignment horizontal="left" vertical="center"/>
      <protection locked="0"/>
    </xf>
    <xf numFmtId="176" fontId="56" fillId="0" borderId="0" xfId="0" applyNumberFormat="1" applyFont="1" applyFill="1" applyBorder="1" applyAlignment="1" applyProtection="1"/>
    <xf numFmtId="37" fontId="56" fillId="0" borderId="0" xfId="0" applyNumberFormat="1" applyFont="1" applyFill="1" applyBorder="1" applyAlignment="1" applyProtection="1">
      <alignment vertical="center"/>
      <protection locked="0"/>
    </xf>
    <xf numFmtId="179" fontId="56" fillId="0" borderId="70" xfId="0" applyNumberFormat="1" applyFont="1" applyFill="1" applyBorder="1" applyAlignment="1" applyProtection="1">
      <alignment vertical="center"/>
      <protection locked="0"/>
    </xf>
    <xf numFmtId="186" fontId="56" fillId="0" borderId="23" xfId="0" applyNumberFormat="1" applyFont="1" applyFill="1" applyBorder="1" applyAlignment="1" applyProtection="1">
      <alignment vertical="center"/>
      <protection locked="0"/>
    </xf>
    <xf numFmtId="186" fontId="56" fillId="0" borderId="19" xfId="0" applyNumberFormat="1" applyFont="1" applyFill="1" applyBorder="1" applyAlignment="1" applyProtection="1">
      <alignment vertical="center"/>
      <protection locked="0"/>
    </xf>
    <xf numFmtId="176" fontId="56" fillId="0" borderId="0" xfId="0" applyNumberFormat="1" applyFont="1" applyFill="1" applyBorder="1" applyAlignment="1" applyProtection="1">
      <alignment horizontal="left" vertical="center"/>
      <protection locked="0"/>
    </xf>
    <xf numFmtId="179" fontId="56" fillId="0" borderId="71" xfId="0" applyNumberFormat="1" applyFont="1" applyFill="1" applyBorder="1" applyAlignment="1" applyProtection="1">
      <alignment vertical="center"/>
      <protection locked="0"/>
    </xf>
    <xf numFmtId="186" fontId="56" fillId="0" borderId="57" xfId="0" applyNumberFormat="1" applyFont="1" applyFill="1" applyBorder="1" applyAlignment="1" applyProtection="1">
      <alignment vertical="center"/>
      <protection locked="0"/>
    </xf>
    <xf numFmtId="1" fontId="51" fillId="0" borderId="0" xfId="0" applyNumberFormat="1" applyFont="1" applyFill="1" applyBorder="1" applyAlignment="1" applyProtection="1">
      <alignment horizontal="center"/>
      <protection locked="0"/>
    </xf>
    <xf numFmtId="1" fontId="56" fillId="0" borderId="72" xfId="0" applyNumberFormat="1" applyFont="1" applyFill="1" applyBorder="1" applyAlignment="1" applyProtection="1">
      <alignment horizontal="left" vertical="center"/>
      <protection locked="0"/>
    </xf>
    <xf numFmtId="1" fontId="56" fillId="0" borderId="73" xfId="0" applyNumberFormat="1" applyFont="1" applyFill="1" applyBorder="1" applyAlignment="1" applyProtection="1">
      <alignment horizontal="left" vertical="center"/>
      <protection locked="0"/>
    </xf>
    <xf numFmtId="1" fontId="51" fillId="0" borderId="0" xfId="0" applyNumberFormat="1" applyFont="1" applyFill="1" applyBorder="1" applyAlignment="1" applyProtection="1">
      <alignment horizontal="distributed" vertical="center"/>
      <protection locked="0"/>
    </xf>
    <xf numFmtId="1" fontId="45" fillId="0" borderId="0" xfId="0" applyFont="1" applyFill="1"/>
    <xf numFmtId="1" fontId="59" fillId="0" borderId="0" xfId="0" applyFont="1" applyAlignment="1">
      <alignment vertical="center"/>
    </xf>
    <xf numFmtId="1" fontId="26" fillId="0" borderId="0" xfId="0" applyFont="1" applyAlignment="1">
      <alignment vertical="center"/>
    </xf>
    <xf numFmtId="1" fontId="26" fillId="0" borderId="0" xfId="0" applyFont="1" applyBorder="1" applyAlignment="1">
      <alignment horizontal="right" vertical="center"/>
    </xf>
    <xf numFmtId="1" fontId="26" fillId="0" borderId="0" xfId="0" applyFont="1" applyBorder="1" applyAlignment="1">
      <alignment horizontal="right"/>
    </xf>
    <xf numFmtId="1" fontId="26" fillId="0" borderId="0" xfId="0" applyFont="1" applyFill="1" applyAlignment="1"/>
    <xf numFmtId="1" fontId="26" fillId="0" borderId="0" xfId="0" applyFont="1" applyBorder="1" applyAlignment="1">
      <alignment vertical="center"/>
    </xf>
    <xf numFmtId="1" fontId="26" fillId="0" borderId="0" xfId="0" applyFont="1" applyBorder="1" applyAlignment="1">
      <alignment horizontal="center" vertical="center"/>
    </xf>
    <xf numFmtId="193" fontId="26" fillId="0" borderId="0" xfId="0" applyNumberFormat="1" applyFont="1" applyAlignment="1">
      <alignment horizontal="center"/>
    </xf>
    <xf numFmtId="1" fontId="45" fillId="4" borderId="10" xfId="0" applyFont="1" applyFill="1" applyBorder="1" applyAlignment="1">
      <alignment horizontal="center" vertical="center"/>
    </xf>
    <xf numFmtId="1" fontId="45" fillId="4" borderId="10" xfId="0" applyFont="1" applyFill="1" applyBorder="1" applyAlignment="1">
      <alignment horizontal="center"/>
    </xf>
    <xf numFmtId="186" fontId="56" fillId="0" borderId="23" xfId="0" applyNumberFormat="1" applyFont="1" applyFill="1" applyBorder="1" applyAlignment="1" applyProtection="1">
      <alignment vertical="center"/>
    </xf>
    <xf numFmtId="1" fontId="51" fillId="0" borderId="11" xfId="0" applyNumberFormat="1" applyFont="1" applyFill="1" applyBorder="1" applyAlignment="1" applyProtection="1">
      <alignment vertical="center"/>
    </xf>
    <xf numFmtId="1" fontId="51" fillId="0" borderId="0" xfId="0" quotePrefix="1" applyFont="1" applyFill="1" applyBorder="1" applyAlignment="1">
      <alignment vertical="center"/>
    </xf>
    <xf numFmtId="1" fontId="51" fillId="0" borderId="10" xfId="0" applyFont="1" applyBorder="1" applyAlignment="1"/>
    <xf numFmtId="1" fontId="51" fillId="0" borderId="10" xfId="0" applyFont="1" applyBorder="1"/>
    <xf numFmtId="177" fontId="51" fillId="0" borderId="10" xfId="0" applyNumberFormat="1" applyFont="1" applyBorder="1"/>
    <xf numFmtId="1" fontId="40" fillId="0" borderId="0" xfId="0" quotePrefix="1" applyFont="1" applyAlignment="1">
      <alignment horizontal="center" vertical="center"/>
    </xf>
    <xf numFmtId="1" fontId="51" fillId="0" borderId="0" xfId="0" quotePrefix="1" applyFont="1" applyFill="1" applyBorder="1" applyAlignment="1">
      <alignment horizontal="center" vertical="center"/>
    </xf>
    <xf numFmtId="1" fontId="45" fillId="3" borderId="10" xfId="0" applyFont="1" applyFill="1" applyBorder="1" applyAlignment="1">
      <alignment horizontal="center"/>
    </xf>
    <xf numFmtId="193" fontId="40" fillId="0" borderId="0" xfId="0" applyNumberFormat="1" applyFont="1" applyFill="1" applyAlignment="1">
      <alignment horizontal="center"/>
    </xf>
    <xf numFmtId="186" fontId="21" fillId="0" borderId="53" xfId="0" applyNumberFormat="1" applyFont="1" applyFill="1" applyBorder="1" applyAlignment="1" applyProtection="1">
      <alignment vertical="center"/>
      <protection locked="0"/>
    </xf>
    <xf numFmtId="186" fontId="21" fillId="0" borderId="21" xfId="0" applyNumberFormat="1" applyFont="1" applyFill="1" applyBorder="1" applyAlignment="1" applyProtection="1">
      <alignment vertical="center"/>
      <protection locked="0"/>
    </xf>
    <xf numFmtId="186" fontId="21" fillId="0" borderId="24" xfId="0" applyNumberFormat="1" applyFont="1" applyFill="1" applyBorder="1" applyAlignment="1" applyProtection="1">
      <alignment vertical="center"/>
      <protection locked="0"/>
    </xf>
    <xf numFmtId="1" fontId="36" fillId="0" borderId="0" xfId="0" applyFont="1" applyAlignment="1">
      <alignment horizontal="left"/>
    </xf>
    <xf numFmtId="1" fontId="25" fillId="0" borderId="0" xfId="0" applyFont="1" applyAlignment="1">
      <alignment horizontal="left"/>
    </xf>
    <xf numFmtId="1" fontId="35" fillId="0" borderId="0" xfId="0" quotePrefix="1" applyFont="1" applyAlignment="1">
      <alignment horizontal="left"/>
    </xf>
    <xf numFmtId="1" fontId="41" fillId="0" borderId="0" xfId="0" applyFont="1" applyFill="1" applyAlignment="1">
      <alignment horizontal="left" vertical="center"/>
    </xf>
    <xf numFmtId="37" fontId="41" fillId="0" borderId="0" xfId="0" applyNumberFormat="1" applyFont="1" applyFill="1" applyAlignment="1" applyProtection="1">
      <alignment horizontal="left" vertical="center"/>
    </xf>
    <xf numFmtId="1" fontId="26" fillId="0" borderId="23" xfId="0" applyFont="1" applyFill="1" applyBorder="1" applyAlignment="1" applyProtection="1">
      <alignment vertical="center"/>
      <protection locked="0"/>
    </xf>
    <xf numFmtId="1" fontId="26" fillId="0" borderId="0" xfId="0" applyFont="1" applyFill="1" applyBorder="1" applyAlignment="1">
      <alignment horizontal="center" vertical="center"/>
    </xf>
    <xf numFmtId="1" fontId="26" fillId="0" borderId="0" xfId="0" quotePrefix="1" applyFont="1" applyFill="1" applyBorder="1" applyAlignment="1">
      <alignment vertical="center"/>
    </xf>
    <xf numFmtId="1" fontId="51" fillId="0" borderId="0" xfId="0" quotePrefix="1" applyFont="1" applyFill="1" applyAlignment="1">
      <alignment vertical="center"/>
    </xf>
    <xf numFmtId="1" fontId="26" fillId="0" borderId="23" xfId="0" applyFont="1" applyFill="1" applyBorder="1" applyAlignment="1">
      <alignment vertical="center"/>
    </xf>
    <xf numFmtId="1" fontId="51" fillId="5" borderId="0" xfId="0" applyFont="1" applyFill="1" applyAlignment="1">
      <alignment vertical="center"/>
    </xf>
    <xf numFmtId="176" fontId="32" fillId="0" borderId="11" xfId="0" applyNumberFormat="1" applyFont="1" applyFill="1" applyBorder="1" applyAlignment="1" applyProtection="1"/>
    <xf numFmtId="176" fontId="44" fillId="0" borderId="5" xfId="0" applyNumberFormat="1" applyFont="1" applyFill="1" applyBorder="1" applyAlignment="1" applyProtection="1">
      <alignment horizontal="left" vertical="center"/>
      <protection locked="0"/>
    </xf>
    <xf numFmtId="179" fontId="44" fillId="0" borderId="5" xfId="0" applyNumberFormat="1" applyFont="1" applyFill="1" applyBorder="1" applyAlignment="1" applyProtection="1">
      <alignment vertical="center"/>
      <protection locked="0"/>
    </xf>
    <xf numFmtId="176" fontId="44" fillId="0" borderId="14" xfId="0" applyNumberFormat="1" applyFont="1" applyFill="1" applyBorder="1" applyAlignment="1" applyProtection="1">
      <alignment horizontal="left" vertical="center"/>
      <protection locked="0"/>
    </xf>
    <xf numFmtId="176" fontId="44" fillId="0" borderId="5" xfId="0" applyNumberFormat="1" applyFont="1" applyFill="1" applyBorder="1" applyAlignment="1" applyProtection="1">
      <alignment horizontal="center" vertical="center"/>
    </xf>
    <xf numFmtId="179" fontId="44" fillId="0" borderId="19" xfId="0" applyNumberFormat="1" applyFont="1" applyFill="1" applyBorder="1" applyAlignment="1" applyProtection="1">
      <alignment vertical="center"/>
      <protection locked="0"/>
    </xf>
    <xf numFmtId="179" fontId="44" fillId="0" borderId="14" xfId="0" applyNumberFormat="1" applyFont="1" applyFill="1" applyBorder="1" applyAlignment="1" applyProtection="1">
      <alignment vertical="center"/>
      <protection locked="0"/>
    </xf>
    <xf numFmtId="176" fontId="44" fillId="0" borderId="0" xfId="0" applyNumberFormat="1" applyFont="1" applyFill="1" applyBorder="1" applyAlignment="1" applyProtection="1">
      <alignment horizontal="left"/>
      <protection locked="0"/>
    </xf>
    <xf numFmtId="176" fontId="44" fillId="0" borderId="0" xfId="0" applyNumberFormat="1" applyFont="1" applyFill="1" applyBorder="1" applyAlignment="1" applyProtection="1"/>
    <xf numFmtId="1" fontId="44" fillId="0" borderId="0" xfId="0" applyFont="1" applyFill="1" applyBorder="1" applyAlignment="1"/>
    <xf numFmtId="1" fontId="40" fillId="0" borderId="74" xfId="0" applyFont="1" applyFill="1" applyBorder="1" applyAlignment="1" applyProtection="1">
      <alignment horizontal="center" vertical="center"/>
      <protection locked="0"/>
    </xf>
    <xf numFmtId="1" fontId="40" fillId="0" borderId="9" xfId="0" applyFont="1" applyFill="1" applyBorder="1" applyAlignment="1" applyProtection="1">
      <alignment horizontal="center" vertical="center"/>
      <protection locked="0"/>
    </xf>
    <xf numFmtId="176" fontId="44" fillId="0" borderId="5" xfId="0" applyNumberFormat="1" applyFont="1" applyFill="1" applyBorder="1" applyAlignment="1" applyProtection="1">
      <alignment horizontal="center" vertical="center"/>
      <protection locked="0"/>
    </xf>
    <xf numFmtId="176" fontId="44" fillId="0" borderId="11" xfId="0" applyNumberFormat="1" applyFont="1" applyFill="1" applyBorder="1" applyAlignment="1" applyProtection="1">
      <alignment horizontal="right"/>
    </xf>
    <xf numFmtId="176" fontId="9" fillId="0" borderId="0" xfId="0" applyNumberFormat="1" applyFont="1" applyFill="1" applyBorder="1" applyAlignment="1" applyProtection="1">
      <alignment horizontal="left" vertical="center"/>
      <protection locked="0"/>
    </xf>
    <xf numFmtId="1" fontId="43" fillId="0" borderId="0" xfId="0" applyFont="1" applyBorder="1" applyAlignment="1">
      <alignment vertical="center"/>
    </xf>
    <xf numFmtId="1" fontId="44" fillId="0" borderId="0" xfId="0" applyFont="1" applyFill="1" applyBorder="1" applyAlignment="1">
      <alignment vertical="center"/>
    </xf>
    <xf numFmtId="1" fontId="13" fillId="0" borderId="0" xfId="0" applyFont="1" applyFill="1" applyBorder="1" applyAlignment="1"/>
    <xf numFmtId="1" fontId="45" fillId="4" borderId="52" xfId="0" applyFont="1" applyFill="1" applyBorder="1" applyAlignment="1">
      <alignment horizontal="center" vertical="center"/>
    </xf>
    <xf numFmtId="1" fontId="6" fillId="0" borderId="0" xfId="0" applyFont="1" applyFill="1" applyBorder="1" applyAlignment="1">
      <alignment horizontal="left" vertical="center"/>
    </xf>
    <xf numFmtId="1" fontId="6" fillId="0" borderId="0" xfId="0" applyFont="1" applyFill="1" applyAlignment="1">
      <alignment horizontal="left" vertical="center"/>
    </xf>
    <xf numFmtId="1" fontId="6" fillId="0" borderId="0" xfId="0" applyFont="1" applyFill="1" applyBorder="1" applyAlignment="1">
      <alignment horizontal="left"/>
    </xf>
    <xf numFmtId="1" fontId="6" fillId="0" borderId="0" xfId="0" applyFont="1" applyFill="1" applyAlignment="1">
      <alignment horizontal="left"/>
    </xf>
    <xf numFmtId="1" fontId="22" fillId="0" borderId="0" xfId="0" applyFont="1" applyFill="1" applyBorder="1" applyAlignment="1">
      <alignment horizontal="left" vertical="center"/>
    </xf>
    <xf numFmtId="1" fontId="22" fillId="0" borderId="0" xfId="0" applyFont="1" applyFill="1" applyAlignment="1">
      <alignment horizontal="left" vertical="center"/>
    </xf>
    <xf numFmtId="1" fontId="51" fillId="0" borderId="0" xfId="0" applyFont="1" applyBorder="1" applyAlignment="1">
      <alignment horizontal="left"/>
    </xf>
    <xf numFmtId="179" fontId="56" fillId="0" borderId="0" xfId="0" applyNumberFormat="1" applyFont="1" applyFill="1" applyBorder="1" applyAlignment="1" applyProtection="1">
      <alignment horizontal="left" vertical="center"/>
      <protection locked="0"/>
    </xf>
    <xf numFmtId="1" fontId="7" fillId="0" borderId="0" xfId="0" applyFont="1"/>
    <xf numFmtId="1" fontId="7" fillId="0" borderId="0" xfId="0" applyFont="1" applyAlignment="1">
      <alignment horizontal="center" vertical="center"/>
    </xf>
    <xf numFmtId="1" fontId="40" fillId="0" borderId="0" xfId="0" applyFont="1" applyAlignment="1">
      <alignment horizontal="center" vertical="center"/>
    </xf>
    <xf numFmtId="186" fontId="7" fillId="0" borderId="0" xfId="0" applyNumberFormat="1" applyFont="1" applyAlignment="1">
      <alignment horizontal="center" vertical="center"/>
    </xf>
    <xf numFmtId="1" fontId="60" fillId="0" borderId="0" xfId="0" applyFont="1" applyFill="1" applyAlignment="1">
      <alignment vertical="center"/>
    </xf>
    <xf numFmtId="1" fontId="7" fillId="0" borderId="0" xfId="0" applyFont="1" applyFill="1" applyAlignment="1">
      <alignment horizontal="center" vertical="center"/>
    </xf>
    <xf numFmtId="1" fontId="7" fillId="0" borderId="75" xfId="0" applyFont="1" applyFill="1" applyBorder="1" applyAlignment="1">
      <alignment horizontal="center" vertical="center"/>
    </xf>
    <xf numFmtId="0" fontId="7" fillId="0" borderId="6" xfId="0" applyNumberFormat="1" applyFont="1" applyFill="1" applyBorder="1" applyAlignment="1">
      <alignment horizontal="center" vertical="center"/>
    </xf>
    <xf numFmtId="1" fontId="7" fillId="0" borderId="5" xfId="0" applyFont="1" applyFill="1" applyBorder="1" applyAlignment="1">
      <alignment vertical="center"/>
    </xf>
    <xf numFmtId="179" fontId="7" fillId="0" borderId="5" xfId="0" applyNumberFormat="1" applyFont="1" applyFill="1" applyBorder="1" applyAlignment="1">
      <alignment vertical="center"/>
    </xf>
    <xf numFmtId="1" fontId="7" fillId="0" borderId="6" xfId="0" applyFont="1" applyFill="1" applyBorder="1" applyAlignment="1">
      <alignment vertical="center"/>
    </xf>
    <xf numFmtId="179" fontId="7" fillId="0" borderId="6" xfId="0" applyNumberFormat="1" applyFont="1" applyFill="1" applyBorder="1" applyAlignment="1">
      <alignment vertical="center"/>
    </xf>
    <xf numFmtId="1" fontId="7" fillId="0" borderId="14" xfId="0" applyFont="1" applyFill="1" applyBorder="1" applyAlignment="1">
      <alignment vertical="center"/>
    </xf>
    <xf numFmtId="179" fontId="7" fillId="0" borderId="14" xfId="0" applyNumberFormat="1" applyFont="1" applyFill="1" applyBorder="1" applyAlignment="1">
      <alignment vertical="center"/>
    </xf>
    <xf numFmtId="179" fontId="7" fillId="0" borderId="2" xfId="0" applyNumberFormat="1" applyFont="1" applyFill="1" applyBorder="1" applyAlignment="1">
      <alignment vertical="center"/>
    </xf>
    <xf numFmtId="179" fontId="7" fillId="0" borderId="3" xfId="0" applyNumberFormat="1" applyFont="1" applyFill="1" applyBorder="1" applyAlignment="1">
      <alignment vertical="center"/>
    </xf>
    <xf numFmtId="41" fontId="7" fillId="0" borderId="2" xfId="0" applyNumberFormat="1" applyFont="1" applyFill="1" applyBorder="1" applyAlignment="1">
      <alignment horizontal="right" vertical="center"/>
    </xf>
    <xf numFmtId="1" fontId="7" fillId="0" borderId="27" xfId="0" applyFont="1" applyFill="1" applyBorder="1" applyAlignment="1">
      <alignment vertical="center"/>
    </xf>
    <xf numFmtId="179" fontId="7" fillId="0" borderId="9" xfId="0" applyNumberFormat="1" applyFont="1" applyFill="1" applyBorder="1" applyAlignment="1">
      <alignment vertical="center"/>
    </xf>
    <xf numFmtId="1" fontId="7" fillId="3" borderId="75" xfId="0" applyFont="1" applyFill="1" applyBorder="1" applyAlignment="1">
      <alignment horizontal="center" vertical="center"/>
    </xf>
    <xf numFmtId="0" fontId="7" fillId="3" borderId="6" xfId="0" applyNumberFormat="1" applyFont="1" applyFill="1" applyBorder="1" applyAlignment="1">
      <alignment horizontal="center" vertical="center"/>
    </xf>
    <xf numFmtId="1" fontId="45" fillId="3" borderId="54" xfId="0" applyFont="1" applyFill="1" applyBorder="1" applyAlignment="1">
      <alignment horizontal="center"/>
    </xf>
    <xf numFmtId="1" fontId="45" fillId="4" borderId="54" xfId="0" applyFont="1" applyFill="1" applyBorder="1" applyAlignment="1">
      <alignment horizontal="center"/>
    </xf>
    <xf numFmtId="1" fontId="20" fillId="0" borderId="0" xfId="0" applyFont="1" applyFill="1" applyBorder="1" applyAlignment="1">
      <alignment vertical="center"/>
    </xf>
    <xf numFmtId="1" fontId="7" fillId="0" borderId="0" xfId="0" quotePrefix="1" applyFont="1" applyFill="1" applyAlignment="1">
      <alignment vertical="center"/>
    </xf>
    <xf numFmtId="1" fontId="7" fillId="0" borderId="0" xfId="0" quotePrefix="1" applyFont="1"/>
    <xf numFmtId="179" fontId="7" fillId="5" borderId="7" xfId="0" applyNumberFormat="1" applyFont="1" applyFill="1" applyBorder="1" applyAlignment="1">
      <alignment vertical="center"/>
    </xf>
    <xf numFmtId="179" fontId="7" fillId="5" borderId="54" xfId="0" applyNumberFormat="1" applyFont="1" applyFill="1" applyBorder="1" applyAlignment="1">
      <alignment vertical="center"/>
    </xf>
    <xf numFmtId="1" fontId="40" fillId="0" borderId="75" xfId="0" applyFont="1" applyFill="1" applyBorder="1" applyAlignment="1" applyProtection="1">
      <alignment horizontal="center" vertical="center"/>
      <protection locked="0"/>
    </xf>
    <xf numFmtId="1" fontId="40" fillId="0" borderId="14" xfId="0" applyFont="1" applyFill="1" applyBorder="1" applyAlignment="1" applyProtection="1">
      <alignment horizontal="center" vertical="center"/>
      <protection locked="0"/>
    </xf>
    <xf numFmtId="1" fontId="40" fillId="0" borderId="27" xfId="0" applyFont="1" applyFill="1" applyBorder="1" applyAlignment="1" applyProtection="1">
      <alignment horizontal="center" vertical="center"/>
      <protection locked="0"/>
    </xf>
    <xf numFmtId="1" fontId="40" fillId="0" borderId="28" xfId="0" applyFont="1" applyFill="1" applyBorder="1" applyAlignment="1" applyProtection="1">
      <alignment horizontal="center" vertical="center"/>
      <protection locked="0"/>
    </xf>
    <xf numFmtId="176" fontId="43" fillId="0" borderId="0" xfId="0" applyNumberFormat="1" applyFont="1" applyFill="1" applyBorder="1" applyAlignment="1" applyProtection="1">
      <alignment vertical="center"/>
    </xf>
    <xf numFmtId="176" fontId="43" fillId="0" borderId="0" xfId="0" applyNumberFormat="1" applyFont="1" applyFill="1" applyBorder="1" applyAlignment="1" applyProtection="1">
      <alignment horizontal="right" vertical="center"/>
      <protection locked="0"/>
    </xf>
    <xf numFmtId="176" fontId="44" fillId="0" borderId="0" xfId="0" applyNumberFormat="1" applyFont="1" applyFill="1" applyBorder="1" applyAlignment="1" applyProtection="1">
      <alignment horizontal="center" vertical="center"/>
    </xf>
    <xf numFmtId="176" fontId="43" fillId="0" borderId="0" xfId="0" applyNumberFormat="1" applyFont="1" applyFill="1" applyBorder="1" applyAlignment="1" applyProtection="1">
      <alignment horizontal="center" vertical="center"/>
    </xf>
    <xf numFmtId="176" fontId="43" fillId="0" borderId="0" xfId="0" applyNumberFormat="1" applyFont="1" applyFill="1" applyBorder="1" applyAlignment="1" applyProtection="1">
      <alignment horizontal="right" vertical="center"/>
    </xf>
    <xf numFmtId="37" fontId="43" fillId="0" borderId="0" xfId="0" applyNumberFormat="1" applyFont="1" applyFill="1" applyBorder="1" applyAlignment="1" applyProtection="1"/>
    <xf numFmtId="176" fontId="43" fillId="0" borderId="0" xfId="0" applyNumberFormat="1" applyFont="1" applyFill="1" applyBorder="1" applyAlignment="1" applyProtection="1">
      <alignment horizontal="right"/>
      <protection locked="0"/>
    </xf>
    <xf numFmtId="176" fontId="43" fillId="0" borderId="0" xfId="0" applyNumberFormat="1" applyFont="1" applyFill="1" applyBorder="1" applyAlignment="1" applyProtection="1">
      <alignment horizontal="center"/>
    </xf>
    <xf numFmtId="1" fontId="43" fillId="0" borderId="0" xfId="0" applyFont="1" applyFill="1" applyAlignment="1"/>
    <xf numFmtId="176" fontId="43" fillId="0" borderId="0" xfId="0" applyNumberFormat="1" applyFont="1" applyFill="1" applyBorder="1" applyAlignment="1" applyProtection="1">
      <alignment horizontal="right"/>
    </xf>
    <xf numFmtId="176" fontId="44" fillId="0" borderId="76" xfId="0" applyNumberFormat="1" applyFont="1" applyFill="1" applyBorder="1" applyAlignment="1" applyProtection="1">
      <alignment horizontal="center" vertical="center"/>
    </xf>
    <xf numFmtId="176" fontId="53" fillId="0" borderId="0" xfId="0" applyNumberFormat="1" applyFont="1" applyFill="1" applyBorder="1" applyAlignment="1" applyProtection="1"/>
    <xf numFmtId="178" fontId="44" fillId="0" borderId="5" xfId="0" applyNumberFormat="1" applyFont="1" applyFill="1" applyBorder="1" applyAlignment="1" applyProtection="1">
      <alignment vertical="center"/>
      <protection locked="0"/>
    </xf>
    <xf numFmtId="178" fontId="44" fillId="0" borderId="14" xfId="0" applyNumberFormat="1" applyFont="1" applyFill="1" applyBorder="1" applyAlignment="1" applyProtection="1">
      <alignment vertical="center"/>
      <protection locked="0"/>
    </xf>
    <xf numFmtId="176" fontId="44" fillId="0" borderId="77" xfId="0" applyNumberFormat="1" applyFont="1" applyFill="1" applyBorder="1" applyAlignment="1" applyProtection="1">
      <alignment horizontal="left" vertical="center" wrapText="1" justifyLastLine="1"/>
      <protection locked="0"/>
    </xf>
    <xf numFmtId="186" fontId="44" fillId="0" borderId="5" xfId="0" applyNumberFormat="1" applyFont="1" applyFill="1" applyBorder="1" applyAlignment="1" applyProtection="1">
      <alignment vertical="center"/>
    </xf>
    <xf numFmtId="186" fontId="44" fillId="0" borderId="6" xfId="0" applyNumberFormat="1" applyFont="1" applyFill="1" applyBorder="1" applyAlignment="1" applyProtection="1">
      <alignment vertical="center"/>
    </xf>
    <xf numFmtId="1" fontId="44" fillId="0" borderId="54" xfId="0" applyFont="1" applyBorder="1" applyAlignment="1" applyProtection="1">
      <alignment vertical="center"/>
    </xf>
    <xf numFmtId="186" fontId="44" fillId="0" borderId="14" xfId="0" applyNumberFormat="1" applyFont="1" applyFill="1" applyBorder="1" applyAlignment="1" applyProtection="1">
      <alignment vertical="center"/>
    </xf>
    <xf numFmtId="1" fontId="44" fillId="0" borderId="16" xfId="0" applyFont="1" applyBorder="1" applyAlignment="1" applyProtection="1">
      <alignment vertical="center"/>
    </xf>
    <xf numFmtId="186" fontId="44" fillId="0" borderId="16" xfId="0" applyNumberFormat="1" applyFont="1" applyFill="1" applyBorder="1" applyAlignment="1" applyProtection="1">
      <alignment vertical="center"/>
    </xf>
    <xf numFmtId="1" fontId="45" fillId="0" borderId="0" xfId="0" applyFont="1" applyBorder="1" applyAlignment="1" applyProtection="1"/>
    <xf numFmtId="179" fontId="7" fillId="0" borderId="10" xfId="0" applyNumberFormat="1" applyFont="1" applyFill="1" applyBorder="1" applyAlignment="1">
      <alignment vertical="center"/>
    </xf>
    <xf numFmtId="1" fontId="7" fillId="0" borderId="10" xfId="0" applyFont="1" applyBorder="1"/>
    <xf numFmtId="1" fontId="43" fillId="0" borderId="78" xfId="0" applyFont="1" applyFill="1" applyBorder="1" applyAlignment="1">
      <alignment horizontal="center" vertical="center"/>
    </xf>
    <xf numFmtId="179" fontId="43" fillId="0" borderId="79" xfId="0" applyNumberFormat="1" applyFont="1" applyFill="1" applyBorder="1" applyAlignment="1">
      <alignment vertical="center"/>
    </xf>
    <xf numFmtId="179" fontId="43" fillId="0" borderId="79" xfId="0" applyNumberFormat="1" applyFont="1" applyFill="1" applyBorder="1" applyAlignment="1" applyProtection="1">
      <alignment horizontal="center" vertical="center"/>
    </xf>
    <xf numFmtId="179" fontId="43" fillId="0" borderId="79" xfId="0" applyNumberFormat="1" applyFont="1" applyFill="1" applyBorder="1" applyAlignment="1" applyProtection="1">
      <alignment horizontal="left" vertical="center"/>
    </xf>
    <xf numFmtId="179" fontId="43" fillId="0" borderId="0" xfId="0" applyNumberFormat="1" applyFont="1" applyFill="1" applyBorder="1" applyAlignment="1">
      <alignment vertical="center"/>
    </xf>
    <xf numFmtId="1" fontId="43" fillId="0" borderId="35" xfId="0" applyFont="1" applyFill="1" applyBorder="1" applyAlignment="1">
      <alignment horizontal="center" vertical="center"/>
    </xf>
    <xf numFmtId="179" fontId="43" fillId="0" borderId="32" xfId="0" applyNumberFormat="1" applyFont="1" applyFill="1" applyBorder="1" applyAlignment="1">
      <alignment vertical="center"/>
    </xf>
    <xf numFmtId="179" fontId="43" fillId="0" borderId="32" xfId="0" applyNumberFormat="1" applyFont="1" applyFill="1" applyBorder="1" applyAlignment="1" applyProtection="1">
      <alignment horizontal="center" vertical="center"/>
    </xf>
    <xf numFmtId="179" fontId="43" fillId="0" borderId="32" xfId="0" applyNumberFormat="1" applyFont="1" applyFill="1" applyBorder="1" applyAlignment="1" applyProtection="1">
      <alignment horizontal="left" vertical="center"/>
    </xf>
    <xf numFmtId="188" fontId="43" fillId="0" borderId="32" xfId="0" applyNumberFormat="1" applyFont="1" applyFill="1" applyBorder="1" applyAlignment="1">
      <alignment vertical="center"/>
    </xf>
    <xf numFmtId="188" fontId="43" fillId="0" borderId="32" xfId="0" applyNumberFormat="1" applyFont="1" applyFill="1" applyBorder="1" applyAlignment="1" applyProtection="1">
      <alignment horizontal="left" vertical="center"/>
    </xf>
    <xf numFmtId="179" fontId="43" fillId="0" borderId="0" xfId="0" applyNumberFormat="1" applyFont="1" applyFill="1" applyAlignment="1">
      <alignment vertical="center"/>
    </xf>
    <xf numFmtId="193" fontId="43" fillId="0" borderId="0" xfId="0" applyNumberFormat="1" applyFont="1" applyBorder="1" applyAlignment="1">
      <alignment horizontal="center" vertical="center"/>
    </xf>
    <xf numFmtId="179" fontId="43" fillId="2" borderId="32" xfId="0" applyNumberFormat="1" applyFont="1" applyFill="1" applyBorder="1" applyAlignment="1" applyProtection="1">
      <alignment vertical="center"/>
    </xf>
    <xf numFmtId="190" fontId="51" fillId="0" borderId="10" xfId="0" applyNumberFormat="1" applyFont="1" applyBorder="1"/>
    <xf numFmtId="1" fontId="45" fillId="0" borderId="0" xfId="0" applyFont="1" applyFill="1" applyAlignment="1">
      <alignment horizontal="left" vertical="center"/>
    </xf>
    <xf numFmtId="195" fontId="45" fillId="0" borderId="0" xfId="0" applyNumberFormat="1" applyFont="1" applyFill="1" applyAlignment="1">
      <alignment horizontal="left" vertical="center"/>
    </xf>
    <xf numFmtId="1" fontId="45" fillId="0" borderId="0" xfId="0" quotePrefix="1" applyFont="1" applyFill="1" applyAlignment="1">
      <alignment horizontal="left" vertical="center"/>
    </xf>
    <xf numFmtId="192" fontId="45" fillId="0" borderId="0" xfId="0" applyNumberFormat="1" applyFont="1" applyFill="1" applyAlignment="1">
      <alignment horizontal="left" vertical="center"/>
    </xf>
    <xf numFmtId="179" fontId="45" fillId="0" borderId="0" xfId="0" applyNumberFormat="1" applyFont="1" applyFill="1" applyAlignment="1">
      <alignment horizontal="left" vertical="center"/>
    </xf>
    <xf numFmtId="188" fontId="45" fillId="0" borderId="0" xfId="0" applyNumberFormat="1" applyFont="1" applyFill="1" applyAlignment="1">
      <alignment horizontal="left" vertical="center"/>
    </xf>
    <xf numFmtId="1" fontId="10" fillId="0" borderId="0" xfId="0" applyFont="1" applyFill="1" applyBorder="1" applyAlignment="1">
      <alignment horizontal="center" vertical="center"/>
    </xf>
    <xf numFmtId="37" fontId="10"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center" vertical="center"/>
    </xf>
    <xf numFmtId="37" fontId="7" fillId="0" borderId="0" xfId="0" applyNumberFormat="1" applyFont="1" applyFill="1" applyBorder="1" applyAlignment="1" applyProtection="1">
      <alignment horizontal="center" vertical="center"/>
    </xf>
    <xf numFmtId="37" fontId="7" fillId="0" borderId="23" xfId="0" applyNumberFormat="1" applyFont="1" applyFill="1" applyBorder="1" applyAlignment="1" applyProtection="1">
      <alignment horizontal="center" vertical="center"/>
      <protection locked="0"/>
    </xf>
    <xf numFmtId="37" fontId="40" fillId="0" borderId="54" xfId="0" applyNumberFormat="1" applyFont="1" applyFill="1" applyBorder="1" applyAlignment="1" applyProtection="1">
      <alignment vertical="center"/>
      <protection locked="0"/>
    </xf>
    <xf numFmtId="179" fontId="40" fillId="0" borderId="5" xfId="0" applyNumberFormat="1" applyFont="1" applyFill="1" applyBorder="1" applyAlignment="1" applyProtection="1">
      <alignment vertical="center"/>
      <protection locked="0"/>
    </xf>
    <xf numFmtId="179" fontId="40" fillId="0" borderId="14" xfId="0" applyNumberFormat="1" applyFont="1" applyFill="1" applyBorder="1" applyAlignment="1" applyProtection="1">
      <alignment vertical="center"/>
      <protection locked="0"/>
    </xf>
    <xf numFmtId="1" fontId="51" fillId="0" borderId="8" xfId="0" applyFont="1" applyFill="1" applyBorder="1" applyAlignment="1">
      <alignment vertical="center"/>
    </xf>
    <xf numFmtId="1" fontId="51" fillId="0" borderId="27" xfId="0" applyFont="1" applyFill="1" applyBorder="1" applyAlignment="1">
      <alignment vertical="center"/>
    </xf>
    <xf numFmtId="1" fontId="51" fillId="0" borderId="42" xfId="0" applyFont="1" applyFill="1" applyBorder="1" applyAlignment="1">
      <alignment vertical="center"/>
    </xf>
    <xf numFmtId="179" fontId="40" fillId="0" borderId="54" xfId="0" applyNumberFormat="1" applyFont="1" applyFill="1" applyBorder="1" applyAlignment="1" applyProtection="1">
      <alignment vertical="center"/>
      <protection locked="0"/>
    </xf>
    <xf numFmtId="1" fontId="51" fillId="0" borderId="0" xfId="0" applyFont="1" applyFill="1" applyBorder="1" applyAlignment="1" applyProtection="1">
      <alignment horizontal="center" vertical="center"/>
      <protection locked="0"/>
    </xf>
    <xf numFmtId="1" fontId="51" fillId="0" borderId="23" xfId="0" applyFont="1" applyFill="1" applyBorder="1" applyAlignment="1" applyProtection="1">
      <alignment horizontal="center" vertical="center"/>
      <protection locked="0"/>
    </xf>
    <xf numFmtId="1" fontId="58" fillId="0" borderId="0" xfId="0" applyFont="1" applyFill="1" applyBorder="1" applyAlignment="1" applyProtection="1">
      <alignment horizontal="center" vertical="center"/>
      <protection locked="0"/>
    </xf>
    <xf numFmtId="1" fontId="58" fillId="0" borderId="0" xfId="0" applyFont="1" applyFill="1" applyBorder="1" applyAlignment="1">
      <alignment horizontal="center"/>
    </xf>
    <xf numFmtId="1" fontId="58" fillId="0" borderId="0" xfId="0" applyFont="1" applyFill="1" applyBorder="1" applyAlignment="1">
      <alignment horizontal="center" vertical="center"/>
    </xf>
    <xf numFmtId="38" fontId="58" fillId="0" borderId="0" xfId="1" applyFont="1" applyFill="1" applyBorder="1" applyAlignment="1">
      <alignment horizontal="center" vertical="center"/>
    </xf>
    <xf numFmtId="1" fontId="51" fillId="0" borderId="0" xfId="0" applyFont="1" applyFill="1" applyBorder="1" applyAlignment="1">
      <alignment horizontal="center" vertical="center"/>
    </xf>
    <xf numFmtId="37" fontId="40" fillId="0" borderId="10" xfId="0" applyNumberFormat="1" applyFont="1" applyFill="1" applyBorder="1" applyAlignment="1" applyProtection="1">
      <alignment vertical="center"/>
      <protection locked="0"/>
    </xf>
    <xf numFmtId="186" fontId="40" fillId="0" borderId="10" xfId="0" applyNumberFormat="1" applyFont="1" applyFill="1" applyBorder="1" applyAlignment="1" applyProtection="1">
      <alignment vertical="center"/>
      <protection locked="0"/>
    </xf>
    <xf numFmtId="37" fontId="7" fillId="0" borderId="0" xfId="0" quotePrefix="1" applyNumberFormat="1" applyFont="1" applyFill="1" applyBorder="1" applyAlignment="1" applyProtection="1">
      <alignment horizontal="center" vertical="center"/>
      <protection locked="0"/>
    </xf>
    <xf numFmtId="37" fontId="40" fillId="0" borderId="43" xfId="0" applyNumberFormat="1" applyFont="1" applyFill="1" applyBorder="1" applyAlignment="1" applyProtection="1">
      <alignment vertical="center"/>
      <protection locked="0"/>
    </xf>
    <xf numFmtId="1" fontId="31" fillId="0" borderId="0" xfId="0" applyFont="1" applyFill="1" applyAlignment="1">
      <alignment horizontal="left" vertical="center"/>
    </xf>
    <xf numFmtId="37" fontId="38" fillId="0" borderId="0" xfId="0" applyNumberFormat="1" applyFont="1" applyFill="1" applyBorder="1" applyAlignment="1" applyProtection="1">
      <alignment horizontal="left" vertical="center"/>
    </xf>
    <xf numFmtId="37" fontId="40" fillId="0" borderId="49" xfId="0" applyNumberFormat="1" applyFont="1" applyFill="1" applyBorder="1" applyAlignment="1" applyProtection="1">
      <alignment horizontal="left" vertical="center"/>
      <protection locked="0"/>
    </xf>
    <xf numFmtId="37" fontId="40" fillId="0" borderId="8" xfId="0" applyNumberFormat="1" applyFont="1" applyFill="1" applyBorder="1" applyAlignment="1" applyProtection="1">
      <alignment horizontal="left" vertical="center"/>
      <protection locked="0"/>
    </xf>
    <xf numFmtId="37" fontId="40" fillId="0" borderId="12" xfId="0" applyNumberFormat="1" applyFont="1" applyFill="1" applyBorder="1" applyAlignment="1" applyProtection="1">
      <alignment horizontal="left" vertical="center"/>
      <protection locked="0"/>
    </xf>
    <xf numFmtId="37" fontId="40" fillId="0" borderId="0" xfId="0" applyNumberFormat="1" applyFont="1" applyFill="1" applyBorder="1" applyAlignment="1" applyProtection="1">
      <alignment horizontal="left" vertical="center"/>
    </xf>
    <xf numFmtId="1" fontId="40" fillId="0" borderId="0" xfId="0" applyFont="1" applyFill="1" applyBorder="1" applyAlignment="1">
      <alignment horizontal="left" vertical="center"/>
    </xf>
    <xf numFmtId="37" fontId="40" fillId="0" borderId="52" xfId="0" applyNumberFormat="1" applyFont="1" applyFill="1" applyBorder="1" applyAlignment="1" applyProtection="1">
      <alignment horizontal="left" vertical="center"/>
      <protection locked="0"/>
    </xf>
    <xf numFmtId="37" fontId="40" fillId="0" borderId="0" xfId="0" applyNumberFormat="1" applyFont="1" applyFill="1" applyAlignment="1" applyProtection="1">
      <alignment horizontal="left" vertical="center"/>
    </xf>
    <xf numFmtId="37" fontId="39" fillId="0" borderId="0" xfId="0" applyNumberFormat="1" applyFont="1" applyFill="1" applyBorder="1" applyAlignment="1" applyProtection="1">
      <alignment horizontal="left" vertical="center"/>
      <protection locked="0"/>
    </xf>
    <xf numFmtId="193" fontId="40" fillId="0" borderId="0" xfId="0" applyNumberFormat="1" applyFont="1" applyAlignment="1">
      <alignment horizontal="left" vertical="center"/>
    </xf>
    <xf numFmtId="176" fontId="40" fillId="0" borderId="0" xfId="0" applyNumberFormat="1" applyFont="1" applyFill="1" applyAlignment="1" applyProtection="1">
      <alignment horizontal="left" vertical="center"/>
    </xf>
    <xf numFmtId="37" fontId="40" fillId="0" borderId="0" xfId="0" applyNumberFormat="1" applyFont="1" applyFill="1" applyAlignment="1" applyProtection="1">
      <alignment horizontal="left" vertical="center"/>
      <protection locked="0"/>
    </xf>
    <xf numFmtId="37" fontId="41" fillId="0" borderId="0" xfId="0" applyNumberFormat="1" applyFont="1" applyFill="1" applyAlignment="1" applyProtection="1">
      <alignment horizontal="left" vertical="center"/>
      <protection locked="0"/>
    </xf>
    <xf numFmtId="1" fontId="40" fillId="0" borderId="0" xfId="0" applyFont="1" applyFill="1" applyAlignment="1">
      <alignment horizontal="left" vertical="center"/>
    </xf>
    <xf numFmtId="37" fontId="7" fillId="0" borderId="0" xfId="0" applyNumberFormat="1" applyFont="1" applyFill="1" applyAlignment="1" applyProtection="1">
      <alignment horizontal="left" vertical="center"/>
      <protection locked="0"/>
    </xf>
    <xf numFmtId="1" fontId="7" fillId="0" borderId="0" xfId="0" applyFont="1" applyFill="1" applyAlignment="1">
      <alignment horizontal="left" vertical="center"/>
    </xf>
    <xf numFmtId="1" fontId="13" fillId="0" borderId="0" xfId="0" applyFont="1" applyFill="1" applyAlignment="1">
      <alignment horizontal="left" vertical="center"/>
    </xf>
    <xf numFmtId="187" fontId="40" fillId="0" borderId="8" xfId="0" applyNumberFormat="1" applyFont="1" applyFill="1" applyBorder="1" applyAlignment="1" applyProtection="1">
      <alignment vertical="center"/>
      <protection locked="0"/>
    </xf>
    <xf numFmtId="187" fontId="40" fillId="0" borderId="52" xfId="0" applyNumberFormat="1" applyFont="1" applyFill="1" applyBorder="1" applyAlignment="1" applyProtection="1">
      <alignment vertical="center"/>
      <protection locked="0"/>
    </xf>
    <xf numFmtId="41" fontId="40" fillId="0" borderId="12" xfId="0" applyNumberFormat="1" applyFont="1" applyFill="1" applyBorder="1" applyAlignment="1" applyProtection="1">
      <alignment horizontal="right" vertical="center"/>
      <protection locked="0"/>
    </xf>
    <xf numFmtId="187" fontId="40" fillId="0" borderId="27" xfId="0" applyNumberFormat="1" applyFont="1" applyFill="1" applyBorder="1" applyAlignment="1" applyProtection="1">
      <alignment vertical="center"/>
      <protection locked="0"/>
    </xf>
    <xf numFmtId="1" fontId="10" fillId="0" borderId="0" xfId="0" applyFont="1" applyFill="1" applyAlignment="1">
      <alignment horizontal="left" vertical="center"/>
    </xf>
    <xf numFmtId="176" fontId="23" fillId="0" borderId="0" xfId="0" applyNumberFormat="1" applyFont="1" applyFill="1" applyBorder="1" applyAlignment="1" applyProtection="1">
      <alignment horizontal="left" vertical="center"/>
      <protection locked="0"/>
    </xf>
    <xf numFmtId="1" fontId="45" fillId="4" borderId="42" xfId="0" applyFont="1" applyFill="1" applyBorder="1" applyAlignment="1">
      <alignment horizontal="center"/>
    </xf>
    <xf numFmtId="49" fontId="44" fillId="0" borderId="39" xfId="0" applyNumberFormat="1" applyFont="1" applyFill="1" applyBorder="1" applyAlignment="1" applyProtection="1">
      <alignment horizontal="center" vertical="center"/>
    </xf>
    <xf numFmtId="49" fontId="44" fillId="0" borderId="5" xfId="0" applyNumberFormat="1" applyFont="1" applyFill="1" applyBorder="1" applyAlignment="1" applyProtection="1">
      <alignment horizontal="center" vertical="center"/>
    </xf>
    <xf numFmtId="49" fontId="44" fillId="0" borderId="6" xfId="0" applyNumberFormat="1" applyFont="1" applyFill="1" applyBorder="1" applyAlignment="1" applyProtection="1">
      <alignment horizontal="center" vertical="center"/>
    </xf>
    <xf numFmtId="49" fontId="44" fillId="0" borderId="63" xfId="0" applyNumberFormat="1" applyFont="1" applyFill="1" applyBorder="1" applyAlignment="1" applyProtection="1">
      <alignment horizontal="center" vertical="center"/>
    </xf>
    <xf numFmtId="49" fontId="44" fillId="0" borderId="65" xfId="0" applyNumberFormat="1" applyFont="1" applyFill="1" applyBorder="1" applyAlignment="1" applyProtection="1">
      <alignment horizontal="center" vertical="center"/>
    </xf>
    <xf numFmtId="49" fontId="44" fillId="0" borderId="68" xfId="0" applyNumberFormat="1" applyFont="1" applyFill="1" applyBorder="1" applyAlignment="1" applyProtection="1">
      <alignment horizontal="center" vertical="center"/>
    </xf>
    <xf numFmtId="49" fontId="44" fillId="0" borderId="14" xfId="0" applyNumberFormat="1" applyFont="1" applyFill="1" applyBorder="1" applyAlignment="1" applyProtection="1">
      <alignment horizontal="center" vertical="center"/>
    </xf>
    <xf numFmtId="49" fontId="44" fillId="0" borderId="58" xfId="0" applyNumberFormat="1" applyFont="1" applyFill="1" applyBorder="1" applyAlignment="1" applyProtection="1">
      <alignment horizontal="center" vertical="center"/>
    </xf>
    <xf numFmtId="49" fontId="44" fillId="0" borderId="21" xfId="0" applyNumberFormat="1" applyFont="1" applyFill="1" applyBorder="1" applyAlignment="1" applyProtection="1">
      <alignment horizontal="center" vertical="center"/>
    </xf>
    <xf numFmtId="187" fontId="44" fillId="0" borderId="18" xfId="0" applyNumberFormat="1" applyFont="1" applyFill="1" applyBorder="1" applyAlignment="1" applyProtection="1">
      <alignment vertical="center"/>
      <protection locked="0"/>
    </xf>
    <xf numFmtId="49" fontId="44" fillId="0" borderId="24" xfId="0" applyNumberFormat="1" applyFont="1" applyFill="1" applyBorder="1" applyAlignment="1" applyProtection="1">
      <alignment horizontal="center" vertical="center"/>
    </xf>
    <xf numFmtId="187" fontId="44" fillId="0" borderId="39" xfId="0" applyNumberFormat="1" applyFont="1" applyFill="1" applyBorder="1" applyAlignment="1" applyProtection="1">
      <alignment vertical="center"/>
      <protection locked="0"/>
    </xf>
    <xf numFmtId="187" fontId="44" fillId="0" borderId="65" xfId="0" applyNumberFormat="1" applyFont="1" applyFill="1" applyBorder="1" applyAlignment="1" applyProtection="1">
      <alignment vertical="center"/>
      <protection locked="0"/>
    </xf>
    <xf numFmtId="187" fontId="44" fillId="0" borderId="68" xfId="0" applyNumberFormat="1" applyFont="1" applyFill="1" applyBorder="1" applyAlignment="1" applyProtection="1">
      <alignment vertical="center"/>
      <protection locked="0"/>
    </xf>
    <xf numFmtId="187" fontId="44" fillId="0" borderId="80" xfId="0" applyNumberFormat="1" applyFont="1" applyFill="1" applyBorder="1" applyAlignment="1" applyProtection="1">
      <alignment vertical="center"/>
      <protection locked="0"/>
    </xf>
    <xf numFmtId="187" fontId="44" fillId="0" borderId="63" xfId="0" applyNumberFormat="1" applyFont="1" applyFill="1" applyBorder="1" applyAlignment="1" applyProtection="1">
      <alignment vertical="center"/>
      <protection locked="0"/>
    </xf>
    <xf numFmtId="190" fontId="44" fillId="0" borderId="5" xfId="0" applyNumberFormat="1" applyFont="1" applyFill="1" applyBorder="1" applyAlignment="1" applyProtection="1">
      <alignment vertical="center"/>
      <protection locked="0"/>
    </xf>
    <xf numFmtId="190" fontId="44" fillId="0" borderId="19" xfId="0" applyNumberFormat="1" applyFont="1" applyFill="1" applyBorder="1" applyAlignment="1" applyProtection="1">
      <alignment vertical="center"/>
      <protection locked="0"/>
    </xf>
    <xf numFmtId="1" fontId="7" fillId="0" borderId="10" xfId="0" applyFont="1" applyBorder="1" applyAlignment="1">
      <alignment vertical="center" wrapText="1"/>
    </xf>
    <xf numFmtId="1" fontId="7" fillId="0" borderId="5" xfId="0" applyFont="1" applyBorder="1" applyAlignment="1">
      <alignment vertical="center" wrapText="1"/>
    </xf>
    <xf numFmtId="1" fontId="7" fillId="0" borderId="10" xfId="0" applyFont="1" applyBorder="1" applyAlignment="1">
      <alignment horizontal="center" vertical="center" wrapText="1"/>
    </xf>
    <xf numFmtId="182" fontId="56" fillId="0" borderId="0" xfId="0" applyNumberFormat="1" applyFont="1" applyFill="1" applyBorder="1" applyAlignment="1" applyProtection="1">
      <alignment vertical="center"/>
      <protection locked="0"/>
    </xf>
    <xf numFmtId="183" fontId="56" fillId="0" borderId="0" xfId="0" applyNumberFormat="1" applyFont="1" applyFill="1" applyBorder="1" applyAlignment="1" applyProtection="1">
      <alignment vertical="center"/>
      <protection locked="0"/>
    </xf>
    <xf numFmtId="1" fontId="51" fillId="0" borderId="0" xfId="0" quotePrefix="1" applyFont="1" applyBorder="1" applyAlignment="1"/>
    <xf numFmtId="1" fontId="55" fillId="0" borderId="0" xfId="0" applyFont="1" applyBorder="1" applyAlignment="1">
      <alignment vertical="center"/>
    </xf>
    <xf numFmtId="1" fontId="55" fillId="0" borderId="0" xfId="0" applyFont="1" applyAlignment="1">
      <alignment vertical="center"/>
    </xf>
    <xf numFmtId="49" fontId="55" fillId="0" borderId="0" xfId="0" applyNumberFormat="1" applyFont="1" applyAlignment="1">
      <alignment vertical="center"/>
    </xf>
    <xf numFmtId="0" fontId="55" fillId="0" borderId="0" xfId="7" applyFont="1" applyBorder="1"/>
    <xf numFmtId="0" fontId="55" fillId="0" borderId="44" xfId="7" applyFont="1" applyBorder="1"/>
    <xf numFmtId="38" fontId="55" fillId="0" borderId="44" xfId="1" applyFont="1" applyFill="1" applyBorder="1" applyAlignment="1" applyProtection="1">
      <alignment horizontal="center"/>
      <protection locked="0"/>
    </xf>
    <xf numFmtId="38" fontId="55" fillId="0" borderId="0" xfId="1" applyFont="1" applyFill="1" applyBorder="1" applyAlignment="1" applyProtection="1">
      <alignment horizontal="center"/>
      <protection locked="0"/>
    </xf>
    <xf numFmtId="1" fontId="55" fillId="0" borderId="45" xfId="0" applyFont="1" applyBorder="1" applyAlignment="1">
      <alignment vertical="center"/>
    </xf>
    <xf numFmtId="189" fontId="55" fillId="0" borderId="45" xfId="1" applyNumberFormat="1" applyFont="1" applyBorder="1" applyAlignment="1">
      <alignment vertical="center"/>
    </xf>
    <xf numFmtId="1" fontId="55" fillId="0" borderId="47" xfId="0" applyFont="1" applyBorder="1" applyAlignment="1">
      <alignment vertical="center"/>
    </xf>
    <xf numFmtId="189" fontId="55" fillId="0" borderId="47" xfId="1" applyNumberFormat="1" applyFont="1" applyBorder="1" applyAlignment="1">
      <alignment vertical="center"/>
    </xf>
    <xf numFmtId="189" fontId="55" fillId="0" borderId="0" xfId="0" applyNumberFormat="1" applyFont="1" applyAlignment="1">
      <alignment vertical="center"/>
    </xf>
    <xf numFmtId="176" fontId="44" fillId="0" borderId="0" xfId="0" applyNumberFormat="1" applyFont="1" applyFill="1" applyBorder="1" applyAlignment="1" applyProtection="1">
      <alignment vertical="center"/>
    </xf>
    <xf numFmtId="1" fontId="44" fillId="0" borderId="0" xfId="0" applyFont="1" applyBorder="1" applyAlignment="1" applyProtection="1">
      <alignment horizontal="center" vertical="center"/>
    </xf>
    <xf numFmtId="187" fontId="44" fillId="0" borderId="54" xfId="0" applyNumberFormat="1" applyFont="1" applyFill="1" applyBorder="1" applyAlignment="1" applyProtection="1">
      <alignment vertical="center"/>
      <protection locked="0"/>
    </xf>
    <xf numFmtId="1" fontId="64" fillId="0" borderId="0" xfId="0" applyNumberFormat="1" applyFont="1" applyFill="1" applyAlignment="1" applyProtection="1">
      <alignment vertical="center"/>
      <protection locked="0"/>
    </xf>
    <xf numFmtId="1" fontId="65" fillId="0" borderId="0" xfId="0" applyFont="1" applyAlignment="1">
      <alignment vertical="center"/>
    </xf>
    <xf numFmtId="176" fontId="65" fillId="0" borderId="0" xfId="0" applyNumberFormat="1" applyFont="1" applyFill="1" applyBorder="1" applyAlignment="1" applyProtection="1">
      <alignment horizontal="left" vertical="center"/>
      <protection locked="0"/>
    </xf>
    <xf numFmtId="176" fontId="65" fillId="0" borderId="0" xfId="0" applyNumberFormat="1" applyFont="1" applyFill="1" applyAlignment="1" applyProtection="1">
      <alignment vertical="center"/>
      <protection locked="0"/>
    </xf>
    <xf numFmtId="37" fontId="48" fillId="0" borderId="0" xfId="0" applyNumberFormat="1" applyFont="1" applyFill="1" applyBorder="1" applyAlignment="1" applyProtection="1">
      <alignment horizontal="left" vertical="center"/>
      <protection locked="0"/>
    </xf>
    <xf numFmtId="186" fontId="40" fillId="0" borderId="6" xfId="0" applyNumberFormat="1" applyFont="1" applyFill="1" applyBorder="1" applyAlignment="1" applyProtection="1">
      <alignment vertical="center"/>
      <protection locked="0"/>
    </xf>
    <xf numFmtId="186" fontId="66" fillId="0" borderId="2" xfId="0" applyNumberFormat="1" applyFont="1" applyFill="1" applyBorder="1" applyAlignment="1" applyProtection="1">
      <alignment horizontal="distributed" vertical="center"/>
      <protection locked="0"/>
    </xf>
    <xf numFmtId="186" fontId="66" fillId="0" borderId="2" xfId="0" applyNumberFormat="1" applyFont="1" applyFill="1" applyBorder="1" applyAlignment="1" applyProtection="1">
      <alignment vertical="center"/>
    </xf>
    <xf numFmtId="186" fontId="66" fillId="0" borderId="2" xfId="0" applyNumberFormat="1" applyFont="1" applyFill="1" applyBorder="1" applyAlignment="1" applyProtection="1">
      <alignment horizontal="center" vertical="center"/>
      <protection locked="0"/>
    </xf>
    <xf numFmtId="186" fontId="66" fillId="0" borderId="4" xfId="0" applyNumberFormat="1" applyFont="1" applyFill="1" applyBorder="1" applyAlignment="1" applyProtection="1">
      <alignment vertical="center"/>
    </xf>
    <xf numFmtId="1" fontId="66" fillId="0" borderId="17" xfId="0" applyNumberFormat="1" applyFont="1" applyFill="1" applyBorder="1" applyAlignment="1" applyProtection="1">
      <alignment horizontal="center" vertical="center"/>
    </xf>
    <xf numFmtId="1" fontId="66" fillId="0" borderId="17" xfId="0" applyNumberFormat="1" applyFont="1" applyFill="1" applyBorder="1" applyAlignment="1" applyProtection="1">
      <alignment horizontal="center" vertical="center"/>
      <protection locked="0"/>
    </xf>
    <xf numFmtId="186" fontId="66" fillId="0" borderId="2" xfId="0" applyNumberFormat="1" applyFont="1" applyFill="1" applyBorder="1" applyAlignment="1" applyProtection="1">
      <alignment vertical="center"/>
      <protection locked="0"/>
    </xf>
    <xf numFmtId="186" fontId="66" fillId="0" borderId="3" xfId="0" applyNumberFormat="1" applyFont="1" applyFill="1" applyBorder="1" applyAlignment="1" applyProtection="1">
      <alignment vertical="center"/>
      <protection locked="0"/>
    </xf>
    <xf numFmtId="1" fontId="66" fillId="0" borderId="18" xfId="0" applyNumberFormat="1" applyFont="1" applyFill="1" applyBorder="1" applyAlignment="1" applyProtection="1">
      <alignment horizontal="center" vertical="center"/>
    </xf>
    <xf numFmtId="1" fontId="66" fillId="0" borderId="18" xfId="0" applyNumberFormat="1" applyFont="1" applyFill="1" applyBorder="1" applyAlignment="1" applyProtection="1">
      <alignment horizontal="center" vertical="center"/>
      <protection locked="0"/>
    </xf>
    <xf numFmtId="37" fontId="66" fillId="0" borderId="17" xfId="0" applyNumberFormat="1" applyFont="1" applyFill="1" applyBorder="1" applyAlignment="1" applyProtection="1">
      <alignment horizontal="center" vertical="center"/>
      <protection locked="0"/>
    </xf>
    <xf numFmtId="1" fontId="66" fillId="0" borderId="2" xfId="0" applyNumberFormat="1" applyFont="1" applyFill="1" applyBorder="1" applyAlignment="1" applyProtection="1">
      <alignment vertical="center" shrinkToFit="1"/>
      <protection locked="0"/>
    </xf>
    <xf numFmtId="1" fontId="66" fillId="0" borderId="2" xfId="0" applyNumberFormat="1" applyFont="1" applyFill="1" applyBorder="1" applyAlignment="1" applyProtection="1">
      <alignment horizontal="left" vertical="center" shrinkToFit="1"/>
      <protection locked="0"/>
    </xf>
    <xf numFmtId="1" fontId="66" fillId="0" borderId="3" xfId="0" applyNumberFormat="1" applyFont="1" applyFill="1" applyBorder="1" applyAlignment="1" applyProtection="1">
      <alignment vertical="center" shrinkToFit="1"/>
      <protection locked="0"/>
    </xf>
    <xf numFmtId="178" fontId="44" fillId="0" borderId="54" xfId="0" applyNumberFormat="1" applyFont="1" applyFill="1" applyBorder="1" applyAlignment="1" applyProtection="1">
      <alignment vertical="center"/>
      <protection locked="0"/>
    </xf>
    <xf numFmtId="1" fontId="67" fillId="0" borderId="0" xfId="0" applyFont="1"/>
    <xf numFmtId="1" fontId="67" fillId="0" borderId="10" xfId="0" applyFont="1" applyBorder="1" applyAlignment="1">
      <alignment horizontal="center"/>
    </xf>
    <xf numFmtId="1" fontId="67" fillId="0" borderId="10" xfId="0" applyFont="1" applyBorder="1"/>
    <xf numFmtId="1" fontId="51" fillId="0" borderId="42" xfId="0" applyFont="1" applyBorder="1" applyAlignment="1">
      <alignment horizontal="center"/>
    </xf>
    <xf numFmtId="1" fontId="51" fillId="0" borderId="54" xfId="0" applyFont="1" applyBorder="1" applyAlignment="1">
      <alignment horizontal="center"/>
    </xf>
    <xf numFmtId="1" fontId="67" fillId="0" borderId="0" xfId="0" applyFont="1" applyFill="1"/>
    <xf numFmtId="1" fontId="51" fillId="0" borderId="54" xfId="0" applyFont="1" applyBorder="1" applyAlignment="1" applyProtection="1">
      <alignment horizontal="left"/>
    </xf>
    <xf numFmtId="1" fontId="67" fillId="0" borderId="54" xfId="0" applyFont="1" applyBorder="1"/>
    <xf numFmtId="1" fontId="67" fillId="0" borderId="54" xfId="0" applyFont="1" applyBorder="1" applyAlignment="1">
      <alignment horizontal="center"/>
    </xf>
    <xf numFmtId="1" fontId="51" fillId="0" borderId="5" xfId="0" applyFont="1" applyBorder="1" applyAlignment="1" applyProtection="1">
      <alignment horizontal="left"/>
    </xf>
    <xf numFmtId="1" fontId="67" fillId="0" borderId="5" xfId="0" applyFont="1" applyBorder="1"/>
    <xf numFmtId="1" fontId="67" fillId="0" borderId="5" xfId="0" applyFont="1" applyBorder="1" applyAlignment="1">
      <alignment horizontal="center"/>
    </xf>
    <xf numFmtId="1" fontId="51" fillId="0" borderId="10" xfId="0" applyFont="1" applyBorder="1" applyAlignment="1" applyProtection="1">
      <alignment horizontal="left"/>
    </xf>
    <xf numFmtId="1" fontId="67" fillId="0" borderId="0" xfId="0" applyFont="1" applyFill="1" applyBorder="1"/>
    <xf numFmtId="1" fontId="51" fillId="0" borderId="14" xfId="0" applyFont="1" applyBorder="1" applyAlignment="1" applyProtection="1">
      <alignment horizontal="left"/>
    </xf>
    <xf numFmtId="1" fontId="67" fillId="0" borderId="14" xfId="0" applyFont="1" applyBorder="1"/>
    <xf numFmtId="1" fontId="67" fillId="0" borderId="14" xfId="0" applyFont="1" applyBorder="1" applyAlignment="1">
      <alignment horizontal="center"/>
    </xf>
    <xf numFmtId="1" fontId="67" fillId="0" borderId="0" xfId="0" applyFont="1" applyAlignment="1">
      <alignment horizontal="center"/>
    </xf>
    <xf numFmtId="0" fontId="10" fillId="0" borderId="0" xfId="6" applyFill="1"/>
    <xf numFmtId="1" fontId="67" fillId="0" borderId="11" xfId="0" applyFont="1" applyBorder="1"/>
    <xf numFmtId="1" fontId="67" fillId="0" borderId="0" xfId="0" applyFont="1" applyBorder="1"/>
    <xf numFmtId="1" fontId="72" fillId="0" borderId="10" xfId="0" applyFont="1" applyFill="1" applyBorder="1" applyAlignment="1">
      <alignment horizontal="center"/>
    </xf>
    <xf numFmtId="1" fontId="67" fillId="0" borderId="10" xfId="0" applyFont="1" applyFill="1" applyBorder="1"/>
    <xf numFmtId="1" fontId="72" fillId="0" borderId="10" xfId="0" applyFont="1" applyBorder="1" applyAlignment="1" applyProtection="1">
      <alignment horizontal="center" vertical="center"/>
    </xf>
    <xf numFmtId="1" fontId="67" fillId="0" borderId="10" xfId="0" applyFont="1" applyBorder="1" applyAlignment="1" applyProtection="1">
      <alignment horizontal="center" vertical="center"/>
    </xf>
    <xf numFmtId="1" fontId="67" fillId="0" borderId="10" xfId="0" applyFont="1" applyBorder="1" applyAlignment="1">
      <alignment horizontal="center" vertical="center"/>
    </xf>
    <xf numFmtId="1" fontId="72" fillId="0" borderId="0" xfId="0" applyFont="1" applyAlignment="1">
      <alignment horizontal="center"/>
    </xf>
    <xf numFmtId="1" fontId="74" fillId="0" borderId="0" xfId="0" applyFont="1"/>
    <xf numFmtId="1" fontId="67" fillId="0" borderId="23" xfId="0" applyFont="1" applyBorder="1"/>
    <xf numFmtId="176" fontId="68" fillId="0" borderId="57" xfId="0" applyNumberFormat="1" applyFont="1" applyFill="1" applyBorder="1" applyAlignment="1" applyProtection="1">
      <alignment horizontal="left" vertical="center"/>
      <protection locked="0"/>
    </xf>
    <xf numFmtId="176" fontId="68" fillId="0" borderId="23" xfId="0" applyNumberFormat="1" applyFont="1" applyFill="1" applyBorder="1" applyAlignment="1" applyProtection="1">
      <alignment horizontal="left" vertical="center"/>
      <protection locked="0"/>
    </xf>
    <xf numFmtId="176" fontId="68" fillId="0" borderId="30" xfId="0" applyNumberFormat="1" applyFont="1" applyFill="1" applyBorder="1" applyAlignment="1" applyProtection="1">
      <alignment horizontal="left" vertical="center"/>
      <protection locked="0"/>
    </xf>
    <xf numFmtId="177" fontId="67" fillId="0" borderId="0" xfId="6" applyNumberFormat="1" applyFont="1" applyFill="1" applyBorder="1"/>
    <xf numFmtId="1" fontId="67" fillId="0" borderId="0" xfId="0" applyFont="1" applyBorder="1" applyAlignment="1" applyProtection="1">
      <alignment vertical="center"/>
    </xf>
    <xf numFmtId="1" fontId="67" fillId="0" borderId="0" xfId="0" applyFont="1" applyBorder="1" applyAlignment="1" applyProtection="1">
      <alignment horizontal="center" vertical="center"/>
    </xf>
    <xf numFmtId="1" fontId="67" fillId="0" borderId="0" xfId="0" applyFont="1" applyBorder="1" applyAlignment="1">
      <alignment horizontal="center" vertical="center"/>
    </xf>
    <xf numFmtId="1" fontId="74" fillId="0" borderId="0" xfId="0" applyFont="1" applyFill="1" applyBorder="1"/>
    <xf numFmtId="1" fontId="67" fillId="0" borderId="0" xfId="0" applyNumberFormat="1" applyFont="1" applyFill="1" applyBorder="1" applyAlignment="1" applyProtection="1">
      <alignment horizontal="left" vertical="center"/>
      <protection locked="0"/>
    </xf>
    <xf numFmtId="1" fontId="68" fillId="0" borderId="10" xfId="0" applyNumberFormat="1" applyFont="1" applyFill="1" applyBorder="1" applyAlignment="1" applyProtection="1">
      <alignment horizontal="center"/>
      <protection locked="0"/>
    </xf>
    <xf numFmtId="1" fontId="68" fillId="0" borderId="10" xfId="0" applyNumberFormat="1" applyFont="1" applyFill="1" applyBorder="1" applyAlignment="1" applyProtection="1">
      <alignment horizontal="center"/>
    </xf>
    <xf numFmtId="1" fontId="68" fillId="0" borderId="10" xfId="0" applyNumberFormat="1" applyFont="1" applyFill="1" applyBorder="1" applyAlignment="1" applyProtection="1">
      <alignment horizontal="left" vertical="center"/>
      <protection locked="0"/>
    </xf>
    <xf numFmtId="1" fontId="64" fillId="0" borderId="0" xfId="0" applyFont="1" applyAlignment="1">
      <alignment vertical="center"/>
    </xf>
    <xf numFmtId="1" fontId="65" fillId="0" borderId="0" xfId="0" applyFont="1" applyFill="1" applyAlignment="1">
      <alignment horizontal="left" vertical="center"/>
    </xf>
    <xf numFmtId="1" fontId="48" fillId="0" borderId="0" xfId="0" applyFont="1" applyAlignment="1">
      <alignment vertical="top"/>
    </xf>
    <xf numFmtId="1" fontId="76" fillId="0" borderId="4" xfId="0" applyNumberFormat="1" applyFont="1" applyFill="1" applyBorder="1" applyAlignment="1" applyProtection="1">
      <alignment vertical="center"/>
      <protection locked="0"/>
    </xf>
    <xf numFmtId="187" fontId="40" fillId="0" borderId="2" xfId="0" applyNumberFormat="1" applyFont="1" applyFill="1" applyBorder="1" applyAlignment="1" applyProtection="1">
      <alignment horizontal="right" vertical="center"/>
      <protection locked="0"/>
    </xf>
    <xf numFmtId="187" fontId="40" fillId="0" borderId="59" xfId="0" applyNumberFormat="1" applyFont="1" applyFill="1" applyBorder="1" applyAlignment="1" applyProtection="1">
      <alignment horizontal="right" vertical="center"/>
      <protection locked="0"/>
    </xf>
    <xf numFmtId="187" fontId="40" fillId="0" borderId="9" xfId="0" applyNumberFormat="1" applyFont="1" applyFill="1" applyBorder="1" applyAlignment="1" applyProtection="1">
      <alignment horizontal="right" vertical="center"/>
      <protection locked="0"/>
    </xf>
    <xf numFmtId="186" fontId="40" fillId="0" borderId="3" xfId="0" applyNumberFormat="1" applyFont="1" applyFill="1" applyBorder="1" applyAlignment="1" applyProtection="1">
      <alignment horizontal="right" vertical="center"/>
      <protection locked="0"/>
    </xf>
    <xf numFmtId="41" fontId="40" fillId="0" borderId="4" xfId="0" applyNumberFormat="1" applyFont="1" applyFill="1" applyBorder="1" applyAlignment="1" applyProtection="1">
      <alignment horizontal="right" vertical="center"/>
      <protection locked="0"/>
    </xf>
    <xf numFmtId="176" fontId="44" fillId="0" borderId="11" xfId="0" applyNumberFormat="1" applyFont="1" applyFill="1" applyBorder="1" applyAlignment="1" applyProtection="1"/>
    <xf numFmtId="187" fontId="44" fillId="0" borderId="5" xfId="0" applyNumberFormat="1" applyFont="1" applyFill="1" applyBorder="1" applyAlignment="1" applyProtection="1">
      <alignment horizontal="right" vertical="center"/>
    </xf>
    <xf numFmtId="187" fontId="44" fillId="0" borderId="6" xfId="0" applyNumberFormat="1" applyFont="1" applyFill="1" applyBorder="1" applyAlignment="1" applyProtection="1">
      <alignment horizontal="right" vertical="center"/>
    </xf>
    <xf numFmtId="187" fontId="44" fillId="0" borderId="14" xfId="0" applyNumberFormat="1" applyFont="1" applyFill="1" applyBorder="1" applyAlignment="1" applyProtection="1">
      <alignment horizontal="right" vertical="center"/>
    </xf>
    <xf numFmtId="187" fontId="44" fillId="0" borderId="17" xfId="0" applyNumberFormat="1" applyFont="1" applyFill="1" applyBorder="1" applyAlignment="1" applyProtection="1">
      <alignment horizontal="right" vertical="center"/>
      <protection locked="0"/>
    </xf>
    <xf numFmtId="187" fontId="44" fillId="0" borderId="18" xfId="0" applyNumberFormat="1" applyFont="1" applyFill="1" applyBorder="1" applyAlignment="1" applyProtection="1">
      <alignment horizontal="right" vertical="center"/>
      <protection locked="0"/>
    </xf>
    <xf numFmtId="1" fontId="44" fillId="0" borderId="54" xfId="0" applyFont="1" applyFill="1" applyBorder="1" applyAlignment="1">
      <alignment horizontal="distributed" vertical="center" justifyLastLine="1"/>
    </xf>
    <xf numFmtId="1" fontId="52" fillId="0" borderId="0" xfId="0" applyFont="1" applyAlignment="1">
      <alignment vertical="center"/>
    </xf>
    <xf numFmtId="193" fontId="40" fillId="0" borderId="0" xfId="0" quotePrefix="1" applyNumberFormat="1" applyFont="1" applyBorder="1" applyAlignment="1">
      <alignment horizontal="left" vertical="top"/>
    </xf>
    <xf numFmtId="1" fontId="38" fillId="0" borderId="0" xfId="0" applyFont="1" applyFill="1" applyBorder="1" applyAlignment="1" applyProtection="1">
      <alignment horizontal="left" vertical="top"/>
      <protection locked="0"/>
    </xf>
    <xf numFmtId="1" fontId="7" fillId="0" borderId="30" xfId="0" applyFont="1" applyBorder="1" applyAlignment="1">
      <alignment horizontal="right" vertical="center"/>
    </xf>
    <xf numFmtId="1" fontId="44" fillId="0" borderId="57" xfId="0" applyFont="1" applyFill="1" applyBorder="1" applyAlignment="1">
      <alignment horizontal="right" vertical="center"/>
    </xf>
    <xf numFmtId="1" fontId="7" fillId="0" borderId="20" xfId="0" applyFont="1" applyBorder="1" applyAlignment="1">
      <alignment horizontal="right" vertical="center"/>
    </xf>
    <xf numFmtId="1" fontId="79" fillId="0" borderId="0" xfId="0" applyFont="1" applyAlignment="1">
      <alignment horizontal="center" vertical="center"/>
    </xf>
    <xf numFmtId="1" fontId="25" fillId="0" borderId="0" xfId="0" applyFont="1" applyAlignment="1">
      <alignment horizontal="center" vertical="center"/>
    </xf>
    <xf numFmtId="1" fontId="25" fillId="4" borderId="10" xfId="0" applyFont="1" applyFill="1" applyBorder="1" applyAlignment="1">
      <alignment horizontal="center" vertical="center"/>
    </xf>
    <xf numFmtId="1" fontId="38" fillId="0" borderId="0" xfId="0" applyFont="1"/>
    <xf numFmtId="186" fontId="21" fillId="0" borderId="54" xfId="0" applyNumberFormat="1" applyFont="1" applyFill="1" applyBorder="1" applyAlignment="1" applyProtection="1">
      <alignment vertical="center"/>
      <protection locked="0"/>
    </xf>
    <xf numFmtId="186" fontId="21" fillId="0" borderId="5" xfId="0" applyNumberFormat="1" applyFont="1" applyFill="1" applyBorder="1" applyAlignment="1" applyProtection="1">
      <alignment vertical="center"/>
      <protection locked="0"/>
    </xf>
    <xf numFmtId="186" fontId="21" fillId="0" borderId="6" xfId="0" applyNumberFormat="1" applyFont="1" applyFill="1" applyBorder="1" applyAlignment="1" applyProtection="1">
      <alignment vertical="center"/>
      <protection locked="0"/>
    </xf>
    <xf numFmtId="197" fontId="13" fillId="0" borderId="0" xfId="0" applyNumberFormat="1" applyFont="1" applyFill="1" applyAlignment="1">
      <alignment vertical="center"/>
    </xf>
    <xf numFmtId="179" fontId="7" fillId="4" borderId="5" xfId="0" applyNumberFormat="1" applyFont="1" applyFill="1" applyBorder="1" applyAlignment="1">
      <alignment vertical="center"/>
    </xf>
    <xf numFmtId="179" fontId="7" fillId="4" borderId="6" xfId="0" applyNumberFormat="1" applyFont="1" applyFill="1" applyBorder="1" applyAlignment="1">
      <alignment vertical="center"/>
    </xf>
    <xf numFmtId="179" fontId="7" fillId="4" borderId="14" xfId="0" applyNumberFormat="1" applyFont="1" applyFill="1" applyBorder="1" applyAlignment="1">
      <alignment vertical="center"/>
    </xf>
    <xf numFmtId="179" fontId="7" fillId="4" borderId="54" xfId="0" applyNumberFormat="1" applyFont="1" applyFill="1" applyBorder="1" applyAlignment="1">
      <alignment vertical="center"/>
    </xf>
    <xf numFmtId="179" fontId="7" fillId="4" borderId="7" xfId="0" applyNumberFormat="1" applyFont="1" applyFill="1" applyBorder="1" applyAlignment="1">
      <alignment vertical="center"/>
    </xf>
    <xf numFmtId="179" fontId="7" fillId="4" borderId="56" xfId="0" applyNumberFormat="1" applyFont="1" applyFill="1" applyBorder="1" applyAlignment="1">
      <alignment vertical="center"/>
    </xf>
    <xf numFmtId="179" fontId="7" fillId="4" borderId="2" xfId="0" applyNumberFormat="1" applyFont="1" applyFill="1" applyBorder="1" applyAlignment="1">
      <alignment vertical="center"/>
    </xf>
    <xf numFmtId="179" fontId="7" fillId="4" borderId="17" xfId="0" applyNumberFormat="1" applyFont="1" applyFill="1" applyBorder="1" applyAlignment="1">
      <alignment vertical="center"/>
    </xf>
    <xf numFmtId="179" fontId="7" fillId="4" borderId="3" xfId="0" applyNumberFormat="1" applyFont="1" applyFill="1" applyBorder="1" applyAlignment="1">
      <alignment vertical="center"/>
    </xf>
    <xf numFmtId="179" fontId="7" fillId="4" borderId="18" xfId="0" applyNumberFormat="1" applyFont="1" applyFill="1" applyBorder="1" applyAlignment="1">
      <alignment vertical="center"/>
    </xf>
    <xf numFmtId="41" fontId="7" fillId="4" borderId="2" xfId="0" applyNumberFormat="1" applyFont="1" applyFill="1" applyBorder="1" applyAlignment="1">
      <alignment horizontal="right" vertical="center"/>
    </xf>
    <xf numFmtId="41" fontId="7" fillId="4" borderId="17" xfId="0" applyNumberFormat="1" applyFont="1" applyFill="1" applyBorder="1" applyAlignment="1">
      <alignment horizontal="right" vertical="center"/>
    </xf>
    <xf numFmtId="179" fontId="7" fillId="4" borderId="9" xfId="0" applyNumberFormat="1" applyFont="1" applyFill="1" applyBorder="1" applyAlignment="1">
      <alignment vertical="center"/>
    </xf>
    <xf numFmtId="179" fontId="7" fillId="4" borderId="1" xfId="0" applyNumberFormat="1" applyFont="1" applyFill="1" applyBorder="1" applyAlignment="1">
      <alignment vertical="center"/>
    </xf>
    <xf numFmtId="194" fontId="56" fillId="0" borderId="54" xfId="0" applyNumberFormat="1" applyFont="1" applyFill="1" applyBorder="1" applyAlignment="1" applyProtection="1">
      <alignment vertical="center"/>
      <protection locked="0"/>
    </xf>
    <xf numFmtId="194" fontId="56" fillId="0" borderId="5" xfId="0" applyNumberFormat="1" applyFont="1" applyFill="1" applyBorder="1" applyAlignment="1" applyProtection="1">
      <alignment vertical="center"/>
      <protection locked="0"/>
    </xf>
    <xf numFmtId="194" fontId="56" fillId="0" borderId="14" xfId="0" applyNumberFormat="1" applyFont="1" applyFill="1" applyBorder="1" applyAlignment="1" applyProtection="1">
      <alignment vertical="center"/>
      <protection locked="0"/>
    </xf>
    <xf numFmtId="181" fontId="7" fillId="0" borderId="0" xfId="0" applyNumberFormat="1" applyFont="1"/>
    <xf numFmtId="198" fontId="7" fillId="0" borderId="0" xfId="0" applyNumberFormat="1" applyFont="1"/>
    <xf numFmtId="187" fontId="44" fillId="0" borderId="5" xfId="0" applyNumberFormat="1" applyFont="1" applyFill="1" applyBorder="1" applyAlignment="1" applyProtection="1">
      <alignment horizontal="right" vertical="center"/>
      <protection locked="0"/>
    </xf>
    <xf numFmtId="187" fontId="44" fillId="0" borderId="6" xfId="0" applyNumberFormat="1" applyFont="1" applyFill="1" applyBorder="1" applyAlignment="1" applyProtection="1">
      <alignment horizontal="right" vertical="center"/>
      <protection locked="0"/>
    </xf>
    <xf numFmtId="187" fontId="44" fillId="0" borderId="19" xfId="0" applyNumberFormat="1" applyFont="1" applyFill="1" applyBorder="1" applyAlignment="1" applyProtection="1">
      <alignment horizontal="right" vertical="center"/>
      <protection locked="0"/>
    </xf>
    <xf numFmtId="187" fontId="44" fillId="0" borderId="14" xfId="0" applyNumberFormat="1" applyFont="1" applyFill="1" applyBorder="1" applyAlignment="1" applyProtection="1">
      <alignment horizontal="right" vertical="center"/>
      <protection locked="0"/>
    </xf>
    <xf numFmtId="1" fontId="26" fillId="0" borderId="0" xfId="0" applyFont="1" applyAlignment="1">
      <alignment horizontal="center" vertical="center" shrinkToFit="1"/>
    </xf>
    <xf numFmtId="1" fontId="13" fillId="0" borderId="0" xfId="0" applyFont="1" applyFill="1" applyAlignment="1">
      <alignment vertical="center" shrinkToFit="1"/>
    </xf>
    <xf numFmtId="1" fontId="23" fillId="0" borderId="0" xfId="0" applyNumberFormat="1" applyFont="1" applyFill="1" applyBorder="1" applyAlignment="1" applyProtection="1">
      <alignment vertical="center" shrinkToFit="1"/>
    </xf>
    <xf numFmtId="1" fontId="44" fillId="0" borderId="55" xfId="0" applyNumberFormat="1" applyFont="1" applyFill="1" applyBorder="1" applyAlignment="1" applyProtection="1">
      <alignment horizontal="left" vertical="center" shrinkToFit="1"/>
      <protection locked="0"/>
    </xf>
    <xf numFmtId="1" fontId="44" fillId="0" borderId="22" xfId="0" applyNumberFormat="1" applyFont="1" applyFill="1" applyBorder="1" applyAlignment="1" applyProtection="1">
      <alignment horizontal="left" vertical="center" shrinkToFit="1"/>
      <protection locked="0"/>
    </xf>
    <xf numFmtId="193" fontId="40" fillId="0" borderId="0" xfId="0" applyNumberFormat="1" applyFont="1" applyAlignment="1">
      <alignment horizontal="center" shrinkToFit="1"/>
    </xf>
    <xf numFmtId="176" fontId="23" fillId="0" borderId="0" xfId="0" applyNumberFormat="1" applyFont="1" applyFill="1" applyAlignment="1" applyProtection="1">
      <alignment vertical="center" shrinkToFit="1"/>
    </xf>
    <xf numFmtId="1" fontId="23" fillId="0" borderId="0" xfId="0" applyFont="1" applyFill="1" applyAlignment="1">
      <alignment shrinkToFit="1"/>
    </xf>
    <xf numFmtId="1" fontId="13" fillId="0" borderId="0" xfId="0" applyFont="1" applyFill="1" applyAlignment="1">
      <alignment shrinkToFit="1"/>
    </xf>
    <xf numFmtId="1" fontId="23" fillId="0" borderId="0" xfId="0" applyNumberFormat="1" applyFont="1" applyFill="1" applyBorder="1" applyAlignment="1" applyProtection="1">
      <alignment shrinkToFit="1"/>
    </xf>
    <xf numFmtId="1" fontId="72" fillId="0" borderId="0" xfId="0" applyFont="1" applyBorder="1" applyAlignment="1"/>
    <xf numFmtId="193" fontId="72" fillId="0" borderId="0" xfId="0" quotePrefix="1" applyNumberFormat="1" applyFont="1" applyBorder="1" applyAlignment="1">
      <alignment horizontal="left" vertical="top"/>
    </xf>
    <xf numFmtId="1" fontId="72" fillId="0" borderId="0" xfId="0" applyFont="1" applyBorder="1" applyAlignment="1">
      <alignment horizontal="left" vertical="top"/>
    </xf>
    <xf numFmtId="49" fontId="40" fillId="0" borderId="5" xfId="0" applyNumberFormat="1" applyFont="1" applyFill="1" applyBorder="1" applyAlignment="1" applyProtection="1">
      <alignment horizontal="center" vertical="center"/>
      <protection locked="0"/>
    </xf>
    <xf numFmtId="49" fontId="40" fillId="0" borderId="6" xfId="0" applyNumberFormat="1" applyFont="1" applyFill="1" applyBorder="1" applyAlignment="1" applyProtection="1">
      <alignment horizontal="center" vertical="center"/>
      <protection locked="0"/>
    </xf>
    <xf numFmtId="49" fontId="40" fillId="0" borderId="14" xfId="0" applyNumberFormat="1" applyFont="1" applyFill="1" applyBorder="1" applyAlignment="1" applyProtection="1">
      <alignment horizontal="center" vertical="center"/>
      <protection locked="0"/>
    </xf>
    <xf numFmtId="179" fontId="40" fillId="0" borderId="6" xfId="0" applyNumberFormat="1" applyFont="1" applyFill="1" applyBorder="1" applyAlignment="1" applyProtection="1">
      <alignment vertical="center"/>
      <protection locked="0"/>
    </xf>
    <xf numFmtId="179" fontId="40" fillId="0" borderId="6" xfId="1" applyNumberFormat="1" applyFont="1" applyFill="1" applyBorder="1" applyAlignment="1">
      <alignment vertical="center"/>
    </xf>
    <xf numFmtId="176" fontId="72" fillId="0" borderId="0" xfId="0" quotePrefix="1" applyNumberFormat="1" applyFont="1" applyFill="1" applyBorder="1" applyAlignment="1" applyProtection="1">
      <alignment vertical="top"/>
      <protection locked="0"/>
    </xf>
    <xf numFmtId="179" fontId="40" fillId="0" borderId="34" xfId="0" applyNumberFormat="1" applyFont="1" applyFill="1" applyBorder="1" applyAlignment="1" applyProtection="1">
      <alignment vertical="center"/>
      <protection locked="0"/>
    </xf>
    <xf numFmtId="179" fontId="40" fillId="0" borderId="39" xfId="0" applyNumberFormat="1" applyFont="1" applyFill="1" applyBorder="1" applyAlignment="1" applyProtection="1">
      <alignment vertical="center"/>
      <protection locked="0"/>
    </xf>
    <xf numFmtId="179" fontId="40" fillId="0" borderId="14" xfId="1" applyNumberFormat="1" applyFont="1" applyFill="1" applyBorder="1" applyAlignment="1" applyProtection="1">
      <alignment vertical="center"/>
      <protection locked="0"/>
    </xf>
    <xf numFmtId="1" fontId="40" fillId="0" borderId="10" xfId="0" applyFont="1" applyFill="1" applyBorder="1" applyAlignment="1">
      <alignment horizontal="distributed" vertical="center" justifyLastLine="1"/>
    </xf>
    <xf numFmtId="1" fontId="40" fillId="0" borderId="0" xfId="0" applyFont="1" applyAlignment="1">
      <alignment vertical="center"/>
    </xf>
    <xf numFmtId="1" fontId="40" fillId="0" borderId="0" xfId="0" applyFont="1" applyAlignment="1">
      <alignment horizontal="right" vertical="center"/>
    </xf>
    <xf numFmtId="1" fontId="40" fillId="0" borderId="0" xfId="0" applyFont="1" applyBorder="1" applyAlignment="1">
      <alignment vertical="center"/>
    </xf>
    <xf numFmtId="1" fontId="40" fillId="0" borderId="0" xfId="0" applyFont="1" applyBorder="1" applyAlignment="1">
      <alignment horizontal="right" vertical="center"/>
    </xf>
    <xf numFmtId="1" fontId="40" fillId="0" borderId="0" xfId="0" applyFont="1" applyBorder="1" applyAlignment="1">
      <alignment horizontal="right"/>
    </xf>
    <xf numFmtId="1" fontId="40" fillId="0" borderId="0" xfId="0" applyFont="1" applyFill="1" applyAlignment="1"/>
    <xf numFmtId="1" fontId="40" fillId="0" borderId="0" xfId="0" applyFont="1" applyBorder="1"/>
    <xf numFmtId="187" fontId="44" fillId="0" borderId="10" xfId="0" applyNumberFormat="1" applyFont="1" applyFill="1" applyBorder="1" applyAlignment="1" applyProtection="1">
      <alignment vertical="center"/>
      <protection locked="0"/>
    </xf>
    <xf numFmtId="1" fontId="45" fillId="0" borderId="0" xfId="0" applyFont="1" applyFill="1" applyBorder="1"/>
    <xf numFmtId="1" fontId="44" fillId="0" borderId="52" xfId="0" applyFont="1" applyFill="1" applyBorder="1" applyAlignment="1">
      <alignment horizontal="center" vertical="center"/>
    </xf>
    <xf numFmtId="1" fontId="44" fillId="0" borderId="54" xfId="0" applyFont="1" applyFill="1" applyBorder="1" applyAlignment="1">
      <alignment horizontal="distributed" vertical="center"/>
    </xf>
    <xf numFmtId="192" fontId="40" fillId="0" borderId="10" xfId="1" applyNumberFormat="1" applyFont="1" applyFill="1" applyBorder="1" applyAlignment="1">
      <alignment vertical="center"/>
    </xf>
    <xf numFmtId="192" fontId="44" fillId="0" borderId="10" xfId="1" applyNumberFormat="1" applyFont="1" applyFill="1" applyBorder="1" applyAlignment="1">
      <alignment vertical="center"/>
    </xf>
    <xf numFmtId="1" fontId="44" fillId="0" borderId="27" xfId="0" applyFont="1" applyFill="1" applyBorder="1" applyAlignment="1">
      <alignment horizontal="center" vertical="center"/>
    </xf>
    <xf numFmtId="178" fontId="44" fillId="0" borderId="5" xfId="1" applyNumberFormat="1" applyFont="1" applyFill="1" applyBorder="1" applyAlignment="1">
      <alignment vertical="center"/>
    </xf>
    <xf numFmtId="187" fontId="44" fillId="0" borderId="5" xfId="1" applyNumberFormat="1" applyFont="1" applyFill="1" applyBorder="1" applyAlignment="1">
      <alignment vertical="center"/>
    </xf>
    <xf numFmtId="187" fontId="40" fillId="0" borderId="5" xfId="1" applyNumberFormat="1" applyFont="1" applyFill="1" applyBorder="1" applyAlignment="1">
      <alignment vertical="center"/>
    </xf>
    <xf numFmtId="1" fontId="44" fillId="0" borderId="52" xfId="0" applyFont="1" applyFill="1" applyBorder="1" applyAlignment="1">
      <alignment horizontal="right" vertical="center"/>
    </xf>
    <xf numFmtId="178" fontId="44" fillId="0" borderId="10" xfId="1" applyNumberFormat="1" applyFont="1" applyFill="1" applyBorder="1" applyAlignment="1">
      <alignment vertical="center"/>
    </xf>
    <xf numFmtId="187" fontId="44" fillId="0" borderId="10" xfId="1" applyNumberFormat="1" applyFont="1" applyFill="1" applyBorder="1" applyAlignment="1">
      <alignment vertical="center"/>
    </xf>
    <xf numFmtId="187" fontId="40" fillId="0" borderId="10" xfId="1" applyNumberFormat="1" applyFont="1" applyFill="1" applyBorder="1" applyAlignment="1">
      <alignment vertical="center"/>
    </xf>
    <xf numFmtId="178" fontId="40" fillId="0" borderId="10" xfId="1" applyNumberFormat="1" applyFont="1" applyFill="1" applyBorder="1" applyAlignment="1">
      <alignment vertical="center"/>
    </xf>
    <xf numFmtId="1" fontId="44" fillId="0" borderId="8" xfId="0" applyFont="1" applyFill="1" applyBorder="1" applyAlignment="1">
      <alignment horizontal="center" vertical="center"/>
    </xf>
    <xf numFmtId="179" fontId="44" fillId="0" borderId="54" xfId="1" applyNumberFormat="1" applyFont="1" applyFill="1" applyBorder="1" applyAlignment="1">
      <alignment vertical="center"/>
    </xf>
    <xf numFmtId="179" fontId="44" fillId="0" borderId="5" xfId="1" applyNumberFormat="1" applyFont="1" applyFill="1" applyBorder="1" applyAlignment="1">
      <alignment vertical="center"/>
    </xf>
    <xf numFmtId="192" fontId="44" fillId="0" borderId="27" xfId="0" applyNumberFormat="1" applyFont="1" applyFill="1" applyBorder="1" applyAlignment="1">
      <alignment horizontal="center" vertical="center"/>
    </xf>
    <xf numFmtId="192" fontId="44" fillId="0" borderId="11" xfId="0" applyNumberFormat="1" applyFont="1" applyFill="1" applyBorder="1" applyAlignment="1">
      <alignment horizontal="left" vertical="center"/>
    </xf>
    <xf numFmtId="192" fontId="44" fillId="0" borderId="14" xfId="1" applyNumberFormat="1" applyFont="1" applyFill="1" applyBorder="1" applyAlignment="1">
      <alignment vertical="center"/>
    </xf>
    <xf numFmtId="1" fontId="44" fillId="0" borderId="43" xfId="0" applyFont="1" applyFill="1" applyBorder="1" applyAlignment="1">
      <alignment horizontal="left" vertical="center"/>
    </xf>
    <xf numFmtId="1" fontId="7" fillId="0" borderId="43" xfId="0" applyFont="1" applyBorder="1" applyAlignment="1">
      <alignment vertical="center"/>
    </xf>
    <xf numFmtId="1" fontId="44" fillId="0" borderId="11" xfId="0" applyFont="1" applyFill="1" applyBorder="1" applyAlignment="1">
      <alignment horizontal="left" vertical="center" wrapText="1"/>
    </xf>
    <xf numFmtId="1" fontId="44" fillId="0" borderId="43" xfId="0" applyFont="1" applyFill="1" applyBorder="1" applyAlignment="1">
      <alignment horizontal="right" vertical="center"/>
    </xf>
    <xf numFmtId="1" fontId="44" fillId="0" borderId="11" xfId="0" applyFont="1" applyFill="1" applyBorder="1" applyAlignment="1">
      <alignment horizontal="left" vertical="center"/>
    </xf>
    <xf numFmtId="188" fontId="44" fillId="0" borderId="14" xfId="1" applyNumberFormat="1" applyFont="1" applyFill="1" applyBorder="1" applyAlignment="1">
      <alignment vertical="center"/>
    </xf>
    <xf numFmtId="192" fontId="40" fillId="0" borderId="14" xfId="1" applyNumberFormat="1" applyFont="1" applyFill="1" applyBorder="1" applyAlignment="1">
      <alignment vertical="center"/>
    </xf>
    <xf numFmtId="1" fontId="44" fillId="0" borderId="0" xfId="0" applyFont="1" applyFill="1" applyBorder="1" applyAlignment="1">
      <alignment horizontal="left" vertical="center"/>
    </xf>
    <xf numFmtId="38" fontId="44" fillId="0" borderId="5" xfId="1" applyNumberFormat="1" applyFont="1" applyFill="1" applyBorder="1" applyAlignment="1">
      <alignment vertical="center"/>
    </xf>
    <xf numFmtId="38" fontId="44" fillId="0" borderId="54" xfId="1" applyNumberFormat="1" applyFont="1" applyFill="1" applyBorder="1" applyAlignment="1">
      <alignment vertical="center"/>
    </xf>
    <xf numFmtId="1" fontId="44" fillId="0" borderId="11" xfId="0" quotePrefix="1" applyFont="1" applyFill="1" applyBorder="1" applyAlignment="1">
      <alignment horizontal="left" vertical="center"/>
    </xf>
    <xf numFmtId="178" fontId="44" fillId="0" borderId="14" xfId="0" applyNumberFormat="1" applyFont="1" applyFill="1" applyBorder="1" applyAlignment="1">
      <alignment vertical="center"/>
    </xf>
    <xf numFmtId="187" fontId="44" fillId="0" borderId="14" xfId="0" applyNumberFormat="1" applyFont="1" applyFill="1" applyBorder="1" applyAlignment="1">
      <alignment vertical="center"/>
    </xf>
    <xf numFmtId="1" fontId="44" fillId="0" borderId="42" xfId="0" applyFont="1" applyFill="1" applyBorder="1" applyAlignment="1">
      <alignment horizontal="center" vertical="center"/>
    </xf>
    <xf numFmtId="1" fontId="44" fillId="0" borderId="8" xfId="0" quotePrefix="1" applyFont="1" applyFill="1" applyBorder="1" applyAlignment="1">
      <alignment horizontal="center" vertical="center"/>
    </xf>
    <xf numFmtId="179" fontId="44" fillId="0" borderId="54" xfId="0" applyNumberFormat="1" applyFont="1" applyFill="1" applyBorder="1" applyAlignment="1">
      <alignment vertical="center"/>
    </xf>
    <xf numFmtId="1" fontId="7" fillId="0" borderId="11" xfId="0" applyFont="1" applyBorder="1" applyAlignment="1">
      <alignment vertical="center"/>
    </xf>
    <xf numFmtId="187" fontId="44" fillId="0" borderId="14" xfId="1" applyNumberFormat="1" applyFont="1" applyFill="1" applyBorder="1" applyAlignment="1">
      <alignment horizontal="right" vertical="center"/>
    </xf>
    <xf numFmtId="179" fontId="44" fillId="0" borderId="5" xfId="0" applyNumberFormat="1" applyFont="1" applyFill="1" applyBorder="1" applyAlignment="1" applyProtection="1">
      <alignment vertical="center"/>
    </xf>
    <xf numFmtId="180" fontId="44" fillId="0" borderId="14" xfId="1" applyNumberFormat="1" applyFont="1" applyFill="1" applyBorder="1" applyAlignment="1">
      <alignment vertical="center"/>
    </xf>
    <xf numFmtId="1" fontId="7" fillId="0" borderId="57" xfId="0" applyFont="1" applyBorder="1" applyAlignment="1">
      <alignment vertical="center" shrinkToFit="1"/>
    </xf>
    <xf numFmtId="1" fontId="44" fillId="0" borderId="11" xfId="0" applyFont="1" applyFill="1" applyBorder="1" applyAlignment="1">
      <alignment horizontal="right" vertical="center"/>
    </xf>
    <xf numFmtId="1" fontId="40" fillId="0" borderId="0" xfId="0" applyFont="1" applyAlignment="1">
      <alignment horizontal="left" vertical="center"/>
    </xf>
    <xf numFmtId="176" fontId="9" fillId="0" borderId="0" xfId="0" applyNumberFormat="1" applyFont="1" applyFill="1" applyAlignment="1" applyProtection="1">
      <alignment horizontal="left" vertical="center"/>
      <protection locked="0"/>
    </xf>
    <xf numFmtId="186" fontId="4" fillId="0" borderId="0" xfId="0" applyNumberFormat="1" applyFont="1" applyFill="1" applyBorder="1" applyAlignment="1" applyProtection="1">
      <alignment vertical="center"/>
      <protection locked="0"/>
    </xf>
    <xf numFmtId="1" fontId="21" fillId="0" borderId="0" xfId="0" applyNumberFormat="1" applyFont="1" applyFill="1" applyBorder="1" applyAlignment="1" applyProtection="1">
      <alignment vertical="center"/>
      <protection locked="0"/>
    </xf>
    <xf numFmtId="1" fontId="21" fillId="0" borderId="0" xfId="0" applyNumberFormat="1" applyFont="1" applyFill="1" applyBorder="1" applyAlignment="1" applyProtection="1">
      <alignment horizontal="center" vertical="center"/>
      <protection locked="0"/>
    </xf>
    <xf numFmtId="1" fontId="25" fillId="0" borderId="0" xfId="0" applyFont="1" applyBorder="1" applyAlignment="1">
      <alignment horizontal="center" vertical="center"/>
    </xf>
    <xf numFmtId="41" fontId="7" fillId="0" borderId="5" xfId="0" applyNumberFormat="1" applyFont="1" applyFill="1" applyBorder="1" applyAlignment="1">
      <alignment horizontal="right" vertical="center"/>
    </xf>
    <xf numFmtId="176" fontId="44" fillId="0" borderId="0" xfId="0" applyNumberFormat="1" applyFont="1" applyFill="1" applyBorder="1" applyAlignment="1" applyProtection="1">
      <alignment horizontal="left" vertical="center"/>
    </xf>
    <xf numFmtId="176" fontId="44" fillId="0" borderId="11" xfId="0" applyNumberFormat="1" applyFont="1" applyFill="1" applyBorder="1" applyAlignment="1" applyProtection="1">
      <alignment horizontal="left" vertical="center"/>
    </xf>
    <xf numFmtId="38" fontId="67" fillId="6" borderId="5" xfId="0" applyNumberFormat="1" applyFont="1" applyFill="1" applyBorder="1"/>
    <xf numFmtId="176" fontId="51" fillId="0" borderId="0" xfId="0" applyNumberFormat="1" applyFont="1"/>
    <xf numFmtId="204" fontId="44" fillId="0" borderId="14" xfId="1" applyNumberFormat="1" applyFont="1" applyFill="1" applyBorder="1" applyAlignment="1">
      <alignment vertical="center"/>
    </xf>
    <xf numFmtId="1" fontId="13" fillId="0" borderId="0" xfId="0" applyFont="1" applyBorder="1"/>
    <xf numFmtId="186" fontId="13" fillId="0" borderId="0" xfId="0" applyNumberFormat="1" applyFont="1" applyBorder="1"/>
    <xf numFmtId="1" fontId="40" fillId="0" borderId="81" xfId="0" applyFont="1" applyFill="1" applyBorder="1" applyAlignment="1" applyProtection="1">
      <alignment horizontal="center" vertical="center"/>
      <protection locked="0"/>
    </xf>
    <xf numFmtId="1" fontId="40" fillId="0" borderId="11" xfId="0" applyFont="1" applyFill="1" applyBorder="1" applyAlignment="1" applyProtection="1">
      <alignment horizontal="center" vertical="center"/>
      <protection locked="0"/>
    </xf>
    <xf numFmtId="177" fontId="40" fillId="0" borderId="5" xfId="0" applyNumberFormat="1" applyFont="1" applyFill="1" applyBorder="1" applyAlignment="1" applyProtection="1">
      <alignment vertical="center"/>
      <protection locked="0"/>
    </xf>
    <xf numFmtId="186" fontId="40" fillId="0" borderId="14" xfId="0" applyNumberFormat="1" applyFont="1" applyFill="1" applyBorder="1" applyAlignment="1" applyProtection="1">
      <alignment vertical="center"/>
      <protection locked="0"/>
    </xf>
    <xf numFmtId="186" fontId="44" fillId="0" borderId="0" xfId="0" applyNumberFormat="1" applyFont="1" applyFill="1" applyBorder="1" applyAlignment="1" applyProtection="1">
      <alignment vertical="center"/>
      <protection locked="0"/>
    </xf>
    <xf numFmtId="186" fontId="44" fillId="0" borderId="54" xfId="0" applyNumberFormat="1" applyFont="1" applyFill="1" applyBorder="1" applyAlignment="1" applyProtection="1">
      <alignment vertical="center"/>
      <protection locked="0"/>
    </xf>
    <xf numFmtId="186" fontId="44" fillId="0" borderId="5" xfId="0" applyNumberFormat="1" applyFont="1" applyFill="1" applyBorder="1" applyAlignment="1" applyProtection="1">
      <alignment vertical="center"/>
      <protection locked="0"/>
    </xf>
    <xf numFmtId="186" fontId="44" fillId="0" borderId="6" xfId="0" applyNumberFormat="1" applyFont="1" applyFill="1" applyBorder="1" applyAlignment="1" applyProtection="1">
      <alignment vertical="center"/>
      <protection locked="0"/>
    </xf>
    <xf numFmtId="186" fontId="44" fillId="0" borderId="14" xfId="0" applyNumberFormat="1" applyFont="1" applyFill="1" applyBorder="1" applyAlignment="1" applyProtection="1">
      <alignment vertical="center"/>
      <protection locked="0"/>
    </xf>
    <xf numFmtId="186" fontId="44" fillId="0" borderId="63" xfId="0" applyNumberFormat="1" applyFont="1" applyFill="1" applyBorder="1" applyAlignment="1" applyProtection="1">
      <alignment vertical="center"/>
      <protection locked="0"/>
    </xf>
    <xf numFmtId="186" fontId="44" fillId="0" borderId="65" xfId="0" applyNumberFormat="1" applyFont="1" applyFill="1" applyBorder="1" applyAlignment="1" applyProtection="1">
      <alignment vertical="center"/>
      <protection locked="0"/>
    </xf>
    <xf numFmtId="186" fontId="44" fillId="0" borderId="68" xfId="0" applyNumberFormat="1" applyFont="1" applyFill="1" applyBorder="1" applyAlignment="1" applyProtection="1">
      <alignment vertical="center"/>
      <protection locked="0"/>
    </xf>
    <xf numFmtId="179" fontId="44" fillId="0" borderId="0" xfId="0" applyNumberFormat="1" applyFont="1" applyFill="1" applyBorder="1" applyAlignment="1" applyProtection="1">
      <alignment vertical="center"/>
      <protection locked="0"/>
    </xf>
    <xf numFmtId="179" fontId="44" fillId="0" borderId="54" xfId="0" applyNumberFormat="1" applyFont="1" applyFill="1" applyBorder="1" applyAlignment="1" applyProtection="1">
      <alignment vertical="center"/>
      <protection locked="0"/>
    </xf>
    <xf numFmtId="1" fontId="81" fillId="0" borderId="0" xfId="0" applyFont="1"/>
    <xf numFmtId="1" fontId="7" fillId="0" borderId="14" xfId="0" applyFont="1" applyBorder="1" applyAlignment="1">
      <alignment vertical="center" wrapText="1"/>
    </xf>
    <xf numFmtId="1" fontId="7" fillId="0" borderId="11" xfId="0" applyFont="1" applyBorder="1" applyAlignment="1">
      <alignment vertical="center" wrapText="1"/>
    </xf>
    <xf numFmtId="179" fontId="56" fillId="0" borderId="28" xfId="0" applyNumberFormat="1" applyFont="1" applyFill="1" applyBorder="1" applyAlignment="1" applyProtection="1">
      <alignment vertical="center"/>
      <protection locked="0"/>
    </xf>
    <xf numFmtId="190" fontId="44" fillId="0" borderId="14" xfId="0" applyNumberFormat="1" applyFont="1" applyFill="1" applyBorder="1" applyAlignment="1" applyProtection="1">
      <alignment vertical="center"/>
      <protection locked="0"/>
    </xf>
    <xf numFmtId="176" fontId="66" fillId="0" borderId="5" xfId="0" applyNumberFormat="1" applyFont="1" applyFill="1" applyBorder="1" applyAlignment="1" applyProtection="1">
      <alignment horizontal="left" vertical="center"/>
      <protection locked="0"/>
    </xf>
    <xf numFmtId="186" fontId="21" fillId="0" borderId="8" xfId="0" applyNumberFormat="1" applyFont="1" applyFill="1" applyBorder="1" applyAlignment="1" applyProtection="1">
      <alignment vertical="center"/>
      <protection locked="0"/>
    </xf>
    <xf numFmtId="186" fontId="21" fillId="0" borderId="28" xfId="0" applyNumberFormat="1" applyFont="1" applyFill="1" applyBorder="1" applyAlignment="1" applyProtection="1">
      <alignment vertical="center"/>
      <protection locked="0"/>
    </xf>
    <xf numFmtId="186" fontId="21" fillId="7" borderId="8" xfId="0" applyNumberFormat="1" applyFont="1" applyFill="1" applyBorder="1" applyAlignment="1" applyProtection="1">
      <alignment vertical="center"/>
      <protection locked="0"/>
    </xf>
    <xf numFmtId="186" fontId="21" fillId="7" borderId="2" xfId="0" applyNumberFormat="1" applyFont="1" applyFill="1" applyBorder="1" applyAlignment="1" applyProtection="1">
      <alignment vertical="center"/>
      <protection locked="0"/>
    </xf>
    <xf numFmtId="176" fontId="56" fillId="0" borderId="10" xfId="0" applyNumberFormat="1" applyFont="1" applyFill="1" applyBorder="1" applyAlignment="1" applyProtection="1">
      <alignment horizontal="left" vertical="center"/>
      <protection locked="0"/>
    </xf>
    <xf numFmtId="1" fontId="44" fillId="7" borderId="54" xfId="0" applyFont="1" applyFill="1" applyBorder="1" applyAlignment="1">
      <alignment horizontal="distributed" vertical="center" justifyLastLine="1"/>
    </xf>
    <xf numFmtId="192" fontId="44" fillId="7" borderId="10" xfId="1" applyNumberFormat="1" applyFont="1" applyFill="1" applyBorder="1" applyAlignment="1">
      <alignment horizontal="right" vertical="center"/>
    </xf>
    <xf numFmtId="187" fontId="44" fillId="7" borderId="10" xfId="0" applyNumberFormat="1" applyFont="1" applyFill="1" applyBorder="1" applyAlignment="1" applyProtection="1">
      <alignment vertical="center"/>
      <protection locked="0"/>
    </xf>
    <xf numFmtId="187" fontId="44" fillId="7" borderId="14" xfId="0" applyNumberFormat="1" applyFont="1" applyFill="1" applyBorder="1" applyAlignment="1" applyProtection="1">
      <alignment vertical="center"/>
      <protection locked="0"/>
    </xf>
    <xf numFmtId="187" fontId="44" fillId="7" borderId="5" xfId="0" applyNumberFormat="1" applyFont="1" applyFill="1" applyBorder="1" applyAlignment="1" applyProtection="1">
      <alignment vertical="center"/>
      <protection locked="0"/>
    </xf>
    <xf numFmtId="187" fontId="44" fillId="0" borderId="10" xfId="0" applyNumberFormat="1" applyFont="1" applyFill="1" applyBorder="1" applyAlignment="1" applyProtection="1">
      <alignment horizontal="right" vertical="center"/>
      <protection locked="0"/>
    </xf>
    <xf numFmtId="1" fontId="40" fillId="7" borderId="74" xfId="0" applyFont="1" applyFill="1" applyBorder="1" applyAlignment="1" applyProtection="1">
      <alignment horizontal="center" vertical="center"/>
      <protection locked="0"/>
    </xf>
    <xf numFmtId="1" fontId="40" fillId="7" borderId="75" xfId="0" applyFont="1" applyFill="1" applyBorder="1" applyAlignment="1" applyProtection="1">
      <alignment horizontal="center" vertical="center"/>
      <protection locked="0"/>
    </xf>
    <xf numFmtId="1" fontId="40" fillId="7" borderId="9" xfId="0" applyFont="1" applyFill="1" applyBorder="1" applyAlignment="1" applyProtection="1">
      <alignment horizontal="center" vertical="center"/>
      <protection locked="0"/>
    </xf>
    <xf numFmtId="1" fontId="40" fillId="7" borderId="14" xfId="0" applyFont="1" applyFill="1" applyBorder="1" applyAlignment="1" applyProtection="1">
      <alignment horizontal="center" vertical="center"/>
      <protection locked="0"/>
    </xf>
    <xf numFmtId="179" fontId="26" fillId="7" borderId="17" xfId="0" applyNumberFormat="1" applyFont="1" applyFill="1" applyBorder="1" applyAlignment="1">
      <alignment vertical="center"/>
    </xf>
    <xf numFmtId="179" fontId="26" fillId="7" borderId="18" xfId="0" applyNumberFormat="1" applyFont="1" applyFill="1" applyBorder="1" applyAlignment="1">
      <alignment vertical="center"/>
    </xf>
    <xf numFmtId="179" fontId="26" fillId="7" borderId="5" xfId="0" applyNumberFormat="1" applyFont="1" applyFill="1" applyBorder="1" applyAlignment="1">
      <alignment vertical="center"/>
    </xf>
    <xf numFmtId="179" fontId="26" fillId="7" borderId="6" xfId="0" applyNumberFormat="1" applyFont="1" applyFill="1" applyBorder="1" applyAlignment="1">
      <alignment vertical="center"/>
    </xf>
    <xf numFmtId="1" fontId="40" fillId="7" borderId="28" xfId="0" applyFont="1" applyFill="1" applyBorder="1" applyAlignment="1" applyProtection="1">
      <alignment horizontal="center" vertical="center"/>
      <protection locked="0"/>
    </xf>
    <xf numFmtId="187" fontId="44" fillId="7" borderId="17" xfId="0" applyNumberFormat="1" applyFont="1" applyFill="1" applyBorder="1" applyAlignment="1" applyProtection="1">
      <alignment horizontal="right" vertical="center"/>
      <protection locked="0"/>
    </xf>
    <xf numFmtId="187" fontId="44" fillId="7" borderId="17" xfId="0" applyNumberFormat="1" applyFont="1" applyFill="1" applyBorder="1" applyAlignment="1" applyProtection="1">
      <alignment vertical="center"/>
      <protection locked="0"/>
    </xf>
    <xf numFmtId="187" fontId="44" fillId="7" borderId="21" xfId="0" applyNumberFormat="1" applyFont="1" applyFill="1" applyBorder="1" applyAlignment="1" applyProtection="1">
      <alignment vertical="center"/>
      <protection locked="0"/>
    </xf>
    <xf numFmtId="187" fontId="44" fillId="7" borderId="18" xfId="0" applyNumberFormat="1" applyFont="1" applyFill="1" applyBorder="1" applyAlignment="1" applyProtection="1">
      <alignment horizontal="right" vertical="center"/>
      <protection locked="0"/>
    </xf>
    <xf numFmtId="187" fontId="44" fillId="7" borderId="18" xfId="0" applyNumberFormat="1" applyFont="1" applyFill="1" applyBorder="1" applyAlignment="1" applyProtection="1">
      <alignment vertical="center"/>
      <protection locked="0"/>
    </xf>
    <xf numFmtId="187" fontId="44" fillId="7" borderId="24" xfId="0" applyNumberFormat="1" applyFont="1" applyFill="1" applyBorder="1" applyAlignment="1" applyProtection="1">
      <alignment vertical="center"/>
      <protection locked="0"/>
    </xf>
    <xf numFmtId="1" fontId="40" fillId="7" borderId="82" xfId="0" applyFont="1" applyFill="1" applyBorder="1" applyAlignment="1" applyProtection="1">
      <alignment horizontal="center" vertical="center"/>
      <protection locked="0"/>
    </xf>
    <xf numFmtId="1" fontId="40" fillId="7" borderId="30" xfId="0" applyFont="1" applyFill="1" applyBorder="1" applyAlignment="1" applyProtection="1">
      <alignment horizontal="center" vertical="center"/>
      <protection locked="0"/>
    </xf>
    <xf numFmtId="178" fontId="44" fillId="7" borderId="5" xfId="0" applyNumberFormat="1" applyFont="1" applyFill="1" applyBorder="1" applyAlignment="1" applyProtection="1">
      <alignment vertical="center"/>
      <protection locked="0"/>
    </xf>
    <xf numFmtId="178" fontId="44" fillId="7" borderId="14" xfId="0" applyNumberFormat="1" applyFont="1" applyFill="1" applyBorder="1" applyAlignment="1" applyProtection="1">
      <alignment vertical="center"/>
      <protection locked="0"/>
    </xf>
    <xf numFmtId="178" fontId="44" fillId="7" borderId="54" xfId="0" applyNumberFormat="1" applyFont="1" applyFill="1" applyBorder="1" applyAlignment="1" applyProtection="1">
      <alignment vertical="center"/>
      <protection locked="0"/>
    </xf>
    <xf numFmtId="186" fontId="44" fillId="7" borderId="5" xfId="0" applyNumberFormat="1" applyFont="1" applyFill="1" applyBorder="1" applyAlignment="1" applyProtection="1">
      <alignment vertical="center"/>
    </xf>
    <xf numFmtId="186" fontId="44" fillId="7" borderId="6" xfId="0" applyNumberFormat="1" applyFont="1" applyFill="1" applyBorder="1" applyAlignment="1" applyProtection="1">
      <alignment vertical="center"/>
    </xf>
    <xf numFmtId="186" fontId="44" fillId="7" borderId="14" xfId="0" applyNumberFormat="1" applyFont="1" applyFill="1" applyBorder="1" applyAlignment="1" applyProtection="1">
      <alignment vertical="center"/>
    </xf>
    <xf numFmtId="186" fontId="44" fillId="7" borderId="16" xfId="0" applyNumberFormat="1" applyFont="1" applyFill="1" applyBorder="1" applyAlignment="1" applyProtection="1">
      <alignment vertical="center"/>
    </xf>
    <xf numFmtId="187" fontId="44" fillId="7" borderId="5" xfId="0" applyNumberFormat="1" applyFont="1" applyFill="1" applyBorder="1" applyAlignment="1" applyProtection="1">
      <alignment horizontal="right" vertical="center"/>
    </xf>
    <xf numFmtId="187" fontId="44" fillId="7" borderId="5" xfId="0" applyNumberFormat="1" applyFont="1" applyFill="1" applyBorder="1" applyAlignment="1" applyProtection="1">
      <alignment vertical="center"/>
    </xf>
    <xf numFmtId="187" fontId="44" fillId="7" borderId="6" xfId="0" applyNumberFormat="1" applyFont="1" applyFill="1" applyBorder="1" applyAlignment="1" applyProtection="1">
      <alignment horizontal="right" vertical="center"/>
    </xf>
    <xf numFmtId="187" fontId="44" fillId="7" borderId="6" xfId="0" applyNumberFormat="1" applyFont="1" applyFill="1" applyBorder="1" applyAlignment="1" applyProtection="1">
      <alignment vertical="center"/>
    </xf>
    <xf numFmtId="187" fontId="44" fillId="7" borderId="14" xfId="0" applyNumberFormat="1" applyFont="1" applyFill="1" applyBorder="1" applyAlignment="1" applyProtection="1">
      <alignment horizontal="right" vertical="center"/>
    </xf>
    <xf numFmtId="187" fontId="44" fillId="7" borderId="14" xfId="0" applyNumberFormat="1" applyFont="1" applyFill="1" applyBorder="1" applyAlignment="1" applyProtection="1">
      <alignment vertical="center"/>
    </xf>
    <xf numFmtId="190" fontId="44" fillId="7" borderId="5" xfId="0" applyNumberFormat="1" applyFont="1" applyFill="1" applyBorder="1" applyAlignment="1" applyProtection="1">
      <alignment vertical="center"/>
      <protection locked="0"/>
    </xf>
    <xf numFmtId="190" fontId="44" fillId="7" borderId="14" xfId="0" applyNumberFormat="1" applyFont="1" applyFill="1" applyBorder="1" applyAlignment="1" applyProtection="1">
      <alignment vertical="center"/>
      <protection locked="0"/>
    </xf>
    <xf numFmtId="190" fontId="44" fillId="7" borderId="19" xfId="0" applyNumberFormat="1" applyFont="1" applyFill="1" applyBorder="1" applyAlignment="1" applyProtection="1">
      <alignment vertical="center"/>
      <protection locked="0"/>
    </xf>
    <xf numFmtId="187" fontId="44" fillId="7" borderId="71" xfId="0" applyNumberFormat="1" applyFont="1" applyFill="1" applyBorder="1" applyAlignment="1" applyProtection="1">
      <alignment vertical="center"/>
      <protection locked="0"/>
    </xf>
    <xf numFmtId="187" fontId="44" fillId="7" borderId="19" xfId="0" applyNumberFormat="1" applyFont="1" applyFill="1" applyBorder="1" applyAlignment="1" applyProtection="1">
      <alignment vertical="center"/>
      <protection locked="0"/>
    </xf>
    <xf numFmtId="179" fontId="44" fillId="7" borderId="5" xfId="0" applyNumberFormat="1" applyFont="1" applyFill="1" applyBorder="1" applyAlignment="1" applyProtection="1">
      <alignment vertical="center"/>
      <protection locked="0"/>
    </xf>
    <xf numFmtId="179" fontId="44" fillId="7" borderId="14" xfId="0" applyNumberFormat="1" applyFont="1" applyFill="1" applyBorder="1" applyAlignment="1" applyProtection="1">
      <alignment vertical="center"/>
      <protection locked="0"/>
    </xf>
    <xf numFmtId="179" fontId="44" fillId="7" borderId="19" xfId="0" applyNumberFormat="1" applyFont="1" applyFill="1" applyBorder="1" applyAlignment="1" applyProtection="1">
      <alignment vertical="center"/>
      <protection locked="0"/>
    </xf>
    <xf numFmtId="187" fontId="44" fillId="7" borderId="5" xfId="0" quotePrefix="1" applyNumberFormat="1" applyFont="1" applyFill="1" applyBorder="1" applyAlignment="1" applyProtection="1">
      <alignment horizontal="right" vertical="center"/>
      <protection locked="0"/>
    </xf>
    <xf numFmtId="187" fontId="44" fillId="7" borderId="5" xfId="0" applyNumberFormat="1" applyFont="1" applyFill="1" applyBorder="1" applyAlignment="1" applyProtection="1">
      <alignment horizontal="right" vertical="center"/>
      <protection locked="0"/>
    </xf>
    <xf numFmtId="187" fontId="44" fillId="7" borderId="14" xfId="0" applyNumberFormat="1" applyFont="1" applyFill="1" applyBorder="1" applyAlignment="1" applyProtection="1">
      <alignment horizontal="right" vertical="center"/>
      <protection locked="0"/>
    </xf>
    <xf numFmtId="187" fontId="44" fillId="7" borderId="19" xfId="0" applyNumberFormat="1" applyFont="1" applyFill="1" applyBorder="1" applyAlignment="1" applyProtection="1">
      <alignment horizontal="right" vertical="center"/>
      <protection locked="0"/>
    </xf>
    <xf numFmtId="179" fontId="40" fillId="7" borderId="5" xfId="0" applyNumberFormat="1" applyFont="1" applyFill="1" applyBorder="1" applyAlignment="1" applyProtection="1">
      <alignment vertical="center"/>
      <protection locked="0"/>
    </xf>
    <xf numFmtId="179" fontId="40" fillId="7" borderId="6" xfId="0" applyNumberFormat="1" applyFont="1" applyFill="1" applyBorder="1" applyAlignment="1" applyProtection="1">
      <alignment vertical="center"/>
      <protection locked="0"/>
    </xf>
    <xf numFmtId="186" fontId="40" fillId="7" borderId="6" xfId="0" applyNumberFormat="1" applyFont="1" applyFill="1" applyBorder="1" applyAlignment="1" applyProtection="1">
      <alignment vertical="center"/>
      <protection locked="0"/>
    </xf>
    <xf numFmtId="179" fontId="40" fillId="7" borderId="6" xfId="1" applyNumberFormat="1" applyFont="1" applyFill="1" applyBorder="1" applyAlignment="1">
      <alignment vertical="center"/>
    </xf>
    <xf numFmtId="179" fontId="40" fillId="7" borderId="14" xfId="0" applyNumberFormat="1" applyFont="1" applyFill="1" applyBorder="1" applyAlignment="1" applyProtection="1">
      <alignment vertical="center"/>
      <protection locked="0"/>
    </xf>
    <xf numFmtId="1" fontId="40" fillId="7" borderId="27" xfId="0" applyFont="1" applyFill="1" applyBorder="1" applyAlignment="1" applyProtection="1">
      <alignment horizontal="center" vertical="center"/>
      <protection locked="0"/>
    </xf>
    <xf numFmtId="186" fontId="40" fillId="7" borderId="8" xfId="0" applyNumberFormat="1" applyFont="1" applyFill="1" applyBorder="1" applyAlignment="1" applyProtection="1">
      <alignment vertical="center"/>
      <protection locked="0"/>
    </xf>
    <xf numFmtId="186" fontId="40" fillId="7" borderId="5" xfId="0" applyNumberFormat="1" applyFont="1" applyFill="1" applyBorder="1" applyAlignment="1" applyProtection="1">
      <alignment vertical="center"/>
      <protection locked="0"/>
    </xf>
    <xf numFmtId="186" fontId="40" fillId="7" borderId="12" xfId="0" applyNumberFormat="1" applyFont="1" applyFill="1" applyBorder="1" applyAlignment="1" applyProtection="1">
      <alignment vertical="center"/>
      <protection locked="0"/>
    </xf>
    <xf numFmtId="187" fontId="40" fillId="7" borderId="2" xfId="0" applyNumberFormat="1" applyFont="1" applyFill="1" applyBorder="1" applyAlignment="1" applyProtection="1">
      <alignment horizontal="right" vertical="center"/>
      <protection locked="0"/>
    </xf>
    <xf numFmtId="187" fontId="40" fillId="7" borderId="21" xfId="0" applyNumberFormat="1" applyFont="1" applyFill="1" applyBorder="1" applyAlignment="1" applyProtection="1">
      <alignment vertical="center"/>
      <protection locked="0"/>
    </xf>
    <xf numFmtId="187" fontId="40" fillId="7" borderId="59" xfId="0" applyNumberFormat="1" applyFont="1" applyFill="1" applyBorder="1" applyAlignment="1" applyProtection="1">
      <alignment horizontal="right" vertical="center"/>
      <protection locked="0"/>
    </xf>
    <xf numFmtId="187" fontId="40" fillId="7" borderId="61" xfId="0" applyNumberFormat="1" applyFont="1" applyFill="1" applyBorder="1" applyAlignment="1" applyProtection="1">
      <alignment vertical="center"/>
      <protection locked="0"/>
    </xf>
    <xf numFmtId="187" fontId="40" fillId="7" borderId="22" xfId="0" applyNumberFormat="1" applyFont="1" applyFill="1" applyBorder="1" applyAlignment="1" applyProtection="1">
      <alignment vertical="center"/>
      <protection locked="0"/>
    </xf>
    <xf numFmtId="187" fontId="40" fillId="7" borderId="2" xfId="0" applyNumberFormat="1" applyFont="1" applyFill="1" applyBorder="1" applyAlignment="1" applyProtection="1">
      <alignment vertical="center"/>
      <protection locked="0"/>
    </xf>
    <xf numFmtId="187" fontId="40" fillId="7" borderId="25" xfId="0" applyNumberFormat="1" applyFont="1" applyFill="1" applyBorder="1" applyAlignment="1" applyProtection="1">
      <alignment vertical="center"/>
      <protection locked="0"/>
    </xf>
    <xf numFmtId="187" fontId="40" fillId="7" borderId="3" xfId="0" applyNumberFormat="1" applyFont="1" applyFill="1" applyBorder="1" applyAlignment="1" applyProtection="1">
      <alignment vertical="center"/>
      <protection locked="0"/>
    </xf>
    <xf numFmtId="187" fontId="40" fillId="7" borderId="24" xfId="0" applyNumberFormat="1" applyFont="1" applyFill="1" applyBorder="1" applyAlignment="1" applyProtection="1">
      <alignment vertical="center"/>
      <protection locked="0"/>
    </xf>
    <xf numFmtId="187" fontId="40" fillId="7" borderId="60" xfId="0" applyNumberFormat="1" applyFont="1" applyFill="1" applyBorder="1" applyAlignment="1" applyProtection="1">
      <alignment vertical="center"/>
      <protection locked="0"/>
    </xf>
    <xf numFmtId="187" fontId="40" fillId="7" borderId="59" xfId="0" applyNumberFormat="1" applyFont="1" applyFill="1" applyBorder="1" applyAlignment="1" applyProtection="1">
      <alignment vertical="center"/>
      <protection locked="0"/>
    </xf>
    <xf numFmtId="192" fontId="40" fillId="7" borderId="10" xfId="1" applyNumberFormat="1" applyFont="1" applyFill="1" applyBorder="1" applyAlignment="1">
      <alignment vertical="center"/>
    </xf>
    <xf numFmtId="192" fontId="44" fillId="7" borderId="52" xfId="1" applyNumberFormat="1" applyFont="1" applyFill="1" applyBorder="1" applyAlignment="1">
      <alignment vertical="center"/>
    </xf>
    <xf numFmtId="192" fontId="44" fillId="7" borderId="10" xfId="1" applyNumberFormat="1" applyFont="1" applyFill="1" applyBorder="1" applyAlignment="1">
      <alignment vertical="center"/>
    </xf>
    <xf numFmtId="178" fontId="44" fillId="7" borderId="5" xfId="1" applyNumberFormat="1" applyFont="1" applyFill="1" applyBorder="1" applyAlignment="1">
      <alignment vertical="center"/>
    </xf>
    <xf numFmtId="187" fontId="44" fillId="7" borderId="5" xfId="1" applyNumberFormat="1" applyFont="1" applyFill="1" applyBorder="1" applyAlignment="1">
      <alignment vertical="center"/>
    </xf>
    <xf numFmtId="178" fontId="44" fillId="7" borderId="10" xfId="1" applyNumberFormat="1" applyFont="1" applyFill="1" applyBorder="1" applyAlignment="1">
      <alignment vertical="center"/>
    </xf>
    <xf numFmtId="187" fontId="44" fillId="7" borderId="10" xfId="1" applyNumberFormat="1" applyFont="1" applyFill="1" applyBorder="1" applyAlignment="1">
      <alignment vertical="center"/>
    </xf>
    <xf numFmtId="179" fontId="44" fillId="7" borderId="54" xfId="1" applyNumberFormat="1" applyFont="1" applyFill="1" applyBorder="1" applyAlignment="1">
      <alignment vertical="center"/>
    </xf>
    <xf numFmtId="179" fontId="44" fillId="7" borderId="5" xfId="1" applyNumberFormat="1" applyFont="1" applyFill="1" applyBorder="1" applyAlignment="1">
      <alignment vertical="center"/>
    </xf>
    <xf numFmtId="192" fontId="44" fillId="7" borderId="14" xfId="1" applyNumberFormat="1" applyFont="1" applyFill="1" applyBorder="1" applyAlignment="1">
      <alignment horizontal="right" vertical="center"/>
    </xf>
    <xf numFmtId="192" fontId="44" fillId="7" borderId="14" xfId="1" applyNumberFormat="1" applyFont="1" applyFill="1" applyBorder="1" applyAlignment="1">
      <alignment vertical="center"/>
    </xf>
    <xf numFmtId="192" fontId="44" fillId="7" borderId="27" xfId="1" applyNumberFormat="1" applyFont="1" applyFill="1" applyBorder="1" applyAlignment="1">
      <alignment vertical="center"/>
    </xf>
    <xf numFmtId="188" fontId="44" fillId="7" borderId="14" xfId="1" applyNumberFormat="1" applyFont="1" applyFill="1" applyBorder="1" applyAlignment="1">
      <alignment vertical="center"/>
    </xf>
    <xf numFmtId="188" fontId="44" fillId="7" borderId="27" xfId="1" applyNumberFormat="1" applyFont="1" applyFill="1" applyBorder="1" applyAlignment="1">
      <alignment vertical="center"/>
    </xf>
    <xf numFmtId="38" fontId="44" fillId="7" borderId="54" xfId="1" applyNumberFormat="1" applyFont="1" applyFill="1" applyBorder="1" applyAlignment="1">
      <alignment vertical="center"/>
    </xf>
    <xf numFmtId="38" fontId="44" fillId="7" borderId="5" xfId="1" applyNumberFormat="1" applyFont="1" applyFill="1" applyBorder="1" applyAlignment="1">
      <alignment vertical="center"/>
    </xf>
    <xf numFmtId="38" fontId="44" fillId="7" borderId="8" xfId="1" applyNumberFormat="1" applyFont="1" applyFill="1" applyBorder="1" applyAlignment="1">
      <alignment vertical="center"/>
    </xf>
    <xf numFmtId="178" fontId="44" fillId="7" borderId="14" xfId="0" applyNumberFormat="1" applyFont="1" applyFill="1" applyBorder="1" applyAlignment="1">
      <alignment vertical="center"/>
    </xf>
    <xf numFmtId="187" fontId="44" fillId="7" borderId="27" xfId="0" applyNumberFormat="1" applyFont="1" applyFill="1" applyBorder="1" applyAlignment="1">
      <alignment vertical="center"/>
    </xf>
    <xf numFmtId="187" fontId="44" fillId="7" borderId="14" xfId="0" applyNumberFormat="1" applyFont="1" applyFill="1" applyBorder="1" applyAlignment="1">
      <alignment vertical="center"/>
    </xf>
    <xf numFmtId="38" fontId="44" fillId="7" borderId="42" xfId="1" applyNumberFormat="1" applyFont="1" applyFill="1" applyBorder="1" applyAlignment="1">
      <alignment vertical="center"/>
    </xf>
    <xf numFmtId="178" fontId="44" fillId="7" borderId="27" xfId="0" applyNumberFormat="1" applyFont="1" applyFill="1" applyBorder="1" applyAlignment="1">
      <alignment vertical="center"/>
    </xf>
    <xf numFmtId="179" fontId="44" fillId="7" borderId="54" xfId="0" applyNumberFormat="1" applyFont="1" applyFill="1" applyBorder="1" applyAlignment="1">
      <alignment vertical="center"/>
    </xf>
    <xf numFmtId="178" fontId="44" fillId="7" borderId="14" xfId="1" applyNumberFormat="1" applyFont="1" applyFill="1" applyBorder="1" applyAlignment="1">
      <alignment horizontal="right" vertical="center"/>
    </xf>
    <xf numFmtId="179" fontId="44" fillId="7" borderId="5" xfId="0" applyNumberFormat="1" applyFont="1" applyFill="1" applyBorder="1" applyAlignment="1" applyProtection="1">
      <alignment vertical="center"/>
    </xf>
    <xf numFmtId="180" fontId="44" fillId="7" borderId="14" xfId="1" applyNumberFormat="1" applyFont="1" applyFill="1" applyBorder="1" applyAlignment="1">
      <alignment vertical="center"/>
    </xf>
    <xf numFmtId="180" fontId="44" fillId="7" borderId="27" xfId="1" applyNumberFormat="1" applyFont="1" applyFill="1" applyBorder="1" applyAlignment="1">
      <alignment vertical="center"/>
    </xf>
    <xf numFmtId="177" fontId="51" fillId="7" borderId="10" xfId="0" applyNumberFormat="1" applyFont="1" applyFill="1" applyBorder="1"/>
    <xf numFmtId="179" fontId="40" fillId="7" borderId="54" xfId="0" applyNumberFormat="1" applyFont="1" applyFill="1" applyBorder="1" applyAlignment="1" applyProtection="1">
      <alignment vertical="center"/>
      <protection locked="0"/>
    </xf>
    <xf numFmtId="49" fontId="40" fillId="0" borderId="54" xfId="0" applyNumberFormat="1" applyFont="1" applyFill="1" applyBorder="1" applyAlignment="1" applyProtection="1">
      <alignment horizontal="center" vertical="center"/>
      <protection locked="0"/>
    </xf>
    <xf numFmtId="1" fontId="40" fillId="0" borderId="54" xfId="0" applyFont="1" applyFill="1" applyBorder="1" applyAlignment="1" applyProtection="1">
      <alignment horizontal="left" vertical="center" justifyLastLine="1"/>
      <protection locked="0"/>
    </xf>
    <xf numFmtId="1" fontId="83" fillId="0" borderId="14" xfId="0" applyFont="1" applyFill="1" applyBorder="1" applyAlignment="1" applyProtection="1">
      <alignment horizontal="left" vertical="center" justifyLastLine="1"/>
      <protection locked="0"/>
    </xf>
    <xf numFmtId="38" fontId="84" fillId="7" borderId="84" xfId="1" applyFont="1" applyFill="1" applyBorder="1"/>
    <xf numFmtId="38" fontId="84" fillId="3" borderId="84" xfId="1" applyFont="1" applyFill="1" applyBorder="1"/>
    <xf numFmtId="38" fontId="84" fillId="7" borderId="85" xfId="1" applyFont="1" applyFill="1" applyBorder="1"/>
    <xf numFmtId="38" fontId="84" fillId="3" borderId="85" xfId="1" applyFont="1" applyFill="1" applyBorder="1"/>
    <xf numFmtId="38" fontId="84" fillId="7" borderId="86" xfId="1" applyFont="1" applyFill="1" applyBorder="1"/>
    <xf numFmtId="38" fontId="84" fillId="3" borderId="86" xfId="1" applyFont="1" applyFill="1" applyBorder="1"/>
    <xf numFmtId="38" fontId="84" fillId="0" borderId="86" xfId="1" applyFont="1" applyBorder="1"/>
    <xf numFmtId="187" fontId="44" fillId="0" borderId="21" xfId="0" applyNumberFormat="1" applyFont="1" applyFill="1" applyBorder="1" applyAlignment="1" applyProtection="1">
      <alignment vertical="center"/>
      <protection locked="0"/>
    </xf>
    <xf numFmtId="38" fontId="67" fillId="0" borderId="5" xfId="0" applyNumberFormat="1" applyFont="1" applyFill="1" applyBorder="1"/>
    <xf numFmtId="1" fontId="72" fillId="0" borderId="0" xfId="0" quotePrefix="1" applyFont="1" applyFill="1" applyBorder="1" applyAlignment="1">
      <alignment vertical="top" wrapText="1"/>
    </xf>
    <xf numFmtId="1" fontId="72" fillId="0" borderId="0" xfId="0" quotePrefix="1" applyFont="1" applyFill="1" applyBorder="1" applyAlignment="1" applyProtection="1">
      <alignment vertical="top" wrapText="1"/>
      <protection locked="0"/>
    </xf>
    <xf numFmtId="179" fontId="77" fillId="0" borderId="0" xfId="0" quotePrefix="1" applyNumberFormat="1" applyFont="1" applyFill="1" applyBorder="1" applyAlignment="1" applyProtection="1">
      <alignment vertical="center" wrapText="1"/>
      <protection locked="0"/>
    </xf>
    <xf numFmtId="186" fontId="77" fillId="0" borderId="0" xfId="0" quotePrefix="1" applyNumberFormat="1" applyFont="1" applyFill="1" applyBorder="1" applyAlignment="1" applyProtection="1">
      <alignment vertical="center" wrapText="1"/>
    </xf>
    <xf numFmtId="38" fontId="72" fillId="0" borderId="0" xfId="1" quotePrefix="1" applyFont="1" applyFill="1" applyBorder="1" applyAlignment="1">
      <alignment vertical="center" wrapText="1"/>
    </xf>
    <xf numFmtId="191" fontId="72" fillId="0" borderId="0" xfId="0" quotePrefix="1" applyNumberFormat="1" applyFont="1" applyFill="1" applyBorder="1" applyAlignment="1" applyProtection="1">
      <alignment vertical="center" wrapText="1"/>
    </xf>
    <xf numFmtId="193" fontId="72" fillId="0" borderId="0" xfId="0" quotePrefix="1" applyNumberFormat="1" applyFont="1" applyBorder="1" applyAlignment="1">
      <alignment vertical="center" wrapText="1"/>
    </xf>
    <xf numFmtId="186" fontId="66" fillId="0" borderId="2" xfId="0" applyNumberFormat="1" applyFont="1" applyFill="1" applyBorder="1" applyAlignment="1" applyProtection="1">
      <alignment horizontal="right" vertical="center"/>
      <protection locked="0"/>
    </xf>
    <xf numFmtId="192" fontId="44" fillId="0" borderId="10" xfId="1" applyNumberFormat="1" applyFont="1" applyFill="1" applyBorder="1" applyAlignment="1">
      <alignment horizontal="right" vertical="center"/>
    </xf>
    <xf numFmtId="192" fontId="44" fillId="0" borderId="14" xfId="1" applyNumberFormat="1" applyFont="1" applyFill="1" applyBorder="1" applyAlignment="1">
      <alignment horizontal="right" vertical="center"/>
    </xf>
    <xf numFmtId="187" fontId="40" fillId="0" borderId="5" xfId="0" applyNumberFormat="1" applyFont="1" applyFill="1" applyBorder="1" applyAlignment="1" applyProtection="1">
      <alignment horizontal="right" vertical="center"/>
      <protection locked="0"/>
    </xf>
    <xf numFmtId="187" fontId="40" fillId="0" borderId="6" xfId="0" applyNumberFormat="1" applyFont="1" applyFill="1" applyBorder="1" applyAlignment="1" applyProtection="1">
      <alignment horizontal="right" vertical="center"/>
      <protection locked="0"/>
    </xf>
    <xf numFmtId="187" fontId="40" fillId="0" borderId="14" xfId="0" applyNumberFormat="1" applyFont="1" applyFill="1" applyBorder="1" applyAlignment="1" applyProtection="1">
      <alignment horizontal="right" vertical="center"/>
      <protection locked="0"/>
    </xf>
    <xf numFmtId="1" fontId="44" fillId="0" borderId="10" xfId="0" applyFont="1" applyFill="1" applyBorder="1" applyAlignment="1">
      <alignment horizontal="distributed" vertical="center" justifyLastLine="1"/>
    </xf>
    <xf numFmtId="187" fontId="40" fillId="0" borderId="21" xfId="0" applyNumberFormat="1" applyFont="1" applyFill="1" applyBorder="1" applyAlignment="1" applyProtection="1">
      <alignment vertical="center"/>
      <protection locked="0"/>
    </xf>
    <xf numFmtId="187" fontId="40" fillId="0" borderId="61" xfId="0" applyNumberFormat="1" applyFont="1" applyFill="1" applyBorder="1" applyAlignment="1" applyProtection="1">
      <alignment vertical="center"/>
      <protection locked="0"/>
    </xf>
    <xf numFmtId="41" fontId="40" fillId="0" borderId="24" xfId="0" applyNumberFormat="1" applyFont="1" applyFill="1" applyBorder="1" applyAlignment="1" applyProtection="1">
      <alignment horizontal="right" vertical="center"/>
      <protection locked="0"/>
    </xf>
    <xf numFmtId="187" fontId="40" fillId="0" borderId="28" xfId="0" applyNumberFormat="1" applyFont="1" applyFill="1" applyBorder="1" applyAlignment="1" applyProtection="1">
      <alignment vertical="center"/>
      <protection locked="0"/>
    </xf>
    <xf numFmtId="187" fontId="40" fillId="0" borderId="24" xfId="0" applyNumberFormat="1" applyFont="1" applyFill="1" applyBorder="1" applyAlignment="1" applyProtection="1">
      <alignment vertical="center"/>
      <protection locked="0"/>
    </xf>
    <xf numFmtId="1" fontId="26" fillId="0" borderId="43" xfId="0" applyFont="1" applyFill="1" applyBorder="1" applyAlignment="1">
      <alignment vertical="center"/>
    </xf>
    <xf numFmtId="1" fontId="40" fillId="0" borderId="82" xfId="0" applyFont="1" applyFill="1" applyBorder="1" applyAlignment="1" applyProtection="1">
      <alignment horizontal="center" vertical="center"/>
      <protection locked="0"/>
    </xf>
    <xf numFmtId="1" fontId="40" fillId="0" borderId="30" xfId="0" applyFont="1" applyFill="1" applyBorder="1" applyAlignment="1" applyProtection="1">
      <alignment horizontal="center" vertical="center"/>
      <protection locked="0"/>
    </xf>
    <xf numFmtId="187" fontId="44" fillId="0" borderId="24" xfId="0" applyNumberFormat="1" applyFont="1" applyFill="1" applyBorder="1" applyAlignment="1" applyProtection="1">
      <alignment vertical="center"/>
      <protection locked="0"/>
    </xf>
    <xf numFmtId="187" fontId="44" fillId="0" borderId="71" xfId="0" applyNumberFormat="1" applyFont="1" applyFill="1" applyBorder="1" applyAlignment="1" applyProtection="1">
      <alignment vertical="center"/>
      <protection locked="0"/>
    </xf>
    <xf numFmtId="185" fontId="44" fillId="0" borderId="5" xfId="0" applyNumberFormat="1" applyFont="1" applyFill="1" applyBorder="1" applyAlignment="1" applyProtection="1">
      <alignment horizontal="right" vertical="center"/>
      <protection locked="0"/>
    </xf>
    <xf numFmtId="187" fontId="44" fillId="0" borderId="39" xfId="0" applyNumberFormat="1" applyFont="1" applyFill="1" applyBorder="1" applyAlignment="1" applyProtection="1">
      <alignment horizontal="right" vertical="center"/>
      <protection locked="0"/>
    </xf>
    <xf numFmtId="187" fontId="44" fillId="0" borderId="63" xfId="0" applyNumberFormat="1" applyFont="1" applyFill="1" applyBorder="1" applyAlignment="1" applyProtection="1">
      <alignment horizontal="right" vertical="center"/>
      <protection locked="0"/>
    </xf>
    <xf numFmtId="205" fontId="53" fillId="0" borderId="0" xfId="0" applyNumberFormat="1" applyFont="1" applyFill="1" applyBorder="1"/>
    <xf numFmtId="1" fontId="66" fillId="0" borderId="0" xfId="0" applyNumberFormat="1" applyFont="1" applyFill="1" applyBorder="1" applyAlignment="1" applyProtection="1">
      <alignment vertical="center"/>
      <protection locked="0"/>
    </xf>
    <xf numFmtId="186" fontId="66" fillId="0" borderId="0" xfId="0" applyNumberFormat="1" applyFont="1" applyFill="1" applyBorder="1" applyAlignment="1" applyProtection="1">
      <alignment vertical="center"/>
      <protection locked="0"/>
    </xf>
    <xf numFmtId="37" fontId="66" fillId="0" borderId="0" xfId="0" applyNumberFormat="1" applyFont="1" applyFill="1" applyBorder="1" applyAlignment="1" applyProtection="1">
      <alignment horizontal="center" vertical="center"/>
      <protection locked="0"/>
    </xf>
    <xf numFmtId="187" fontId="44" fillId="0" borderId="65" xfId="0" applyNumberFormat="1" applyFont="1" applyFill="1" applyBorder="1" applyAlignment="1" applyProtection="1">
      <alignment horizontal="right" vertical="center"/>
      <protection locked="0"/>
    </xf>
    <xf numFmtId="187" fontId="44" fillId="0" borderId="68" xfId="0" applyNumberFormat="1" applyFont="1" applyFill="1" applyBorder="1" applyAlignment="1" applyProtection="1">
      <alignment horizontal="right" vertical="center"/>
      <protection locked="0"/>
    </xf>
    <xf numFmtId="49" fontId="22" fillId="0" borderId="0" xfId="0" applyNumberFormat="1" applyFont="1" applyBorder="1" applyAlignment="1" applyProtection="1">
      <alignment horizontal="right" vertical="center"/>
    </xf>
    <xf numFmtId="49" fontId="44" fillId="0" borderId="5" xfId="0" applyNumberFormat="1" applyFont="1" applyBorder="1" applyAlignment="1" applyProtection="1">
      <alignment horizontal="center" vertical="center"/>
    </xf>
    <xf numFmtId="49" fontId="44" fillId="0" borderId="14" xfId="0" applyNumberFormat="1" applyFont="1" applyBorder="1" applyAlignment="1" applyProtection="1">
      <alignment horizontal="center" vertical="center"/>
    </xf>
    <xf numFmtId="49" fontId="44" fillId="0" borderId="0" xfId="0" applyNumberFormat="1" applyFont="1" applyBorder="1" applyAlignment="1" applyProtection="1">
      <alignment horizontal="right" vertical="center"/>
    </xf>
    <xf numFmtId="49" fontId="44" fillId="0" borderId="6" xfId="0" applyNumberFormat="1" applyFont="1" applyBorder="1" applyAlignment="1" applyProtection="1">
      <alignment horizontal="center" vertical="center"/>
    </xf>
    <xf numFmtId="49" fontId="22" fillId="0" borderId="0" xfId="0" applyNumberFormat="1" applyFont="1" applyBorder="1" applyAlignment="1" applyProtection="1">
      <alignment vertical="center"/>
    </xf>
    <xf numFmtId="49" fontId="6" fillId="0" borderId="0" xfId="0" applyNumberFormat="1" applyFont="1" applyBorder="1" applyAlignment="1" applyProtection="1">
      <alignment vertical="center"/>
    </xf>
    <xf numFmtId="187" fontId="44" fillId="4" borderId="5" xfId="0" applyNumberFormat="1" applyFont="1" applyFill="1" applyBorder="1" applyAlignment="1" applyProtection="1">
      <alignment horizontal="right" vertical="center"/>
      <protection locked="0"/>
    </xf>
    <xf numFmtId="37" fontId="40" fillId="0" borderId="15" xfId="0" applyNumberFormat="1" applyFont="1" applyFill="1" applyBorder="1" applyAlignment="1" applyProtection="1">
      <alignment horizontal="left" vertical="center"/>
      <protection locked="0"/>
    </xf>
    <xf numFmtId="178" fontId="40" fillId="7" borderId="5" xfId="0" applyNumberFormat="1" applyFont="1" applyFill="1" applyBorder="1" applyAlignment="1" applyProtection="1">
      <alignment vertical="center"/>
      <protection locked="0"/>
    </xf>
    <xf numFmtId="49" fontId="86" fillId="0" borderId="0" xfId="0" applyNumberFormat="1" applyFont="1" applyFill="1" applyAlignment="1">
      <alignment vertical="center"/>
    </xf>
    <xf numFmtId="1" fontId="69" fillId="0" borderId="87" xfId="0" applyNumberFormat="1" applyFont="1" applyFill="1" applyBorder="1" applyAlignment="1" applyProtection="1">
      <alignment horizontal="center"/>
      <protection locked="0"/>
    </xf>
    <xf numFmtId="1" fontId="0" fillId="0" borderId="11" xfId="0" applyBorder="1" applyAlignment="1"/>
    <xf numFmtId="1" fontId="0" fillId="0" borderId="13" xfId="0" applyBorder="1" applyAlignment="1">
      <alignment vertical="center"/>
    </xf>
    <xf numFmtId="1" fontId="0" fillId="0" borderId="11" xfId="0" applyBorder="1" applyAlignment="1">
      <alignment vertical="center"/>
    </xf>
    <xf numFmtId="1" fontId="72" fillId="0" borderId="0" xfId="0" quotePrefix="1" applyFont="1" applyFill="1" applyBorder="1" applyAlignment="1">
      <alignment vertical="center" wrapText="1"/>
    </xf>
    <xf numFmtId="1" fontId="72" fillId="0" borderId="0" xfId="0" quotePrefix="1" applyFont="1" applyFill="1" applyBorder="1" applyAlignment="1" applyProtection="1">
      <alignment vertical="center" wrapText="1"/>
      <protection locked="0"/>
    </xf>
    <xf numFmtId="176" fontId="43" fillId="0" borderId="11" xfId="0" applyNumberFormat="1" applyFont="1" applyFill="1" applyBorder="1" applyAlignment="1" applyProtection="1">
      <alignment horizontal="right"/>
    </xf>
    <xf numFmtId="176" fontId="6" fillId="0" borderId="11" xfId="0" applyNumberFormat="1" applyFont="1" applyFill="1" applyBorder="1" applyAlignment="1" applyProtection="1"/>
    <xf numFmtId="38" fontId="72" fillId="0" borderId="0" xfId="1" quotePrefix="1" applyFont="1" applyFill="1" applyBorder="1" applyAlignment="1"/>
    <xf numFmtId="1" fontId="0" fillId="0" borderId="0" xfId="0" applyBorder="1" applyAlignment="1"/>
    <xf numFmtId="1" fontId="13" fillId="0" borderId="11" xfId="0" applyNumberFormat="1" applyFont="1" applyFill="1" applyBorder="1" applyAlignment="1" applyProtection="1">
      <alignment horizontal="right" vertical="center"/>
      <protection locked="0"/>
    </xf>
    <xf numFmtId="1" fontId="26" fillId="0" borderId="43" xfId="0" applyFont="1" applyFill="1" applyBorder="1" applyAlignment="1">
      <alignment horizontal="right" vertical="center"/>
    </xf>
    <xf numFmtId="1" fontId="13" fillId="0" borderId="11" xfId="0" applyNumberFormat="1" applyFont="1" applyFill="1" applyBorder="1" applyAlignment="1" applyProtection="1">
      <alignment horizontal="right"/>
      <protection locked="0"/>
    </xf>
    <xf numFmtId="179" fontId="44" fillId="0" borderId="5" xfId="0" applyNumberFormat="1" applyFont="1" applyFill="1" applyBorder="1" applyAlignment="1" applyProtection="1">
      <alignment horizontal="right" vertical="center"/>
      <protection locked="0"/>
    </xf>
    <xf numFmtId="187" fontId="44" fillId="0" borderId="0" xfId="0" applyNumberFormat="1" applyFont="1" applyFill="1" applyBorder="1" applyAlignment="1" applyProtection="1">
      <alignment horizontal="right" vertical="center"/>
      <protection locked="0"/>
    </xf>
    <xf numFmtId="190" fontId="44" fillId="0" borderId="5" xfId="0" applyNumberFormat="1" applyFont="1" applyFill="1" applyBorder="1" applyAlignment="1" applyProtection="1">
      <alignment horizontal="right" vertical="center"/>
      <protection locked="0"/>
    </xf>
    <xf numFmtId="1" fontId="51" fillId="0" borderId="8" xfId="0" applyFont="1" applyBorder="1"/>
    <xf numFmtId="1" fontId="51" fillId="0" borderId="11" xfId="0" applyFont="1" applyBorder="1" applyAlignment="1"/>
    <xf numFmtId="179" fontId="56" fillId="0" borderId="10" xfId="0" applyNumberFormat="1" applyFont="1" applyFill="1" applyBorder="1" applyAlignment="1" applyProtection="1">
      <alignment vertical="center"/>
      <protection locked="0"/>
    </xf>
    <xf numFmtId="176" fontId="56" fillId="0" borderId="52" xfId="0" applyNumberFormat="1" applyFont="1" applyFill="1" applyBorder="1" applyAlignment="1" applyProtection="1">
      <alignment horizontal="left" vertical="center"/>
      <protection locked="0"/>
    </xf>
    <xf numFmtId="186" fontId="56" fillId="0" borderId="0" xfId="0" applyNumberFormat="1" applyFont="1" applyFill="1" applyBorder="1" applyAlignment="1" applyProtection="1">
      <alignment vertical="center"/>
      <protection locked="0"/>
    </xf>
    <xf numFmtId="176" fontId="56" fillId="0" borderId="42" xfId="0" applyNumberFormat="1" applyFont="1" applyFill="1" applyBorder="1" applyAlignment="1" applyProtection="1">
      <alignment horizontal="left" vertical="center"/>
      <protection locked="0"/>
    </xf>
    <xf numFmtId="176" fontId="56" fillId="0" borderId="88" xfId="0" applyNumberFormat="1" applyFont="1" applyFill="1" applyBorder="1" applyAlignment="1" applyProtection="1">
      <alignment horizontal="left" vertical="center" wrapText="1"/>
      <protection locked="0"/>
    </xf>
    <xf numFmtId="176" fontId="56" fillId="0" borderId="89" xfId="0" applyNumberFormat="1" applyFont="1" applyFill="1" applyBorder="1" applyAlignment="1" applyProtection="1">
      <alignment horizontal="left" vertical="center"/>
      <protection locked="0"/>
    </xf>
    <xf numFmtId="186" fontId="56" fillId="0" borderId="89" xfId="0" applyNumberFormat="1" applyFont="1" applyFill="1" applyBorder="1" applyAlignment="1" applyProtection="1">
      <alignment vertical="center"/>
      <protection locked="0"/>
    </xf>
    <xf numFmtId="176" fontId="56" fillId="0" borderId="11" xfId="0" applyNumberFormat="1" applyFont="1" applyFill="1" applyBorder="1" applyAlignment="1" applyProtection="1"/>
    <xf numFmtId="186" fontId="56" fillId="0" borderId="10" xfId="0" applyNumberFormat="1" applyFont="1" applyFill="1" applyBorder="1" applyAlignment="1" applyProtection="1">
      <alignment vertical="center"/>
      <protection locked="0"/>
    </xf>
    <xf numFmtId="1" fontId="72" fillId="0" borderId="54" xfId="0" applyFont="1" applyBorder="1" applyAlignment="1" applyProtection="1">
      <alignment horizontal="left"/>
    </xf>
    <xf numFmtId="1" fontId="72" fillId="0" borderId="5" xfId="0" applyFont="1" applyBorder="1" applyAlignment="1" applyProtection="1">
      <alignment horizontal="left"/>
    </xf>
    <xf numFmtId="38" fontId="51" fillId="0" borderId="0" xfId="1" applyFont="1" applyFill="1" applyAlignment="1">
      <alignment vertical="center"/>
    </xf>
    <xf numFmtId="1" fontId="40" fillId="0" borderId="52" xfId="0" applyFont="1" applyBorder="1" applyAlignment="1">
      <alignment horizontal="distributed" vertical="center"/>
    </xf>
    <xf numFmtId="1" fontId="40" fillId="0" borderId="20" xfId="0" applyFont="1" applyBorder="1" applyAlignment="1">
      <alignment horizontal="distributed" vertical="center"/>
    </xf>
    <xf numFmtId="1" fontId="40" fillId="0" borderId="52" xfId="0" applyFont="1" applyBorder="1" applyAlignment="1">
      <alignment horizontal="distributed" vertical="center" shrinkToFit="1"/>
    </xf>
    <xf numFmtId="1" fontId="51" fillId="0" borderId="54" xfId="0" applyFont="1" applyFill="1" applyBorder="1" applyAlignment="1" applyProtection="1">
      <alignment vertical="center"/>
      <protection locked="0"/>
    </xf>
    <xf numFmtId="1" fontId="51" fillId="0" borderId="14" xfId="0" applyFont="1" applyFill="1" applyBorder="1" applyAlignment="1" applyProtection="1">
      <alignment vertical="center"/>
      <protection locked="0"/>
    </xf>
    <xf numFmtId="37" fontId="51" fillId="0" borderId="13" xfId="0" applyNumberFormat="1" applyFont="1" applyFill="1" applyBorder="1" applyAlignment="1" applyProtection="1">
      <alignment horizontal="left" vertical="center"/>
      <protection locked="0"/>
    </xf>
    <xf numFmtId="1" fontId="21" fillId="0" borderId="54" xfId="0" applyNumberFormat="1" applyFont="1" applyFill="1" applyBorder="1" applyAlignment="1" applyProtection="1">
      <alignment horizontal="left" vertical="center"/>
      <protection locked="0"/>
    </xf>
    <xf numFmtId="1" fontId="21" fillId="0" borderId="5" xfId="0" applyNumberFormat="1" applyFont="1" applyFill="1" applyBorder="1" applyAlignment="1" applyProtection="1">
      <alignment horizontal="left" vertical="center"/>
      <protection locked="0"/>
    </xf>
    <xf numFmtId="1" fontId="82" fillId="0" borderId="5" xfId="0" applyNumberFormat="1" applyFont="1" applyFill="1" applyBorder="1" applyAlignment="1" applyProtection="1">
      <alignment horizontal="left" vertical="center"/>
      <protection locked="0"/>
    </xf>
    <xf numFmtId="38" fontId="25" fillId="0" borderId="0" xfId="1" applyFont="1"/>
    <xf numFmtId="186" fontId="21" fillId="0" borderId="10" xfId="0" applyNumberFormat="1" applyFont="1" applyFill="1" applyBorder="1" applyAlignment="1" applyProtection="1">
      <alignment vertical="center"/>
      <protection locked="0"/>
    </xf>
    <xf numFmtId="1" fontId="21" fillId="0" borderId="42" xfId="0" applyNumberFormat="1" applyFont="1" applyFill="1" applyBorder="1" applyAlignment="1" applyProtection="1">
      <alignment horizontal="left" vertical="center"/>
      <protection locked="0"/>
    </xf>
    <xf numFmtId="1" fontId="21" fillId="0" borderId="8" xfId="0" applyNumberFormat="1" applyFont="1" applyFill="1" applyBorder="1" applyAlignment="1" applyProtection="1">
      <alignment horizontal="left" vertical="center"/>
      <protection locked="0"/>
    </xf>
    <xf numFmtId="186" fontId="21" fillId="0" borderId="42" xfId="0" applyNumberFormat="1" applyFont="1" applyFill="1" applyBorder="1" applyAlignment="1" applyProtection="1">
      <alignment vertical="center"/>
      <protection locked="0"/>
    </xf>
    <xf numFmtId="186" fontId="21" fillId="8" borderId="3" xfId="0" applyNumberFormat="1" applyFont="1" applyFill="1" applyBorder="1" applyAlignment="1" applyProtection="1">
      <alignment vertical="center"/>
      <protection locked="0"/>
    </xf>
    <xf numFmtId="1" fontId="25" fillId="0" borderId="43" xfId="0" applyFont="1" applyBorder="1"/>
    <xf numFmtId="186" fontId="21" fillId="8" borderId="2" xfId="0" applyNumberFormat="1" applyFont="1" applyFill="1" applyBorder="1" applyAlignment="1" applyProtection="1">
      <alignment vertical="center"/>
      <protection locked="0"/>
    </xf>
    <xf numFmtId="186" fontId="21" fillId="0" borderId="52" xfId="0" applyNumberFormat="1" applyFont="1" applyFill="1" applyBorder="1" applyAlignment="1" applyProtection="1">
      <alignment vertical="center"/>
      <protection locked="0"/>
    </xf>
    <xf numFmtId="186" fontId="21" fillId="0" borderId="59" xfId="0" applyNumberFormat="1" applyFont="1" applyFill="1" applyBorder="1" applyAlignment="1" applyProtection="1">
      <alignment vertical="center"/>
      <protection locked="0"/>
    </xf>
    <xf numFmtId="186" fontId="21" fillId="0" borderId="61" xfId="0" applyNumberFormat="1" applyFont="1" applyFill="1" applyBorder="1" applyAlignment="1" applyProtection="1">
      <alignment vertical="center"/>
      <protection locked="0"/>
    </xf>
    <xf numFmtId="1" fontId="25" fillId="0" borderId="54" xfId="0" applyFont="1" applyBorder="1" applyAlignment="1">
      <alignment horizontal="center" vertical="center"/>
    </xf>
    <xf numFmtId="1" fontId="21" fillId="0" borderId="90" xfId="0" applyNumberFormat="1" applyFont="1" applyFill="1" applyBorder="1" applyAlignment="1" applyProtection="1">
      <alignment vertical="center"/>
      <protection locked="0"/>
    </xf>
    <xf numFmtId="186" fontId="21" fillId="0" borderId="91" xfId="0" applyNumberFormat="1" applyFont="1" applyFill="1" applyBorder="1" applyAlignment="1" applyProtection="1">
      <alignment vertical="center"/>
      <protection locked="0"/>
    </xf>
    <xf numFmtId="1" fontId="25" fillId="0" borderId="23" xfId="0" applyFont="1" applyBorder="1"/>
    <xf numFmtId="186" fontId="21" fillId="8" borderId="5" xfId="0" applyNumberFormat="1" applyFont="1" applyFill="1" applyBorder="1" applyAlignment="1" applyProtection="1">
      <alignment vertical="center"/>
      <protection locked="0"/>
    </xf>
    <xf numFmtId="186" fontId="21" fillId="8" borderId="8" xfId="0" applyNumberFormat="1" applyFont="1" applyFill="1" applyBorder="1" applyAlignment="1" applyProtection="1">
      <alignment vertical="center"/>
      <protection locked="0"/>
    </xf>
    <xf numFmtId="1" fontId="21" fillId="0" borderId="90" xfId="0" applyNumberFormat="1" applyFont="1" applyFill="1" applyBorder="1" applyAlignment="1" applyProtection="1">
      <alignment horizontal="left" vertical="center"/>
      <protection locked="0"/>
    </xf>
    <xf numFmtId="186" fontId="21" fillId="0" borderId="15" xfId="0" applyNumberFormat="1" applyFont="1" applyFill="1" applyBorder="1" applyAlignment="1" applyProtection="1">
      <alignment vertical="center"/>
      <protection locked="0"/>
    </xf>
    <xf numFmtId="1" fontId="21" fillId="0" borderId="6" xfId="0" applyNumberFormat="1" applyFont="1" applyFill="1" applyBorder="1" applyAlignment="1" applyProtection="1">
      <alignment horizontal="left" vertical="center"/>
      <protection locked="0"/>
    </xf>
    <xf numFmtId="192" fontId="44" fillId="0" borderId="10" xfId="1" applyNumberFormat="1" applyFont="1" applyFill="1" applyBorder="1" applyAlignment="1">
      <alignment horizontal="center" vertical="center"/>
    </xf>
    <xf numFmtId="1" fontId="40" fillId="0" borderId="0" xfId="0" applyFont="1" applyBorder="1" applyAlignment="1">
      <alignment horizontal="center" vertical="center"/>
    </xf>
    <xf numFmtId="177" fontId="40" fillId="0" borderId="10" xfId="0" applyNumberFormat="1" applyFont="1" applyBorder="1" applyAlignment="1">
      <alignment vertical="center"/>
    </xf>
    <xf numFmtId="1" fontId="26" fillId="0" borderId="10" xfId="0" applyFont="1" applyBorder="1"/>
    <xf numFmtId="177" fontId="40" fillId="7" borderId="10" xfId="0" applyNumberFormat="1" applyFont="1" applyFill="1" applyBorder="1" applyAlignment="1">
      <alignment vertical="center"/>
    </xf>
    <xf numFmtId="1" fontId="40" fillId="0" borderId="10" xfId="0" applyFont="1" applyBorder="1" applyAlignment="1">
      <alignment horizontal="distributed" vertical="center"/>
    </xf>
    <xf numFmtId="177" fontId="40" fillId="0" borderId="10" xfId="0" applyNumberFormat="1" applyFont="1" applyBorder="1" applyAlignment="1">
      <alignment horizontal="right" vertical="center"/>
    </xf>
    <xf numFmtId="1" fontId="40" fillId="0" borderId="10" xfId="0" applyFont="1" applyBorder="1" applyAlignment="1">
      <alignment vertical="center"/>
    </xf>
    <xf numFmtId="1" fontId="40" fillId="0" borderId="10" xfId="0" applyFont="1" applyBorder="1" applyAlignment="1">
      <alignment horizontal="right" vertical="center" wrapText="1"/>
    </xf>
    <xf numFmtId="1" fontId="40" fillId="0" borderId="10" xfId="0" applyFont="1" applyFill="1" applyBorder="1"/>
    <xf numFmtId="1" fontId="40" fillId="0" borderId="52" xfId="0" applyFont="1" applyBorder="1" applyAlignment="1">
      <alignment vertical="center"/>
    </xf>
    <xf numFmtId="1" fontId="40" fillId="7" borderId="10" xfId="0" applyFont="1" applyFill="1" applyBorder="1" applyAlignment="1">
      <alignment horizontal="distributed" vertical="center" justifyLastLine="1"/>
    </xf>
    <xf numFmtId="1" fontId="26" fillId="0" borderId="52" xfId="0" applyFont="1" applyBorder="1" applyAlignment="1"/>
    <xf numFmtId="176" fontId="44" fillId="0" borderId="15" xfId="0" applyNumberFormat="1" applyFont="1" applyFill="1" applyBorder="1" applyAlignment="1" applyProtection="1">
      <alignment horizontal="left" vertical="center"/>
      <protection locked="0"/>
    </xf>
    <xf numFmtId="179" fontId="44" fillId="7" borderId="54" xfId="0" applyNumberFormat="1" applyFont="1" applyFill="1" applyBorder="1" applyAlignment="1" applyProtection="1">
      <alignment vertical="center"/>
      <protection locked="0"/>
    </xf>
    <xf numFmtId="176" fontId="44" fillId="0" borderId="10" xfId="0" applyNumberFormat="1" applyFont="1" applyFill="1" applyBorder="1" applyAlignment="1" applyProtection="1">
      <alignment horizontal="center" vertical="center"/>
    </xf>
    <xf numFmtId="176" fontId="44" fillId="0" borderId="0" xfId="0" applyNumberFormat="1" applyFont="1" applyFill="1" applyBorder="1" applyAlignment="1" applyProtection="1">
      <alignment horizontal="left" vertical="center"/>
      <protection locked="0"/>
    </xf>
    <xf numFmtId="187" fontId="44" fillId="7" borderId="0" xfId="0" applyNumberFormat="1" applyFont="1" applyFill="1" applyBorder="1" applyAlignment="1" applyProtection="1">
      <alignment horizontal="right" vertical="center"/>
      <protection locked="0"/>
    </xf>
    <xf numFmtId="187" fontId="44" fillId="7" borderId="0" xfId="0" applyNumberFormat="1" applyFont="1" applyFill="1" applyBorder="1" applyAlignment="1" applyProtection="1">
      <alignment vertical="center"/>
      <protection locked="0"/>
    </xf>
    <xf numFmtId="176" fontId="44" fillId="0" borderId="0" xfId="0" applyNumberFormat="1" applyFont="1" applyFill="1" applyBorder="1" applyAlignment="1" applyProtection="1">
      <alignment horizontal="left" vertical="center" wrapText="1" justifyLastLine="1"/>
      <protection locked="0"/>
    </xf>
    <xf numFmtId="176" fontId="44" fillId="0" borderId="10" xfId="0" applyNumberFormat="1" applyFont="1" applyFill="1" applyBorder="1" applyAlignment="1" applyProtection="1">
      <alignment horizontal="left" vertical="center"/>
      <protection locked="0"/>
    </xf>
    <xf numFmtId="187" fontId="44" fillId="7" borderId="10" xfId="0" applyNumberFormat="1" applyFont="1" applyFill="1" applyBorder="1" applyAlignment="1" applyProtection="1">
      <alignment horizontal="right" vertical="center"/>
      <protection locked="0"/>
    </xf>
    <xf numFmtId="176" fontId="44" fillId="0" borderId="54" xfId="0" applyNumberFormat="1" applyFont="1" applyFill="1" applyBorder="1" applyAlignment="1" applyProtection="1">
      <alignment horizontal="left" vertical="center"/>
      <protection locked="0"/>
    </xf>
    <xf numFmtId="187" fontId="44" fillId="7" borderId="54" xfId="0" applyNumberFormat="1" applyFont="1" applyFill="1" applyBorder="1" applyAlignment="1" applyProtection="1">
      <alignment horizontal="right" vertical="center"/>
      <protection locked="0"/>
    </xf>
    <xf numFmtId="187" fontId="44" fillId="7" borderId="54" xfId="0" applyNumberFormat="1" applyFont="1" applyFill="1" applyBorder="1" applyAlignment="1" applyProtection="1">
      <alignment vertical="center"/>
      <protection locked="0"/>
    </xf>
    <xf numFmtId="187" fontId="44" fillId="0" borderId="54" xfId="0" applyNumberFormat="1" applyFont="1" applyFill="1" applyBorder="1" applyAlignment="1" applyProtection="1">
      <alignment horizontal="right" vertical="center"/>
      <protection locked="0"/>
    </xf>
    <xf numFmtId="179" fontId="44" fillId="0" borderId="10" xfId="0" applyNumberFormat="1" applyFont="1" applyFill="1" applyBorder="1" applyAlignment="1" applyProtection="1">
      <alignment vertical="center"/>
      <protection locked="0"/>
    </xf>
    <xf numFmtId="176" fontId="43" fillId="0" borderId="11" xfId="0" applyNumberFormat="1" applyFont="1" applyFill="1" applyBorder="1" applyAlignment="1" applyProtection="1">
      <alignment horizontal="right" vertical="center"/>
    </xf>
    <xf numFmtId="179" fontId="44" fillId="7" borderId="0"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horizontal="center" vertical="center"/>
    </xf>
    <xf numFmtId="187" fontId="44" fillId="7" borderId="61" xfId="0" applyNumberFormat="1" applyFont="1" applyFill="1" applyBorder="1" applyAlignment="1" applyProtection="1">
      <alignment vertical="center"/>
      <protection locked="0"/>
    </xf>
    <xf numFmtId="176" fontId="44" fillId="0" borderId="92" xfId="0" applyNumberFormat="1" applyFont="1" applyFill="1" applyBorder="1" applyAlignment="1" applyProtection="1">
      <alignment horizontal="left" vertical="center"/>
      <protection locked="0"/>
    </xf>
    <xf numFmtId="187" fontId="44" fillId="0" borderId="92" xfId="0" applyNumberFormat="1" applyFont="1" applyFill="1" applyBorder="1" applyAlignment="1" applyProtection="1">
      <alignment vertical="center"/>
      <protection locked="0"/>
    </xf>
    <xf numFmtId="187" fontId="44" fillId="7" borderId="92" xfId="0" applyNumberFormat="1" applyFont="1" applyFill="1" applyBorder="1" applyAlignment="1" applyProtection="1">
      <alignment vertical="center"/>
      <protection locked="0"/>
    </xf>
    <xf numFmtId="176" fontId="44" fillId="0" borderId="77" xfId="0" applyNumberFormat="1" applyFont="1" applyFill="1" applyBorder="1" applyAlignment="1" applyProtection="1">
      <alignment horizontal="left" vertical="center" wrapText="1"/>
      <protection locked="0"/>
    </xf>
    <xf numFmtId="186" fontId="44" fillId="0" borderId="89" xfId="0" applyNumberFormat="1" applyFont="1" applyFill="1" applyBorder="1" applyAlignment="1" applyProtection="1">
      <alignment vertical="center"/>
      <protection locked="0"/>
    </xf>
    <xf numFmtId="176" fontId="44" fillId="0" borderId="89" xfId="0" applyNumberFormat="1" applyFont="1" applyFill="1" applyBorder="1" applyAlignment="1" applyProtection="1">
      <alignment horizontal="center" vertical="center" shrinkToFit="1"/>
    </xf>
    <xf numFmtId="185" fontId="44" fillId="7" borderId="0" xfId="0" applyNumberFormat="1" applyFont="1" applyFill="1" applyBorder="1" applyAlignment="1" applyProtection="1">
      <alignment horizontal="right" vertical="center"/>
      <protection locked="0"/>
    </xf>
    <xf numFmtId="185" fontId="44" fillId="0" borderId="0" xfId="0" applyNumberFormat="1" applyFont="1" applyFill="1" applyBorder="1" applyAlignment="1" applyProtection="1">
      <alignment horizontal="right" vertical="center"/>
      <protection locked="0"/>
    </xf>
    <xf numFmtId="187" fontId="44" fillId="0" borderId="13" xfId="0" applyNumberFormat="1" applyFont="1" applyFill="1" applyBorder="1" applyAlignment="1" applyProtection="1">
      <alignment vertical="center"/>
      <protection locked="0"/>
    </xf>
    <xf numFmtId="187" fontId="44" fillId="0" borderId="61" xfId="0" applyNumberFormat="1" applyFont="1" applyFill="1" applyBorder="1" applyAlignment="1" applyProtection="1">
      <alignment vertical="center"/>
      <protection locked="0"/>
    </xf>
    <xf numFmtId="187" fontId="44" fillId="0" borderId="59" xfId="0" applyNumberFormat="1" applyFont="1" applyFill="1" applyBorder="1" applyAlignment="1" applyProtection="1">
      <alignment vertical="center"/>
      <protection locked="0"/>
    </xf>
    <xf numFmtId="190" fontId="44" fillId="7" borderId="0" xfId="0" applyNumberFormat="1" applyFont="1" applyFill="1" applyBorder="1" applyAlignment="1" applyProtection="1">
      <alignment vertical="center"/>
      <protection locked="0"/>
    </xf>
    <xf numFmtId="190" fontId="44" fillId="0" borderId="0" xfId="0" applyNumberFormat="1" applyFont="1" applyFill="1" applyBorder="1" applyAlignment="1" applyProtection="1">
      <alignment vertical="center"/>
      <protection locked="0"/>
    </xf>
    <xf numFmtId="176" fontId="44" fillId="0" borderId="19" xfId="0" applyNumberFormat="1" applyFont="1" applyFill="1" applyBorder="1" applyAlignment="1" applyProtection="1">
      <alignment horizontal="left" vertical="center"/>
      <protection locked="0"/>
    </xf>
    <xf numFmtId="190" fontId="44" fillId="7" borderId="10" xfId="0" applyNumberFormat="1" applyFont="1" applyFill="1" applyBorder="1" applyAlignment="1" applyProtection="1">
      <alignment vertical="center"/>
      <protection locked="0"/>
    </xf>
    <xf numFmtId="190" fontId="44" fillId="0" borderId="10" xfId="0" applyNumberFormat="1" applyFont="1" applyFill="1" applyBorder="1" applyAlignment="1" applyProtection="1">
      <alignment vertical="center"/>
      <protection locked="0"/>
    </xf>
    <xf numFmtId="1" fontId="40" fillId="0" borderId="5" xfId="0" applyFont="1" applyFill="1" applyBorder="1" applyAlignment="1" applyProtection="1">
      <alignment horizontal="center" vertical="center"/>
      <protection locked="0"/>
    </xf>
    <xf numFmtId="186" fontId="44" fillId="0" borderId="54" xfId="0" applyNumberFormat="1" applyFont="1" applyFill="1" applyBorder="1" applyAlignment="1" applyProtection="1">
      <alignment vertical="center"/>
    </xf>
    <xf numFmtId="186" fontId="44" fillId="7" borderId="54" xfId="0" applyNumberFormat="1" applyFont="1" applyFill="1" applyBorder="1" applyAlignment="1" applyProtection="1">
      <alignment vertical="center"/>
    </xf>
    <xf numFmtId="49" fontId="44" fillId="0" borderId="10" xfId="0" applyNumberFormat="1" applyFont="1" applyBorder="1" applyAlignment="1" applyProtection="1">
      <alignment horizontal="center" vertical="center"/>
    </xf>
    <xf numFmtId="49" fontId="44" fillId="0" borderId="54" xfId="0" applyNumberFormat="1" applyFont="1" applyBorder="1" applyAlignment="1" applyProtection="1">
      <alignment horizontal="center" vertical="center"/>
    </xf>
    <xf numFmtId="1" fontId="13" fillId="0" borderId="11" xfId="0" applyFont="1" applyFill="1" applyBorder="1" applyAlignment="1">
      <alignment vertical="center"/>
    </xf>
    <xf numFmtId="1" fontId="44" fillId="0" borderId="13" xfId="0" applyFont="1" applyFill="1" applyBorder="1" applyAlignment="1">
      <alignment vertical="center"/>
    </xf>
    <xf numFmtId="1" fontId="72" fillId="0" borderId="0" xfId="0" quotePrefix="1" applyFont="1" applyFill="1" applyBorder="1" applyAlignment="1">
      <alignment horizontal="left" vertical="center" wrapText="1"/>
    </xf>
    <xf numFmtId="1" fontId="66" fillId="0" borderId="0" xfId="0" applyNumberFormat="1" applyFont="1" applyFill="1" applyBorder="1" applyAlignment="1" applyProtection="1">
      <alignment vertical="center" shrinkToFit="1"/>
      <protection locked="0"/>
    </xf>
    <xf numFmtId="186" fontId="66" fillId="0" borderId="54" xfId="0" applyNumberFormat="1" applyFont="1" applyFill="1" applyBorder="1" applyAlignment="1" applyProtection="1">
      <alignment vertical="center"/>
      <protection locked="0"/>
    </xf>
    <xf numFmtId="1" fontId="66" fillId="0" borderId="54" xfId="0" applyNumberFormat="1" applyFont="1" applyFill="1" applyBorder="1" applyAlignment="1" applyProtection="1">
      <alignment horizontal="center" vertical="center"/>
      <protection locked="0"/>
    </xf>
    <xf numFmtId="1" fontId="66" fillId="0" borderId="54" xfId="0" applyNumberFormat="1" applyFont="1" applyFill="1" applyBorder="1" applyAlignment="1" applyProtection="1">
      <alignment horizontal="left" vertical="center" shrinkToFit="1"/>
      <protection locked="0"/>
    </xf>
    <xf numFmtId="186" fontId="66" fillId="0" borderId="54" xfId="0" applyNumberFormat="1" applyFont="1" applyFill="1" applyBorder="1" applyAlignment="1" applyProtection="1">
      <alignment horizontal="right" vertical="center"/>
      <protection locked="0"/>
    </xf>
    <xf numFmtId="1" fontId="66" fillId="0" borderId="5" xfId="0" applyNumberFormat="1" applyFont="1" applyFill="1" applyBorder="1" applyAlignment="1" applyProtection="1">
      <alignment vertical="center" shrinkToFit="1"/>
      <protection locked="0"/>
    </xf>
    <xf numFmtId="1" fontId="66" fillId="0" borderId="5" xfId="0" applyNumberFormat="1" applyFont="1" applyFill="1" applyBorder="1" applyAlignment="1" applyProtection="1">
      <alignment horizontal="center" vertical="center"/>
      <protection locked="0"/>
    </xf>
    <xf numFmtId="176" fontId="66" fillId="0" borderId="5" xfId="0" applyNumberFormat="1" applyFont="1" applyFill="1" applyBorder="1" applyAlignment="1" applyProtection="1">
      <alignment horizontal="left" vertical="center" shrinkToFit="1"/>
      <protection locked="0"/>
    </xf>
    <xf numFmtId="186" fontId="66" fillId="0" borderId="9" xfId="0" applyNumberFormat="1" applyFont="1" applyFill="1" applyBorder="1" applyAlignment="1" applyProtection="1">
      <alignment vertical="center"/>
      <protection locked="0"/>
    </xf>
    <xf numFmtId="1" fontId="37" fillId="0" borderId="5" xfId="0" applyFont="1" applyBorder="1" applyAlignment="1">
      <alignment vertical="center" shrinkToFit="1"/>
    </xf>
    <xf numFmtId="1" fontId="37" fillId="0" borderId="14" xfId="0" applyFont="1" applyBorder="1" applyAlignment="1">
      <alignment vertical="center" shrinkToFit="1"/>
    </xf>
    <xf numFmtId="1" fontId="37" fillId="0" borderId="5" xfId="0" applyFont="1" applyBorder="1" applyAlignment="1">
      <alignment vertical="center"/>
    </xf>
    <xf numFmtId="1" fontId="37" fillId="0" borderId="14" xfId="0" applyFont="1" applyBorder="1" applyAlignment="1">
      <alignment vertical="center"/>
    </xf>
    <xf numFmtId="186" fontId="66" fillId="0" borderId="59" xfId="0" applyNumberFormat="1" applyFont="1" applyFill="1" applyBorder="1" applyAlignment="1" applyProtection="1">
      <alignment vertical="center"/>
      <protection locked="0"/>
    </xf>
    <xf numFmtId="37" fontId="66" fillId="0" borderId="61" xfId="0" applyNumberFormat="1" applyFont="1" applyFill="1" applyBorder="1" applyAlignment="1" applyProtection="1">
      <alignment horizontal="center" vertical="center"/>
      <protection locked="0"/>
    </xf>
    <xf numFmtId="1" fontId="7" fillId="0" borderId="16" xfId="0" applyFont="1" applyFill="1" applyBorder="1" applyAlignment="1">
      <alignment vertical="center"/>
    </xf>
    <xf numFmtId="179" fontId="7" fillId="0" borderId="16" xfId="0" applyNumberFormat="1" applyFont="1" applyFill="1" applyBorder="1" applyAlignment="1">
      <alignment vertical="center"/>
    </xf>
    <xf numFmtId="179" fontId="7" fillId="4" borderId="16" xfId="0" applyNumberFormat="1" applyFont="1" applyFill="1" applyBorder="1" applyAlignment="1">
      <alignment vertical="center"/>
    </xf>
    <xf numFmtId="1" fontId="7" fillId="0" borderId="10" xfId="0" applyFont="1" applyFill="1" applyBorder="1" applyAlignment="1">
      <alignment vertical="center"/>
    </xf>
    <xf numFmtId="41" fontId="7" fillId="0" borderId="59" xfId="0" applyNumberFormat="1" applyFont="1" applyFill="1" applyBorder="1" applyAlignment="1">
      <alignment horizontal="right" vertical="center"/>
    </xf>
    <xf numFmtId="41" fontId="7" fillId="4" borderId="59" xfId="0" applyNumberFormat="1" applyFont="1" applyFill="1" applyBorder="1" applyAlignment="1">
      <alignment horizontal="right" vertical="center"/>
    </xf>
    <xf numFmtId="41" fontId="7" fillId="4" borderId="93" xfId="0" applyNumberFormat="1" applyFont="1" applyFill="1" applyBorder="1" applyAlignment="1">
      <alignment horizontal="right" vertical="center"/>
    </xf>
    <xf numFmtId="37" fontId="13" fillId="0" borderId="5" xfId="5" applyFont="1" applyFill="1" applyBorder="1" applyAlignment="1">
      <alignment horizontal="center" vertical="center"/>
    </xf>
    <xf numFmtId="37" fontId="13" fillId="0" borderId="14" xfId="5" applyFont="1" applyFill="1" applyBorder="1" applyAlignment="1">
      <alignment horizontal="center" vertical="center"/>
    </xf>
    <xf numFmtId="179" fontId="26" fillId="7" borderId="1" xfId="0" applyNumberFormat="1" applyFont="1" applyFill="1" applyBorder="1" applyAlignment="1">
      <alignment vertical="center"/>
    </xf>
    <xf numFmtId="179" fontId="26" fillId="0" borderId="1" xfId="0" applyNumberFormat="1" applyFont="1" applyFill="1" applyBorder="1" applyAlignment="1">
      <alignment vertical="center"/>
    </xf>
    <xf numFmtId="179" fontId="26" fillId="0" borderId="28" xfId="0" applyNumberFormat="1" applyFont="1" applyFill="1" applyBorder="1" applyAlignment="1">
      <alignment vertical="center"/>
    </xf>
    <xf numFmtId="1" fontId="7" fillId="0" borderId="54" xfId="0" applyFont="1" applyFill="1" applyBorder="1" applyAlignment="1">
      <alignment vertical="center"/>
    </xf>
    <xf numFmtId="179" fontId="7" fillId="0" borderId="54" xfId="0" applyNumberFormat="1" applyFont="1" applyFill="1" applyBorder="1" applyAlignment="1">
      <alignment vertical="center"/>
    </xf>
    <xf numFmtId="179" fontId="42" fillId="0" borderId="54" xfId="0" applyNumberFormat="1" applyFont="1" applyFill="1" applyBorder="1" applyAlignment="1">
      <alignment vertical="center"/>
    </xf>
    <xf numFmtId="41" fontId="7" fillId="0" borderId="54" xfId="0" applyNumberFormat="1" applyFont="1" applyFill="1" applyBorder="1" applyAlignment="1">
      <alignment horizontal="right" vertical="center"/>
    </xf>
    <xf numFmtId="41" fontId="7" fillId="4" borderId="54" xfId="0" applyNumberFormat="1" applyFont="1" applyFill="1" applyBorder="1" applyAlignment="1">
      <alignment horizontal="right" vertical="center"/>
    </xf>
    <xf numFmtId="41" fontId="7" fillId="4" borderId="5" xfId="0" applyNumberFormat="1" applyFont="1" applyFill="1" applyBorder="1" applyAlignment="1">
      <alignment horizontal="right" vertical="center"/>
    </xf>
    <xf numFmtId="41" fontId="42" fillId="0" borderId="54" xfId="0" applyNumberFormat="1" applyFont="1" applyFill="1" applyBorder="1" applyAlignment="1">
      <alignment horizontal="right" vertical="center"/>
    </xf>
    <xf numFmtId="179" fontId="26" fillId="0" borderId="21" xfId="0" applyNumberFormat="1" applyFont="1" applyFill="1" applyBorder="1" applyAlignment="1">
      <alignment vertical="center"/>
    </xf>
    <xf numFmtId="1" fontId="26" fillId="0" borderId="27" xfId="0" applyFont="1" applyFill="1" applyBorder="1" applyAlignment="1">
      <alignment vertical="center"/>
    </xf>
    <xf numFmtId="37" fontId="13" fillId="0" borderId="8" xfId="5" applyFont="1" applyFill="1" applyBorder="1" applyAlignment="1">
      <alignment vertical="center"/>
    </xf>
    <xf numFmtId="37" fontId="13" fillId="0" borderId="27" xfId="5" applyFont="1" applyFill="1" applyBorder="1" applyAlignment="1">
      <alignment vertical="center"/>
    </xf>
    <xf numFmtId="1" fontId="26" fillId="0" borderId="26" xfId="0" applyFont="1" applyFill="1" applyBorder="1" applyAlignment="1">
      <alignment horizontal="center" vertical="center"/>
    </xf>
    <xf numFmtId="1" fontId="26" fillId="0" borderId="23" xfId="0" applyFont="1" applyFill="1" applyBorder="1" applyAlignment="1">
      <alignment horizontal="center" vertical="center"/>
    </xf>
    <xf numFmtId="1" fontId="26" fillId="0" borderId="30" xfId="0" applyFont="1" applyFill="1" applyBorder="1" applyAlignment="1">
      <alignment horizontal="center" vertical="center"/>
    </xf>
    <xf numFmtId="1" fontId="26" fillId="0" borderId="52" xfId="0" applyFont="1" applyFill="1" applyBorder="1" applyAlignment="1">
      <alignment vertical="center"/>
    </xf>
    <xf numFmtId="179" fontId="26" fillId="7" borderId="10" xfId="0" applyNumberFormat="1" applyFont="1" applyFill="1" applyBorder="1" applyAlignment="1">
      <alignment vertical="center"/>
    </xf>
    <xf numFmtId="179" fontId="26" fillId="0" borderId="10" xfId="0" applyNumberFormat="1" applyFont="1" applyFill="1" applyBorder="1" applyAlignment="1">
      <alignment vertical="center"/>
    </xf>
    <xf numFmtId="1" fontId="26" fillId="0" borderId="10" xfId="0" applyFont="1" applyFill="1" applyBorder="1" applyAlignment="1">
      <alignment horizontal="center" vertical="center"/>
    </xf>
    <xf numFmtId="179" fontId="26" fillId="0" borderId="14" xfId="0" applyNumberFormat="1" applyFont="1" applyFill="1" applyBorder="1" applyAlignment="1">
      <alignment vertical="center"/>
    </xf>
    <xf numFmtId="179" fontId="26" fillId="0" borderId="93" xfId="0" applyNumberFormat="1" applyFont="1" applyFill="1" applyBorder="1" applyAlignment="1">
      <alignment vertical="center"/>
    </xf>
    <xf numFmtId="179" fontId="13" fillId="0" borderId="5" xfId="5" applyNumberFormat="1" applyFont="1" applyFill="1" applyBorder="1" applyAlignment="1">
      <alignment vertical="center"/>
    </xf>
    <xf numFmtId="179" fontId="26" fillId="0" borderId="43" xfId="0" applyNumberFormat="1" applyFont="1" applyFill="1" applyBorder="1" applyAlignment="1">
      <alignment vertical="center"/>
    </xf>
    <xf numFmtId="179" fontId="26" fillId="7" borderId="93" xfId="0" applyNumberFormat="1" applyFont="1" applyFill="1" applyBorder="1" applyAlignment="1">
      <alignment vertical="center"/>
    </xf>
    <xf numFmtId="179" fontId="26" fillId="0" borderId="56" xfId="0" applyNumberFormat="1" applyFont="1" applyFill="1" applyBorder="1" applyAlignment="1">
      <alignment vertical="center"/>
    </xf>
    <xf numFmtId="179" fontId="26" fillId="0" borderId="53" xfId="0" applyNumberFormat="1" applyFont="1" applyFill="1" applyBorder="1" applyAlignment="1">
      <alignment vertical="center"/>
    </xf>
    <xf numFmtId="1" fontId="25" fillId="0" borderId="14" xfId="0" applyFont="1" applyBorder="1" applyAlignment="1">
      <alignment horizontal="center" vertical="center"/>
    </xf>
    <xf numFmtId="1" fontId="21" fillId="0" borderId="14" xfId="0" applyNumberFormat="1" applyFont="1" applyFill="1" applyBorder="1" applyAlignment="1" applyProtection="1">
      <alignment horizontal="left" vertical="center"/>
      <protection locked="0"/>
    </xf>
    <xf numFmtId="1" fontId="21" fillId="0" borderId="10" xfId="0" applyNumberFormat="1" applyFont="1" applyFill="1" applyBorder="1" applyAlignment="1" applyProtection="1">
      <alignment vertical="center"/>
      <protection locked="0"/>
    </xf>
    <xf numFmtId="1" fontId="25" fillId="0" borderId="5" xfId="0" applyFont="1" applyBorder="1" applyAlignment="1">
      <alignment horizontal="center" vertical="center"/>
    </xf>
    <xf numFmtId="1" fontId="25" fillId="0" borderId="27" xfId="0" applyFont="1" applyBorder="1" applyAlignment="1">
      <alignment horizontal="left" vertical="center"/>
    </xf>
    <xf numFmtId="1" fontId="25" fillId="0" borderId="22" xfId="0" applyFont="1" applyBorder="1" applyAlignment="1">
      <alignment horizontal="left" vertical="center"/>
    </xf>
    <xf numFmtId="1" fontId="21" fillId="0" borderId="43" xfId="0" applyNumberFormat="1" applyFont="1" applyFill="1" applyBorder="1" applyAlignment="1" applyProtection="1">
      <alignment vertical="center"/>
      <protection locked="0"/>
    </xf>
    <xf numFmtId="186" fontId="21" fillId="0" borderId="43" xfId="0" applyNumberFormat="1" applyFont="1" applyFill="1" applyBorder="1" applyAlignment="1" applyProtection="1">
      <alignment vertical="center"/>
      <protection locked="0"/>
    </xf>
    <xf numFmtId="179" fontId="25" fillId="0" borderId="14" xfId="1" applyNumberFormat="1" applyFont="1" applyBorder="1"/>
    <xf numFmtId="186" fontId="66" fillId="0" borderId="10" xfId="0" applyNumberFormat="1" applyFont="1" applyFill="1" applyBorder="1" applyAlignment="1" applyProtection="1">
      <alignment vertical="center"/>
      <protection locked="0"/>
    </xf>
    <xf numFmtId="186" fontId="66" fillId="0" borderId="14" xfId="0" applyNumberFormat="1" applyFont="1" applyFill="1" applyBorder="1" applyAlignment="1" applyProtection="1">
      <alignment vertical="center"/>
      <protection locked="0"/>
    </xf>
    <xf numFmtId="186" fontId="66" fillId="0" borderId="31" xfId="0" applyNumberFormat="1" applyFont="1" applyFill="1" applyBorder="1" applyAlignment="1" applyProtection="1">
      <alignment vertical="center"/>
      <protection locked="0"/>
    </xf>
    <xf numFmtId="186" fontId="66" fillId="0" borderId="18" xfId="0" applyNumberFormat="1" applyFont="1" applyFill="1" applyBorder="1" applyAlignment="1" applyProtection="1">
      <alignment vertical="center"/>
      <protection locked="0"/>
    </xf>
    <xf numFmtId="1" fontId="21" fillId="0" borderId="52" xfId="0" applyNumberFormat="1" applyFont="1" applyFill="1" applyBorder="1" applyAlignment="1" applyProtection="1">
      <alignment vertical="center"/>
      <protection locked="0"/>
    </xf>
    <xf numFmtId="1" fontId="21" fillId="0" borderId="52" xfId="0" applyNumberFormat="1" applyFont="1" applyFill="1" applyBorder="1" applyAlignment="1" applyProtection="1">
      <alignment horizontal="center" vertical="center"/>
      <protection locked="0"/>
    </xf>
    <xf numFmtId="1" fontId="25" fillId="0" borderId="0" xfId="0" applyFont="1" applyFill="1" applyBorder="1" applyAlignment="1">
      <alignment horizontal="center" vertical="center"/>
    </xf>
    <xf numFmtId="1" fontId="25" fillId="0" borderId="0" xfId="0" applyFont="1" applyFill="1" applyBorder="1"/>
    <xf numFmtId="1" fontId="21" fillId="0" borderId="54" xfId="0" applyNumberFormat="1" applyFont="1" applyFill="1" applyBorder="1" applyAlignment="1" applyProtection="1">
      <alignment horizontal="center" vertical="center"/>
      <protection locked="0"/>
    </xf>
    <xf numFmtId="1" fontId="25" fillId="0" borderId="5" xfId="0" applyFont="1" applyBorder="1" applyAlignment="1">
      <alignment horizontal="left" vertical="center"/>
    </xf>
    <xf numFmtId="1" fontId="21" fillId="0" borderId="22" xfId="0" applyNumberFormat="1" applyFont="1" applyFill="1" applyBorder="1" applyAlignment="1" applyProtection="1">
      <alignment horizontal="left" vertical="center"/>
      <protection locked="0"/>
    </xf>
    <xf numFmtId="179" fontId="25" fillId="0" borderId="10" xfId="1" applyNumberFormat="1" applyFont="1" applyBorder="1"/>
    <xf numFmtId="1" fontId="25" fillId="0" borderId="27" xfId="0" applyFont="1" applyBorder="1" applyAlignment="1">
      <alignment horizontal="center" vertical="center"/>
    </xf>
    <xf numFmtId="186" fontId="21" fillId="8" borderId="4" xfId="0" applyNumberFormat="1" applyFont="1" applyFill="1" applyBorder="1" applyAlignment="1" applyProtection="1">
      <alignment vertical="center"/>
      <protection locked="0"/>
    </xf>
    <xf numFmtId="186" fontId="66" fillId="0" borderId="1" xfId="0" applyNumberFormat="1" applyFont="1" applyFill="1" applyBorder="1" applyAlignment="1" applyProtection="1">
      <alignment vertical="center"/>
      <protection locked="0"/>
    </xf>
    <xf numFmtId="186" fontId="66" fillId="0" borderId="60" xfId="0" applyNumberFormat="1" applyFont="1" applyFill="1" applyBorder="1" applyAlignment="1" applyProtection="1">
      <alignment vertical="center"/>
      <protection locked="0"/>
    </xf>
    <xf numFmtId="186" fontId="66" fillId="0" borderId="55" xfId="0" applyNumberFormat="1" applyFont="1" applyFill="1" applyBorder="1" applyAlignment="1" applyProtection="1">
      <alignment vertical="center"/>
      <protection locked="0"/>
    </xf>
    <xf numFmtId="186" fontId="66" fillId="0" borderId="29" xfId="0" applyNumberFormat="1" applyFont="1" applyFill="1" applyBorder="1" applyAlignment="1" applyProtection="1">
      <alignment vertical="center"/>
      <protection locked="0"/>
    </xf>
    <xf numFmtId="1" fontId="21" fillId="0" borderId="10" xfId="0" applyNumberFormat="1" applyFont="1" applyFill="1" applyBorder="1" applyAlignment="1" applyProtection="1">
      <alignment horizontal="left" vertical="center"/>
      <protection locked="0"/>
    </xf>
    <xf numFmtId="1" fontId="25" fillId="0" borderId="54" xfId="0" applyFont="1" applyBorder="1"/>
    <xf numFmtId="186" fontId="66" fillId="0" borderId="52" xfId="0" applyNumberFormat="1" applyFont="1" applyFill="1" applyBorder="1" applyAlignment="1" applyProtection="1">
      <alignment vertical="center"/>
      <protection locked="0"/>
    </xf>
    <xf numFmtId="186" fontId="66" fillId="0" borderId="56" xfId="0" applyNumberFormat="1" applyFont="1" applyFill="1" applyBorder="1" applyAlignment="1" applyProtection="1">
      <alignment vertical="center"/>
      <protection locked="0"/>
    </xf>
    <xf numFmtId="1" fontId="25" fillId="0" borderId="10" xfId="0" applyFont="1" applyFill="1" applyBorder="1" applyAlignment="1">
      <alignment horizontal="center" vertical="center"/>
    </xf>
    <xf numFmtId="186" fontId="21" fillId="0" borderId="13" xfId="0" applyNumberFormat="1" applyFont="1" applyFill="1" applyBorder="1" applyAlignment="1" applyProtection="1">
      <alignment vertical="center"/>
      <protection locked="0"/>
    </xf>
    <xf numFmtId="186" fontId="21" fillId="0" borderId="11" xfId="0" applyNumberFormat="1" applyFont="1" applyFill="1" applyBorder="1" applyAlignment="1" applyProtection="1">
      <alignment vertical="center"/>
      <protection locked="0"/>
    </xf>
    <xf numFmtId="1" fontId="21" fillId="0" borderId="54" xfId="0" applyNumberFormat="1" applyFont="1" applyFill="1" applyBorder="1" applyAlignment="1" applyProtection="1">
      <alignment vertical="center"/>
      <protection locked="0"/>
    </xf>
    <xf numFmtId="1" fontId="25" fillId="0" borderId="14" xfId="0" applyFont="1" applyFill="1" applyBorder="1" applyAlignment="1">
      <alignment horizontal="center" vertical="center"/>
    </xf>
    <xf numFmtId="1" fontId="25" fillId="0" borderId="0" xfId="0" applyFont="1" applyFill="1" applyBorder="1" applyAlignment="1">
      <alignment vertical="center"/>
    </xf>
    <xf numFmtId="1" fontId="66" fillId="0" borderId="61" xfId="0" applyNumberFormat="1" applyFont="1" applyFill="1" applyBorder="1" applyAlignment="1" applyProtection="1">
      <alignment horizontal="center" vertical="center"/>
      <protection locked="0"/>
    </xf>
    <xf numFmtId="1" fontId="66" fillId="0" borderId="52" xfId="0" applyNumberFormat="1" applyFont="1" applyFill="1" applyBorder="1" applyAlignment="1" applyProtection="1">
      <alignment vertical="center" shrinkToFit="1"/>
      <protection locked="0"/>
    </xf>
    <xf numFmtId="1" fontId="66" fillId="0" borderId="5" xfId="0" applyNumberFormat="1" applyFont="1" applyFill="1" applyBorder="1" applyAlignment="1" applyProtection="1">
      <alignment horizontal="left" vertical="center" shrinkToFit="1"/>
      <protection locked="0"/>
    </xf>
    <xf numFmtId="1" fontId="66" fillId="0" borderId="10" xfId="0" applyNumberFormat="1" applyFont="1" applyFill="1" applyBorder="1" applyAlignment="1" applyProtection="1">
      <alignment vertical="center" shrinkToFit="1"/>
      <protection locked="0"/>
    </xf>
    <xf numFmtId="1" fontId="66" fillId="0" borderId="10" xfId="0" applyNumberFormat="1" applyFont="1" applyFill="1" applyBorder="1" applyAlignment="1" applyProtection="1">
      <alignment horizontal="center" vertical="center"/>
      <protection locked="0"/>
    </xf>
    <xf numFmtId="38" fontId="13" fillId="0" borderId="0" xfId="1" applyFont="1"/>
    <xf numFmtId="37" fontId="66" fillId="0" borderId="20" xfId="0" applyNumberFormat="1" applyFont="1" applyFill="1" applyBorder="1" applyAlignment="1" applyProtection="1">
      <alignment horizontal="center" vertical="center"/>
      <protection locked="0"/>
    </xf>
    <xf numFmtId="1" fontId="51" fillId="0" borderId="54" xfId="0" applyFont="1" applyBorder="1" applyAlignment="1"/>
    <xf numFmtId="1" fontId="51" fillId="0" borderId="54" xfId="0" applyFont="1" applyBorder="1"/>
    <xf numFmtId="1" fontId="51" fillId="0" borderId="10" xfId="0" quotePrefix="1" applyFont="1" applyFill="1" applyBorder="1" applyAlignment="1">
      <alignment vertical="center"/>
    </xf>
    <xf numFmtId="1" fontId="51" fillId="0" borderId="10" xfId="0" applyFont="1" applyBorder="1" applyAlignment="1">
      <alignment horizontal="center"/>
    </xf>
    <xf numFmtId="1" fontId="72" fillId="0" borderId="0" xfId="0" quotePrefix="1" applyFont="1" applyFill="1" applyBorder="1" applyAlignment="1" applyProtection="1">
      <alignment vertical="center"/>
      <protection locked="0"/>
    </xf>
    <xf numFmtId="1" fontId="72" fillId="0" borderId="0" xfId="0" applyFont="1" applyFill="1" applyBorder="1" applyAlignment="1">
      <alignment vertical="center" wrapText="1"/>
    </xf>
    <xf numFmtId="186" fontId="44" fillId="0" borderId="5" xfId="0" applyNumberFormat="1" applyFont="1" applyFill="1" applyBorder="1" applyAlignment="1" applyProtection="1">
      <alignment horizontal="right" vertical="center"/>
      <protection locked="0"/>
    </xf>
    <xf numFmtId="1" fontId="51" fillId="8" borderId="10" xfId="0" applyFont="1" applyFill="1" applyBorder="1" applyAlignment="1"/>
    <xf numFmtId="190" fontId="51" fillId="8" borderId="10" xfId="0" applyNumberFormat="1" applyFont="1" applyFill="1" applyBorder="1"/>
    <xf numFmtId="1" fontId="51" fillId="8" borderId="10" xfId="0" applyFont="1" applyFill="1" applyBorder="1"/>
    <xf numFmtId="190" fontId="51" fillId="8" borderId="10" xfId="0" applyNumberFormat="1" applyFont="1" applyFill="1" applyBorder="1" applyAlignment="1">
      <alignment horizontal="right"/>
    </xf>
    <xf numFmtId="1" fontId="72" fillId="0" borderId="0" xfId="0" applyFont="1" applyFill="1" applyBorder="1" applyAlignment="1">
      <alignment horizontal="center" vertical="center" wrapText="1"/>
    </xf>
    <xf numFmtId="179" fontId="40" fillId="0" borderId="5" xfId="1" applyNumberFormat="1" applyFont="1" applyFill="1" applyBorder="1" applyAlignment="1" applyProtection="1">
      <alignment vertical="center"/>
      <protection locked="0"/>
    </xf>
    <xf numFmtId="179" fontId="40" fillId="7" borderId="5" xfId="1" applyNumberFormat="1" applyFont="1" applyFill="1" applyBorder="1" applyAlignment="1" applyProtection="1">
      <alignment vertical="center"/>
      <protection locked="0"/>
    </xf>
    <xf numFmtId="179" fontId="40" fillId="0" borderId="10" xfId="0" applyNumberFormat="1" applyFont="1" applyFill="1" applyBorder="1" applyAlignment="1" applyProtection="1">
      <alignment vertical="center"/>
      <protection locked="0"/>
    </xf>
    <xf numFmtId="179" fontId="40" fillId="7" borderId="10" xfId="0" applyNumberFormat="1" applyFont="1" applyFill="1" applyBorder="1" applyAlignment="1" applyProtection="1">
      <alignment vertical="center"/>
      <protection locked="0"/>
    </xf>
    <xf numFmtId="49" fontId="40" fillId="0" borderId="10" xfId="0" applyNumberFormat="1" applyFont="1" applyFill="1" applyBorder="1" applyAlignment="1" applyProtection="1">
      <alignment horizontal="center" vertical="center"/>
      <protection locked="0"/>
    </xf>
    <xf numFmtId="1" fontId="40" fillId="0" borderId="54" xfId="0" applyFont="1" applyFill="1" applyBorder="1" applyAlignment="1" applyProtection="1">
      <alignment vertical="center"/>
      <protection locked="0"/>
    </xf>
    <xf numFmtId="1" fontId="40" fillId="0" borderId="5" xfId="0" applyFont="1" applyFill="1" applyBorder="1" applyAlignment="1" applyProtection="1">
      <alignment vertical="center"/>
      <protection locked="0"/>
    </xf>
    <xf numFmtId="1" fontId="40" fillId="0" borderId="5" xfId="0" applyFont="1" applyFill="1" applyBorder="1" applyAlignment="1">
      <alignment vertical="center"/>
    </xf>
    <xf numFmtId="1" fontId="40" fillId="0" borderId="14" xfId="0" applyFont="1" applyFill="1" applyBorder="1" applyAlignment="1" applyProtection="1">
      <alignment vertical="center"/>
      <protection locked="0"/>
    </xf>
    <xf numFmtId="1" fontId="40" fillId="0" borderId="6" xfId="0" applyFont="1" applyFill="1" applyBorder="1" applyAlignment="1" applyProtection="1">
      <alignment horizontal="distributed" vertical="center" justifyLastLine="1"/>
      <protection locked="0"/>
    </xf>
    <xf numFmtId="1" fontId="40" fillId="0" borderId="39" xfId="0" applyFont="1" applyFill="1" applyBorder="1" applyAlignment="1" applyProtection="1">
      <alignment vertical="center" justifyLastLine="1"/>
      <protection locked="0"/>
    </xf>
    <xf numFmtId="1" fontId="40" fillId="0" borderId="14" xfId="0" applyFont="1" applyFill="1" applyBorder="1" applyAlignment="1" applyProtection="1">
      <alignment vertical="center" justifyLastLine="1"/>
      <protection locked="0"/>
    </xf>
    <xf numFmtId="1" fontId="40" fillId="0" borderId="6" xfId="0" applyFont="1" applyFill="1" applyBorder="1" applyAlignment="1" applyProtection="1">
      <alignment vertical="center"/>
      <protection locked="0"/>
    </xf>
    <xf numFmtId="186" fontId="40" fillId="7" borderId="14" xfId="0" applyNumberFormat="1" applyFont="1" applyFill="1" applyBorder="1" applyAlignment="1" applyProtection="1">
      <alignment vertical="center"/>
      <protection locked="0"/>
    </xf>
    <xf numFmtId="1" fontId="40" fillId="0" borderId="14" xfId="0" applyFont="1" applyFill="1" applyBorder="1" applyAlignment="1" applyProtection="1">
      <alignment horizontal="distributed" vertical="center" justifyLastLine="1"/>
      <protection locked="0"/>
    </xf>
    <xf numFmtId="1" fontId="40" fillId="0" borderId="5" xfId="0" applyFont="1" applyFill="1" applyBorder="1" applyAlignment="1">
      <alignment horizontal="center" vertical="center"/>
    </xf>
    <xf numFmtId="1" fontId="7" fillId="0" borderId="5" xfId="0" applyFont="1" applyFill="1" applyBorder="1" applyAlignment="1">
      <alignment horizontal="center" vertical="center"/>
    </xf>
    <xf numFmtId="38" fontId="40" fillId="0" borderId="5" xfId="1" applyFont="1" applyFill="1" applyBorder="1" applyAlignment="1" applyProtection="1">
      <alignment horizontal="right" vertical="center"/>
      <protection locked="0"/>
    </xf>
    <xf numFmtId="38" fontId="40" fillId="0" borderId="5" xfId="1" applyFont="1" applyFill="1" applyBorder="1" applyAlignment="1">
      <alignment horizontal="right" vertical="center"/>
    </xf>
    <xf numFmtId="38" fontId="7" fillId="0" borderId="5" xfId="1" applyFont="1" applyFill="1" applyBorder="1" applyAlignment="1">
      <alignment horizontal="right" vertical="center"/>
    </xf>
    <xf numFmtId="38" fontId="40" fillId="0" borderId="5" xfId="1" applyFont="1" applyFill="1" applyBorder="1" applyAlignment="1" applyProtection="1">
      <alignment vertical="center"/>
      <protection locked="0"/>
    </xf>
    <xf numFmtId="38" fontId="40" fillId="0" borderId="6" xfId="1" applyFont="1" applyFill="1" applyBorder="1" applyAlignment="1" applyProtection="1">
      <alignment horizontal="right" vertical="center"/>
      <protection locked="0"/>
    </xf>
    <xf numFmtId="38" fontId="40" fillId="0" borderId="54" xfId="1" applyFont="1" applyFill="1" applyBorder="1" applyAlignment="1" applyProtection="1">
      <alignment vertical="center"/>
      <protection locked="0"/>
    </xf>
    <xf numFmtId="38" fontId="40" fillId="0" borderId="14" xfId="1" applyFont="1" applyFill="1" applyBorder="1" applyAlignment="1" applyProtection="1">
      <alignment vertical="center"/>
      <protection locked="0"/>
    </xf>
    <xf numFmtId="38" fontId="40" fillId="0" borderId="6" xfId="1" applyFont="1" applyFill="1" applyBorder="1" applyAlignment="1" applyProtection="1">
      <alignment vertical="center"/>
      <protection locked="0"/>
    </xf>
    <xf numFmtId="38" fontId="40" fillId="0" borderId="5" xfId="1" applyFont="1" applyFill="1" applyBorder="1" applyAlignment="1">
      <alignment vertical="center"/>
    </xf>
    <xf numFmtId="38" fontId="26" fillId="0" borderId="5" xfId="1" applyFont="1" applyFill="1" applyBorder="1" applyAlignment="1">
      <alignment vertical="center"/>
    </xf>
    <xf numFmtId="38" fontId="40" fillId="0" borderId="10" xfId="1" applyFont="1" applyFill="1" applyBorder="1" applyAlignment="1" applyProtection="1">
      <alignment vertical="center"/>
      <protection locked="0"/>
    </xf>
    <xf numFmtId="38" fontId="40" fillId="0" borderId="6" xfId="1" applyFont="1" applyFill="1" applyBorder="1" applyAlignment="1">
      <alignment vertical="center"/>
    </xf>
    <xf numFmtId="1" fontId="44" fillId="0" borderId="0" xfId="0" applyFont="1" applyAlignment="1">
      <alignment horizontal="center" vertical="center"/>
    </xf>
    <xf numFmtId="192" fontId="44" fillId="0" borderId="14" xfId="1" applyNumberFormat="1" applyFont="1" applyFill="1" applyBorder="1" applyAlignment="1">
      <alignment horizontal="center" vertical="center"/>
    </xf>
    <xf numFmtId="180" fontId="13" fillId="0" borderId="0" xfId="0" applyNumberFormat="1" applyFont="1" applyBorder="1"/>
    <xf numFmtId="193" fontId="72" fillId="0" borderId="0" xfId="0" quotePrefix="1" applyNumberFormat="1" applyFont="1" applyBorder="1" applyAlignment="1">
      <alignment vertical="center"/>
    </xf>
    <xf numFmtId="176" fontId="7" fillId="0" borderId="0" xfId="0" applyNumberFormat="1" applyFont="1" applyFill="1" applyBorder="1" applyAlignment="1" applyProtection="1">
      <alignment horizontal="left"/>
      <protection locked="0"/>
    </xf>
    <xf numFmtId="1" fontId="66" fillId="0" borderId="2" xfId="0" applyNumberFormat="1" applyFont="1" applyFill="1" applyBorder="1" applyAlignment="1" applyProtection="1">
      <alignment horizontal="left" vertical="center"/>
      <protection locked="0"/>
    </xf>
    <xf numFmtId="179" fontId="26" fillId="7" borderId="0" xfId="0" applyNumberFormat="1" applyFont="1" applyFill="1" applyBorder="1" applyAlignment="1">
      <alignment vertical="center"/>
    </xf>
    <xf numFmtId="179" fontId="26" fillId="0" borderId="0" xfId="0" applyNumberFormat="1" applyFont="1" applyFill="1" applyBorder="1" applyAlignment="1">
      <alignment vertical="center"/>
    </xf>
    <xf numFmtId="38" fontId="84" fillId="0" borderId="84" xfId="1" applyFont="1" applyFill="1" applyBorder="1"/>
    <xf numFmtId="38" fontId="84" fillId="0" borderId="85" xfId="1" applyFont="1" applyFill="1" applyBorder="1"/>
    <xf numFmtId="186" fontId="44" fillId="0" borderId="16" xfId="0" applyNumberFormat="1" applyFont="1" applyFill="1" applyBorder="1" applyAlignment="1" applyProtection="1">
      <alignment vertical="center"/>
      <protection locked="0"/>
    </xf>
    <xf numFmtId="49" fontId="44" fillId="0" borderId="16" xfId="0" applyNumberFormat="1" applyFont="1" applyFill="1" applyBorder="1" applyAlignment="1" applyProtection="1">
      <alignment horizontal="center" vertical="center"/>
    </xf>
    <xf numFmtId="1" fontId="56" fillId="0" borderId="60" xfId="0" applyNumberFormat="1" applyFont="1" applyFill="1" applyBorder="1" applyAlignment="1" applyProtection="1">
      <alignment horizontal="left" vertical="center"/>
      <protection locked="0"/>
    </xf>
    <xf numFmtId="186" fontId="56" fillId="0" borderId="59" xfId="0" applyNumberFormat="1" applyFont="1" applyFill="1" applyBorder="1" applyAlignment="1" applyProtection="1">
      <alignment vertical="center"/>
      <protection locked="0"/>
    </xf>
    <xf numFmtId="186" fontId="56" fillId="0" borderId="61" xfId="0" applyNumberFormat="1" applyFont="1" applyFill="1" applyBorder="1" applyAlignment="1" applyProtection="1">
      <alignment vertical="center"/>
      <protection locked="0"/>
    </xf>
    <xf numFmtId="187" fontId="44" fillId="7" borderId="93" xfId="0" applyNumberFormat="1" applyFont="1" applyFill="1" applyBorder="1" applyAlignment="1" applyProtection="1">
      <alignment horizontal="right" vertical="center"/>
      <protection locked="0"/>
    </xf>
    <xf numFmtId="49" fontId="44" fillId="0" borderId="61" xfId="0" applyNumberFormat="1" applyFont="1" applyFill="1" applyBorder="1" applyAlignment="1" applyProtection="1">
      <alignment horizontal="center" vertical="center"/>
    </xf>
    <xf numFmtId="178" fontId="44" fillId="0" borderId="10" xfId="0" applyNumberFormat="1" applyFont="1" applyFill="1" applyBorder="1" applyAlignment="1" applyProtection="1">
      <alignment vertical="center"/>
      <protection locked="0"/>
    </xf>
    <xf numFmtId="186" fontId="44" fillId="0" borderId="10" xfId="0" applyNumberFormat="1" applyFont="1" applyFill="1" applyBorder="1" applyAlignment="1" applyProtection="1">
      <alignment vertical="center"/>
      <protection locked="0"/>
    </xf>
    <xf numFmtId="186" fontId="44" fillId="0" borderId="19" xfId="0" applyNumberFormat="1" applyFont="1" applyFill="1" applyBorder="1" applyAlignment="1" applyProtection="1">
      <alignment vertical="center"/>
      <protection locked="0"/>
    </xf>
    <xf numFmtId="49" fontId="44" fillId="0" borderId="94" xfId="0" applyNumberFormat="1" applyFont="1" applyFill="1" applyBorder="1" applyAlignment="1" applyProtection="1">
      <alignment horizontal="center" vertical="center"/>
    </xf>
    <xf numFmtId="1" fontId="44" fillId="0" borderId="0" xfId="0" applyNumberFormat="1" applyFont="1" applyFill="1" applyBorder="1" applyAlignment="1" applyProtection="1">
      <alignment horizontal="left" vertical="center" shrinkToFit="1"/>
      <protection locked="0"/>
    </xf>
    <xf numFmtId="186" fontId="44" fillId="7" borderId="0" xfId="0" applyNumberFormat="1" applyFont="1" applyFill="1" applyBorder="1" applyAlignment="1" applyProtection="1">
      <alignment vertical="center"/>
      <protection locked="0"/>
    </xf>
    <xf numFmtId="1" fontId="23" fillId="0" borderId="0" xfId="0" applyNumberFormat="1" applyFont="1" applyFill="1" applyBorder="1" applyAlignment="1" applyProtection="1">
      <alignment horizontal="center" vertical="center"/>
    </xf>
    <xf numFmtId="187" fontId="44" fillId="0" borderId="93" xfId="0" applyNumberFormat="1" applyFont="1" applyFill="1" applyBorder="1" applyAlignment="1" applyProtection="1">
      <alignment vertical="center"/>
      <protection locked="0"/>
    </xf>
    <xf numFmtId="187" fontId="44" fillId="0" borderId="93" xfId="0" applyNumberFormat="1" applyFont="1" applyFill="1" applyBorder="1" applyAlignment="1" applyProtection="1">
      <alignment horizontal="right" vertical="center"/>
      <protection locked="0"/>
    </xf>
    <xf numFmtId="176" fontId="23" fillId="0" borderId="0" xfId="0" applyNumberFormat="1" applyFont="1" applyFill="1" applyBorder="1" applyAlignment="1" applyProtection="1">
      <alignment vertical="center" shrinkToFit="1"/>
    </xf>
    <xf numFmtId="187" fontId="44" fillId="0" borderId="95" xfId="0" applyNumberFormat="1" applyFont="1" applyFill="1" applyBorder="1" applyAlignment="1" applyProtection="1">
      <alignment vertical="center"/>
      <protection locked="0"/>
    </xf>
    <xf numFmtId="187" fontId="44" fillId="7" borderId="95" xfId="0" applyNumberFormat="1" applyFont="1" applyFill="1" applyBorder="1" applyAlignment="1" applyProtection="1">
      <alignment horizontal="right" vertical="center"/>
      <protection locked="0"/>
    </xf>
    <xf numFmtId="187" fontId="44" fillId="0" borderId="95" xfId="0" applyNumberFormat="1" applyFont="1" applyFill="1" applyBorder="1" applyAlignment="1" applyProtection="1">
      <alignment horizontal="right" vertical="center"/>
      <protection locked="0"/>
    </xf>
    <xf numFmtId="178" fontId="44" fillId="7" borderId="1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horizontal="center" vertical="center"/>
    </xf>
    <xf numFmtId="1" fontId="44" fillId="0" borderId="80" xfId="0" applyNumberFormat="1" applyFont="1" applyFill="1" applyBorder="1" applyAlignment="1" applyProtection="1">
      <alignment horizontal="left" vertical="center" shrinkToFit="1"/>
      <protection locked="0"/>
    </xf>
    <xf numFmtId="187" fontId="44" fillId="7" borderId="80" xfId="0" applyNumberFormat="1" applyFont="1" applyFill="1" applyBorder="1" applyAlignment="1" applyProtection="1">
      <alignment vertical="center"/>
      <protection locked="0"/>
    </xf>
    <xf numFmtId="49" fontId="44" fillId="0" borderId="80" xfId="0" applyNumberFormat="1" applyFont="1" applyFill="1" applyBorder="1" applyAlignment="1" applyProtection="1">
      <alignment horizontal="center" vertical="center"/>
    </xf>
    <xf numFmtId="186" fontId="40" fillId="0" borderId="52" xfId="0" applyNumberFormat="1" applyFont="1" applyFill="1" applyBorder="1" applyAlignment="1" applyProtection="1">
      <alignment vertical="center"/>
      <protection locked="0"/>
    </xf>
    <xf numFmtId="187" fontId="40" fillId="0" borderId="22" xfId="0" applyNumberFormat="1" applyFont="1" applyFill="1" applyBorder="1" applyAlignment="1" applyProtection="1">
      <alignment vertical="center"/>
      <protection locked="0"/>
    </xf>
    <xf numFmtId="1" fontId="40" fillId="0" borderId="54" xfId="0" applyFont="1" applyFill="1" applyBorder="1" applyAlignment="1" applyProtection="1">
      <alignment vertical="center" justifyLastLine="1"/>
      <protection locked="0"/>
    </xf>
    <xf numFmtId="1" fontId="51" fillId="0" borderId="8" xfId="0" applyFont="1" applyFill="1" applyBorder="1" applyAlignment="1" applyProtection="1">
      <alignment horizontal="distributed" vertical="center" justifyLastLine="1"/>
      <protection locked="0"/>
    </xf>
    <xf numFmtId="1" fontId="51" fillId="0" borderId="0" xfId="0" applyFont="1" applyFill="1" applyBorder="1" applyAlignment="1" applyProtection="1">
      <alignment horizontal="distributed" vertical="center" justifyLastLine="1"/>
      <protection locked="0"/>
    </xf>
    <xf numFmtId="1" fontId="51" fillId="0" borderId="54" xfId="0" applyFont="1" applyFill="1" applyBorder="1" applyAlignment="1">
      <alignment vertical="center"/>
    </xf>
    <xf numFmtId="1" fontId="51" fillId="0" borderId="14" xfId="0" applyFont="1" applyFill="1" applyBorder="1" applyAlignment="1">
      <alignment vertical="center"/>
    </xf>
    <xf numFmtId="1" fontId="66" fillId="0" borderId="1" xfId="0" applyNumberFormat="1" applyFont="1" applyFill="1" applyBorder="1" applyAlignment="1" applyProtection="1">
      <alignment vertical="center" shrinkToFit="1"/>
      <protection locked="0"/>
    </xf>
    <xf numFmtId="37" fontId="40" fillId="0" borderId="5" xfId="0" applyNumberFormat="1" applyFont="1" applyFill="1" applyBorder="1" applyAlignment="1" applyProtection="1">
      <alignment horizontal="left" vertical="center"/>
      <protection locked="0"/>
    </xf>
    <xf numFmtId="3" fontId="40" fillId="7" borderId="5" xfId="0" applyNumberFormat="1" applyFont="1" applyFill="1" applyBorder="1" applyAlignment="1" applyProtection="1">
      <alignment vertical="center"/>
      <protection locked="0"/>
    </xf>
    <xf numFmtId="37" fontId="40" fillId="0" borderId="6" xfId="0" applyNumberFormat="1" applyFont="1" applyFill="1" applyBorder="1" applyAlignment="1" applyProtection="1">
      <alignment horizontal="left" vertical="center"/>
      <protection locked="0"/>
    </xf>
    <xf numFmtId="3" fontId="40" fillId="7" borderId="6" xfId="0" applyNumberFormat="1" applyFont="1" applyFill="1" applyBorder="1" applyAlignment="1" applyProtection="1">
      <alignment vertical="center"/>
      <protection locked="0"/>
    </xf>
    <xf numFmtId="37" fontId="40" fillId="0" borderId="14" xfId="0" applyNumberFormat="1" applyFont="1" applyFill="1" applyBorder="1" applyAlignment="1" applyProtection="1">
      <alignment horizontal="left" vertical="center"/>
      <protection locked="0"/>
    </xf>
    <xf numFmtId="3" fontId="40" fillId="7" borderId="14" xfId="0" applyNumberFormat="1" applyFont="1" applyFill="1" applyBorder="1" applyAlignment="1" applyProtection="1">
      <alignment vertical="center"/>
      <protection locked="0"/>
    </xf>
    <xf numFmtId="187" fontId="40" fillId="7" borderId="5" xfId="0" applyNumberFormat="1" applyFont="1" applyFill="1" applyBorder="1" applyAlignment="1" applyProtection="1">
      <alignment horizontal="right" vertical="center"/>
      <protection locked="0"/>
    </xf>
    <xf numFmtId="187" fontId="40" fillId="7" borderId="5" xfId="0" applyNumberFormat="1" applyFont="1" applyFill="1" applyBorder="1" applyAlignment="1" applyProtection="1">
      <alignment vertical="center"/>
      <protection locked="0"/>
    </xf>
    <xf numFmtId="187" fontId="40" fillId="7" borderId="6" xfId="0" applyNumberFormat="1" applyFont="1" applyFill="1" applyBorder="1" applyAlignment="1" applyProtection="1">
      <alignment horizontal="right" vertical="center"/>
      <protection locked="0"/>
    </xf>
    <xf numFmtId="187" fontId="40" fillId="7" borderId="6" xfId="0" applyNumberFormat="1" applyFont="1" applyFill="1" applyBorder="1" applyAlignment="1" applyProtection="1">
      <alignment vertical="center"/>
      <protection locked="0"/>
    </xf>
    <xf numFmtId="187" fontId="40" fillId="7" borderId="14" xfId="0" applyNumberFormat="1" applyFont="1" applyFill="1" applyBorder="1" applyAlignment="1" applyProtection="1">
      <alignment horizontal="right" vertical="center"/>
      <protection locked="0"/>
    </xf>
    <xf numFmtId="187" fontId="40" fillId="7" borderId="14" xfId="0" applyNumberFormat="1" applyFont="1" applyFill="1" applyBorder="1" applyAlignment="1" applyProtection="1">
      <alignment vertical="center"/>
      <protection locked="0"/>
    </xf>
    <xf numFmtId="186" fontId="40" fillId="7" borderId="6" xfId="0" applyNumberFormat="1" applyFont="1" applyFill="1" applyBorder="1" applyAlignment="1" applyProtection="1">
      <alignment horizontal="right" vertical="center"/>
      <protection locked="0"/>
    </xf>
    <xf numFmtId="41" fontId="40" fillId="7" borderId="6" xfId="0" applyNumberFormat="1" applyFont="1" applyFill="1" applyBorder="1" applyAlignment="1" applyProtection="1">
      <alignment horizontal="right" vertical="center"/>
      <protection locked="0"/>
    </xf>
    <xf numFmtId="178" fontId="40" fillId="7" borderId="6" xfId="0" applyNumberFormat="1" applyFont="1" applyFill="1" applyBorder="1" applyAlignment="1" applyProtection="1">
      <alignment vertical="center"/>
      <protection locked="0"/>
    </xf>
    <xf numFmtId="178" fontId="40" fillId="7" borderId="14" xfId="0" applyNumberFormat="1" applyFont="1" applyFill="1" applyBorder="1" applyAlignment="1" applyProtection="1">
      <alignment vertical="center"/>
      <protection locked="0"/>
    </xf>
    <xf numFmtId="187" fontId="40" fillId="0" borderId="10" xfId="0" applyNumberFormat="1" applyFont="1" applyFill="1" applyBorder="1" applyAlignment="1" applyProtection="1">
      <alignment horizontal="right" vertical="center"/>
      <protection locked="0"/>
    </xf>
    <xf numFmtId="1" fontId="40" fillId="0" borderId="10" xfId="0" applyFont="1" applyFill="1" applyBorder="1" applyAlignment="1" applyProtection="1">
      <alignment horizontal="distributed" vertical="center" justifyLastLine="1"/>
      <protection locked="0"/>
    </xf>
    <xf numFmtId="1" fontId="40" fillId="0" borderId="5" xfId="0" applyFont="1" applyFill="1" applyBorder="1" applyAlignment="1" applyProtection="1">
      <alignment vertical="center" justifyLastLine="1"/>
      <protection locked="0"/>
    </xf>
    <xf numFmtId="189" fontId="40" fillId="0" borderId="14" xfId="1" applyNumberFormat="1" applyFont="1" applyFill="1" applyBorder="1" applyAlignment="1" applyProtection="1">
      <alignment horizontal="right" vertical="center"/>
      <protection locked="0"/>
    </xf>
    <xf numFmtId="179" fontId="40" fillId="7" borderId="34" xfId="0" applyNumberFormat="1" applyFont="1" applyFill="1" applyBorder="1" applyAlignment="1" applyProtection="1">
      <alignment vertical="center"/>
      <protection locked="0"/>
    </xf>
    <xf numFmtId="38" fontId="40" fillId="0" borderId="34" xfId="1" applyFont="1" applyFill="1" applyBorder="1" applyAlignment="1" applyProtection="1">
      <alignment horizontal="right" vertical="center"/>
      <protection locked="0"/>
    </xf>
    <xf numFmtId="179" fontId="40" fillId="7" borderId="39" xfId="0" applyNumberFormat="1" applyFont="1" applyFill="1" applyBorder="1" applyAlignment="1" applyProtection="1">
      <alignment vertical="center"/>
      <protection locked="0"/>
    </xf>
    <xf numFmtId="38" fontId="40" fillId="0" borderId="39" xfId="1" applyFont="1" applyFill="1" applyBorder="1" applyAlignment="1" applyProtection="1">
      <alignment horizontal="right" vertical="center"/>
      <protection locked="0"/>
    </xf>
    <xf numFmtId="49" fontId="40" fillId="0" borderId="39" xfId="0" applyNumberFormat="1" applyFont="1" applyFill="1" applyBorder="1" applyAlignment="1" applyProtection="1">
      <alignment horizontal="center" vertical="center"/>
      <protection locked="0"/>
    </xf>
    <xf numFmtId="179" fontId="40" fillId="7" borderId="14" xfId="1" applyNumberFormat="1" applyFont="1" applyFill="1" applyBorder="1" applyAlignment="1" applyProtection="1">
      <alignment vertical="center"/>
      <protection locked="0"/>
    </xf>
    <xf numFmtId="38" fontId="40" fillId="0" borderId="14" xfId="1" applyFont="1" applyFill="1" applyBorder="1" applyAlignment="1" applyProtection="1">
      <alignment horizontal="right" vertical="center"/>
      <protection locked="0"/>
    </xf>
    <xf numFmtId="49" fontId="44" fillId="0" borderId="54" xfId="0" applyNumberFormat="1" applyFont="1" applyFill="1" applyBorder="1" applyAlignment="1" applyProtection="1">
      <alignment horizontal="center" vertical="center"/>
    </xf>
    <xf numFmtId="49" fontId="44" fillId="0" borderId="76" xfId="0" applyNumberFormat="1" applyFont="1" applyFill="1" applyBorder="1" applyAlignment="1" applyProtection="1">
      <alignment horizontal="center" vertical="center"/>
    </xf>
    <xf numFmtId="49" fontId="44" fillId="0" borderId="92" xfId="0" applyNumberFormat="1" applyFont="1" applyFill="1" applyBorder="1" applyAlignment="1" applyProtection="1">
      <alignment horizontal="center" vertical="center"/>
    </xf>
    <xf numFmtId="1" fontId="40" fillId="0" borderId="96" xfId="0" applyFont="1" applyFill="1" applyBorder="1" applyAlignment="1" applyProtection="1">
      <alignment horizontal="center" vertical="center"/>
      <protection locked="0"/>
    </xf>
    <xf numFmtId="179" fontId="44" fillId="7" borderId="10" xfId="0" applyNumberFormat="1" applyFont="1" applyFill="1" applyBorder="1" applyAlignment="1" applyProtection="1">
      <alignment vertical="center"/>
      <protection locked="0"/>
    </xf>
    <xf numFmtId="186" fontId="44" fillId="7" borderId="14" xfId="0" applyNumberFormat="1" applyFont="1" applyFill="1" applyBorder="1" applyAlignment="1" applyProtection="1">
      <alignment vertical="center"/>
      <protection locked="0"/>
    </xf>
    <xf numFmtId="185" fontId="44" fillId="7" borderId="5" xfId="0" applyNumberFormat="1" applyFont="1" applyFill="1" applyBorder="1" applyAlignment="1" applyProtection="1">
      <alignment horizontal="right" vertical="center"/>
      <protection locked="0"/>
    </xf>
    <xf numFmtId="185" fontId="44" fillId="7" borderId="10" xfId="0" applyNumberFormat="1" applyFont="1" applyFill="1" applyBorder="1" applyAlignment="1" applyProtection="1">
      <alignment horizontal="right" vertical="center"/>
      <protection locked="0"/>
    </xf>
    <xf numFmtId="185" fontId="44" fillId="0" borderId="10" xfId="0" applyNumberFormat="1" applyFont="1" applyFill="1" applyBorder="1" applyAlignment="1" applyProtection="1">
      <alignment horizontal="right" vertical="center"/>
      <protection locked="0"/>
    </xf>
    <xf numFmtId="185" fontId="44" fillId="7" borderId="92" xfId="0" applyNumberFormat="1" applyFont="1" applyFill="1" applyBorder="1" applyAlignment="1" applyProtection="1">
      <alignment horizontal="right" vertical="center"/>
      <protection locked="0"/>
    </xf>
    <xf numFmtId="185" fontId="44" fillId="0" borderId="92" xfId="0" applyNumberFormat="1" applyFont="1" applyFill="1" applyBorder="1" applyAlignment="1" applyProtection="1">
      <alignment horizontal="right" vertical="center"/>
      <protection locked="0"/>
    </xf>
    <xf numFmtId="185" fontId="44" fillId="7" borderId="19" xfId="0" applyNumberFormat="1" applyFont="1" applyFill="1" applyBorder="1" applyAlignment="1" applyProtection="1">
      <alignment horizontal="right" vertical="center"/>
      <protection locked="0"/>
    </xf>
    <xf numFmtId="185" fontId="44" fillId="0" borderId="19" xfId="0" applyNumberFormat="1" applyFont="1" applyFill="1" applyBorder="1" applyAlignment="1" applyProtection="1">
      <alignment horizontal="right" vertical="center"/>
      <protection locked="0"/>
    </xf>
    <xf numFmtId="38" fontId="4" fillId="0" borderId="0" xfId="1" applyFont="1" applyFill="1" applyAlignment="1" applyProtection="1">
      <alignment horizontal="center" vertical="center"/>
    </xf>
    <xf numFmtId="187" fontId="44" fillId="0" borderId="92" xfId="0" applyNumberFormat="1" applyFont="1" applyFill="1" applyBorder="1" applyAlignment="1" applyProtection="1">
      <alignment horizontal="right" vertical="center"/>
      <protection locked="0"/>
    </xf>
    <xf numFmtId="185" fontId="44" fillId="7" borderId="14" xfId="0" applyNumberFormat="1" applyFont="1" applyFill="1" applyBorder="1" applyAlignment="1" applyProtection="1">
      <alignment horizontal="right" vertical="center"/>
      <protection locked="0"/>
    </xf>
    <xf numFmtId="185" fontId="44" fillId="0" borderId="14" xfId="0" applyNumberFormat="1" applyFont="1" applyFill="1" applyBorder="1" applyAlignment="1" applyProtection="1">
      <alignment horizontal="right" vertical="center"/>
      <protection locked="0"/>
    </xf>
    <xf numFmtId="185" fontId="44" fillId="7" borderId="54" xfId="0" applyNumberFormat="1" applyFont="1" applyFill="1" applyBorder="1" applyAlignment="1" applyProtection="1">
      <alignment horizontal="right" vertical="center"/>
      <protection locked="0"/>
    </xf>
    <xf numFmtId="185" fontId="44" fillId="0" borderId="54" xfId="0" applyNumberFormat="1" applyFont="1" applyFill="1" applyBorder="1" applyAlignment="1" applyProtection="1">
      <alignment horizontal="right" vertical="center"/>
      <protection locked="0"/>
    </xf>
    <xf numFmtId="176" fontId="44" fillId="0" borderId="54" xfId="0" applyNumberFormat="1" applyFont="1" applyFill="1" applyBorder="1" applyAlignment="1" applyProtection="1">
      <alignment horizontal="center" vertical="center"/>
    </xf>
    <xf numFmtId="190" fontId="44" fillId="7" borderId="54" xfId="0" applyNumberFormat="1" applyFont="1" applyFill="1" applyBorder="1" applyAlignment="1" applyProtection="1">
      <alignment vertical="center"/>
      <protection locked="0"/>
    </xf>
    <xf numFmtId="190" fontId="44" fillId="0" borderId="54" xfId="0" applyNumberFormat="1" applyFont="1" applyFill="1" applyBorder="1" applyAlignment="1" applyProtection="1">
      <alignment vertical="center"/>
      <protection locked="0"/>
    </xf>
    <xf numFmtId="1" fontId="40" fillId="7" borderId="5" xfId="0" applyFont="1" applyFill="1" applyBorder="1" applyAlignment="1" applyProtection="1">
      <alignment horizontal="center" vertical="center"/>
      <protection locked="0"/>
    </xf>
    <xf numFmtId="3" fontId="22" fillId="0" borderId="5" xfId="1" applyNumberFormat="1" applyFont="1" applyBorder="1" applyAlignment="1">
      <alignment vertical="center"/>
    </xf>
    <xf numFmtId="1" fontId="44" fillId="0" borderId="54" xfId="0" applyNumberFormat="1" applyFont="1" applyFill="1" applyBorder="1" applyAlignment="1" applyProtection="1">
      <alignment horizontal="left" vertical="center" shrinkToFit="1"/>
      <protection locked="0"/>
    </xf>
    <xf numFmtId="186" fontId="44" fillId="7" borderId="54" xfId="0" applyNumberFormat="1" applyFont="1" applyFill="1" applyBorder="1" applyAlignment="1" applyProtection="1">
      <alignment vertical="center"/>
      <protection locked="0"/>
    </xf>
    <xf numFmtId="1" fontId="44" fillId="0" borderId="5" xfId="0" applyNumberFormat="1" applyFont="1" applyFill="1" applyBorder="1" applyAlignment="1" applyProtection="1">
      <alignment horizontal="left" vertical="center" shrinkToFit="1"/>
      <protection locked="0"/>
    </xf>
    <xf numFmtId="186" fontId="44" fillId="7" borderId="5" xfId="0" applyNumberFormat="1" applyFont="1" applyFill="1" applyBorder="1" applyAlignment="1" applyProtection="1">
      <alignment vertical="center"/>
      <protection locked="0"/>
    </xf>
    <xf numFmtId="1" fontId="44" fillId="0" borderId="5" xfId="0" applyNumberFormat="1" applyFont="1" applyFill="1" applyBorder="1" applyAlignment="1" applyProtection="1">
      <alignment vertical="center" shrinkToFit="1"/>
      <protection locked="0"/>
    </xf>
    <xf numFmtId="186" fontId="44" fillId="7" borderId="6" xfId="0" applyNumberFormat="1" applyFont="1" applyFill="1" applyBorder="1" applyAlignment="1" applyProtection="1">
      <alignment vertical="center"/>
      <protection locked="0"/>
    </xf>
    <xf numFmtId="1" fontId="44" fillId="0" borderId="16" xfId="0" applyNumberFormat="1" applyFont="1" applyFill="1" applyBorder="1" applyAlignment="1" applyProtection="1">
      <alignment horizontal="left" vertical="center" shrinkToFit="1"/>
      <protection locked="0"/>
    </xf>
    <xf numFmtId="186" fontId="44" fillId="7" borderId="16" xfId="0" applyNumberFormat="1" applyFont="1" applyFill="1" applyBorder="1" applyAlignment="1" applyProtection="1">
      <alignment vertical="center"/>
      <protection locked="0"/>
    </xf>
    <xf numFmtId="1" fontId="44" fillId="0" borderId="14" xfId="0" applyNumberFormat="1" applyFont="1" applyFill="1" applyBorder="1" applyAlignment="1" applyProtection="1">
      <alignment horizontal="left" vertical="center" shrinkToFit="1"/>
      <protection locked="0"/>
    </xf>
    <xf numFmtId="1" fontId="44" fillId="0" borderId="63" xfId="0" applyNumberFormat="1" applyFont="1" applyFill="1" applyBorder="1" applyAlignment="1" applyProtection="1">
      <alignment horizontal="left" vertical="center" shrinkToFit="1"/>
      <protection locked="0"/>
    </xf>
    <xf numFmtId="186" fontId="44" fillId="7" borderId="63" xfId="0" applyNumberFormat="1" applyFont="1" applyFill="1" applyBorder="1" applyAlignment="1" applyProtection="1">
      <alignment vertical="center"/>
      <protection locked="0"/>
    </xf>
    <xf numFmtId="1" fontId="44" fillId="0" borderId="65" xfId="0" applyNumberFormat="1" applyFont="1" applyFill="1" applyBorder="1" applyAlignment="1" applyProtection="1">
      <alignment horizontal="left" vertical="center" shrinkToFit="1"/>
      <protection locked="0"/>
    </xf>
    <xf numFmtId="186" fontId="44" fillId="7" borderId="65" xfId="0" applyNumberFormat="1" applyFont="1" applyFill="1" applyBorder="1" applyAlignment="1" applyProtection="1">
      <alignment vertical="center"/>
      <protection locked="0"/>
    </xf>
    <xf numFmtId="186" fontId="44" fillId="7" borderId="68" xfId="0" applyNumberFormat="1" applyFont="1" applyFill="1" applyBorder="1" applyAlignment="1" applyProtection="1">
      <alignment vertical="center"/>
      <protection locked="0"/>
    </xf>
    <xf numFmtId="187" fontId="44" fillId="7" borderId="6" xfId="0" applyNumberFormat="1" applyFont="1" applyFill="1" applyBorder="1" applyAlignment="1" applyProtection="1">
      <alignment horizontal="right" vertical="center"/>
      <protection locked="0"/>
    </xf>
    <xf numFmtId="187" fontId="44" fillId="7" borderId="6" xfId="0" applyNumberFormat="1" applyFont="1" applyFill="1" applyBorder="1" applyAlignment="1" applyProtection="1">
      <alignment vertical="center"/>
      <protection locked="0"/>
    </xf>
    <xf numFmtId="187" fontId="44" fillId="7" borderId="39" xfId="0" applyNumberFormat="1" applyFont="1" applyFill="1" applyBorder="1" applyAlignment="1" applyProtection="1">
      <alignment horizontal="right" vertical="center"/>
      <protection locked="0"/>
    </xf>
    <xf numFmtId="187" fontId="44" fillId="7" borderId="39" xfId="0" applyNumberFormat="1" applyFont="1" applyFill="1" applyBorder="1" applyAlignment="1" applyProtection="1">
      <alignment vertical="center"/>
      <protection locked="0"/>
    </xf>
    <xf numFmtId="41" fontId="44" fillId="0" borderId="63" xfId="0" applyNumberFormat="1" applyFont="1" applyFill="1" applyBorder="1" applyAlignment="1" applyProtection="1">
      <alignment horizontal="right" vertical="center"/>
      <protection locked="0"/>
    </xf>
    <xf numFmtId="186" fontId="44" fillId="7" borderId="63" xfId="0" applyNumberFormat="1" applyFont="1" applyFill="1" applyBorder="1" applyAlignment="1" applyProtection="1">
      <alignment horizontal="right" vertical="center"/>
      <protection locked="0"/>
    </xf>
    <xf numFmtId="41" fontId="44" fillId="7" borderId="63" xfId="0" applyNumberFormat="1" applyFont="1" applyFill="1" applyBorder="1" applyAlignment="1" applyProtection="1">
      <alignment horizontal="right" vertical="center"/>
      <protection locked="0"/>
    </xf>
    <xf numFmtId="187" fontId="44" fillId="7" borderId="65" xfId="0" applyNumberFormat="1" applyFont="1" applyFill="1" applyBorder="1" applyAlignment="1" applyProtection="1">
      <alignment horizontal="right" vertical="center"/>
      <protection locked="0"/>
    </xf>
    <xf numFmtId="187" fontId="44" fillId="7" borderId="65" xfId="0" applyNumberFormat="1" applyFont="1" applyFill="1" applyBorder="1" applyAlignment="1" applyProtection="1">
      <alignment vertical="center"/>
      <protection locked="0"/>
    </xf>
    <xf numFmtId="187" fontId="44" fillId="7" borderId="68" xfId="0" applyNumberFormat="1" applyFont="1" applyFill="1" applyBorder="1" applyAlignment="1" applyProtection="1">
      <alignment horizontal="right" vertical="center"/>
      <protection locked="0"/>
    </xf>
    <xf numFmtId="187" fontId="44" fillId="7" borderId="68" xfId="0" applyNumberFormat="1" applyFont="1" applyFill="1" applyBorder="1" applyAlignment="1" applyProtection="1">
      <alignment vertical="center"/>
      <protection locked="0"/>
    </xf>
    <xf numFmtId="187" fontId="44" fillId="7" borderId="63" xfId="0" applyNumberFormat="1" applyFont="1" applyFill="1" applyBorder="1" applyAlignment="1" applyProtection="1">
      <alignment vertical="center"/>
      <protection locked="0"/>
    </xf>
    <xf numFmtId="186" fontId="44" fillId="7" borderId="10" xfId="0" applyNumberFormat="1" applyFont="1" applyFill="1" applyBorder="1" applyAlignment="1" applyProtection="1">
      <alignment vertical="center"/>
      <protection locked="0"/>
    </xf>
    <xf numFmtId="186" fontId="44" fillId="7" borderId="19" xfId="0" applyNumberFormat="1" applyFont="1" applyFill="1" applyBorder="1" applyAlignment="1" applyProtection="1">
      <alignment vertical="center"/>
      <protection locked="0"/>
    </xf>
    <xf numFmtId="49" fontId="44" fillId="0" borderId="19" xfId="0" applyNumberFormat="1" applyFont="1" applyFill="1" applyBorder="1" applyAlignment="1" applyProtection="1">
      <alignment horizontal="center" vertical="center"/>
    </xf>
    <xf numFmtId="178" fontId="44" fillId="0" borderId="54" xfId="0" applyNumberFormat="1" applyFont="1" applyFill="1" applyBorder="1" applyAlignment="1" applyProtection="1">
      <alignment horizontal="right" vertical="center"/>
      <protection locked="0"/>
    </xf>
    <xf numFmtId="187" fontId="44" fillId="0" borderId="4" xfId="0" applyNumberFormat="1" applyFont="1" applyFill="1" applyBorder="1" applyAlignment="1" applyProtection="1">
      <alignment horizontal="right" vertical="center"/>
      <protection locked="0"/>
    </xf>
    <xf numFmtId="187" fontId="44" fillId="7" borderId="93" xfId="0" applyNumberFormat="1" applyFont="1" applyFill="1" applyBorder="1" applyAlignment="1" applyProtection="1">
      <alignment vertical="center"/>
      <protection locked="0"/>
    </xf>
    <xf numFmtId="187" fontId="44" fillId="0" borderId="13" xfId="0" applyNumberFormat="1" applyFont="1" applyFill="1" applyBorder="1" applyAlignment="1" applyProtection="1">
      <alignment horizontal="right" vertical="center"/>
      <protection locked="0"/>
    </xf>
    <xf numFmtId="1" fontId="40" fillId="0" borderId="0" xfId="0" applyNumberFormat="1" applyFont="1" applyFill="1" applyBorder="1" applyAlignment="1" applyProtection="1">
      <alignment vertical="center"/>
    </xf>
    <xf numFmtId="1" fontId="22" fillId="0" borderId="0" xfId="0" applyFont="1" applyFill="1" applyAlignment="1">
      <alignment horizontal="center"/>
    </xf>
    <xf numFmtId="178" fontId="44" fillId="0" borderId="23" xfId="0" applyNumberFormat="1" applyFont="1" applyFill="1" applyBorder="1" applyAlignment="1" applyProtection="1">
      <alignment vertical="center"/>
      <protection locked="0"/>
    </xf>
    <xf numFmtId="178" fontId="44" fillId="0" borderId="20" xfId="0" applyNumberFormat="1" applyFont="1" applyFill="1" applyBorder="1" applyAlignment="1" applyProtection="1">
      <alignment vertical="center"/>
      <protection locked="0"/>
    </xf>
    <xf numFmtId="178" fontId="44" fillId="0" borderId="30" xfId="0" applyNumberFormat="1" applyFont="1" applyFill="1" applyBorder="1" applyAlignment="1" applyProtection="1">
      <alignment vertical="center"/>
      <protection locked="0"/>
    </xf>
    <xf numFmtId="178" fontId="44" fillId="0" borderId="57" xfId="0" applyNumberFormat="1" applyFont="1" applyFill="1" applyBorder="1" applyAlignment="1" applyProtection="1">
      <alignment horizontal="right" vertical="center"/>
      <protection locked="0"/>
    </xf>
    <xf numFmtId="187" fontId="44" fillId="7" borderId="95" xfId="0" applyNumberFormat="1" applyFont="1" applyFill="1" applyBorder="1" applyAlignment="1" applyProtection="1">
      <alignment vertical="center"/>
      <protection locked="0"/>
    </xf>
    <xf numFmtId="187" fontId="44" fillId="0" borderId="97" xfId="0" applyNumberFormat="1" applyFont="1" applyFill="1" applyBorder="1" applyAlignment="1" applyProtection="1">
      <alignment vertical="center"/>
      <protection locked="0"/>
    </xf>
    <xf numFmtId="187" fontId="44" fillId="0" borderId="97" xfId="0" applyNumberFormat="1" applyFont="1" applyFill="1" applyBorder="1" applyAlignment="1" applyProtection="1">
      <alignment horizontal="right" vertical="center"/>
      <protection locked="0"/>
    </xf>
    <xf numFmtId="178" fontId="44" fillId="0" borderId="95" xfId="0" applyNumberFormat="1" applyFont="1" applyFill="1" applyBorder="1" applyAlignment="1" applyProtection="1">
      <alignment vertical="center"/>
      <protection locked="0"/>
    </xf>
    <xf numFmtId="178" fontId="44" fillId="7" borderId="95" xfId="0" applyNumberFormat="1" applyFont="1" applyFill="1" applyBorder="1" applyAlignment="1" applyProtection="1">
      <alignment vertical="center"/>
      <protection locked="0"/>
    </xf>
    <xf numFmtId="178" fontId="44" fillId="0" borderId="71" xfId="0" applyNumberFormat="1" applyFont="1" applyFill="1" applyBorder="1" applyAlignment="1" applyProtection="1">
      <alignment vertical="center"/>
      <protection locked="0"/>
    </xf>
    <xf numFmtId="178" fontId="44" fillId="0" borderId="97" xfId="0" applyNumberFormat="1" applyFont="1" applyFill="1" applyBorder="1" applyAlignment="1" applyProtection="1">
      <alignment vertical="center"/>
      <protection locked="0"/>
    </xf>
    <xf numFmtId="178" fontId="44" fillId="0" borderId="19" xfId="0" applyNumberFormat="1" applyFont="1" applyFill="1" applyBorder="1" applyAlignment="1" applyProtection="1">
      <alignment vertical="center"/>
      <protection locked="0"/>
    </xf>
    <xf numFmtId="1" fontId="40" fillId="0" borderId="0" xfId="0" applyNumberFormat="1" applyFont="1" applyFill="1" applyBorder="1" applyAlignment="1" applyProtection="1">
      <alignment horizontal="center" vertical="center"/>
      <protection locked="0"/>
    </xf>
    <xf numFmtId="1" fontId="25" fillId="0" borderId="0" xfId="0" applyFont="1" applyFill="1" applyBorder="1" applyAlignment="1">
      <alignment horizontal="center" vertical="center" wrapText="1"/>
    </xf>
    <xf numFmtId="200" fontId="25" fillId="0" borderId="0" xfId="8" applyNumberFormat="1" applyFont="1" applyFill="1" applyBorder="1" applyAlignment="1" applyProtection="1">
      <alignment horizontal="center" vertical="center" wrapText="1"/>
    </xf>
    <xf numFmtId="201" fontId="25" fillId="0" borderId="0" xfId="8" applyNumberFormat="1" applyFont="1" applyFill="1" applyBorder="1" applyAlignment="1" applyProtection="1">
      <alignment horizontal="center" vertical="center"/>
    </xf>
    <xf numFmtId="176" fontId="51" fillId="0" borderId="0" xfId="0" applyNumberFormat="1" applyFont="1" applyBorder="1"/>
    <xf numFmtId="1" fontId="51" fillId="0" borderId="0" xfId="0" applyFont="1" applyBorder="1"/>
    <xf numFmtId="1" fontId="56" fillId="0" borderId="0" xfId="0" applyNumberFormat="1" applyFont="1" applyFill="1" applyBorder="1" applyAlignment="1" applyProtection="1">
      <alignment horizontal="left" vertical="center"/>
      <protection locked="0"/>
    </xf>
    <xf numFmtId="186" fontId="56" fillId="0" borderId="80" xfId="0" applyNumberFormat="1" applyFont="1" applyFill="1" applyBorder="1" applyAlignment="1" applyProtection="1">
      <alignment vertical="center"/>
      <protection locked="0"/>
    </xf>
    <xf numFmtId="1" fontId="51" fillId="0" borderId="0" xfId="0" applyFont="1" applyFill="1" applyBorder="1" applyAlignment="1"/>
    <xf numFmtId="1" fontId="51" fillId="0" borderId="0" xfId="0" applyFont="1" applyFill="1" applyBorder="1"/>
    <xf numFmtId="38" fontId="51" fillId="0" borderId="0" xfId="1" applyFont="1" applyFill="1" applyBorder="1"/>
    <xf numFmtId="1" fontId="35" fillId="0" borderId="0" xfId="0" applyFont="1" applyFill="1" applyBorder="1" applyAlignment="1">
      <alignment vertical="center"/>
    </xf>
    <xf numFmtId="1" fontId="25" fillId="0" borderId="0" xfId="0" applyFont="1" applyFill="1" applyBorder="1" applyAlignment="1">
      <alignment horizontal="left"/>
    </xf>
    <xf numFmtId="1" fontId="80" fillId="0" borderId="0" xfId="0" applyFont="1" applyFill="1" applyBorder="1"/>
    <xf numFmtId="1" fontId="72" fillId="0" borderId="0" xfId="0" applyFont="1" applyFill="1" applyBorder="1"/>
    <xf numFmtId="3" fontId="25" fillId="0" borderId="0" xfId="0" applyNumberFormat="1" applyFont="1" applyFill="1" applyBorder="1" applyAlignment="1">
      <alignment vertical="center"/>
    </xf>
    <xf numFmtId="199" fontId="21" fillId="0" borderId="0" xfId="4" applyNumberFormat="1" applyFont="1" applyFill="1" applyBorder="1" applyAlignment="1">
      <alignment horizontal="right" vertical="top"/>
    </xf>
    <xf numFmtId="200" fontId="25" fillId="0" borderId="0" xfId="8" applyNumberFormat="1" applyFont="1" applyFill="1" applyBorder="1" applyAlignment="1">
      <alignment horizontal="right" vertical="center"/>
    </xf>
    <xf numFmtId="200" fontId="25" fillId="0" borderId="0" xfId="8" applyNumberFormat="1" applyFont="1" applyFill="1" applyBorder="1" applyAlignment="1">
      <alignment horizontal="center" vertical="center"/>
    </xf>
    <xf numFmtId="201" fontId="25" fillId="0" borderId="0" xfId="8" applyNumberFormat="1" applyFont="1" applyFill="1" applyBorder="1" applyAlignment="1">
      <alignment horizontal="right" vertical="center"/>
    </xf>
    <xf numFmtId="202" fontId="25" fillId="0" borderId="0" xfId="8" applyNumberFormat="1" applyFont="1" applyFill="1" applyBorder="1" applyAlignment="1">
      <alignment horizontal="center" vertical="center"/>
    </xf>
    <xf numFmtId="49" fontId="21" fillId="0" borderId="0" xfId="4" applyNumberFormat="1" applyFont="1" applyFill="1" applyBorder="1" applyAlignment="1">
      <alignment vertical="top"/>
    </xf>
    <xf numFmtId="49" fontId="21" fillId="0" borderId="0" xfId="4" applyNumberFormat="1" applyFont="1" applyFill="1" applyBorder="1" applyAlignment="1">
      <alignment horizontal="center" vertical="center"/>
    </xf>
    <xf numFmtId="1" fontId="80" fillId="0" borderId="0" xfId="0" applyFont="1" applyFill="1" applyBorder="1" applyProtection="1"/>
    <xf numFmtId="1" fontId="72" fillId="0" borderId="0" xfId="0" applyFont="1" applyFill="1" applyBorder="1" applyProtection="1"/>
    <xf numFmtId="199" fontId="21" fillId="0" borderId="0" xfId="4" applyNumberFormat="1" applyFont="1" applyFill="1" applyBorder="1" applyAlignment="1" applyProtection="1">
      <alignment horizontal="right" vertical="top"/>
    </xf>
    <xf numFmtId="200" fontId="25" fillId="0" borderId="0" xfId="8" applyNumberFormat="1" applyFont="1" applyFill="1" applyBorder="1" applyAlignment="1" applyProtection="1">
      <alignment horizontal="right" vertical="center"/>
    </xf>
    <xf numFmtId="200" fontId="25" fillId="0" borderId="0" xfId="8" applyNumberFormat="1" applyFont="1" applyFill="1" applyBorder="1" applyAlignment="1" applyProtection="1">
      <alignment horizontal="center" vertical="center"/>
    </xf>
    <xf numFmtId="201" fontId="25" fillId="0" borderId="0" xfId="8" applyNumberFormat="1" applyFont="1" applyFill="1" applyBorder="1" applyAlignment="1" applyProtection="1">
      <alignment horizontal="right" vertical="center"/>
    </xf>
    <xf numFmtId="202" fontId="25" fillId="0" borderId="0" xfId="8" applyNumberFormat="1" applyFont="1" applyFill="1" applyBorder="1" applyAlignment="1" applyProtection="1">
      <alignment horizontal="center" vertical="center"/>
    </xf>
    <xf numFmtId="203" fontId="25" fillId="0" borderId="0" xfId="8" applyNumberFormat="1" applyFont="1" applyFill="1" applyBorder="1" applyAlignment="1" applyProtection="1">
      <alignment horizontal="center" vertical="center"/>
    </xf>
    <xf numFmtId="49" fontId="21" fillId="0" borderId="0" xfId="4" applyNumberFormat="1" applyFont="1" applyFill="1" applyBorder="1" applyAlignment="1" applyProtection="1">
      <alignment vertical="top"/>
    </xf>
    <xf numFmtId="49" fontId="21" fillId="0" borderId="0" xfId="4" applyNumberFormat="1" applyFont="1" applyFill="1" applyBorder="1" applyAlignment="1" applyProtection="1">
      <alignment horizontal="center" vertical="center"/>
    </xf>
    <xf numFmtId="1" fontId="80" fillId="0" borderId="0" xfId="0" quotePrefix="1" applyFont="1" applyFill="1" applyBorder="1" applyAlignment="1" applyProtection="1">
      <alignment horizontal="left"/>
    </xf>
    <xf numFmtId="177" fontId="51" fillId="0" borderId="0" xfId="0" applyNumberFormat="1" applyFont="1" applyBorder="1"/>
    <xf numFmtId="186" fontId="6" fillId="0" borderId="10" xfId="0" applyNumberFormat="1" applyFont="1" applyFill="1" applyBorder="1" applyAlignment="1" applyProtection="1">
      <alignment vertical="center"/>
    </xf>
    <xf numFmtId="1" fontId="6" fillId="0" borderId="10" xfId="0" applyFont="1" applyBorder="1" applyAlignment="1">
      <alignment vertical="center"/>
    </xf>
    <xf numFmtId="3" fontId="44" fillId="0" borderId="54" xfId="0" applyNumberFormat="1" applyFont="1" applyFill="1" applyBorder="1" applyAlignment="1" applyProtection="1">
      <alignment vertical="center"/>
    </xf>
    <xf numFmtId="3" fontId="44" fillId="0" borderId="5" xfId="0" applyNumberFormat="1" applyFont="1" applyFill="1" applyBorder="1" applyAlignment="1" applyProtection="1">
      <alignment vertical="center"/>
    </xf>
    <xf numFmtId="3" fontId="44" fillId="0" borderId="14" xfId="0" applyNumberFormat="1" applyFont="1" applyFill="1" applyBorder="1" applyAlignment="1" applyProtection="1">
      <alignment vertical="center"/>
    </xf>
    <xf numFmtId="3" fontId="22" fillId="0" borderId="14" xfId="1" applyNumberFormat="1" applyFont="1" applyBorder="1" applyAlignment="1">
      <alignment vertical="center"/>
    </xf>
    <xf numFmtId="3" fontId="22" fillId="0" borderId="54" xfId="1" applyNumberFormat="1" applyFont="1" applyBorder="1" applyAlignment="1">
      <alignment vertical="center"/>
    </xf>
    <xf numFmtId="3" fontId="44" fillId="0" borderId="6" xfId="0" applyNumberFormat="1" applyFont="1" applyFill="1" applyBorder="1" applyAlignment="1" applyProtection="1">
      <alignment vertical="center"/>
    </xf>
    <xf numFmtId="3" fontId="44" fillId="0" borderId="16" xfId="0" applyNumberFormat="1" applyFont="1" applyFill="1" applyBorder="1" applyAlignment="1" applyProtection="1">
      <alignment vertical="center"/>
    </xf>
    <xf numFmtId="3" fontId="44" fillId="0" borderId="10" xfId="0" applyNumberFormat="1" applyFont="1" applyFill="1" applyBorder="1" applyAlignment="1" applyProtection="1">
      <alignment vertical="center"/>
    </xf>
    <xf numFmtId="3" fontId="22" fillId="0" borderId="10" xfId="1" applyNumberFormat="1" applyFont="1" applyBorder="1" applyAlignment="1">
      <alignment vertical="center"/>
    </xf>
    <xf numFmtId="3" fontId="22" fillId="0" borderId="10" xfId="0" applyNumberFormat="1" applyFont="1" applyFill="1" applyBorder="1" applyAlignment="1" applyProtection="1">
      <alignment vertical="center"/>
    </xf>
    <xf numFmtId="3" fontId="22" fillId="0" borderId="10" xfId="1" applyNumberFormat="1" applyFont="1" applyFill="1" applyBorder="1" applyAlignment="1" applyProtection="1">
      <alignment vertical="center"/>
    </xf>
    <xf numFmtId="38" fontId="51" fillId="0" borderId="10" xfId="1" applyFont="1" applyFill="1" applyBorder="1"/>
    <xf numFmtId="179" fontId="51" fillId="6" borderId="21" xfId="0" applyNumberFormat="1" applyFont="1" applyFill="1" applyBorder="1" applyAlignment="1" applyProtection="1">
      <alignment vertical="center"/>
      <protection locked="0"/>
    </xf>
    <xf numFmtId="179" fontId="51" fillId="6" borderId="24" xfId="0" applyNumberFormat="1" applyFont="1" applyFill="1" applyBorder="1" applyAlignment="1" applyProtection="1">
      <alignment vertical="center"/>
      <protection locked="0"/>
    </xf>
    <xf numFmtId="186" fontId="51" fillId="6" borderId="21" xfId="0" applyNumberFormat="1" applyFont="1" applyFill="1" applyBorder="1" applyAlignment="1" applyProtection="1">
      <alignment vertical="center"/>
      <protection locked="0"/>
    </xf>
    <xf numFmtId="186" fontId="51" fillId="6" borderId="24" xfId="0" applyNumberFormat="1" applyFont="1" applyFill="1" applyBorder="1" applyAlignment="1" applyProtection="1">
      <alignment vertical="center"/>
      <protection locked="0"/>
    </xf>
    <xf numFmtId="186" fontId="51" fillId="6" borderId="17" xfId="0" applyNumberFormat="1" applyFont="1" applyFill="1" applyBorder="1" applyAlignment="1" applyProtection="1">
      <alignment vertical="center"/>
      <protection locked="0"/>
    </xf>
    <xf numFmtId="1" fontId="51" fillId="6" borderId="17" xfId="0" applyFont="1" applyFill="1" applyBorder="1" applyAlignment="1">
      <alignment vertical="center"/>
    </xf>
    <xf numFmtId="186" fontId="51" fillId="6" borderId="28" xfId="0" applyNumberFormat="1" applyFont="1" applyFill="1" applyBorder="1" applyAlignment="1" applyProtection="1">
      <alignment vertical="center"/>
      <protection locked="0"/>
    </xf>
    <xf numFmtId="179" fontId="51" fillId="6" borderId="21" xfId="1" applyNumberFormat="1" applyFont="1" applyFill="1" applyBorder="1" applyAlignment="1" applyProtection="1">
      <alignment vertical="center"/>
      <protection locked="0"/>
    </xf>
    <xf numFmtId="179" fontId="51" fillId="6" borderId="24" xfId="1" applyNumberFormat="1" applyFont="1" applyFill="1" applyBorder="1" applyAlignment="1">
      <alignment vertical="center"/>
    </xf>
    <xf numFmtId="1" fontId="78" fillId="0" borderId="10" xfId="0" applyFont="1" applyBorder="1" applyAlignment="1"/>
    <xf numFmtId="186" fontId="56" fillId="0" borderId="10" xfId="0" applyNumberFormat="1" applyFont="1" applyFill="1" applyBorder="1" applyAlignment="1" applyProtection="1">
      <alignment vertical="center"/>
    </xf>
    <xf numFmtId="1" fontId="51" fillId="0" borderId="10" xfId="0" applyFont="1" applyFill="1" applyBorder="1"/>
    <xf numFmtId="1" fontId="44" fillId="0" borderId="102" xfId="0" applyNumberFormat="1" applyFont="1" applyFill="1" applyBorder="1" applyAlignment="1" applyProtection="1">
      <alignment vertical="center" shrinkToFit="1"/>
      <protection locked="0"/>
    </xf>
    <xf numFmtId="186" fontId="44" fillId="0" borderId="102" xfId="0" applyNumberFormat="1" applyFont="1" applyFill="1" applyBorder="1" applyAlignment="1" applyProtection="1">
      <alignment vertical="center"/>
    </xf>
    <xf numFmtId="186" fontId="44" fillId="7" borderId="102" xfId="0" applyNumberFormat="1" applyFont="1" applyFill="1" applyBorder="1" applyAlignment="1" applyProtection="1">
      <alignment vertical="center"/>
    </xf>
    <xf numFmtId="49" fontId="44" fillId="0" borderId="102" xfId="0" applyNumberFormat="1" applyFont="1" applyFill="1" applyBorder="1" applyAlignment="1" applyProtection="1">
      <alignment horizontal="center" vertical="center"/>
    </xf>
    <xf numFmtId="179" fontId="7" fillId="9" borderId="5" xfId="0" applyNumberFormat="1" applyFont="1" applyFill="1" applyBorder="1" applyAlignment="1">
      <alignment vertical="center"/>
    </xf>
    <xf numFmtId="179" fontId="7" fillId="9" borderId="6" xfId="0" applyNumberFormat="1" applyFont="1" applyFill="1" applyBorder="1" applyAlignment="1">
      <alignment vertical="center"/>
    </xf>
    <xf numFmtId="179" fontId="7" fillId="9" borderId="16" xfId="0" applyNumberFormat="1" applyFont="1" applyFill="1" applyBorder="1" applyAlignment="1">
      <alignment vertical="center"/>
    </xf>
    <xf numFmtId="179" fontId="13" fillId="9" borderId="5" xfId="5" applyNumberFormat="1" applyFont="1" applyFill="1" applyBorder="1" applyAlignment="1">
      <alignment vertical="center"/>
    </xf>
    <xf numFmtId="179" fontId="7" fillId="9" borderId="14" xfId="0" applyNumberFormat="1" applyFont="1" applyFill="1" applyBorder="1" applyAlignment="1">
      <alignment vertical="center"/>
    </xf>
    <xf numFmtId="179" fontId="7" fillId="9" borderId="54" xfId="0" applyNumberFormat="1" applyFont="1" applyFill="1" applyBorder="1" applyAlignment="1">
      <alignment vertical="center"/>
    </xf>
    <xf numFmtId="179" fontId="7" fillId="9" borderId="7" xfId="0" applyNumberFormat="1" applyFont="1" applyFill="1" applyBorder="1" applyAlignment="1">
      <alignment vertical="center"/>
    </xf>
    <xf numFmtId="179" fontId="7" fillId="9" borderId="53" xfId="0" applyNumberFormat="1" applyFont="1" applyFill="1" applyBorder="1" applyAlignment="1">
      <alignment vertical="center"/>
    </xf>
    <xf numFmtId="179" fontId="7" fillId="9" borderId="2" xfId="0" applyNumberFormat="1" applyFont="1" applyFill="1" applyBorder="1" applyAlignment="1">
      <alignment vertical="center"/>
    </xf>
    <xf numFmtId="41" fontId="7" fillId="9" borderId="2" xfId="0" applyNumberFormat="1" applyFont="1" applyFill="1" applyBorder="1" applyAlignment="1">
      <alignment horizontal="right" vertical="center"/>
    </xf>
    <xf numFmtId="41" fontId="7" fillId="9" borderId="5" xfId="0" applyNumberFormat="1" applyFont="1" applyFill="1" applyBorder="1" applyAlignment="1">
      <alignment horizontal="right" vertical="center"/>
    </xf>
    <xf numFmtId="41" fontId="7" fillId="9" borderId="59" xfId="0" applyNumberFormat="1" applyFont="1" applyFill="1" applyBorder="1" applyAlignment="1">
      <alignment horizontal="right" vertical="center"/>
    </xf>
    <xf numFmtId="41" fontId="7" fillId="9" borderId="10" xfId="0" applyNumberFormat="1" applyFont="1" applyFill="1" applyBorder="1" applyAlignment="1">
      <alignment horizontal="right" vertical="center"/>
    </xf>
    <xf numFmtId="41" fontId="7" fillId="9" borderId="54" xfId="0" applyNumberFormat="1" applyFont="1" applyFill="1" applyBorder="1" applyAlignment="1">
      <alignment horizontal="right" vertical="center"/>
    </xf>
    <xf numFmtId="41" fontId="7" fillId="9" borderId="14" xfId="0" applyNumberFormat="1" applyFont="1" applyFill="1" applyBorder="1" applyAlignment="1">
      <alignment horizontal="right" vertical="center"/>
    </xf>
    <xf numFmtId="179" fontId="7" fillId="9" borderId="9" xfId="0" applyNumberFormat="1" applyFont="1" applyFill="1" applyBorder="1" applyAlignment="1">
      <alignment vertical="center"/>
    </xf>
    <xf numFmtId="41" fontId="42" fillId="9" borderId="54" xfId="0" applyNumberFormat="1" applyFont="1" applyFill="1" applyBorder="1" applyAlignment="1">
      <alignment horizontal="right" vertical="center"/>
    </xf>
    <xf numFmtId="1" fontId="7" fillId="9" borderId="0" xfId="0" applyFont="1" applyFill="1"/>
    <xf numFmtId="179" fontId="7" fillId="9" borderId="10" xfId="0" applyNumberFormat="1" applyFont="1" applyFill="1" applyBorder="1" applyAlignment="1">
      <alignment vertical="center"/>
    </xf>
    <xf numFmtId="194" fontId="56" fillId="0" borderId="0" xfId="0" applyNumberFormat="1" applyFont="1" applyFill="1" applyBorder="1" applyAlignment="1" applyProtection="1">
      <alignment vertical="center"/>
      <protection locked="0"/>
    </xf>
    <xf numFmtId="1" fontId="63" fillId="0" borderId="0" xfId="0" applyFont="1" applyBorder="1"/>
    <xf numFmtId="1" fontId="68" fillId="0" borderId="0" xfId="0" applyNumberFormat="1" applyFont="1" applyFill="1" applyBorder="1" applyAlignment="1" applyProtection="1">
      <alignment horizontal="left" vertical="center"/>
      <protection locked="0"/>
    </xf>
    <xf numFmtId="1" fontId="72" fillId="0" borderId="0" xfId="0" applyFont="1" applyFill="1" applyBorder="1" applyAlignment="1">
      <alignment horizontal="center"/>
    </xf>
    <xf numFmtId="190" fontId="67" fillId="0" borderId="0" xfId="0" applyNumberFormat="1" applyFont="1" applyBorder="1"/>
    <xf numFmtId="186" fontId="21" fillId="10" borderId="53" xfId="0" applyNumberFormat="1" applyFont="1" applyFill="1" applyBorder="1" applyAlignment="1" applyProtection="1">
      <alignment vertical="center"/>
      <protection locked="0"/>
    </xf>
    <xf numFmtId="186" fontId="21" fillId="10" borderId="54" xfId="0" applyNumberFormat="1" applyFont="1" applyFill="1" applyBorder="1" applyAlignment="1" applyProtection="1">
      <alignment vertical="center"/>
      <protection locked="0"/>
    </xf>
    <xf numFmtId="186" fontId="21" fillId="10" borderId="21" xfId="0" applyNumberFormat="1" applyFont="1" applyFill="1" applyBorder="1" applyAlignment="1" applyProtection="1">
      <alignment vertical="center"/>
      <protection locked="0"/>
    </xf>
    <xf numFmtId="186" fontId="21" fillId="10" borderId="2" xfId="0" applyNumberFormat="1" applyFont="1" applyFill="1" applyBorder="1" applyAlignment="1" applyProtection="1">
      <alignment vertical="center"/>
      <protection locked="0"/>
    </xf>
    <xf numFmtId="186" fontId="21" fillId="10" borderId="5" xfId="0" applyNumberFormat="1" applyFont="1" applyFill="1" applyBorder="1" applyAlignment="1" applyProtection="1">
      <alignment vertical="center"/>
      <protection locked="0"/>
    </xf>
    <xf numFmtId="186" fontId="21" fillId="10" borderId="9" xfId="0" applyNumberFormat="1" applyFont="1" applyFill="1" applyBorder="1" applyAlignment="1" applyProtection="1">
      <alignment vertical="center"/>
      <protection locked="0"/>
    </xf>
    <xf numFmtId="186" fontId="21" fillId="10" borderId="14" xfId="0" applyNumberFormat="1" applyFont="1" applyFill="1" applyBorder="1" applyAlignment="1" applyProtection="1">
      <alignment vertical="center"/>
      <protection locked="0"/>
    </xf>
    <xf numFmtId="186" fontId="21" fillId="10" borderId="8" xfId="0" applyNumberFormat="1" applyFont="1" applyFill="1" applyBorder="1" applyAlignment="1" applyProtection="1">
      <alignment vertical="center"/>
      <protection locked="0"/>
    </xf>
    <xf numFmtId="186" fontId="21" fillId="10" borderId="55" xfId="0" applyNumberFormat="1" applyFont="1" applyFill="1" applyBorder="1" applyAlignment="1" applyProtection="1">
      <alignment vertical="center"/>
      <protection locked="0"/>
    </xf>
    <xf numFmtId="186" fontId="21" fillId="10" borderId="22" xfId="0" applyNumberFormat="1" applyFont="1" applyFill="1" applyBorder="1" applyAlignment="1" applyProtection="1">
      <alignment vertical="center"/>
      <protection locked="0"/>
    </xf>
    <xf numFmtId="1" fontId="38" fillId="0" borderId="20" xfId="0" applyFont="1" applyBorder="1" applyAlignment="1">
      <alignment horizontal="distributed" vertical="center"/>
    </xf>
    <xf numFmtId="1" fontId="0" fillId="0" borderId="0" xfId="0" applyBorder="1" applyAlignment="1">
      <alignment vertical="center" wrapText="1"/>
    </xf>
    <xf numFmtId="38" fontId="51" fillId="0" borderId="0" xfId="1" applyFont="1"/>
    <xf numFmtId="177" fontId="40" fillId="0" borderId="52" xfId="0" applyNumberFormat="1" applyFont="1" applyBorder="1" applyAlignment="1">
      <alignment vertical="center"/>
    </xf>
    <xf numFmtId="177" fontId="40" fillId="0" borderId="52" xfId="0" applyNumberFormat="1" applyFont="1" applyBorder="1" applyAlignment="1"/>
    <xf numFmtId="1" fontId="40" fillId="0" borderId="52" xfId="0" applyFont="1" applyFill="1" applyBorder="1" applyAlignment="1">
      <alignment horizontal="distributed" vertical="center" justifyLastLine="1"/>
    </xf>
    <xf numFmtId="187" fontId="44" fillId="0" borderId="52" xfId="0" applyNumberFormat="1" applyFont="1" applyFill="1" applyBorder="1" applyAlignment="1" applyProtection="1">
      <alignment vertical="center"/>
      <protection locked="0"/>
    </xf>
    <xf numFmtId="177" fontId="40" fillId="0" borderId="20" xfId="0" applyNumberFormat="1" applyFont="1" applyBorder="1" applyAlignment="1">
      <alignment vertical="center"/>
    </xf>
    <xf numFmtId="1" fontId="40" fillId="0" borderId="20" xfId="0" applyFont="1" applyFill="1" applyBorder="1" applyAlignment="1">
      <alignment horizontal="distributed" vertical="center" justifyLastLine="1"/>
    </xf>
    <xf numFmtId="187" fontId="44" fillId="0" borderId="20" xfId="0" applyNumberFormat="1" applyFont="1" applyFill="1" applyBorder="1" applyAlignment="1" applyProtection="1">
      <alignment horizontal="right" vertical="center"/>
      <protection locked="0"/>
    </xf>
    <xf numFmtId="1" fontId="44" fillId="7" borderId="10" xfId="0" applyFont="1" applyFill="1" applyBorder="1" applyAlignment="1">
      <alignment horizontal="distributed" vertical="center" justifyLastLine="1"/>
    </xf>
    <xf numFmtId="1" fontId="40" fillId="0" borderId="10" xfId="0" applyFont="1" applyBorder="1" applyAlignment="1">
      <alignment horizontal="left" vertical="center"/>
    </xf>
    <xf numFmtId="1" fontId="40" fillId="0" borderId="10" xfId="0" applyFont="1" applyBorder="1" applyAlignment="1">
      <alignment horizontal="right" vertical="center"/>
    </xf>
    <xf numFmtId="1" fontId="51" fillId="0" borderId="0" xfId="0" applyFont="1" applyFill="1" applyAlignment="1" applyProtection="1">
      <alignment horizontal="right" vertical="center"/>
      <protection locked="0"/>
    </xf>
    <xf numFmtId="1" fontId="51" fillId="0" borderId="0" xfId="0" applyFont="1" applyFill="1" applyAlignment="1" applyProtection="1">
      <alignment vertical="center"/>
    </xf>
    <xf numFmtId="1" fontId="51" fillId="0" borderId="10" xfId="0" applyFont="1" applyFill="1" applyBorder="1" applyAlignment="1" applyProtection="1">
      <alignment vertical="center"/>
      <protection locked="0"/>
    </xf>
    <xf numFmtId="1" fontId="0" fillId="0" borderId="0" xfId="0" applyBorder="1" applyAlignment="1">
      <alignment vertical="center"/>
    </xf>
    <xf numFmtId="176" fontId="7" fillId="0" borderId="0" xfId="0" applyNumberFormat="1" applyFont="1" applyFill="1" applyBorder="1" applyAlignment="1" applyProtection="1">
      <alignment vertical="center"/>
      <protection locked="0"/>
    </xf>
    <xf numFmtId="1" fontId="44" fillId="0" borderId="103" xfId="0" applyNumberFormat="1" applyFont="1" applyFill="1" applyBorder="1" applyAlignment="1" applyProtection="1">
      <alignment horizontal="left" vertical="center"/>
      <protection locked="0"/>
    </xf>
    <xf numFmtId="178" fontId="44" fillId="0" borderId="103" xfId="0" applyNumberFormat="1" applyFont="1" applyFill="1" applyBorder="1" applyAlignment="1" applyProtection="1">
      <alignment vertical="center"/>
      <protection locked="0"/>
    </xf>
    <xf numFmtId="178" fontId="44" fillId="7" borderId="103" xfId="0" applyNumberFormat="1" applyFont="1" applyFill="1" applyBorder="1" applyAlignment="1" applyProtection="1">
      <alignment vertical="center"/>
      <protection locked="0"/>
    </xf>
    <xf numFmtId="49" fontId="44" fillId="0" borderId="103" xfId="0" applyNumberFormat="1" applyFont="1" applyFill="1" applyBorder="1" applyAlignment="1" applyProtection="1">
      <alignment horizontal="center" vertical="center"/>
    </xf>
    <xf numFmtId="187" fontId="44" fillId="0" borderId="103" xfId="0" applyNumberFormat="1" applyFont="1" applyFill="1" applyBorder="1" applyAlignment="1" applyProtection="1">
      <alignment vertical="center"/>
      <protection locked="0"/>
    </xf>
    <xf numFmtId="187" fontId="44" fillId="7" borderId="103" xfId="0" applyNumberFormat="1" applyFont="1" applyFill="1" applyBorder="1" applyAlignment="1" applyProtection="1">
      <alignment horizontal="right" vertical="center"/>
      <protection locked="0"/>
    </xf>
    <xf numFmtId="187" fontId="44" fillId="7" borderId="103" xfId="0" applyNumberFormat="1" applyFont="1" applyFill="1" applyBorder="1" applyAlignment="1" applyProtection="1">
      <alignment vertical="center"/>
      <protection locked="0"/>
    </xf>
    <xf numFmtId="187" fontId="44" fillId="0" borderId="103" xfId="0" applyNumberFormat="1" applyFont="1" applyFill="1" applyBorder="1" applyAlignment="1" applyProtection="1">
      <alignment horizontal="right" vertical="center"/>
      <protection locked="0"/>
    </xf>
    <xf numFmtId="1" fontId="44" fillId="0" borderId="0" xfId="0" applyNumberFormat="1" applyFont="1" applyFill="1" applyBorder="1" applyAlignment="1" applyProtection="1">
      <alignment horizontal="left" vertical="center"/>
      <protection locked="0"/>
    </xf>
    <xf numFmtId="1" fontId="10" fillId="11" borderId="0" xfId="0" applyFont="1" applyFill="1" applyBorder="1" applyAlignment="1">
      <alignment vertical="center"/>
    </xf>
    <xf numFmtId="1" fontId="10" fillId="11" borderId="0" xfId="0" applyFont="1" applyFill="1" applyAlignment="1">
      <alignment vertical="center"/>
    </xf>
    <xf numFmtId="1" fontId="10" fillId="11" borderId="0" xfId="0" applyFont="1" applyFill="1" applyAlignment="1">
      <alignment horizontal="left" vertical="center"/>
    </xf>
    <xf numFmtId="1" fontId="13" fillId="11" borderId="0" xfId="0" applyFont="1" applyFill="1" applyAlignment="1" applyProtection="1">
      <alignment vertical="center"/>
      <protection locked="0"/>
    </xf>
    <xf numFmtId="1" fontId="13" fillId="11" borderId="0" xfId="0" applyFont="1" applyFill="1" applyAlignment="1" applyProtection="1">
      <alignment horizontal="center" vertical="center"/>
      <protection locked="0"/>
    </xf>
    <xf numFmtId="1" fontId="10" fillId="11" borderId="0" xfId="0" applyFont="1" applyFill="1" applyAlignment="1">
      <alignment horizontal="center" vertical="center"/>
    </xf>
    <xf numFmtId="193" fontId="40" fillId="11" borderId="0" xfId="0" applyNumberFormat="1" applyFont="1" applyFill="1" applyAlignment="1">
      <alignment horizontal="left" vertical="center"/>
    </xf>
    <xf numFmtId="193" fontId="40" fillId="11" borderId="0" xfId="0" applyNumberFormat="1" applyFont="1" applyFill="1" applyAlignment="1">
      <alignment horizontal="center"/>
    </xf>
    <xf numFmtId="1" fontId="0" fillId="11" borderId="0" xfId="0" applyFill="1" applyAlignment="1">
      <alignment horizontal="center"/>
    </xf>
    <xf numFmtId="1" fontId="10" fillId="11" borderId="0" xfId="0" applyFont="1" applyFill="1" applyBorder="1" applyAlignment="1">
      <alignment horizontal="left" vertical="center"/>
    </xf>
    <xf numFmtId="1" fontId="13" fillId="11" borderId="0" xfId="0" applyFont="1" applyFill="1" applyBorder="1" applyAlignment="1" applyProtection="1">
      <alignment vertical="center"/>
      <protection locked="0"/>
    </xf>
    <xf numFmtId="1" fontId="13" fillId="11" borderId="0" xfId="0" applyFont="1" applyFill="1" applyBorder="1" applyAlignment="1" applyProtection="1">
      <alignment horizontal="right" vertical="center"/>
      <protection locked="0"/>
    </xf>
    <xf numFmtId="1" fontId="67" fillId="0" borderId="0" xfId="0" applyFont="1" applyFill="1" applyBorder="1" applyAlignment="1">
      <alignment horizontal="center"/>
    </xf>
    <xf numFmtId="1" fontId="96" fillId="0" borderId="0" xfId="0" applyFont="1" applyFill="1" applyBorder="1"/>
    <xf numFmtId="179" fontId="21" fillId="0" borderId="10" xfId="0" applyNumberFormat="1" applyFont="1" applyFill="1" applyBorder="1" applyAlignment="1"/>
    <xf numFmtId="179" fontId="21" fillId="0" borderId="0" xfId="0" applyNumberFormat="1" applyFont="1" applyFill="1" applyBorder="1" applyAlignment="1"/>
    <xf numFmtId="192" fontId="68" fillId="0" borderId="0" xfId="0" applyNumberFormat="1" applyFont="1" applyFill="1" applyBorder="1" applyAlignment="1" applyProtection="1">
      <alignment horizontal="right" vertical="center"/>
      <protection locked="0"/>
    </xf>
    <xf numFmtId="179" fontId="21" fillId="0" borderId="0" xfId="9" applyNumberFormat="1" applyFont="1" applyFill="1" applyBorder="1" applyAlignment="1"/>
    <xf numFmtId="1" fontId="0" fillId="0" borderId="8" xfId="0" applyBorder="1" applyAlignment="1">
      <alignment vertical="center" wrapText="1"/>
    </xf>
    <xf numFmtId="1" fontId="72" fillId="0" borderId="40" xfId="0" applyNumberFormat="1" applyFont="1" applyFill="1" applyBorder="1" applyAlignment="1" applyProtection="1">
      <alignment horizontal="left" vertical="center"/>
      <protection locked="0"/>
    </xf>
    <xf numFmtId="1" fontId="77" fillId="0" borderId="55" xfId="0" applyNumberFormat="1" applyFont="1" applyFill="1" applyBorder="1" applyAlignment="1" applyProtection="1">
      <alignment horizontal="left" vertical="center"/>
      <protection locked="0"/>
    </xf>
    <xf numFmtId="1" fontId="77" fillId="0" borderId="22" xfId="0" applyNumberFormat="1" applyFont="1" applyFill="1" applyBorder="1" applyAlignment="1" applyProtection="1">
      <alignment horizontal="left" vertical="center"/>
      <protection locked="0"/>
    </xf>
    <xf numFmtId="1" fontId="77" fillId="0" borderId="22" xfId="0" applyNumberFormat="1" applyFont="1" applyFill="1" applyBorder="1" applyAlignment="1" applyProtection="1">
      <alignment vertical="center"/>
      <protection locked="0"/>
    </xf>
    <xf numFmtId="1" fontId="68" fillId="0" borderId="43" xfId="0" applyNumberFormat="1" applyFont="1" applyFill="1" applyBorder="1" applyAlignment="1" applyProtection="1">
      <alignment horizontal="left" vertical="center"/>
      <protection locked="0"/>
    </xf>
    <xf numFmtId="1" fontId="67" fillId="0" borderId="43" xfId="0" applyFont="1" applyFill="1" applyBorder="1"/>
    <xf numFmtId="1" fontId="72" fillId="0" borderId="43" xfId="0" applyFont="1" applyFill="1" applyBorder="1" applyAlignment="1">
      <alignment horizontal="center"/>
    </xf>
    <xf numFmtId="196" fontId="67" fillId="0" borderId="43" xfId="0" applyNumberFormat="1" applyFont="1" applyFill="1" applyBorder="1"/>
    <xf numFmtId="190" fontId="67" fillId="0" borderId="43" xfId="0" applyNumberFormat="1" applyFont="1" applyFill="1" applyBorder="1"/>
    <xf numFmtId="196" fontId="67" fillId="0" borderId="0" xfId="0" applyNumberFormat="1" applyFont="1" applyFill="1" applyBorder="1"/>
    <xf numFmtId="190" fontId="67" fillId="0" borderId="0" xfId="0" applyNumberFormat="1" applyFont="1" applyFill="1" applyBorder="1"/>
    <xf numFmtId="187" fontId="44" fillId="0" borderId="10" xfId="0" applyNumberFormat="1" applyFont="1" applyFill="1" applyBorder="1" applyAlignment="1" applyProtection="1">
      <alignment horizontal="center" vertical="center"/>
      <protection locked="0"/>
    </xf>
    <xf numFmtId="1" fontId="45" fillId="4" borderId="8" xfId="0" applyFont="1" applyFill="1" applyBorder="1" applyAlignment="1">
      <alignment horizontal="center" vertical="center"/>
    </xf>
    <xf numFmtId="1" fontId="45" fillId="4" borderId="8" xfId="0" applyFont="1" applyFill="1" applyBorder="1" applyAlignment="1">
      <alignment horizontal="center"/>
    </xf>
    <xf numFmtId="188" fontId="51" fillId="8" borderId="10" xfId="0" applyNumberFormat="1" applyFont="1" applyFill="1" applyBorder="1" applyAlignment="1">
      <alignment horizontal="right"/>
    </xf>
    <xf numFmtId="37" fontId="40" fillId="0" borderId="11" xfId="0" applyNumberFormat="1" applyFont="1" applyFill="1" applyBorder="1" applyAlignment="1" applyProtection="1">
      <alignment horizontal="distributed" vertical="center" justifyLastLine="1"/>
      <protection locked="0"/>
    </xf>
    <xf numFmtId="176" fontId="10" fillId="0" borderId="0" xfId="0" applyNumberFormat="1" applyFont="1" applyFill="1" applyBorder="1" applyAlignment="1" applyProtection="1">
      <alignment vertical="center"/>
    </xf>
    <xf numFmtId="1" fontId="40" fillId="0" borderId="0" xfId="0" applyFont="1" applyFill="1" applyAlignment="1" applyProtection="1">
      <alignment vertical="center"/>
      <protection locked="0"/>
    </xf>
    <xf numFmtId="1" fontId="51" fillId="0" borderId="5" xfId="0" applyFont="1" applyBorder="1" applyAlignment="1"/>
    <xf numFmtId="1" fontId="51" fillId="0" borderId="5" xfId="0" applyFont="1" applyBorder="1"/>
    <xf numFmtId="1" fontId="51" fillId="0" borderId="14" xfId="0" applyFont="1" applyBorder="1" applyAlignment="1"/>
    <xf numFmtId="1" fontId="51" fillId="0" borderId="14" xfId="0" applyFont="1" applyBorder="1"/>
    <xf numFmtId="38" fontId="7" fillId="0" borderId="0" xfId="1" applyFont="1" applyFill="1" applyBorder="1" applyAlignment="1" applyProtection="1">
      <alignment vertical="center"/>
      <protection locked="0"/>
    </xf>
    <xf numFmtId="38" fontId="7" fillId="0" borderId="0" xfId="1" applyFont="1" applyFill="1" applyBorder="1" applyAlignment="1">
      <alignment vertical="center"/>
    </xf>
    <xf numFmtId="1" fontId="4" fillId="0" borderId="10" xfId="0" applyFont="1" applyBorder="1" applyAlignment="1" applyProtection="1">
      <alignment vertical="center"/>
    </xf>
    <xf numFmtId="176" fontId="13" fillId="0" borderId="0" xfId="0" applyNumberFormat="1" applyFont="1" applyFill="1" applyAlignment="1">
      <alignment horizontal="center" vertical="center"/>
    </xf>
    <xf numFmtId="186" fontId="97" fillId="0" borderId="0" xfId="3" applyNumberFormat="1" applyFont="1" applyFill="1" applyBorder="1" applyAlignment="1">
      <alignment vertical="center"/>
    </xf>
    <xf numFmtId="186" fontId="98" fillId="0" borderId="0" xfId="0" applyNumberFormat="1" applyFont="1" applyFill="1" applyBorder="1" applyAlignment="1">
      <alignment vertical="center"/>
    </xf>
    <xf numFmtId="186" fontId="0" fillId="0" borderId="0" xfId="0" applyNumberFormat="1" applyFill="1"/>
    <xf numFmtId="186" fontId="99" fillId="0" borderId="0" xfId="3" applyNumberFormat="1" applyFont="1" applyFill="1" applyBorder="1"/>
    <xf numFmtId="186" fontId="100" fillId="0" borderId="0" xfId="3" applyNumberFormat="1" applyFont="1" applyFill="1" applyBorder="1"/>
    <xf numFmtId="186" fontId="26" fillId="0" borderId="0" xfId="3" applyNumberFormat="1" applyFont="1" applyFill="1" applyBorder="1"/>
    <xf numFmtId="186" fontId="26" fillId="0" borderId="0" xfId="3" applyNumberFormat="1" applyFont="1" applyFill="1" applyBorder="1" applyAlignment="1">
      <alignment horizontal="right" vertical="center"/>
    </xf>
    <xf numFmtId="186" fontId="100" fillId="0" borderId="104" xfId="3" applyNumberFormat="1" applyFont="1" applyFill="1" applyBorder="1" applyAlignment="1">
      <alignment vertical="center"/>
    </xf>
    <xf numFmtId="186" fontId="26" fillId="0" borderId="105" xfId="3" applyNumberFormat="1" applyFont="1" applyFill="1" applyBorder="1" applyAlignment="1">
      <alignment vertical="center"/>
    </xf>
    <xf numFmtId="186" fontId="26" fillId="0" borderId="106" xfId="3" applyNumberFormat="1" applyFont="1" applyFill="1" applyBorder="1" applyAlignment="1">
      <alignment vertical="center"/>
    </xf>
    <xf numFmtId="186" fontId="26" fillId="0" borderId="107" xfId="3" applyNumberFormat="1" applyFont="1" applyFill="1" applyBorder="1" applyAlignment="1">
      <alignment vertical="center"/>
    </xf>
    <xf numFmtId="186" fontId="26" fillId="0" borderId="108" xfId="3" applyNumberFormat="1" applyFont="1" applyFill="1" applyBorder="1" applyAlignment="1">
      <alignment vertical="center"/>
    </xf>
    <xf numFmtId="186" fontId="100" fillId="0" borderId="109" xfId="3" applyNumberFormat="1" applyFont="1" applyFill="1" applyBorder="1"/>
    <xf numFmtId="186" fontId="26" fillId="0" borderId="54" xfId="3" applyNumberFormat="1" applyFont="1" applyFill="1" applyBorder="1" applyAlignment="1">
      <alignment horizontal="center"/>
    </xf>
    <xf numFmtId="186" fontId="26" fillId="0" borderId="110" xfId="3" applyNumberFormat="1" applyFont="1" applyFill="1" applyBorder="1" applyAlignment="1">
      <alignment horizontal="center"/>
    </xf>
    <xf numFmtId="186" fontId="26" fillId="0" borderId="111" xfId="3" applyNumberFormat="1" applyFont="1" applyFill="1" applyBorder="1" applyAlignment="1">
      <alignment horizontal="center"/>
    </xf>
    <xf numFmtId="186" fontId="26" fillId="0" borderId="57" xfId="3" applyNumberFormat="1" applyFont="1" applyFill="1" applyBorder="1" applyAlignment="1">
      <alignment horizontal="center"/>
    </xf>
    <xf numFmtId="186" fontId="26" fillId="0" borderId="112" xfId="3" applyNumberFormat="1" applyFont="1" applyFill="1" applyBorder="1" applyAlignment="1">
      <alignment horizontal="center"/>
    </xf>
    <xf numFmtId="186" fontId="100" fillId="0" borderId="113" xfId="3" applyNumberFormat="1" applyFont="1" applyFill="1" applyBorder="1" applyAlignment="1">
      <alignment vertical="top"/>
    </xf>
    <xf numFmtId="186" fontId="26" fillId="0" borderId="14" xfId="3" applyNumberFormat="1" applyFont="1" applyFill="1" applyBorder="1" applyAlignment="1">
      <alignment horizontal="center" vertical="top"/>
    </xf>
    <xf numFmtId="186" fontId="26" fillId="0" borderId="114" xfId="3" applyNumberFormat="1" applyFont="1" applyFill="1" applyBorder="1" applyAlignment="1">
      <alignment horizontal="center" vertical="top"/>
    </xf>
    <xf numFmtId="186" fontId="26" fillId="0" borderId="115" xfId="3" applyNumberFormat="1" applyFont="1" applyFill="1" applyBorder="1" applyAlignment="1">
      <alignment horizontal="center" vertical="top"/>
    </xf>
    <xf numFmtId="186" fontId="26" fillId="0" borderId="30" xfId="3" applyNumberFormat="1" applyFont="1" applyFill="1" applyBorder="1" applyAlignment="1">
      <alignment horizontal="center" vertical="top"/>
    </xf>
    <xf numFmtId="186" fontId="26" fillId="0" borderId="116" xfId="3" applyNumberFormat="1" applyFont="1" applyFill="1" applyBorder="1" applyAlignment="1">
      <alignment horizontal="center" vertical="top"/>
    </xf>
    <xf numFmtId="186" fontId="26" fillId="0" borderId="8" xfId="2" applyNumberFormat="1" applyFont="1" applyFill="1" applyBorder="1" applyAlignment="1">
      <alignment horizontal="right"/>
    </xf>
    <xf numFmtId="186" fontId="26" fillId="0" borderId="5" xfId="2" applyNumberFormat="1" applyFont="1" applyFill="1" applyBorder="1" applyAlignment="1">
      <alignment horizontal="right"/>
    </xf>
    <xf numFmtId="186" fontId="26" fillId="0" borderId="117" xfId="2" applyNumberFormat="1" applyFont="1" applyFill="1" applyBorder="1" applyAlignment="1">
      <alignment horizontal="right"/>
    </xf>
    <xf numFmtId="186" fontId="26" fillId="0" borderId="109" xfId="2" applyNumberFormat="1" applyFont="1" applyFill="1" applyBorder="1" applyAlignment="1">
      <alignment horizontal="right"/>
    </xf>
    <xf numFmtId="186" fontId="26" fillId="0" borderId="0" xfId="2" applyNumberFormat="1" applyFont="1" applyFill="1" applyBorder="1" applyAlignment="1">
      <alignment horizontal="right"/>
    </xf>
    <xf numFmtId="186" fontId="26" fillId="0" borderId="118" xfId="2" applyNumberFormat="1" applyFont="1" applyFill="1" applyBorder="1" applyAlignment="1">
      <alignment horizontal="right"/>
    </xf>
    <xf numFmtId="186" fontId="26" fillId="0" borderId="8" xfId="2" applyNumberFormat="1" applyFont="1" applyFill="1" applyBorder="1" applyAlignment="1">
      <alignment horizontal="right" shrinkToFit="1"/>
    </xf>
    <xf numFmtId="186" fontId="26" fillId="0" borderId="114" xfId="2" applyNumberFormat="1" applyFont="1" applyFill="1" applyBorder="1" applyAlignment="1">
      <alignment horizontal="right" shrinkToFit="1"/>
    </xf>
    <xf numFmtId="186" fontId="26" fillId="0" borderId="109" xfId="2" applyNumberFormat="1" applyFont="1" applyFill="1" applyBorder="1" applyAlignment="1">
      <alignment horizontal="right" shrinkToFit="1"/>
    </xf>
    <xf numFmtId="186" fontId="26" fillId="0" borderId="0" xfId="2" applyNumberFormat="1" applyFont="1" applyFill="1" applyBorder="1" applyAlignment="1">
      <alignment horizontal="right" shrinkToFit="1"/>
    </xf>
    <xf numFmtId="186" fontId="100" fillId="0" borderId="119" xfId="3" applyNumberFormat="1" applyFont="1" applyFill="1" applyBorder="1"/>
    <xf numFmtId="186" fontId="26" fillId="0" borderId="52" xfId="2" applyNumberFormat="1" applyFont="1" applyFill="1" applyBorder="1" applyAlignment="1">
      <alignment horizontal="right"/>
    </xf>
    <xf numFmtId="186" fontId="26" fillId="0" borderId="120" xfId="2" applyNumberFormat="1" applyFont="1" applyFill="1" applyBorder="1" applyAlignment="1">
      <alignment horizontal="right"/>
    </xf>
    <xf numFmtId="186" fontId="26" fillId="0" borderId="119" xfId="2" applyNumberFormat="1" applyFont="1" applyFill="1" applyBorder="1" applyAlignment="1">
      <alignment horizontal="right"/>
    </xf>
    <xf numFmtId="186" fontId="26" fillId="0" borderId="42" xfId="2" applyNumberFormat="1" applyFont="1" applyFill="1" applyBorder="1" applyAlignment="1">
      <alignment horizontal="right"/>
    </xf>
    <xf numFmtId="186" fontId="26" fillId="0" borderId="54" xfId="2" applyNumberFormat="1" applyFont="1" applyFill="1" applyBorder="1" applyAlignment="1">
      <alignment horizontal="right"/>
    </xf>
    <xf numFmtId="186" fontId="26" fillId="0" borderId="110" xfId="2" applyNumberFormat="1" applyFont="1" applyFill="1" applyBorder="1" applyAlignment="1">
      <alignment horizontal="right"/>
    </xf>
    <xf numFmtId="186" fontId="26" fillId="0" borderId="121" xfId="2" applyNumberFormat="1" applyFont="1" applyFill="1" applyBorder="1" applyAlignment="1">
      <alignment horizontal="right"/>
    </xf>
    <xf numFmtId="186" fontId="26" fillId="0" borderId="27" xfId="2" applyNumberFormat="1" applyFont="1" applyFill="1" applyBorder="1" applyAlignment="1">
      <alignment horizontal="right"/>
    </xf>
    <xf numFmtId="186" fontId="26" fillId="0" borderId="14" xfId="2" applyNumberFormat="1" applyFont="1" applyFill="1" applyBorder="1" applyAlignment="1">
      <alignment horizontal="right"/>
    </xf>
    <xf numFmtId="186" fontId="26" fillId="0" borderId="114" xfId="2" applyNumberFormat="1" applyFont="1" applyFill="1" applyBorder="1" applyAlignment="1">
      <alignment horizontal="right"/>
    </xf>
    <xf numFmtId="186" fontId="26" fillId="0" borderId="113" xfId="2" applyNumberFormat="1" applyFont="1" applyFill="1" applyBorder="1" applyAlignment="1">
      <alignment horizontal="right"/>
    </xf>
    <xf numFmtId="186" fontId="100" fillId="0" borderId="122" xfId="3" applyNumberFormat="1" applyFont="1" applyFill="1" applyBorder="1"/>
    <xf numFmtId="186" fontId="26" fillId="0" borderId="101" xfId="2" applyNumberFormat="1" applyFont="1" applyFill="1" applyBorder="1" applyAlignment="1">
      <alignment horizontal="right"/>
    </xf>
    <xf numFmtId="186" fontId="26" fillId="0" borderId="123" xfId="2" applyNumberFormat="1" applyFont="1" applyFill="1" applyBorder="1" applyAlignment="1">
      <alignment horizontal="right"/>
    </xf>
    <xf numFmtId="186" fontId="26" fillId="0" borderId="122" xfId="2" applyNumberFormat="1" applyFont="1" applyFill="1" applyBorder="1" applyAlignment="1">
      <alignment horizontal="right"/>
    </xf>
    <xf numFmtId="186" fontId="97" fillId="0" borderId="0" xfId="3" applyNumberFormat="1" applyFont="1" applyFill="1" applyBorder="1" applyAlignment="1">
      <alignment vertical="top"/>
    </xf>
    <xf numFmtId="186" fontId="101" fillId="0" borderId="0" xfId="3" quotePrefix="1" applyNumberFormat="1" applyFont="1" applyFill="1" applyBorder="1" applyAlignment="1" applyProtection="1">
      <alignment horizontal="left"/>
    </xf>
    <xf numFmtId="186" fontId="26" fillId="0" borderId="124" xfId="3" applyNumberFormat="1" applyFont="1" applyFill="1" applyBorder="1" applyAlignment="1">
      <alignment vertical="center"/>
    </xf>
    <xf numFmtId="186" fontId="100" fillId="0" borderId="23" xfId="3" applyNumberFormat="1" applyFont="1" applyFill="1" applyBorder="1"/>
    <xf numFmtId="186" fontId="100" fillId="0" borderId="30" xfId="3" applyNumberFormat="1" applyFont="1" applyFill="1" applyBorder="1" applyAlignment="1">
      <alignment vertical="top"/>
    </xf>
    <xf numFmtId="186" fontId="100" fillId="0" borderId="23" xfId="3" applyNumberFormat="1" applyFont="1" applyFill="1" applyBorder="1" applyAlignment="1">
      <alignment shrinkToFit="1"/>
    </xf>
    <xf numFmtId="186" fontId="100" fillId="0" borderId="20" xfId="3" applyNumberFormat="1" applyFont="1" applyFill="1" applyBorder="1" applyAlignment="1" applyProtection="1">
      <alignment horizontal="left" shrinkToFit="1"/>
    </xf>
    <xf numFmtId="186" fontId="100" fillId="0" borderId="23" xfId="3" applyNumberFormat="1" applyFont="1" applyFill="1" applyBorder="1" applyAlignment="1" applyProtection="1">
      <alignment horizontal="left" shrinkToFit="1"/>
    </xf>
    <xf numFmtId="186" fontId="100" fillId="0" borderId="125" xfId="3" applyNumberFormat="1" applyFont="1" applyFill="1" applyBorder="1" applyAlignment="1" applyProtection="1">
      <alignment horizontal="left"/>
    </xf>
    <xf numFmtId="1" fontId="44" fillId="7" borderId="42" xfId="0" applyFont="1" applyFill="1" applyBorder="1" applyAlignment="1">
      <alignment horizontal="distributed" vertical="center" justifyLastLine="1"/>
    </xf>
    <xf numFmtId="1" fontId="44" fillId="0" borderId="87" xfId="0" applyFont="1" applyFill="1" applyBorder="1" applyAlignment="1">
      <alignment horizontal="distributed" vertical="center" justifyLastLine="1"/>
    </xf>
    <xf numFmtId="1" fontId="44" fillId="0" borderId="126" xfId="0" applyFont="1" applyFill="1" applyBorder="1" applyAlignment="1">
      <alignment horizontal="distributed" vertical="center" justifyLastLine="1"/>
    </xf>
    <xf numFmtId="1" fontId="40" fillId="0" borderId="87" xfId="0" applyFont="1" applyFill="1" applyBorder="1" applyAlignment="1">
      <alignment horizontal="distributed" vertical="center" justifyLastLine="1"/>
    </xf>
    <xf numFmtId="1" fontId="40" fillId="0" borderId="126" xfId="0" applyFont="1" applyFill="1" applyBorder="1" applyAlignment="1">
      <alignment horizontal="distributed" vertical="center" justifyLastLine="1"/>
    </xf>
    <xf numFmtId="1" fontId="13" fillId="0" borderId="0" xfId="0" applyNumberFormat="1" applyFont="1" applyFill="1" applyBorder="1" applyAlignment="1" applyProtection="1">
      <alignment vertical="center" shrinkToFit="1"/>
    </xf>
    <xf numFmtId="1" fontId="72" fillId="0" borderId="0" xfId="0" quotePrefix="1" applyFont="1" applyFill="1" applyBorder="1" applyAlignment="1">
      <alignment horizontal="left" vertical="center"/>
    </xf>
    <xf numFmtId="176" fontId="8" fillId="0" borderId="0" xfId="0" applyNumberFormat="1" applyFont="1" applyFill="1" applyBorder="1" applyAlignment="1" applyProtection="1">
      <alignment horizontal="left" vertical="center"/>
      <protection locked="0"/>
    </xf>
    <xf numFmtId="179" fontId="77" fillId="0" borderId="8" xfId="0" quotePrefix="1" applyNumberFormat="1" applyFont="1" applyFill="1" applyBorder="1" applyAlignment="1" applyProtection="1">
      <alignment vertical="center" wrapText="1"/>
      <protection locked="0"/>
    </xf>
    <xf numFmtId="176" fontId="65" fillId="0" borderId="0" xfId="0" applyNumberFormat="1" applyFont="1" applyFill="1" applyBorder="1" applyAlignment="1" applyProtection="1">
      <alignment vertical="center"/>
      <protection locked="0"/>
    </xf>
    <xf numFmtId="192" fontId="44" fillId="0" borderId="30" xfId="1" applyNumberFormat="1" applyFont="1" applyFill="1" applyBorder="1" applyAlignment="1">
      <alignment vertical="center"/>
    </xf>
    <xf numFmtId="188" fontId="44" fillId="0" borderId="30" xfId="1" applyNumberFormat="1" applyFont="1" applyFill="1" applyBorder="1" applyAlignment="1">
      <alignment vertical="center"/>
    </xf>
    <xf numFmtId="38" fontId="44" fillId="0" borderId="23" xfId="1" applyNumberFormat="1" applyFont="1" applyFill="1" applyBorder="1" applyAlignment="1">
      <alignment vertical="center"/>
    </xf>
    <xf numFmtId="178" fontId="44" fillId="0" borderId="30" xfId="0" applyNumberFormat="1" applyFont="1" applyFill="1" applyBorder="1" applyAlignment="1">
      <alignment vertical="center"/>
    </xf>
    <xf numFmtId="38" fontId="44" fillId="0" borderId="57" xfId="1" applyNumberFormat="1" applyFont="1" applyFill="1" applyBorder="1" applyAlignment="1">
      <alignment vertical="center"/>
    </xf>
    <xf numFmtId="187" fontId="44" fillId="0" borderId="30" xfId="0" applyNumberFormat="1" applyFont="1" applyFill="1" applyBorder="1" applyAlignment="1">
      <alignment vertical="center"/>
    </xf>
    <xf numFmtId="179" fontId="44" fillId="0" borderId="57" xfId="0" applyNumberFormat="1" applyFont="1" applyFill="1" applyBorder="1" applyAlignment="1">
      <alignment vertical="center"/>
    </xf>
    <xf numFmtId="178" fontId="44" fillId="0" borderId="30" xfId="1" applyNumberFormat="1" applyFont="1" applyFill="1" applyBorder="1" applyAlignment="1">
      <alignment horizontal="right" vertical="center"/>
    </xf>
    <xf numFmtId="179" fontId="44" fillId="0" borderId="23" xfId="0" applyNumberFormat="1" applyFont="1" applyFill="1" applyBorder="1" applyAlignment="1" applyProtection="1">
      <alignment vertical="center"/>
    </xf>
    <xf numFmtId="178" fontId="44" fillId="0" borderId="30" xfId="1" applyNumberFormat="1" applyFont="1" applyFill="1" applyBorder="1" applyAlignment="1">
      <alignment vertical="center"/>
    </xf>
    <xf numFmtId="1" fontId="44" fillId="0" borderId="57" xfId="0" applyFont="1" applyFill="1" applyBorder="1" applyAlignment="1">
      <alignment horizontal="right" vertical="center" shrinkToFit="1"/>
    </xf>
    <xf numFmtId="1" fontId="51" fillId="13" borderId="10" xfId="0" applyFont="1" applyFill="1" applyBorder="1" applyAlignment="1" applyProtection="1">
      <alignment horizontal="center" vertical="center"/>
      <protection locked="0"/>
    </xf>
    <xf numFmtId="179" fontId="102" fillId="0" borderId="53" xfId="0" applyNumberFormat="1" applyFont="1" applyFill="1" applyBorder="1" applyAlignment="1" applyProtection="1">
      <alignment vertical="center"/>
      <protection locked="0"/>
    </xf>
    <xf numFmtId="179" fontId="102" fillId="0" borderId="54" xfId="0" applyNumberFormat="1" applyFont="1" applyFill="1" applyBorder="1" applyAlignment="1" applyProtection="1">
      <alignment vertical="center"/>
      <protection locked="0"/>
    </xf>
    <xf numFmtId="179" fontId="102" fillId="0" borderId="5" xfId="0" applyNumberFormat="1" applyFont="1" applyFill="1" applyBorder="1" applyAlignment="1" applyProtection="1">
      <alignment vertical="center"/>
      <protection locked="0"/>
    </xf>
    <xf numFmtId="179" fontId="102" fillId="0" borderId="21" xfId="0" applyNumberFormat="1" applyFont="1" applyFill="1" applyBorder="1" applyAlignment="1" applyProtection="1">
      <alignment vertical="center"/>
      <protection locked="0"/>
    </xf>
    <xf numFmtId="179" fontId="102" fillId="0" borderId="28" xfId="0" applyNumberFormat="1" applyFont="1" applyFill="1" applyBorder="1" applyAlignment="1" applyProtection="1">
      <alignment vertical="center"/>
      <protection locked="0"/>
    </xf>
    <xf numFmtId="179" fontId="102" fillId="0" borderId="61" xfId="0" applyNumberFormat="1" applyFont="1" applyFill="1" applyBorder="1" applyAlignment="1" applyProtection="1">
      <alignment vertical="center"/>
      <protection locked="0"/>
    </xf>
    <xf numFmtId="179" fontId="102" fillId="0" borderId="14" xfId="0" applyNumberFormat="1" applyFont="1" applyFill="1" applyBorder="1" applyAlignment="1" applyProtection="1">
      <alignment vertical="center"/>
      <protection locked="0"/>
    </xf>
    <xf numFmtId="179" fontId="102" fillId="0" borderId="10" xfId="0" applyNumberFormat="1" applyFont="1" applyFill="1" applyBorder="1" applyAlignment="1" applyProtection="1">
      <alignment vertical="center"/>
      <protection locked="0"/>
    </xf>
    <xf numFmtId="179" fontId="102" fillId="0" borderId="70" xfId="0" applyNumberFormat="1" applyFont="1" applyFill="1" applyBorder="1" applyAlignment="1" applyProtection="1">
      <alignment vertical="center"/>
      <protection locked="0"/>
    </xf>
    <xf numFmtId="179" fontId="102" fillId="6" borderId="5" xfId="0" applyNumberFormat="1" applyFont="1" applyFill="1" applyBorder="1" applyAlignment="1" applyProtection="1">
      <alignment vertical="center"/>
      <protection locked="0"/>
    </xf>
    <xf numFmtId="179" fontId="102" fillId="6" borderId="14" xfId="0" applyNumberFormat="1" applyFont="1" applyFill="1" applyBorder="1" applyAlignment="1" applyProtection="1">
      <alignment vertical="center"/>
      <protection locked="0"/>
    </xf>
    <xf numFmtId="179" fontId="102" fillId="6" borderId="53" xfId="0" applyNumberFormat="1" applyFont="1" applyFill="1" applyBorder="1" applyAlignment="1" applyProtection="1">
      <alignment vertical="center"/>
      <protection locked="0"/>
    </xf>
    <xf numFmtId="179" fontId="102" fillId="6" borderId="71" xfId="0" applyNumberFormat="1" applyFont="1" applyFill="1" applyBorder="1" applyAlignment="1" applyProtection="1">
      <alignment vertical="center"/>
      <protection locked="0"/>
    </xf>
    <xf numFmtId="179" fontId="102" fillId="6" borderId="94" xfId="0" applyNumberFormat="1" applyFont="1" applyFill="1" applyBorder="1" applyAlignment="1" applyProtection="1">
      <alignment vertical="center"/>
      <protection locked="0"/>
    </xf>
    <xf numFmtId="186" fontId="40" fillId="12" borderId="10" xfId="0" applyNumberFormat="1" applyFont="1" applyFill="1" applyBorder="1" applyAlignment="1" applyProtection="1">
      <alignment vertical="center"/>
      <protection locked="0"/>
    </xf>
    <xf numFmtId="186" fontId="103" fillId="12" borderId="10" xfId="0" applyNumberFormat="1" applyFont="1" applyFill="1" applyBorder="1" applyAlignment="1" applyProtection="1">
      <alignment vertical="center"/>
      <protection locked="0"/>
    </xf>
    <xf numFmtId="1" fontId="102" fillId="0" borderId="10" xfId="0" applyFont="1" applyFill="1" applyBorder="1" applyAlignment="1" applyProtection="1">
      <alignment vertical="center"/>
      <protection locked="0"/>
    </xf>
    <xf numFmtId="186" fontId="103" fillId="0" borderId="10" xfId="0" applyNumberFormat="1" applyFont="1" applyFill="1" applyBorder="1" applyAlignment="1" applyProtection="1">
      <alignment vertical="center"/>
      <protection locked="0"/>
    </xf>
    <xf numFmtId="179" fontId="102" fillId="12" borderId="5" xfId="0" applyNumberFormat="1" applyFont="1" applyFill="1" applyBorder="1" applyAlignment="1" applyProtection="1">
      <alignment vertical="center"/>
      <protection locked="0"/>
    </xf>
    <xf numFmtId="179" fontId="102" fillId="12" borderId="21" xfId="0" applyNumberFormat="1" applyFont="1" applyFill="1" applyBorder="1" applyAlignment="1" applyProtection="1">
      <alignment vertical="center"/>
      <protection locked="0"/>
    </xf>
    <xf numFmtId="179" fontId="102" fillId="12" borderId="28" xfId="0" applyNumberFormat="1" applyFont="1" applyFill="1" applyBorder="1" applyAlignment="1" applyProtection="1">
      <alignment vertical="center"/>
      <protection locked="0"/>
    </xf>
    <xf numFmtId="179" fontId="102" fillId="12" borderId="10" xfId="0" applyNumberFormat="1" applyFont="1" applyFill="1" applyBorder="1" applyAlignment="1" applyProtection="1">
      <alignment vertical="center"/>
      <protection locked="0"/>
    </xf>
    <xf numFmtId="179" fontId="102" fillId="12" borderId="54" xfId="0" applyNumberFormat="1" applyFont="1" applyFill="1" applyBorder="1" applyAlignment="1" applyProtection="1">
      <alignment vertical="center"/>
      <protection locked="0"/>
    </xf>
    <xf numFmtId="179" fontId="102" fillId="12" borderId="70" xfId="0" applyNumberFormat="1" applyFont="1" applyFill="1" applyBorder="1" applyAlignment="1" applyProtection="1">
      <alignment vertical="center"/>
      <protection locked="0"/>
    </xf>
    <xf numFmtId="179" fontId="102" fillId="12" borderId="61" xfId="0" applyNumberFormat="1" applyFont="1" applyFill="1" applyBorder="1" applyAlignment="1" applyProtection="1">
      <alignment vertical="center"/>
      <protection locked="0"/>
    </xf>
    <xf numFmtId="179" fontId="102" fillId="12" borderId="53" xfId="0" applyNumberFormat="1" applyFont="1" applyFill="1" applyBorder="1" applyAlignment="1" applyProtection="1">
      <alignment vertical="center"/>
      <protection locked="0"/>
    </xf>
    <xf numFmtId="179" fontId="102" fillId="12" borderId="69" xfId="0" applyNumberFormat="1" applyFont="1" applyFill="1" applyBorder="1" applyAlignment="1" applyProtection="1">
      <alignment vertical="center"/>
      <protection locked="0"/>
    </xf>
    <xf numFmtId="179" fontId="102" fillId="12" borderId="71" xfId="0" applyNumberFormat="1" applyFont="1" applyFill="1" applyBorder="1" applyAlignment="1" applyProtection="1">
      <alignment vertical="center"/>
      <protection locked="0"/>
    </xf>
    <xf numFmtId="186" fontId="102" fillId="0" borderId="54" xfId="0" applyNumberFormat="1" applyFont="1" applyFill="1" applyBorder="1" applyAlignment="1" applyProtection="1">
      <alignment vertical="center"/>
      <protection locked="0"/>
    </xf>
    <xf numFmtId="186" fontId="102" fillId="0" borderId="5" xfId="0" applyNumberFormat="1" applyFont="1" applyFill="1" applyBorder="1" applyAlignment="1" applyProtection="1">
      <alignment vertical="center"/>
      <protection locked="0"/>
    </xf>
    <xf numFmtId="186" fontId="102" fillId="0" borderId="14" xfId="0" applyNumberFormat="1" applyFont="1" applyFill="1" applyBorder="1" applyAlignment="1" applyProtection="1">
      <alignment vertical="center"/>
      <protection locked="0"/>
    </xf>
    <xf numFmtId="186" fontId="102" fillId="0" borderId="10" xfId="0" applyNumberFormat="1" applyFont="1" applyFill="1" applyBorder="1" applyAlignment="1" applyProtection="1">
      <alignment vertical="center"/>
      <protection locked="0"/>
    </xf>
    <xf numFmtId="186" fontId="102" fillId="0" borderId="19" xfId="0" applyNumberFormat="1" applyFont="1" applyFill="1" applyBorder="1" applyAlignment="1" applyProtection="1">
      <alignment vertical="center"/>
      <protection locked="0"/>
    </xf>
    <xf numFmtId="186" fontId="102" fillId="0" borderId="89" xfId="0" applyNumberFormat="1" applyFont="1" applyFill="1" applyBorder="1" applyAlignment="1" applyProtection="1">
      <alignment vertical="center"/>
      <protection locked="0"/>
    </xf>
    <xf numFmtId="186" fontId="102" fillId="12" borderId="54" xfId="0" applyNumberFormat="1" applyFont="1" applyFill="1" applyBorder="1" applyAlignment="1" applyProtection="1">
      <alignment vertical="center"/>
      <protection locked="0"/>
    </xf>
    <xf numFmtId="186" fontId="102" fillId="12" borderId="5" xfId="0" applyNumberFormat="1" applyFont="1" applyFill="1" applyBorder="1" applyAlignment="1" applyProtection="1">
      <alignment vertical="center"/>
      <protection locked="0"/>
    </xf>
    <xf numFmtId="186" fontId="102" fillId="12" borderId="14" xfId="0" applyNumberFormat="1" applyFont="1" applyFill="1" applyBorder="1" applyAlignment="1" applyProtection="1">
      <alignment vertical="center"/>
      <protection locked="0"/>
    </xf>
    <xf numFmtId="186" fontId="102" fillId="12" borderId="10" xfId="0" applyNumberFormat="1" applyFont="1" applyFill="1" applyBorder="1" applyAlignment="1" applyProtection="1">
      <alignment vertical="center"/>
      <protection locked="0"/>
    </xf>
    <xf numFmtId="186" fontId="102" fillId="12" borderId="19" xfId="0" applyNumberFormat="1" applyFont="1" applyFill="1" applyBorder="1" applyAlignment="1" applyProtection="1">
      <alignment vertical="center"/>
      <protection locked="0"/>
    </xf>
    <xf numFmtId="186" fontId="102" fillId="12" borderId="89" xfId="0" applyNumberFormat="1" applyFont="1" applyFill="1" applyBorder="1" applyAlignment="1" applyProtection="1">
      <alignment vertical="center"/>
      <protection locked="0"/>
    </xf>
    <xf numFmtId="186" fontId="102" fillId="6" borderId="54" xfId="0" applyNumberFormat="1" applyFont="1" applyFill="1" applyBorder="1" applyAlignment="1" applyProtection="1">
      <alignment vertical="center"/>
      <protection locked="0"/>
    </xf>
    <xf numFmtId="186" fontId="102" fillId="6" borderId="5" xfId="0" applyNumberFormat="1" applyFont="1" applyFill="1" applyBorder="1" applyAlignment="1" applyProtection="1">
      <alignment vertical="center"/>
      <protection locked="0"/>
    </xf>
    <xf numFmtId="186" fontId="102" fillId="6" borderId="14" xfId="0" applyNumberFormat="1" applyFont="1" applyFill="1" applyBorder="1" applyAlignment="1" applyProtection="1">
      <alignment vertical="center"/>
      <protection locked="0"/>
    </xf>
    <xf numFmtId="186" fontId="102" fillId="6" borderId="10" xfId="0" applyNumberFormat="1" applyFont="1" applyFill="1" applyBorder="1" applyAlignment="1" applyProtection="1">
      <alignment vertical="center"/>
      <protection locked="0"/>
    </xf>
    <xf numFmtId="186" fontId="102" fillId="6" borderId="19" xfId="0" applyNumberFormat="1" applyFont="1" applyFill="1" applyBorder="1" applyAlignment="1" applyProtection="1">
      <alignment vertical="center"/>
      <protection locked="0"/>
    </xf>
    <xf numFmtId="186" fontId="102" fillId="0" borderId="54" xfId="0" applyNumberFormat="1" applyFont="1" applyFill="1" applyBorder="1" applyAlignment="1" applyProtection="1">
      <alignment vertical="center"/>
    </xf>
    <xf numFmtId="186" fontId="102" fillId="0" borderId="5" xfId="0" applyNumberFormat="1" applyFont="1" applyFill="1" applyBorder="1" applyAlignment="1" applyProtection="1">
      <alignment vertical="center"/>
    </xf>
    <xf numFmtId="186" fontId="102" fillId="0" borderId="6" xfId="0" applyNumberFormat="1" applyFont="1" applyFill="1" applyBorder="1" applyAlignment="1" applyProtection="1">
      <alignment vertical="center"/>
    </xf>
    <xf numFmtId="186" fontId="102" fillId="0" borderId="14" xfId="0" applyNumberFormat="1" applyFont="1" applyFill="1" applyBorder="1" applyAlignment="1" applyProtection="1">
      <alignment vertical="center"/>
    </xf>
    <xf numFmtId="186" fontId="102" fillId="0" borderId="16" xfId="0" applyNumberFormat="1" applyFont="1" applyFill="1" applyBorder="1" applyAlignment="1" applyProtection="1">
      <alignment vertical="center"/>
    </xf>
    <xf numFmtId="186" fontId="102" fillId="0" borderId="57" xfId="0" applyNumberFormat="1" applyFont="1" applyFill="1" applyBorder="1" applyAlignment="1" applyProtection="1">
      <alignment vertical="center"/>
      <protection locked="0"/>
    </xf>
    <xf numFmtId="186" fontId="102" fillId="0" borderId="21" xfId="0" applyNumberFormat="1" applyFont="1" applyFill="1" applyBorder="1" applyAlignment="1" applyProtection="1">
      <alignment vertical="center"/>
      <protection locked="0"/>
    </xf>
    <xf numFmtId="186" fontId="102" fillId="0" borderId="21" xfId="0" applyNumberFormat="1" applyFont="1" applyFill="1" applyBorder="1" applyAlignment="1" applyProtection="1">
      <alignment vertical="center"/>
    </xf>
    <xf numFmtId="186" fontId="102" fillId="0" borderId="24" xfId="0" applyNumberFormat="1" applyFont="1" applyFill="1" applyBorder="1" applyAlignment="1" applyProtection="1">
      <alignment vertical="center"/>
      <protection locked="0"/>
    </xf>
    <xf numFmtId="186" fontId="102" fillId="0" borderId="28" xfId="0" applyNumberFormat="1" applyFont="1" applyFill="1" applyBorder="1" applyAlignment="1" applyProtection="1">
      <alignment vertical="center"/>
      <protection locked="0"/>
    </xf>
    <xf numFmtId="186" fontId="102" fillId="0" borderId="17" xfId="0" applyNumberFormat="1" applyFont="1" applyFill="1" applyBorder="1" applyAlignment="1" applyProtection="1">
      <alignment vertical="center"/>
      <protection locked="0"/>
    </xf>
    <xf numFmtId="186" fontId="102" fillId="0" borderId="17" xfId="0" applyNumberFormat="1" applyFont="1" applyFill="1" applyBorder="1" applyAlignment="1" applyProtection="1">
      <alignment vertical="center"/>
    </xf>
    <xf numFmtId="186" fontId="102" fillId="0" borderId="62" xfId="0" applyNumberFormat="1" applyFont="1" applyFill="1" applyBorder="1" applyAlignment="1" applyProtection="1">
      <alignment vertical="center"/>
      <protection locked="0"/>
    </xf>
    <xf numFmtId="186" fontId="102" fillId="0" borderId="64" xfId="0" applyNumberFormat="1" applyFont="1" applyFill="1" applyBorder="1" applyAlignment="1" applyProtection="1">
      <alignment vertical="center"/>
      <protection locked="0"/>
    </xf>
    <xf numFmtId="186" fontId="102" fillId="0" borderId="67" xfId="0" applyNumberFormat="1" applyFont="1" applyFill="1" applyBorder="1" applyAlignment="1" applyProtection="1">
      <alignment vertical="center"/>
      <protection locked="0"/>
    </xf>
    <xf numFmtId="186" fontId="102" fillId="0" borderId="2" xfId="0" applyNumberFormat="1" applyFont="1" applyFill="1" applyBorder="1" applyAlignment="1" applyProtection="1">
      <alignment vertical="center"/>
      <protection locked="0"/>
    </xf>
    <xf numFmtId="186" fontId="102" fillId="0" borderId="61" xfId="0" applyNumberFormat="1" applyFont="1" applyFill="1" applyBorder="1" applyAlignment="1" applyProtection="1">
      <alignment vertical="center"/>
      <protection locked="0"/>
    </xf>
    <xf numFmtId="1" fontId="102" fillId="0" borderId="10" xfId="0" applyFont="1" applyBorder="1"/>
    <xf numFmtId="1" fontId="102" fillId="0" borderId="54" xfId="0" applyFont="1" applyBorder="1"/>
    <xf numFmtId="186" fontId="102" fillId="0" borderId="0" xfId="0" applyNumberFormat="1" applyFont="1" applyFill="1" applyBorder="1" applyAlignment="1" applyProtection="1">
      <alignment vertical="center"/>
      <protection locked="0"/>
    </xf>
    <xf numFmtId="186" fontId="102" fillId="12" borderId="5" xfId="0" applyNumberFormat="1" applyFont="1" applyFill="1" applyBorder="1" applyAlignment="1" applyProtection="1">
      <alignment vertical="center"/>
    </xf>
    <xf numFmtId="186" fontId="102" fillId="12" borderId="6" xfId="0" applyNumberFormat="1" applyFont="1" applyFill="1" applyBorder="1" applyAlignment="1" applyProtection="1">
      <alignment vertical="center"/>
    </xf>
    <xf numFmtId="186" fontId="102" fillId="12" borderId="14" xfId="0" applyNumberFormat="1" applyFont="1" applyFill="1" applyBorder="1" applyAlignment="1" applyProtection="1">
      <alignment vertical="center"/>
    </xf>
    <xf numFmtId="186" fontId="56" fillId="12" borderId="5" xfId="0" applyNumberFormat="1" applyFont="1" applyFill="1" applyBorder="1" applyAlignment="1" applyProtection="1">
      <alignment vertical="center"/>
    </xf>
    <xf numFmtId="186" fontId="102" fillId="12" borderId="54" xfId="0" applyNumberFormat="1" applyFont="1" applyFill="1" applyBorder="1" applyAlignment="1" applyProtection="1">
      <alignment vertical="center"/>
    </xf>
    <xf numFmtId="186" fontId="102" fillId="0" borderId="53" xfId="0" applyNumberFormat="1" applyFont="1" applyFill="1" applyBorder="1" applyAlignment="1" applyProtection="1">
      <alignment vertical="center"/>
      <protection locked="0"/>
    </xf>
    <xf numFmtId="186" fontId="102" fillId="0" borderId="7" xfId="0" applyNumberFormat="1" applyFont="1" applyFill="1" applyBorder="1" applyAlignment="1" applyProtection="1">
      <alignment vertical="center"/>
      <protection locked="0"/>
    </xf>
    <xf numFmtId="186" fontId="102" fillId="12" borderId="53" xfId="0" applyNumberFormat="1" applyFont="1" applyFill="1" applyBorder="1" applyAlignment="1" applyProtection="1">
      <alignment vertical="center"/>
      <protection locked="0"/>
    </xf>
    <xf numFmtId="186" fontId="102" fillId="12" borderId="7" xfId="0" applyNumberFormat="1" applyFont="1" applyFill="1" applyBorder="1" applyAlignment="1" applyProtection="1">
      <alignment vertical="center"/>
      <protection locked="0"/>
    </xf>
    <xf numFmtId="186" fontId="102" fillId="12" borderId="21" xfId="0" applyNumberFormat="1" applyFont="1" applyFill="1" applyBorder="1" applyAlignment="1" applyProtection="1">
      <alignment vertical="center"/>
      <protection locked="0"/>
    </xf>
    <xf numFmtId="186" fontId="102" fillId="12" borderId="2" xfId="0" applyNumberFormat="1" applyFont="1" applyFill="1" applyBorder="1" applyAlignment="1" applyProtection="1">
      <alignment vertical="center"/>
      <protection locked="0"/>
    </xf>
    <xf numFmtId="186" fontId="102" fillId="12" borderId="21" xfId="0" applyNumberFormat="1" applyFont="1" applyFill="1" applyBorder="1" applyAlignment="1" applyProtection="1">
      <alignment vertical="center"/>
    </xf>
    <xf numFmtId="186" fontId="102" fillId="12" borderId="2" xfId="0" applyNumberFormat="1" applyFont="1" applyFill="1" applyBorder="1" applyAlignment="1" applyProtection="1">
      <alignment vertical="center"/>
    </xf>
    <xf numFmtId="186" fontId="56" fillId="12" borderId="21" xfId="0" applyNumberFormat="1" applyFont="1" applyFill="1" applyBorder="1" applyAlignment="1" applyProtection="1">
      <alignment vertical="center"/>
    </xf>
    <xf numFmtId="186" fontId="56" fillId="12" borderId="2" xfId="0" applyNumberFormat="1" applyFont="1" applyFill="1" applyBorder="1" applyAlignment="1" applyProtection="1">
      <alignment vertical="center"/>
    </xf>
    <xf numFmtId="186" fontId="102" fillId="12" borderId="24" xfId="0" applyNumberFormat="1" applyFont="1" applyFill="1" applyBorder="1" applyAlignment="1" applyProtection="1">
      <alignment vertical="center"/>
      <protection locked="0"/>
    </xf>
    <xf numFmtId="186" fontId="102" fillId="12" borderId="3" xfId="0" applyNumberFormat="1" applyFont="1" applyFill="1" applyBorder="1" applyAlignment="1" applyProtection="1">
      <alignment vertical="center"/>
      <protection locked="0"/>
    </xf>
    <xf numFmtId="186" fontId="102" fillId="12" borderId="6" xfId="0" applyNumberFormat="1" applyFont="1" applyFill="1" applyBorder="1" applyAlignment="1" applyProtection="1">
      <alignment vertical="center"/>
      <protection locked="0"/>
    </xf>
    <xf numFmtId="186" fontId="102" fillId="0" borderId="9" xfId="0" applyNumberFormat="1" applyFont="1" applyFill="1" applyBorder="1" applyAlignment="1" applyProtection="1">
      <alignment vertical="center"/>
      <protection locked="0"/>
    </xf>
    <xf numFmtId="186" fontId="102" fillId="12" borderId="28" xfId="0" applyNumberFormat="1" applyFont="1" applyFill="1" applyBorder="1" applyAlignment="1" applyProtection="1">
      <alignment vertical="center"/>
      <protection locked="0"/>
    </xf>
    <xf numFmtId="186" fontId="102" fillId="12" borderId="9" xfId="0" applyNumberFormat="1" applyFont="1" applyFill="1" applyBorder="1" applyAlignment="1" applyProtection="1">
      <alignment vertical="center"/>
      <protection locked="0"/>
    </xf>
    <xf numFmtId="186" fontId="102" fillId="12" borderId="17" xfId="0" applyNumberFormat="1" applyFont="1" applyFill="1" applyBorder="1" applyAlignment="1" applyProtection="1">
      <alignment vertical="center"/>
      <protection locked="0"/>
    </xf>
    <xf numFmtId="186" fontId="102" fillId="12" borderId="17" xfId="0" applyNumberFormat="1" applyFont="1" applyFill="1" applyBorder="1" applyAlignment="1" applyProtection="1">
      <alignment vertical="center"/>
    </xf>
    <xf numFmtId="186" fontId="102" fillId="12" borderId="62" xfId="0" applyNumberFormat="1" applyFont="1" applyFill="1" applyBorder="1" applyAlignment="1" applyProtection="1">
      <alignment vertical="center"/>
      <protection locked="0"/>
    </xf>
    <xf numFmtId="186" fontId="102" fillId="12" borderId="63" xfId="0" applyNumberFormat="1" applyFont="1" applyFill="1" applyBorder="1" applyAlignment="1" applyProtection="1">
      <alignment vertical="center"/>
      <protection locked="0"/>
    </xf>
    <xf numFmtId="186" fontId="102" fillId="12" borderId="64" xfId="0" applyNumberFormat="1" applyFont="1" applyFill="1" applyBorder="1" applyAlignment="1" applyProtection="1">
      <alignment vertical="center"/>
      <protection locked="0"/>
    </xf>
    <xf numFmtId="186" fontId="102" fillId="12" borderId="65" xfId="0" applyNumberFormat="1" applyFont="1" applyFill="1" applyBorder="1" applyAlignment="1" applyProtection="1">
      <alignment vertical="center"/>
      <protection locked="0"/>
    </xf>
    <xf numFmtId="186" fontId="102" fillId="12" borderId="67" xfId="0" applyNumberFormat="1" applyFont="1" applyFill="1" applyBorder="1" applyAlignment="1" applyProtection="1">
      <alignment vertical="center"/>
      <protection locked="0"/>
    </xf>
    <xf numFmtId="186" fontId="102" fillId="12" borderId="66" xfId="0" applyNumberFormat="1" applyFont="1" applyFill="1" applyBorder="1" applyAlignment="1" applyProtection="1">
      <alignment vertical="center"/>
      <protection locked="0"/>
    </xf>
    <xf numFmtId="186" fontId="102" fillId="12" borderId="68" xfId="0" applyNumberFormat="1" applyFont="1" applyFill="1" applyBorder="1" applyAlignment="1" applyProtection="1">
      <alignment vertical="center"/>
      <protection locked="0"/>
    </xf>
    <xf numFmtId="186" fontId="102" fillId="12" borderId="10" xfId="0" applyNumberFormat="1" applyFont="1" applyFill="1" applyBorder="1" applyAlignment="1" applyProtection="1">
      <alignment vertical="center"/>
    </xf>
    <xf numFmtId="186" fontId="102" fillId="6" borderId="5" xfId="0" applyNumberFormat="1" applyFont="1" applyFill="1" applyBorder="1" applyAlignment="1" applyProtection="1">
      <alignment vertical="center"/>
    </xf>
    <xf numFmtId="186" fontId="102" fillId="6" borderId="63" xfId="0" applyNumberFormat="1" applyFont="1" applyFill="1" applyBorder="1" applyAlignment="1" applyProtection="1">
      <alignment vertical="center"/>
      <protection locked="0"/>
    </xf>
    <xf numFmtId="186" fontId="102" fillId="6" borderId="65" xfId="0" applyNumberFormat="1" applyFont="1" applyFill="1" applyBorder="1" applyAlignment="1" applyProtection="1">
      <alignment vertical="center"/>
      <protection locked="0"/>
    </xf>
    <xf numFmtId="186" fontId="102" fillId="6" borderId="68" xfId="0" applyNumberFormat="1" applyFont="1" applyFill="1" applyBorder="1" applyAlignment="1" applyProtection="1">
      <alignment vertical="center"/>
      <protection locked="0"/>
    </xf>
    <xf numFmtId="186" fontId="102" fillId="6" borderId="6" xfId="0" applyNumberFormat="1" applyFont="1" applyFill="1" applyBorder="1" applyAlignment="1" applyProtection="1">
      <alignment vertical="center"/>
    </xf>
    <xf numFmtId="186" fontId="102" fillId="6" borderId="14" xfId="0" applyNumberFormat="1" applyFont="1" applyFill="1" applyBorder="1" applyAlignment="1" applyProtection="1">
      <alignment vertical="center"/>
    </xf>
    <xf numFmtId="186" fontId="102" fillId="6" borderId="54" xfId="0" applyNumberFormat="1" applyFont="1" applyFill="1" applyBorder="1" applyAlignment="1" applyProtection="1">
      <alignment vertical="center"/>
    </xf>
    <xf numFmtId="186" fontId="102" fillId="12" borderId="61" xfId="0" applyNumberFormat="1" applyFont="1" applyFill="1" applyBorder="1" applyAlignment="1" applyProtection="1">
      <alignment vertical="center"/>
      <protection locked="0"/>
    </xf>
    <xf numFmtId="186" fontId="102" fillId="12" borderId="59" xfId="0" applyNumberFormat="1" applyFont="1" applyFill="1" applyBorder="1" applyAlignment="1" applyProtection="1">
      <alignment vertical="center"/>
      <protection locked="0"/>
    </xf>
    <xf numFmtId="179" fontId="102" fillId="6" borderId="54" xfId="0" applyNumberFormat="1" applyFont="1" applyFill="1" applyBorder="1" applyAlignment="1" applyProtection="1">
      <alignment vertical="center"/>
      <protection locked="0"/>
    </xf>
    <xf numFmtId="179" fontId="102" fillId="6" borderId="10" xfId="0" applyNumberFormat="1" applyFont="1" applyFill="1" applyBorder="1" applyAlignment="1" applyProtection="1">
      <alignment vertical="center"/>
      <protection locked="0"/>
    </xf>
    <xf numFmtId="186" fontId="102" fillId="6" borderId="21" xfId="0" applyNumberFormat="1" applyFont="1" applyFill="1" applyBorder="1" applyAlignment="1" applyProtection="1">
      <alignment vertical="center"/>
      <protection locked="0"/>
    </xf>
    <xf numFmtId="186" fontId="102" fillId="6" borderId="22" xfId="0" applyNumberFormat="1" applyFont="1" applyFill="1" applyBorder="1" applyAlignment="1" applyProtection="1">
      <alignment vertical="center"/>
      <protection locked="0"/>
    </xf>
    <xf numFmtId="186" fontId="102" fillId="6" borderId="61" xfId="0" applyNumberFormat="1" applyFont="1" applyFill="1" applyBorder="1" applyAlignment="1" applyProtection="1">
      <alignment vertical="center"/>
      <protection locked="0"/>
    </xf>
    <xf numFmtId="177" fontId="102" fillId="7" borderId="10" xfId="0" applyNumberFormat="1" applyFont="1" applyFill="1" applyBorder="1"/>
    <xf numFmtId="177" fontId="102" fillId="7" borderId="54" xfId="0" applyNumberFormat="1" applyFont="1" applyFill="1" applyBorder="1"/>
    <xf numFmtId="190" fontId="102" fillId="7" borderId="10" xfId="0" applyNumberFormat="1" applyFont="1" applyFill="1" applyBorder="1"/>
    <xf numFmtId="1" fontId="104" fillId="12" borderId="10" xfId="0" applyFont="1" applyFill="1" applyBorder="1"/>
    <xf numFmtId="1" fontId="104" fillId="0" borderId="10" xfId="0" applyFont="1" applyFill="1" applyBorder="1"/>
    <xf numFmtId="1" fontId="102" fillId="0" borderId="10" xfId="0" applyFont="1" applyFill="1" applyBorder="1"/>
    <xf numFmtId="1" fontId="102" fillId="12" borderId="10" xfId="0" applyFont="1" applyFill="1" applyBorder="1"/>
    <xf numFmtId="177" fontId="102" fillId="0" borderId="10" xfId="0" applyNumberFormat="1" applyFont="1" applyBorder="1"/>
    <xf numFmtId="177" fontId="102" fillId="0" borderId="54" xfId="0" applyNumberFormat="1" applyFont="1" applyBorder="1"/>
    <xf numFmtId="177" fontId="102" fillId="12" borderId="10" xfId="0" applyNumberFormat="1" applyFont="1" applyFill="1" applyBorder="1"/>
    <xf numFmtId="190" fontId="102" fillId="12" borderId="10" xfId="0" applyNumberFormat="1" applyFont="1" applyFill="1" applyBorder="1"/>
    <xf numFmtId="190" fontId="51" fillId="0" borderId="10" xfId="0" applyNumberFormat="1" applyFont="1" applyFill="1" applyBorder="1"/>
    <xf numFmtId="38" fontId="67" fillId="0" borderId="10" xfId="1" applyFont="1" applyFill="1" applyBorder="1"/>
    <xf numFmtId="186" fontId="56" fillId="0" borderId="22" xfId="0" applyNumberFormat="1" applyFont="1" applyFill="1" applyBorder="1" applyAlignment="1" applyProtection="1">
      <alignment vertical="center"/>
      <protection locked="0"/>
    </xf>
    <xf numFmtId="1" fontId="51" fillId="0" borderId="0" xfId="0" applyFont="1" applyFill="1"/>
    <xf numFmtId="177" fontId="51" fillId="0" borderId="10" xfId="0" applyNumberFormat="1" applyFont="1" applyFill="1" applyBorder="1"/>
    <xf numFmtId="177" fontId="51" fillId="0" borderId="54" xfId="0" applyNumberFormat="1" applyFont="1" applyFill="1" applyBorder="1"/>
    <xf numFmtId="38" fontId="51" fillId="0" borderId="0" xfId="1" applyFont="1" applyFill="1"/>
    <xf numFmtId="1" fontId="51" fillId="0" borderId="5" xfId="0" applyFont="1" applyFill="1" applyBorder="1"/>
    <xf numFmtId="1" fontId="51" fillId="0" borderId="14" xfId="0" applyFont="1" applyFill="1" applyBorder="1"/>
    <xf numFmtId="190" fontId="102" fillId="6" borderId="10" xfId="0" applyNumberFormat="1" applyFont="1" applyFill="1" applyBorder="1"/>
    <xf numFmtId="188" fontId="102" fillId="6" borderId="10" xfId="0" applyNumberFormat="1" applyFont="1" applyFill="1" applyBorder="1"/>
    <xf numFmtId="38" fontId="102" fillId="12" borderId="10" xfId="1" applyFont="1" applyFill="1" applyBorder="1"/>
    <xf numFmtId="38" fontId="104" fillId="12" borderId="10" xfId="1" applyFont="1" applyFill="1" applyBorder="1"/>
    <xf numFmtId="177" fontId="102" fillId="6" borderId="10" xfId="0" applyNumberFormat="1" applyFont="1" applyFill="1" applyBorder="1"/>
    <xf numFmtId="177" fontId="102" fillId="6" borderId="54" xfId="0" applyNumberFormat="1" applyFont="1" applyFill="1" applyBorder="1"/>
    <xf numFmtId="38" fontId="102" fillId="0" borderId="10" xfId="1" applyFont="1" applyFill="1" applyBorder="1"/>
    <xf numFmtId="38" fontId="104" fillId="6" borderId="54" xfId="0" applyNumberFormat="1" applyFont="1" applyFill="1" applyBorder="1"/>
    <xf numFmtId="38" fontId="104" fillId="6" borderId="5" xfId="0" applyNumberFormat="1" applyFont="1" applyFill="1" applyBorder="1"/>
    <xf numFmtId="38" fontId="104" fillId="6" borderId="10" xfId="0" applyNumberFormat="1" applyFont="1" applyFill="1" applyBorder="1"/>
    <xf numFmtId="38" fontId="104" fillId="6" borderId="14" xfId="0" applyNumberFormat="1" applyFont="1" applyFill="1" applyBorder="1"/>
    <xf numFmtId="38" fontId="67" fillId="0" borderId="54" xfId="0" applyNumberFormat="1" applyFont="1" applyFill="1" applyBorder="1"/>
    <xf numFmtId="38" fontId="67" fillId="0" borderId="10" xfId="0" applyNumberFormat="1" applyFont="1" applyFill="1" applyBorder="1"/>
    <xf numFmtId="38" fontId="67" fillId="0" borderId="14" xfId="0" applyNumberFormat="1" applyFont="1" applyFill="1" applyBorder="1"/>
    <xf numFmtId="190" fontId="67" fillId="0" borderId="10" xfId="0" applyNumberFormat="1" applyFont="1" applyFill="1" applyBorder="1"/>
    <xf numFmtId="38" fontId="68" fillId="0" borderId="10" xfId="1" applyFont="1" applyFill="1" applyBorder="1" applyAlignment="1" applyProtection="1">
      <alignment horizontal="right" vertical="center"/>
      <protection locked="0"/>
    </xf>
    <xf numFmtId="1" fontId="67" fillId="0" borderId="10" xfId="0" applyFont="1" applyFill="1" applyBorder="1" applyAlignment="1">
      <alignment horizontal="center"/>
    </xf>
    <xf numFmtId="192" fontId="68" fillId="0" borderId="10" xfId="0" applyNumberFormat="1" applyFont="1" applyFill="1" applyBorder="1" applyAlignment="1" applyProtection="1">
      <alignment horizontal="right" vertical="center"/>
      <protection locked="0"/>
    </xf>
    <xf numFmtId="184" fontId="104" fillId="6" borderId="10" xfId="0" applyNumberFormat="1" applyFont="1" applyFill="1" applyBorder="1"/>
    <xf numFmtId="190" fontId="104" fillId="0" borderId="10" xfId="0" applyNumberFormat="1" applyFont="1" applyFill="1" applyBorder="1"/>
    <xf numFmtId="38" fontId="104" fillId="12" borderId="10" xfId="1" applyFont="1" applyFill="1" applyBorder="1" applyAlignment="1" applyProtection="1">
      <alignment horizontal="right" vertical="center"/>
      <protection locked="0"/>
    </xf>
    <xf numFmtId="196" fontId="104" fillId="12" borderId="10" xfId="0" applyNumberFormat="1" applyFont="1" applyFill="1" applyBorder="1"/>
    <xf numFmtId="196" fontId="104" fillId="0" borderId="10" xfId="0" applyNumberFormat="1" applyFont="1" applyFill="1" applyBorder="1"/>
    <xf numFmtId="190" fontId="104" fillId="12" borderId="10" xfId="0" applyNumberFormat="1" applyFont="1" applyFill="1" applyBorder="1"/>
    <xf numFmtId="194" fontId="102" fillId="12" borderId="54" xfId="0" applyNumberFormat="1" applyFont="1" applyFill="1" applyBorder="1" applyAlignment="1" applyProtection="1">
      <alignment vertical="center"/>
      <protection locked="0"/>
    </xf>
    <xf numFmtId="194" fontId="102" fillId="12" borderId="5" xfId="0" applyNumberFormat="1" applyFont="1" applyFill="1" applyBorder="1" applyAlignment="1" applyProtection="1">
      <alignment vertical="center"/>
      <protection locked="0"/>
    </xf>
    <xf numFmtId="194" fontId="102" fillId="12" borderId="14" xfId="0" applyNumberFormat="1" applyFont="1" applyFill="1" applyBorder="1" applyAlignment="1" applyProtection="1">
      <alignment vertical="center"/>
      <protection locked="0"/>
    </xf>
    <xf numFmtId="194" fontId="102" fillId="12" borderId="8" xfId="0" applyNumberFormat="1" applyFont="1" applyFill="1" applyBorder="1" applyAlignment="1" applyProtection="1">
      <alignment vertical="center"/>
      <protection locked="0"/>
    </xf>
    <xf numFmtId="194" fontId="102" fillId="12" borderId="0" xfId="0" applyNumberFormat="1" applyFont="1" applyFill="1" applyBorder="1" applyAlignment="1" applyProtection="1">
      <alignment vertical="center"/>
      <protection locked="0"/>
    </xf>
    <xf numFmtId="179" fontId="102" fillId="0" borderId="43" xfId="0" applyNumberFormat="1" applyFont="1" applyFill="1" applyBorder="1" applyAlignment="1" applyProtection="1">
      <alignment vertical="center"/>
      <protection locked="0"/>
    </xf>
    <xf numFmtId="179" fontId="102" fillId="0" borderId="7" xfId="0" applyNumberFormat="1" applyFont="1" applyFill="1" applyBorder="1" applyAlignment="1" applyProtection="1">
      <alignment vertical="center"/>
      <protection locked="0"/>
    </xf>
    <xf numFmtId="179" fontId="102" fillId="0" borderId="55" xfId="0" applyNumberFormat="1" applyFont="1" applyFill="1" applyBorder="1" applyAlignment="1" applyProtection="1">
      <alignment vertical="center"/>
      <protection locked="0"/>
    </xf>
    <xf numFmtId="179" fontId="102" fillId="0" borderId="56" xfId="0" applyNumberFormat="1" applyFont="1" applyFill="1" applyBorder="1" applyAlignment="1" applyProtection="1">
      <alignment vertical="center"/>
      <protection locked="0"/>
    </xf>
    <xf numFmtId="179" fontId="102" fillId="0" borderId="57" xfId="0" applyNumberFormat="1" applyFont="1" applyFill="1" applyBorder="1" applyAlignment="1" applyProtection="1">
      <alignment vertical="center"/>
      <protection locked="0"/>
    </xf>
    <xf numFmtId="179" fontId="102" fillId="0" borderId="0" xfId="0" applyNumberFormat="1" applyFont="1" applyFill="1" applyBorder="1" applyAlignment="1" applyProtection="1">
      <alignment vertical="center"/>
      <protection locked="0"/>
    </xf>
    <xf numFmtId="179" fontId="102" fillId="0" borderId="2" xfId="0" applyNumberFormat="1" applyFont="1" applyFill="1" applyBorder="1" applyAlignment="1" applyProtection="1">
      <alignment vertical="center"/>
      <protection locked="0"/>
    </xf>
    <xf numFmtId="179" fontId="102" fillId="0" borderId="22" xfId="0" applyNumberFormat="1" applyFont="1" applyFill="1" applyBorder="1" applyAlignment="1" applyProtection="1">
      <alignment vertical="center"/>
      <protection locked="0"/>
    </xf>
    <xf numFmtId="179" fontId="102" fillId="0" borderId="17" xfId="0" applyNumberFormat="1" applyFont="1" applyFill="1" applyBorder="1" applyAlignment="1" applyProtection="1">
      <alignment vertical="center"/>
      <protection locked="0"/>
    </xf>
    <xf numFmtId="179" fontId="102" fillId="0" borderId="23" xfId="0" applyNumberFormat="1" applyFont="1" applyFill="1" applyBorder="1" applyAlignment="1" applyProtection="1">
      <alignment vertical="center"/>
      <protection locked="0"/>
    </xf>
    <xf numFmtId="179" fontId="102" fillId="0" borderId="4" xfId="0" applyNumberFormat="1" applyFont="1" applyFill="1" applyBorder="1" applyAlignment="1" applyProtection="1">
      <alignment vertical="center"/>
      <protection locked="0"/>
    </xf>
    <xf numFmtId="179" fontId="102" fillId="0" borderId="3" xfId="0" applyNumberFormat="1" applyFont="1" applyFill="1" applyBorder="1" applyAlignment="1" applyProtection="1">
      <alignment vertical="center"/>
      <protection locked="0"/>
    </xf>
    <xf numFmtId="179" fontId="102" fillId="0" borderId="24" xfId="0" applyNumberFormat="1" applyFont="1" applyFill="1" applyBorder="1" applyAlignment="1" applyProtection="1">
      <alignment vertical="center"/>
      <protection locked="0"/>
    </xf>
    <xf numFmtId="179" fontId="102" fillId="0" borderId="6" xfId="0" applyNumberFormat="1" applyFont="1" applyFill="1" applyBorder="1" applyAlignment="1" applyProtection="1">
      <alignment vertical="center"/>
      <protection locked="0"/>
    </xf>
    <xf numFmtId="179" fontId="102" fillId="0" borderId="25" xfId="0" applyNumberFormat="1" applyFont="1" applyFill="1" applyBorder="1" applyAlignment="1" applyProtection="1">
      <alignment vertical="center"/>
      <protection locked="0"/>
    </xf>
    <xf numFmtId="179" fontId="102" fillId="0" borderId="18" xfId="0" applyNumberFormat="1" applyFont="1" applyFill="1" applyBorder="1" applyAlignment="1" applyProtection="1">
      <alignment vertical="center"/>
      <protection locked="0"/>
    </xf>
    <xf numFmtId="179" fontId="102" fillId="0" borderId="26" xfId="0" applyNumberFormat="1" applyFont="1" applyFill="1" applyBorder="1" applyAlignment="1" applyProtection="1">
      <alignment vertical="center"/>
      <protection locked="0"/>
    </xf>
    <xf numFmtId="179" fontId="102" fillId="0" borderId="11" xfId="0" applyNumberFormat="1" applyFont="1" applyFill="1" applyBorder="1" applyAlignment="1" applyProtection="1">
      <alignment vertical="center"/>
      <protection locked="0"/>
    </xf>
    <xf numFmtId="179" fontId="102" fillId="0" borderId="9" xfId="0" applyNumberFormat="1" applyFont="1" applyFill="1" applyBorder="1" applyAlignment="1" applyProtection="1">
      <alignment vertical="center"/>
      <protection locked="0"/>
    </xf>
    <xf numFmtId="179" fontId="102" fillId="0" borderId="29" xfId="0" applyNumberFormat="1" applyFont="1" applyFill="1" applyBorder="1" applyAlignment="1" applyProtection="1">
      <alignment vertical="center"/>
      <protection locked="0"/>
    </xf>
    <xf numFmtId="179" fontId="102" fillId="0" borderId="1" xfId="0" applyNumberFormat="1" applyFont="1" applyFill="1" applyBorder="1" applyAlignment="1" applyProtection="1">
      <alignment vertical="center"/>
      <protection locked="0"/>
    </xf>
    <xf numFmtId="179" fontId="102" fillId="0" borderId="30" xfId="0" applyNumberFormat="1" applyFont="1" applyFill="1" applyBorder="1" applyAlignment="1" applyProtection="1">
      <alignment vertical="center"/>
      <protection locked="0"/>
    </xf>
    <xf numFmtId="1" fontId="102" fillId="0" borderId="0" xfId="0" applyFont="1" applyFill="1" applyAlignment="1" applyProtection="1">
      <alignment vertical="center"/>
      <protection locked="0"/>
    </xf>
    <xf numFmtId="1" fontId="102" fillId="0" borderId="0" xfId="0" applyFont="1" applyFill="1" applyAlignment="1">
      <alignment vertical="center"/>
    </xf>
    <xf numFmtId="1" fontId="102" fillId="0" borderId="0" xfId="0" applyFont="1" applyFill="1" applyBorder="1" applyAlignment="1">
      <alignment vertical="center"/>
    </xf>
    <xf numFmtId="186" fontId="102" fillId="0" borderId="43" xfId="0" applyNumberFormat="1" applyFont="1" applyFill="1" applyBorder="1" applyAlignment="1" applyProtection="1">
      <alignment vertical="center"/>
      <protection locked="0"/>
    </xf>
    <xf numFmtId="186" fontId="102" fillId="0" borderId="55" xfId="0" applyNumberFormat="1" applyFont="1" applyFill="1" applyBorder="1" applyAlignment="1" applyProtection="1">
      <alignment vertical="center"/>
      <protection locked="0"/>
    </xf>
    <xf numFmtId="186" fontId="102" fillId="0" borderId="56" xfId="0" applyNumberFormat="1" applyFont="1" applyFill="1" applyBorder="1" applyAlignment="1" applyProtection="1">
      <alignment vertical="center"/>
      <protection locked="0"/>
    </xf>
    <xf numFmtId="186" fontId="102" fillId="0" borderId="22" xfId="0" applyNumberFormat="1" applyFont="1" applyFill="1" applyBorder="1" applyAlignment="1" applyProtection="1">
      <alignment vertical="center"/>
      <protection locked="0"/>
    </xf>
    <xf numFmtId="186" fontId="102" fillId="0" borderId="23" xfId="0" applyNumberFormat="1" applyFont="1" applyFill="1" applyBorder="1" applyAlignment="1" applyProtection="1">
      <alignment vertical="center"/>
      <protection locked="0"/>
    </xf>
    <xf numFmtId="186" fontId="102" fillId="0" borderId="4" xfId="0" applyNumberFormat="1" applyFont="1" applyFill="1" applyBorder="1" applyAlignment="1" applyProtection="1">
      <alignment vertical="center"/>
      <protection locked="0"/>
    </xf>
    <xf numFmtId="186" fontId="102" fillId="0" borderId="3" xfId="0" applyNumberFormat="1" applyFont="1" applyFill="1" applyBorder="1" applyAlignment="1" applyProtection="1">
      <alignment vertical="center"/>
      <protection locked="0"/>
    </xf>
    <xf numFmtId="186" fontId="102" fillId="0" borderId="6" xfId="0" applyNumberFormat="1" applyFont="1" applyFill="1" applyBorder="1" applyAlignment="1" applyProtection="1">
      <alignment vertical="center"/>
      <protection locked="0"/>
    </xf>
    <xf numFmtId="186" fontId="102" fillId="0" borderId="25" xfId="0" applyNumberFormat="1" applyFont="1" applyFill="1" applyBorder="1" applyAlignment="1" applyProtection="1">
      <alignment vertical="center"/>
      <protection locked="0"/>
    </xf>
    <xf numFmtId="186" fontId="102" fillId="0" borderId="18" xfId="0" applyNumberFormat="1" applyFont="1" applyFill="1" applyBorder="1" applyAlignment="1" applyProtection="1">
      <alignment vertical="center"/>
      <protection locked="0"/>
    </xf>
    <xf numFmtId="186" fontId="102" fillId="0" borderId="26" xfId="0" applyNumberFormat="1" applyFont="1" applyFill="1" applyBorder="1" applyAlignment="1" applyProtection="1">
      <alignment vertical="center"/>
      <protection locked="0"/>
    </xf>
    <xf numFmtId="186" fontId="102" fillId="0" borderId="48" xfId="0" applyNumberFormat="1" applyFont="1" applyFill="1" applyBorder="1" applyAlignment="1" applyProtection="1">
      <alignment vertical="center"/>
      <protection locked="0"/>
    </xf>
    <xf numFmtId="186" fontId="102" fillId="0" borderId="11" xfId="0" applyNumberFormat="1" applyFont="1" applyFill="1" applyBorder="1" applyAlignment="1" applyProtection="1">
      <alignment vertical="center"/>
      <protection locked="0"/>
    </xf>
    <xf numFmtId="186" fontId="102" fillId="0" borderId="29" xfId="0" applyNumberFormat="1" applyFont="1" applyFill="1" applyBorder="1" applyAlignment="1" applyProtection="1">
      <alignment vertical="center"/>
      <protection locked="0"/>
    </xf>
    <xf numFmtId="186" fontId="102" fillId="0" borderId="1" xfId="0" applyNumberFormat="1" applyFont="1" applyFill="1" applyBorder="1" applyAlignment="1" applyProtection="1">
      <alignment vertical="center"/>
      <protection locked="0"/>
    </xf>
    <xf numFmtId="186" fontId="102" fillId="0" borderId="30" xfId="0" applyNumberFormat="1" applyFont="1" applyFill="1" applyBorder="1" applyAlignment="1" applyProtection="1">
      <alignment vertical="center"/>
      <protection locked="0"/>
    </xf>
    <xf numFmtId="179" fontId="102" fillId="0" borderId="13" xfId="0" applyNumberFormat="1" applyFont="1" applyFill="1" applyBorder="1" applyAlignment="1" applyProtection="1">
      <alignment vertical="center"/>
      <protection locked="0"/>
    </xf>
    <xf numFmtId="179" fontId="102" fillId="0" borderId="59" xfId="0" applyNumberFormat="1" applyFont="1" applyFill="1" applyBorder="1" applyAlignment="1" applyProtection="1">
      <alignment vertical="center"/>
      <protection locked="0"/>
    </xf>
    <xf numFmtId="179" fontId="102" fillId="0" borderId="60" xfId="0" applyNumberFormat="1" applyFont="1" applyFill="1" applyBorder="1" applyAlignment="1" applyProtection="1">
      <alignment vertical="center"/>
      <protection locked="0"/>
    </xf>
    <xf numFmtId="179" fontId="102" fillId="0" borderId="20" xfId="0" applyNumberFormat="1" applyFont="1" applyFill="1" applyBorder="1" applyAlignment="1" applyProtection="1">
      <alignment vertical="center"/>
      <protection locked="0"/>
    </xf>
    <xf numFmtId="179" fontId="102" fillId="0" borderId="48" xfId="1" applyNumberFormat="1" applyFont="1" applyFill="1" applyBorder="1" applyAlignment="1" applyProtection="1">
      <alignment vertical="center"/>
      <protection locked="0"/>
    </xf>
    <xf numFmtId="179" fontId="102" fillId="0" borderId="17" xfId="1" applyNumberFormat="1" applyFont="1" applyFill="1" applyBorder="1" applyAlignment="1" applyProtection="1">
      <alignment vertical="center"/>
      <protection locked="0"/>
    </xf>
    <xf numFmtId="179" fontId="102" fillId="0" borderId="21" xfId="1" applyNumberFormat="1" applyFont="1" applyFill="1" applyBorder="1" applyAlignment="1" applyProtection="1">
      <alignment vertical="center"/>
      <protection locked="0"/>
    </xf>
    <xf numFmtId="179" fontId="102" fillId="0" borderId="5" xfId="1" applyNumberFormat="1" applyFont="1" applyFill="1" applyBorder="1" applyAlignment="1" applyProtection="1">
      <alignment vertical="center"/>
      <protection locked="0"/>
    </xf>
    <xf numFmtId="179" fontId="102" fillId="0" borderId="22" xfId="1" applyNumberFormat="1" applyFont="1" applyFill="1" applyBorder="1" applyAlignment="1" applyProtection="1">
      <alignment vertical="center"/>
      <protection locked="0"/>
    </xf>
    <xf numFmtId="179" fontId="102" fillId="0" borderId="2" xfId="1" applyNumberFormat="1" applyFont="1" applyFill="1" applyBorder="1" applyAlignment="1" applyProtection="1">
      <alignment vertical="center"/>
      <protection locked="0"/>
    </xf>
    <xf numFmtId="179" fontId="102" fillId="0" borderId="23" xfId="1" applyNumberFormat="1" applyFont="1" applyFill="1" applyBorder="1" applyAlignment="1" applyProtection="1">
      <alignment vertical="center"/>
      <protection locked="0"/>
    </xf>
    <xf numFmtId="179" fontId="102" fillId="0" borderId="50" xfId="1" applyNumberFormat="1" applyFont="1" applyFill="1" applyBorder="1" applyAlignment="1" applyProtection="1">
      <alignment vertical="center"/>
      <protection locked="0"/>
    </xf>
    <xf numFmtId="179" fontId="102" fillId="0" borderId="18" xfId="1" applyNumberFormat="1" applyFont="1" applyFill="1" applyBorder="1" applyAlignment="1" applyProtection="1">
      <alignment vertical="center"/>
      <protection locked="0"/>
    </xf>
    <xf numFmtId="179" fontId="102" fillId="0" borderId="24" xfId="1" applyNumberFormat="1" applyFont="1" applyFill="1" applyBorder="1" applyAlignment="1" applyProtection="1">
      <alignment vertical="center"/>
      <protection locked="0"/>
    </xf>
    <xf numFmtId="179" fontId="102" fillId="0" borderId="6" xfId="1" applyNumberFormat="1" applyFont="1" applyFill="1" applyBorder="1" applyAlignment="1">
      <alignment vertical="center"/>
    </xf>
    <xf numFmtId="179" fontId="102" fillId="0" borderId="25" xfId="1" applyNumberFormat="1" applyFont="1" applyFill="1" applyBorder="1" applyAlignment="1">
      <alignment vertical="center"/>
    </xf>
    <xf numFmtId="179" fontId="102" fillId="0" borderId="18" xfId="1" applyNumberFormat="1" applyFont="1" applyFill="1" applyBorder="1" applyAlignment="1">
      <alignment vertical="center"/>
    </xf>
    <xf numFmtId="179" fontId="102" fillId="0" borderId="3" xfId="1" applyNumberFormat="1" applyFont="1" applyFill="1" applyBorder="1" applyAlignment="1">
      <alignment vertical="center"/>
    </xf>
    <xf numFmtId="179" fontId="102" fillId="0" borderId="26" xfId="1" applyNumberFormat="1" applyFont="1" applyFill="1" applyBorder="1" applyAlignment="1">
      <alignment vertical="center"/>
    </xf>
    <xf numFmtId="179" fontId="102" fillId="0" borderId="24" xfId="1" applyNumberFormat="1" applyFont="1" applyFill="1" applyBorder="1" applyAlignment="1">
      <alignment vertical="center"/>
    </xf>
    <xf numFmtId="178" fontId="102" fillId="0" borderId="11" xfId="0" applyNumberFormat="1" applyFont="1" applyFill="1" applyBorder="1" applyAlignment="1" applyProtection="1">
      <alignment vertical="center"/>
      <protection locked="0"/>
    </xf>
    <xf numFmtId="178" fontId="102" fillId="0" borderId="9" xfId="0" applyNumberFormat="1" applyFont="1" applyFill="1" applyBorder="1" applyAlignment="1" applyProtection="1">
      <alignment vertical="center"/>
      <protection locked="0"/>
    </xf>
    <xf numFmtId="178" fontId="102" fillId="0" borderId="14" xfId="0" applyNumberFormat="1" applyFont="1" applyFill="1" applyBorder="1" applyAlignment="1" applyProtection="1">
      <alignment vertical="center"/>
      <protection locked="0"/>
    </xf>
    <xf numFmtId="178" fontId="102" fillId="0" borderId="29" xfId="0" applyNumberFormat="1" applyFont="1" applyFill="1" applyBorder="1" applyAlignment="1" applyProtection="1">
      <alignment vertical="center"/>
      <protection locked="0"/>
    </xf>
    <xf numFmtId="178" fontId="102" fillId="0" borderId="1" xfId="0" applyNumberFormat="1" applyFont="1" applyFill="1" applyBorder="1" applyAlignment="1" applyProtection="1">
      <alignment vertical="center"/>
      <protection locked="0"/>
    </xf>
    <xf numFmtId="178" fontId="102" fillId="0" borderId="30" xfId="0" applyNumberFormat="1" applyFont="1" applyFill="1" applyBorder="1" applyAlignment="1" applyProtection="1">
      <alignment vertical="center"/>
      <protection locked="0"/>
    </xf>
    <xf numFmtId="178" fontId="102" fillId="0" borderId="28" xfId="0" applyNumberFormat="1" applyFont="1" applyFill="1" applyBorder="1" applyAlignment="1" applyProtection="1">
      <alignment vertical="center"/>
      <protection locked="0"/>
    </xf>
    <xf numFmtId="179" fontId="102" fillId="0" borderId="51" xfId="0" applyNumberFormat="1" applyFont="1" applyFill="1" applyBorder="1" applyAlignment="1" applyProtection="1">
      <alignment vertical="center"/>
      <protection locked="0"/>
    </xf>
    <xf numFmtId="179" fontId="102" fillId="0" borderId="32" xfId="0" applyNumberFormat="1" applyFont="1" applyFill="1" applyBorder="1" applyAlignment="1" applyProtection="1">
      <alignment vertical="center"/>
      <protection locked="0"/>
    </xf>
    <xf numFmtId="179" fontId="102" fillId="0" borderId="33" xfId="0" applyNumberFormat="1" applyFont="1" applyFill="1" applyBorder="1" applyAlignment="1" applyProtection="1">
      <alignment vertical="center"/>
      <protection locked="0"/>
    </xf>
    <xf numFmtId="179" fontId="102" fillId="0" borderId="34" xfId="0" applyNumberFormat="1" applyFont="1" applyFill="1" applyBorder="1" applyAlignment="1" applyProtection="1">
      <alignment vertical="center"/>
      <protection locked="0"/>
    </xf>
    <xf numFmtId="179" fontId="102" fillId="0" borderId="35" xfId="0" applyNumberFormat="1" applyFont="1" applyFill="1" applyBorder="1" applyAlignment="1" applyProtection="1">
      <alignment vertical="center"/>
      <protection locked="0"/>
    </xf>
    <xf numFmtId="179" fontId="102" fillId="0" borderId="36" xfId="0" applyNumberFormat="1" applyFont="1" applyFill="1" applyBorder="1" applyAlignment="1" applyProtection="1">
      <alignment vertical="center"/>
      <protection locked="0"/>
    </xf>
    <xf numFmtId="179" fontId="102" fillId="0" borderId="37" xfId="0" applyNumberFormat="1" applyFont="1" applyFill="1" applyBorder="1" applyAlignment="1" applyProtection="1">
      <alignment vertical="center"/>
      <protection locked="0"/>
    </xf>
    <xf numFmtId="179" fontId="102" fillId="0" borderId="41" xfId="0" applyNumberFormat="1" applyFont="1" applyFill="1" applyBorder="1" applyAlignment="1" applyProtection="1">
      <alignment vertical="center"/>
      <protection locked="0"/>
    </xf>
    <xf numFmtId="179" fontId="102" fillId="0" borderId="31" xfId="0" applyNumberFormat="1" applyFont="1" applyFill="1" applyBorder="1" applyAlignment="1" applyProtection="1">
      <alignment vertical="center"/>
      <protection locked="0"/>
    </xf>
    <xf numFmtId="179" fontId="102" fillId="0" borderId="38" xfId="0" applyNumberFormat="1" applyFont="1" applyFill="1" applyBorder="1" applyAlignment="1" applyProtection="1">
      <alignment vertical="center"/>
      <protection locked="0"/>
    </xf>
    <xf numFmtId="179" fontId="102" fillId="0" borderId="39" xfId="0" applyNumberFormat="1" applyFont="1" applyFill="1" applyBorder="1" applyAlignment="1" applyProtection="1">
      <alignment vertical="center"/>
      <protection locked="0"/>
    </xf>
    <xf numFmtId="179" fontId="102" fillId="0" borderId="40" xfId="0" applyNumberFormat="1" applyFont="1" applyFill="1" applyBorder="1" applyAlignment="1" applyProtection="1">
      <alignment vertical="center"/>
      <protection locked="0"/>
    </xf>
    <xf numFmtId="179" fontId="102" fillId="0" borderId="58" xfId="0" applyNumberFormat="1" applyFont="1" applyFill="1" applyBorder="1" applyAlignment="1" applyProtection="1">
      <alignment vertical="center"/>
      <protection locked="0"/>
    </xf>
    <xf numFmtId="179" fontId="102" fillId="0" borderId="11" xfId="1" applyNumberFormat="1" applyFont="1" applyFill="1" applyBorder="1" applyAlignment="1" applyProtection="1">
      <alignment vertical="center"/>
      <protection locked="0"/>
    </xf>
    <xf numFmtId="179" fontId="102" fillId="0" borderId="9" xfId="1" applyNumberFormat="1" applyFont="1" applyFill="1" applyBorder="1" applyAlignment="1" applyProtection="1">
      <alignment vertical="center"/>
      <protection locked="0"/>
    </xf>
    <xf numFmtId="179" fontId="102" fillId="0" borderId="14" xfId="1" applyNumberFormat="1" applyFont="1" applyFill="1" applyBorder="1" applyAlignment="1" applyProtection="1">
      <alignment vertical="center"/>
      <protection locked="0"/>
    </xf>
    <xf numFmtId="179" fontId="102" fillId="0" borderId="29" xfId="1" applyNumberFormat="1" applyFont="1" applyFill="1" applyBorder="1" applyAlignment="1" applyProtection="1">
      <alignment vertical="center"/>
      <protection locked="0"/>
    </xf>
    <xf numFmtId="179" fontId="102" fillId="0" borderId="1" xfId="1" applyNumberFormat="1" applyFont="1" applyFill="1" applyBorder="1" applyAlignment="1" applyProtection="1">
      <alignment vertical="center"/>
      <protection locked="0"/>
    </xf>
    <xf numFmtId="179" fontId="102" fillId="0" borderId="30" xfId="1" applyNumberFormat="1" applyFont="1" applyFill="1" applyBorder="1" applyAlignment="1" applyProtection="1">
      <alignment vertical="center"/>
      <protection locked="0"/>
    </xf>
    <xf numFmtId="179" fontId="102" fillId="0" borderId="28" xfId="1" applyNumberFormat="1" applyFont="1" applyFill="1" applyBorder="1" applyAlignment="1" applyProtection="1">
      <alignment vertical="center"/>
      <protection locked="0"/>
    </xf>
    <xf numFmtId="176" fontId="102" fillId="0" borderId="11" xfId="0" applyNumberFormat="1" applyFont="1" applyFill="1" applyBorder="1" applyAlignment="1" applyProtection="1">
      <alignment vertical="center"/>
      <protection locked="0"/>
    </xf>
    <xf numFmtId="176" fontId="102" fillId="0" borderId="30" xfId="0" applyNumberFormat="1" applyFont="1" applyFill="1" applyBorder="1" applyAlignment="1" applyProtection="1">
      <alignment vertical="center"/>
      <protection locked="0"/>
    </xf>
    <xf numFmtId="1" fontId="102" fillId="0" borderId="54" xfId="0" applyFont="1" applyFill="1" applyBorder="1" applyAlignment="1">
      <alignment vertical="center"/>
    </xf>
    <xf numFmtId="1" fontId="102" fillId="0" borderId="14" xfId="0" applyFont="1" applyFill="1" applyBorder="1" applyAlignment="1">
      <alignment vertical="center"/>
    </xf>
    <xf numFmtId="179" fontId="103" fillId="0" borderId="54" xfId="0" applyNumberFormat="1" applyFont="1" applyFill="1" applyBorder="1" applyAlignment="1" applyProtection="1">
      <alignment vertical="center"/>
      <protection locked="0"/>
    </xf>
    <xf numFmtId="179" fontId="103" fillId="0" borderId="5" xfId="0" applyNumberFormat="1" applyFont="1" applyFill="1" applyBorder="1" applyAlignment="1" applyProtection="1">
      <alignment vertical="center"/>
      <protection locked="0"/>
    </xf>
    <xf numFmtId="179" fontId="103" fillId="0" borderId="14" xfId="0" applyNumberFormat="1" applyFont="1" applyFill="1" applyBorder="1" applyAlignment="1" applyProtection="1">
      <alignment vertical="center"/>
      <protection locked="0"/>
    </xf>
    <xf numFmtId="1" fontId="102" fillId="0" borderId="43" xfId="0" applyFont="1" applyFill="1" applyBorder="1" applyAlignment="1" applyProtection="1">
      <alignment vertical="center"/>
      <protection locked="0"/>
    </xf>
    <xf numFmtId="1" fontId="102" fillId="0" borderId="0" xfId="0" applyFont="1" applyFill="1" applyBorder="1" applyAlignment="1" applyProtection="1">
      <alignment vertical="center"/>
      <protection locked="0"/>
    </xf>
    <xf numFmtId="1" fontId="102" fillId="0" borderId="4" xfId="0" applyFont="1" applyFill="1" applyBorder="1" applyAlignment="1" applyProtection="1">
      <alignment vertical="center"/>
      <protection locked="0"/>
    </xf>
    <xf numFmtId="1" fontId="102" fillId="0" borderId="4" xfId="0" applyFont="1" applyFill="1" applyBorder="1" applyAlignment="1" applyProtection="1">
      <alignment horizontal="distributed" vertical="center" justifyLastLine="1"/>
      <protection locked="0"/>
    </xf>
    <xf numFmtId="1" fontId="102" fillId="0" borderId="11" xfId="0" applyFont="1" applyFill="1" applyBorder="1" applyAlignment="1" applyProtection="1">
      <alignment horizontal="distributed" vertical="center" justifyLastLine="1"/>
      <protection locked="0"/>
    </xf>
    <xf numFmtId="1" fontId="105" fillId="0" borderId="4" xfId="0" applyFont="1" applyFill="1" applyBorder="1" applyAlignment="1" applyProtection="1">
      <alignment horizontal="distributed" vertical="center" justifyLastLine="1"/>
      <protection locked="0"/>
    </xf>
    <xf numFmtId="1" fontId="102" fillId="0" borderId="11" xfId="0" applyFont="1" applyFill="1" applyBorder="1" applyAlignment="1" applyProtection="1">
      <alignment vertical="center"/>
      <protection locked="0"/>
    </xf>
    <xf numFmtId="1" fontId="105" fillId="0" borderId="11" xfId="0" applyFont="1" applyFill="1" applyBorder="1" applyAlignment="1" applyProtection="1">
      <alignment horizontal="distributed" vertical="center" justifyLastLine="1"/>
      <protection locked="0"/>
    </xf>
    <xf numFmtId="1" fontId="102" fillId="0" borderId="13" xfId="0" applyFont="1" applyFill="1" applyBorder="1" applyAlignment="1" applyProtection="1">
      <alignment horizontal="distributed" vertical="center" justifyLastLine="1"/>
      <protection locked="0"/>
    </xf>
    <xf numFmtId="1" fontId="102" fillId="0" borderId="0" xfId="0" applyFont="1" applyFill="1" applyBorder="1" applyAlignment="1" applyProtection="1">
      <alignment vertical="center" justifyLastLine="1"/>
      <protection locked="0"/>
    </xf>
    <xf numFmtId="1" fontId="102" fillId="0" borderId="11" xfId="0" applyFont="1" applyFill="1" applyBorder="1" applyAlignment="1" applyProtection="1">
      <alignment vertical="center" justifyLastLine="1"/>
      <protection locked="0"/>
    </xf>
    <xf numFmtId="1" fontId="102" fillId="0" borderId="43" xfId="0" applyFont="1" applyFill="1" applyBorder="1" applyAlignment="1" applyProtection="1">
      <alignment vertical="center" justifyLastLine="1"/>
      <protection locked="0"/>
    </xf>
    <xf numFmtId="1" fontId="102" fillId="0" borderId="0" xfId="0" applyFont="1" applyFill="1" applyBorder="1" applyAlignment="1" applyProtection="1">
      <alignment horizontal="distributed" vertical="center" justifyLastLine="1"/>
      <protection locked="0"/>
    </xf>
    <xf numFmtId="1" fontId="102" fillId="0" borderId="14" xfId="0" applyFont="1" applyFill="1" applyBorder="1" applyAlignment="1" applyProtection="1">
      <alignment horizontal="distributed" vertical="center" justifyLastLine="1"/>
      <protection locked="0"/>
    </xf>
    <xf numFmtId="1" fontId="102" fillId="0" borderId="30" xfId="0" applyFont="1" applyFill="1" applyBorder="1" applyAlignment="1" applyProtection="1">
      <alignment vertical="center"/>
      <protection locked="0"/>
    </xf>
    <xf numFmtId="1" fontId="51" fillId="0" borderId="44" xfId="0" applyFont="1" applyFill="1" applyBorder="1" applyAlignment="1" applyProtection="1">
      <protection locked="0"/>
    </xf>
    <xf numFmtId="1" fontId="51" fillId="0" borderId="45" xfId="0" applyFont="1" applyFill="1" applyBorder="1" applyAlignment="1" applyProtection="1">
      <protection locked="0"/>
    </xf>
    <xf numFmtId="1" fontId="51" fillId="0" borderId="45" xfId="0" applyFont="1" applyFill="1" applyBorder="1"/>
    <xf numFmtId="1" fontId="51" fillId="0" borderId="46" xfId="0" applyFont="1" applyFill="1" applyBorder="1"/>
    <xf numFmtId="1" fontId="51" fillId="0" borderId="47" xfId="0" applyFont="1" applyFill="1" applyBorder="1"/>
    <xf numFmtId="1" fontId="51" fillId="0" borderId="45" xfId="0" applyFont="1" applyFill="1" applyBorder="1" applyAlignment="1" applyProtection="1">
      <alignment vertical="center"/>
      <protection locked="0"/>
    </xf>
    <xf numFmtId="1" fontId="51" fillId="0" borderId="45" xfId="0" applyFont="1" applyFill="1" applyBorder="1" applyAlignment="1">
      <alignment vertical="center"/>
    </xf>
    <xf numFmtId="1" fontId="51" fillId="0" borderId="47" xfId="0" applyFont="1" applyFill="1" applyBorder="1" applyAlignment="1">
      <alignment vertical="center"/>
    </xf>
    <xf numFmtId="38" fontId="51" fillId="0" borderId="45" xfId="1" applyFont="1" applyFill="1" applyBorder="1" applyAlignment="1">
      <alignment vertical="center"/>
    </xf>
    <xf numFmtId="1" fontId="51" fillId="0" borderId="46" xfId="0" applyFont="1" applyFill="1" applyBorder="1" applyAlignment="1">
      <alignment vertical="center"/>
    </xf>
    <xf numFmtId="0" fontId="106" fillId="0" borderId="0" xfId="0" applyNumberFormat="1" applyFont="1" applyFill="1" applyBorder="1" applyAlignment="1">
      <alignment vertical="center"/>
    </xf>
    <xf numFmtId="1" fontId="107" fillId="0" borderId="83" xfId="0" applyFont="1" applyBorder="1" applyAlignment="1" applyProtection="1">
      <protection locked="0"/>
    </xf>
    <xf numFmtId="1" fontId="108" fillId="0" borderId="84" xfId="0" applyFont="1" applyBorder="1"/>
    <xf numFmtId="1" fontId="108" fillId="0" borderId="85" xfId="0" applyFont="1" applyBorder="1"/>
    <xf numFmtId="0" fontId="108" fillId="0" borderId="85" xfId="0" applyNumberFormat="1" applyFont="1" applyFill="1" applyBorder="1" applyAlignment="1">
      <alignment vertical="center"/>
    </xf>
    <xf numFmtId="1" fontId="108" fillId="0" borderId="85" xfId="0" applyFont="1" applyFill="1" applyBorder="1"/>
    <xf numFmtId="1" fontId="108" fillId="0" borderId="86" xfId="0" applyFont="1" applyBorder="1"/>
    <xf numFmtId="1" fontId="108" fillId="0" borderId="86" xfId="0" applyFont="1" applyBorder="1" applyAlignment="1">
      <alignment horizontal="center"/>
    </xf>
    <xf numFmtId="38" fontId="51" fillId="0" borderId="44" xfId="1" applyFont="1" applyFill="1" applyBorder="1" applyAlignment="1">
      <alignment horizontal="center"/>
    </xf>
    <xf numFmtId="38" fontId="25" fillId="0" borderId="44" xfId="1" applyFont="1" applyBorder="1" applyAlignment="1">
      <alignment horizontal="center"/>
    </xf>
    <xf numFmtId="179" fontId="102" fillId="6" borderId="21" xfId="0" applyNumberFormat="1" applyFont="1" applyFill="1" applyBorder="1" applyAlignment="1" applyProtection="1">
      <alignment vertical="center"/>
      <protection locked="0"/>
    </xf>
    <xf numFmtId="179" fontId="102" fillId="6" borderId="24" xfId="0" applyNumberFormat="1" applyFont="1" applyFill="1" applyBorder="1" applyAlignment="1" applyProtection="1">
      <alignment vertical="center"/>
      <protection locked="0"/>
    </xf>
    <xf numFmtId="38" fontId="102" fillId="0" borderId="0" xfId="1" applyFont="1" applyFill="1" applyAlignment="1">
      <alignment vertical="center"/>
    </xf>
    <xf numFmtId="186" fontId="102" fillId="6" borderId="24" xfId="0" applyNumberFormat="1" applyFont="1" applyFill="1" applyBorder="1" applyAlignment="1" applyProtection="1">
      <alignment vertical="center"/>
      <protection locked="0"/>
    </xf>
    <xf numFmtId="186" fontId="102" fillId="6" borderId="17" xfId="0" applyNumberFormat="1" applyFont="1" applyFill="1" applyBorder="1" applyAlignment="1" applyProtection="1">
      <alignment vertical="center"/>
      <protection locked="0"/>
    </xf>
    <xf numFmtId="1" fontId="102" fillId="6" borderId="17" xfId="0" applyFont="1" applyFill="1" applyBorder="1" applyAlignment="1">
      <alignment vertical="center"/>
    </xf>
    <xf numFmtId="186" fontId="102" fillId="6" borderId="28" xfId="0" applyNumberFormat="1" applyFont="1" applyFill="1" applyBorder="1" applyAlignment="1" applyProtection="1">
      <alignment vertical="center"/>
      <protection locked="0"/>
    </xf>
    <xf numFmtId="179" fontId="102" fillId="6" borderId="21" xfId="1" applyNumberFormat="1" applyFont="1" applyFill="1" applyBorder="1" applyAlignment="1" applyProtection="1">
      <alignment vertical="center"/>
      <protection locked="0"/>
    </xf>
    <xf numFmtId="179" fontId="102" fillId="6" borderId="24" xfId="1" applyNumberFormat="1" applyFont="1" applyFill="1" applyBorder="1" applyAlignment="1">
      <alignment vertical="center"/>
    </xf>
    <xf numFmtId="179" fontId="51" fillId="12" borderId="21" xfId="0" applyNumberFormat="1" applyFont="1" applyFill="1" applyBorder="1" applyAlignment="1" applyProtection="1">
      <alignment vertical="center"/>
      <protection locked="0"/>
    </xf>
    <xf numFmtId="179" fontId="51" fillId="12" borderId="17" xfId="0" applyNumberFormat="1" applyFont="1" applyFill="1" applyBorder="1" applyAlignment="1" applyProtection="1">
      <alignment vertical="center"/>
      <protection locked="0"/>
    </xf>
    <xf numFmtId="179" fontId="102" fillId="12" borderId="17" xfId="0" applyNumberFormat="1" applyFont="1" applyFill="1" applyBorder="1" applyAlignment="1" applyProtection="1">
      <alignment vertical="center"/>
      <protection locked="0"/>
    </xf>
    <xf numFmtId="179" fontId="51" fillId="12" borderId="18" xfId="0" applyNumberFormat="1" applyFont="1" applyFill="1" applyBorder="1" applyAlignment="1" applyProtection="1">
      <alignment vertical="center"/>
      <protection locked="0"/>
    </xf>
    <xf numFmtId="179" fontId="102" fillId="12" borderId="18" xfId="0" applyNumberFormat="1" applyFont="1" applyFill="1" applyBorder="1" applyAlignment="1" applyProtection="1">
      <alignment vertical="center"/>
      <protection locked="0"/>
    </xf>
    <xf numFmtId="179" fontId="51" fillId="12" borderId="5" xfId="0" applyNumberFormat="1" applyFont="1" applyFill="1" applyBorder="1" applyAlignment="1" applyProtection="1">
      <alignment vertical="center"/>
      <protection locked="0"/>
    </xf>
    <xf numFmtId="179" fontId="51" fillId="12" borderId="5" xfId="1" applyNumberFormat="1" applyFont="1" applyFill="1" applyBorder="1" applyAlignment="1">
      <alignment vertical="center"/>
    </xf>
    <xf numFmtId="179" fontId="102" fillId="12" borderId="5" xfId="1" applyNumberFormat="1" applyFont="1" applyFill="1" applyBorder="1" applyAlignment="1">
      <alignment vertical="center"/>
    </xf>
    <xf numFmtId="186" fontId="51" fillId="12" borderId="28" xfId="0" applyNumberFormat="1" applyFont="1" applyFill="1" applyBorder="1" applyAlignment="1" applyProtection="1">
      <alignment vertical="center"/>
      <protection locked="0"/>
    </xf>
    <xf numFmtId="179" fontId="51" fillId="12" borderId="58" xfId="0" applyNumberFormat="1" applyFont="1" applyFill="1" applyBorder="1" applyAlignment="1" applyProtection="1">
      <alignment vertical="center"/>
      <protection locked="0"/>
    </xf>
    <xf numFmtId="179" fontId="102" fillId="12" borderId="58" xfId="0" applyNumberFormat="1" applyFont="1" applyFill="1" applyBorder="1" applyAlignment="1" applyProtection="1">
      <alignment vertical="center"/>
      <protection locked="0"/>
    </xf>
    <xf numFmtId="179" fontId="51" fillId="12" borderId="28" xfId="1" applyNumberFormat="1" applyFont="1" applyFill="1" applyBorder="1" applyAlignment="1" applyProtection="1">
      <alignment vertical="center"/>
      <protection locked="0"/>
    </xf>
    <xf numFmtId="179" fontId="102" fillId="12" borderId="28" xfId="1" applyNumberFormat="1" applyFont="1" applyFill="1" applyBorder="1" applyAlignment="1" applyProtection="1">
      <alignment vertical="center"/>
      <protection locked="0"/>
    </xf>
    <xf numFmtId="179" fontId="51" fillId="12" borderId="54" xfId="0" applyNumberFormat="1" applyFont="1" applyFill="1" applyBorder="1" applyAlignment="1" applyProtection="1">
      <alignment vertical="center"/>
      <protection locked="0"/>
    </xf>
    <xf numFmtId="179" fontId="51" fillId="12" borderId="24" xfId="0" applyNumberFormat="1" applyFont="1" applyFill="1" applyBorder="1" applyAlignment="1" applyProtection="1">
      <alignment vertical="center"/>
      <protection locked="0"/>
    </xf>
    <xf numFmtId="179" fontId="102" fillId="12" borderId="24" xfId="0" applyNumberFormat="1" applyFont="1" applyFill="1" applyBorder="1" applyAlignment="1" applyProtection="1">
      <alignment vertical="center"/>
      <protection locked="0"/>
    </xf>
    <xf numFmtId="179" fontId="40" fillId="12" borderId="54" xfId="0" applyNumberFormat="1" applyFont="1" applyFill="1" applyBorder="1" applyAlignment="1" applyProtection="1">
      <alignment vertical="center"/>
      <protection locked="0"/>
    </xf>
    <xf numFmtId="179" fontId="103" fillId="12" borderId="54" xfId="0" applyNumberFormat="1" applyFont="1" applyFill="1" applyBorder="1" applyAlignment="1" applyProtection="1">
      <alignment vertical="center"/>
      <protection locked="0"/>
    </xf>
    <xf numFmtId="179" fontId="40" fillId="12" borderId="5" xfId="0" applyNumberFormat="1" applyFont="1" applyFill="1" applyBorder="1" applyAlignment="1" applyProtection="1">
      <alignment vertical="center"/>
      <protection locked="0"/>
    </xf>
    <xf numFmtId="179" fontId="103" fillId="12" borderId="5" xfId="0" applyNumberFormat="1" applyFont="1" applyFill="1" applyBorder="1" applyAlignment="1" applyProtection="1">
      <alignment vertical="center"/>
      <protection locked="0"/>
    </xf>
    <xf numFmtId="179" fontId="40" fillId="12" borderId="14" xfId="0" applyNumberFormat="1" applyFont="1" applyFill="1" applyBorder="1" applyAlignment="1" applyProtection="1">
      <alignment vertical="center"/>
      <protection locked="0"/>
    </xf>
    <xf numFmtId="179" fontId="103" fillId="12" borderId="14" xfId="0" applyNumberFormat="1" applyFont="1" applyFill="1" applyBorder="1" applyAlignment="1" applyProtection="1">
      <alignment vertical="center"/>
      <protection locked="0"/>
    </xf>
    <xf numFmtId="38" fontId="58" fillId="12" borderId="46" xfId="1" applyFont="1" applyFill="1" applyBorder="1"/>
    <xf numFmtId="38" fontId="58" fillId="14" borderId="45" xfId="1" applyFont="1" applyFill="1" applyBorder="1" applyAlignment="1" applyProtection="1">
      <alignment vertical="center"/>
      <protection locked="0"/>
    </xf>
    <xf numFmtId="38" fontId="58" fillId="14" borderId="45" xfId="1" applyFont="1" applyFill="1" applyBorder="1" applyAlignment="1">
      <alignment vertical="center"/>
    </xf>
    <xf numFmtId="38" fontId="58" fillId="14" borderId="47" xfId="1" applyFont="1" applyFill="1" applyBorder="1" applyAlignment="1">
      <alignment vertical="center"/>
    </xf>
    <xf numFmtId="38" fontId="58" fillId="14" borderId="46" xfId="1" applyFont="1" applyFill="1" applyBorder="1" applyAlignment="1">
      <alignment vertical="center"/>
    </xf>
    <xf numFmtId="38" fontId="84" fillId="12" borderId="85" xfId="1" applyFont="1" applyFill="1" applyBorder="1"/>
    <xf numFmtId="38" fontId="84" fillId="12" borderId="86" xfId="1" applyFont="1" applyFill="1" applyBorder="1"/>
    <xf numFmtId="177" fontId="109" fillId="0" borderId="10" xfId="0" applyNumberFormat="1" applyFont="1" applyBorder="1"/>
    <xf numFmtId="186" fontId="109" fillId="0" borderId="21" xfId="0" applyNumberFormat="1" applyFont="1" applyFill="1" applyBorder="1" applyAlignment="1" applyProtection="1">
      <alignment vertical="center"/>
      <protection locked="0"/>
    </xf>
    <xf numFmtId="186" fontId="109" fillId="0" borderId="2" xfId="0" applyNumberFormat="1" applyFont="1" applyFill="1" applyBorder="1" applyAlignment="1" applyProtection="1">
      <alignment vertical="center"/>
      <protection locked="0"/>
    </xf>
    <xf numFmtId="186" fontId="109" fillId="0" borderId="5" xfId="0" applyNumberFormat="1" applyFont="1" applyFill="1" applyBorder="1" applyAlignment="1" applyProtection="1">
      <alignment vertical="center"/>
      <protection locked="0"/>
    </xf>
    <xf numFmtId="186" fontId="109" fillId="0" borderId="24" xfId="0" applyNumberFormat="1" applyFont="1" applyFill="1" applyBorder="1" applyAlignment="1" applyProtection="1">
      <alignment vertical="center"/>
      <protection locked="0"/>
    </xf>
    <xf numFmtId="186" fontId="109" fillId="0" borderId="3" xfId="0" applyNumberFormat="1" applyFont="1" applyFill="1" applyBorder="1" applyAlignment="1" applyProtection="1">
      <alignment vertical="center"/>
      <protection locked="0"/>
    </xf>
    <xf numFmtId="186" fontId="109" fillId="0" borderId="14" xfId="0" applyNumberFormat="1" applyFont="1" applyFill="1" applyBorder="1" applyAlignment="1" applyProtection="1">
      <alignment vertical="center"/>
      <protection locked="0"/>
    </xf>
    <xf numFmtId="186" fontId="109" fillId="0" borderId="59" xfId="0" applyNumberFormat="1" applyFont="1" applyFill="1" applyBorder="1" applyAlignment="1" applyProtection="1">
      <alignment vertical="center"/>
      <protection locked="0"/>
    </xf>
    <xf numFmtId="186" fontId="109" fillId="0" borderId="10" xfId="0" applyNumberFormat="1" applyFont="1" applyFill="1" applyBorder="1" applyAlignment="1" applyProtection="1">
      <alignment vertical="center"/>
      <protection locked="0"/>
    </xf>
    <xf numFmtId="179" fontId="109" fillId="0" borderId="14" xfId="1" applyNumberFormat="1" applyFont="1" applyBorder="1"/>
    <xf numFmtId="186" fontId="109" fillId="0" borderId="52" xfId="0" applyNumberFormat="1" applyFont="1" applyFill="1" applyBorder="1" applyAlignment="1" applyProtection="1">
      <alignment vertical="center"/>
      <protection locked="0"/>
    </xf>
    <xf numFmtId="179" fontId="109" fillId="0" borderId="10" xfId="1" applyNumberFormat="1" applyFont="1" applyBorder="1"/>
    <xf numFmtId="186" fontId="109" fillId="0" borderId="61" xfId="0" applyNumberFormat="1" applyFont="1" applyFill="1" applyBorder="1" applyAlignment="1" applyProtection="1">
      <alignment vertical="center"/>
      <protection locked="0"/>
    </xf>
    <xf numFmtId="186" fontId="109" fillId="0" borderId="15" xfId="0" applyNumberFormat="1" applyFont="1" applyFill="1" applyBorder="1" applyAlignment="1" applyProtection="1">
      <alignment vertical="center"/>
      <protection locked="0"/>
    </xf>
    <xf numFmtId="186" fontId="109" fillId="12" borderId="53" xfId="0" applyNumberFormat="1" applyFont="1" applyFill="1" applyBorder="1" applyAlignment="1" applyProtection="1">
      <alignment vertical="center"/>
      <protection locked="0"/>
    </xf>
    <xf numFmtId="186" fontId="109" fillId="12" borderId="7" xfId="0" applyNumberFormat="1" applyFont="1" applyFill="1" applyBorder="1" applyAlignment="1" applyProtection="1">
      <alignment vertical="center"/>
      <protection locked="0"/>
    </xf>
    <xf numFmtId="186" fontId="109" fillId="12" borderId="54" xfId="0" applyNumberFormat="1" applyFont="1" applyFill="1" applyBorder="1" applyAlignment="1" applyProtection="1">
      <alignment vertical="center"/>
      <protection locked="0"/>
    </xf>
    <xf numFmtId="186" fontId="109" fillId="12" borderId="21" xfId="0" applyNumberFormat="1" applyFont="1" applyFill="1" applyBorder="1" applyAlignment="1" applyProtection="1">
      <alignment vertical="center"/>
      <protection locked="0"/>
    </xf>
    <xf numFmtId="186" fontId="109" fillId="12" borderId="2" xfId="0" applyNumberFormat="1" applyFont="1" applyFill="1" applyBorder="1" applyAlignment="1" applyProtection="1">
      <alignment vertical="center"/>
      <protection locked="0"/>
    </xf>
    <xf numFmtId="186" fontId="109" fillId="12" borderId="5" xfId="0" applyNumberFormat="1" applyFont="1" applyFill="1" applyBorder="1" applyAlignment="1" applyProtection="1">
      <alignment vertical="center"/>
      <protection locked="0"/>
    </xf>
    <xf numFmtId="186" fontId="109" fillId="12" borderId="9" xfId="0" applyNumberFormat="1" applyFont="1" applyFill="1" applyBorder="1" applyAlignment="1" applyProtection="1">
      <alignment vertical="center"/>
      <protection locked="0"/>
    </xf>
    <xf numFmtId="186" fontId="109" fillId="12" borderId="14" xfId="0" applyNumberFormat="1" applyFont="1" applyFill="1" applyBorder="1" applyAlignment="1" applyProtection="1">
      <alignment vertical="center"/>
      <protection locked="0"/>
    </xf>
    <xf numFmtId="186" fontId="109" fillId="12" borderId="55" xfId="0" applyNumberFormat="1" applyFont="1" applyFill="1" applyBorder="1" applyAlignment="1" applyProtection="1">
      <alignment vertical="center"/>
      <protection locked="0"/>
    </xf>
    <xf numFmtId="186" fontId="109" fillId="12" borderId="22" xfId="0" applyNumberFormat="1" applyFont="1" applyFill="1" applyBorder="1" applyAlignment="1" applyProtection="1">
      <alignment vertical="center"/>
      <protection locked="0"/>
    </xf>
    <xf numFmtId="186" fontId="109" fillId="12" borderId="42" xfId="0" applyNumberFormat="1" applyFont="1" applyFill="1" applyBorder="1" applyAlignment="1" applyProtection="1">
      <alignment vertical="center"/>
      <protection locked="0"/>
    </xf>
    <xf numFmtId="186" fontId="109" fillId="12" borderId="8" xfId="0" applyNumberFormat="1" applyFont="1" applyFill="1" applyBorder="1" applyAlignment="1" applyProtection="1">
      <alignment vertical="center"/>
      <protection locked="0"/>
    </xf>
    <xf numFmtId="1" fontId="25" fillId="0" borderId="0" xfId="0" applyFont="1" applyFill="1" applyBorder="1" applyAlignment="1">
      <alignment horizontal="center" vertical="center" wrapText="1"/>
    </xf>
    <xf numFmtId="49" fontId="21" fillId="0" borderId="0" xfId="4" applyNumberFormat="1" applyFont="1" applyFill="1" applyBorder="1" applyAlignment="1">
      <alignment horizontal="center" vertical="center"/>
    </xf>
    <xf numFmtId="1" fontId="25" fillId="0" borderId="0" xfId="0" applyFont="1" applyFill="1" applyBorder="1" applyAlignment="1">
      <alignment vertical="center"/>
    </xf>
    <xf numFmtId="200" fontId="25" fillId="0" borderId="0" xfId="8" applyNumberFormat="1" applyFont="1" applyFill="1" applyBorder="1" applyAlignment="1">
      <alignment horizontal="center" vertical="center" wrapText="1"/>
    </xf>
    <xf numFmtId="201" fontId="25" fillId="0" borderId="0" xfId="8" applyNumberFormat="1" applyFont="1" applyFill="1" applyBorder="1" applyAlignment="1">
      <alignment horizontal="center" vertical="center"/>
    </xf>
    <xf numFmtId="1" fontId="25" fillId="0" borderId="0" xfId="0" applyFont="1" applyFill="1" applyBorder="1" applyAlignment="1">
      <alignment horizontal="center" vertical="center"/>
    </xf>
    <xf numFmtId="1" fontId="25" fillId="0" borderId="0" xfId="0" applyFont="1" applyFill="1" applyBorder="1" applyAlignment="1">
      <alignment vertical="center" wrapText="1"/>
    </xf>
    <xf numFmtId="203" fontId="25" fillId="0" borderId="0" xfId="8" applyNumberFormat="1" applyFont="1" applyFill="1" applyBorder="1" applyAlignment="1" applyProtection="1">
      <alignment horizontal="center" vertical="center"/>
    </xf>
    <xf numFmtId="49" fontId="21" fillId="0" borderId="0" xfId="4" applyNumberFormat="1" applyFont="1" applyFill="1" applyBorder="1" applyAlignment="1" applyProtection="1">
      <alignment horizontal="center" vertical="center"/>
    </xf>
    <xf numFmtId="200" fontId="38" fillId="0" borderId="0" xfId="8" applyNumberFormat="1" applyFont="1" applyFill="1" applyBorder="1" applyAlignment="1">
      <alignment vertical="center" wrapText="1" shrinkToFit="1"/>
    </xf>
    <xf numFmtId="1" fontId="25" fillId="0" borderId="0" xfId="0" applyFont="1" applyFill="1" applyBorder="1" applyAlignment="1" applyProtection="1"/>
    <xf numFmtId="49" fontId="25" fillId="0" borderId="0" xfId="8" applyNumberFormat="1" applyFont="1" applyFill="1" applyBorder="1" applyAlignment="1" applyProtection="1">
      <alignment horizontal="center"/>
    </xf>
    <xf numFmtId="201" fontId="25" fillId="0" borderId="0" xfId="8" applyNumberFormat="1" applyFont="1" applyFill="1" applyBorder="1" applyAlignment="1" applyProtection="1">
      <alignment horizontal="center" vertical="center"/>
    </xf>
    <xf numFmtId="1" fontId="25" fillId="0" borderId="0" xfId="0" applyFont="1" applyFill="1" applyBorder="1" applyAlignment="1" applyProtection="1">
      <alignment vertical="center"/>
    </xf>
    <xf numFmtId="200" fontId="25" fillId="0" borderId="0" xfId="8" applyNumberFormat="1" applyFont="1" applyFill="1" applyBorder="1" applyAlignment="1" applyProtection="1">
      <alignment horizontal="center" vertical="center" wrapText="1"/>
    </xf>
    <xf numFmtId="1" fontId="25" fillId="0" borderId="0" xfId="0" applyFont="1" applyFill="1" applyBorder="1" applyAlignment="1" applyProtection="1">
      <alignment vertical="center" wrapText="1"/>
    </xf>
    <xf numFmtId="200" fontId="38" fillId="0" borderId="0" xfId="8" applyNumberFormat="1" applyFont="1" applyFill="1" applyBorder="1" applyAlignment="1" applyProtection="1">
      <alignment vertical="center" wrapText="1" shrinkToFit="1"/>
    </xf>
    <xf numFmtId="1" fontId="25" fillId="0" borderId="0" xfId="0" applyFont="1" applyFill="1" applyBorder="1" applyAlignment="1"/>
    <xf numFmtId="49" fontId="25" fillId="0" borderId="0" xfId="8" applyNumberFormat="1" applyFont="1" applyFill="1" applyBorder="1" applyAlignment="1">
      <alignment horizontal="center"/>
    </xf>
    <xf numFmtId="203" fontId="25" fillId="0" borderId="0" xfId="8" applyNumberFormat="1" applyFont="1" applyFill="1" applyBorder="1" applyAlignment="1">
      <alignment horizontal="center" vertical="center"/>
    </xf>
    <xf numFmtId="37" fontId="20" fillId="15" borderId="0" xfId="0" applyNumberFormat="1" applyFont="1" applyFill="1" applyBorder="1" applyAlignment="1" applyProtection="1">
      <alignment horizontal="left" vertical="center"/>
      <protection locked="0"/>
    </xf>
    <xf numFmtId="1" fontId="10" fillId="15" borderId="0" xfId="0" applyFont="1" applyFill="1" applyAlignment="1" applyProtection="1">
      <alignment vertical="center"/>
    </xf>
    <xf numFmtId="1" fontId="72" fillId="15" borderId="0" xfId="0" quotePrefix="1" applyFont="1" applyFill="1" applyBorder="1" applyAlignment="1">
      <alignment vertical="top" wrapText="1"/>
    </xf>
    <xf numFmtId="1" fontId="72" fillId="15" borderId="0" xfId="0" quotePrefix="1" applyFont="1" applyFill="1" applyBorder="1" applyAlignment="1">
      <alignment vertical="center" wrapText="1"/>
    </xf>
    <xf numFmtId="1" fontId="10" fillId="15" borderId="0" xfId="0" applyFont="1" applyFill="1" applyBorder="1" applyAlignment="1">
      <alignment vertical="center"/>
    </xf>
    <xf numFmtId="1" fontId="72" fillId="15" borderId="43" xfId="0" quotePrefix="1" applyFont="1" applyFill="1" applyBorder="1" applyAlignment="1">
      <alignment vertical="center" wrapText="1"/>
    </xf>
    <xf numFmtId="1" fontId="13" fillId="15" borderId="0" xfId="0" applyFont="1" applyFill="1" applyAlignment="1" applyProtection="1">
      <alignment horizontal="left" vertical="center"/>
      <protection locked="0"/>
    </xf>
    <xf numFmtId="37" fontId="48" fillId="15" borderId="0" xfId="0" applyNumberFormat="1" applyFont="1" applyFill="1" applyBorder="1" applyAlignment="1" applyProtection="1">
      <alignment vertical="center"/>
      <protection locked="0"/>
    </xf>
    <xf numFmtId="37" fontId="38" fillId="15" borderId="11" xfId="0" applyNumberFormat="1" applyFont="1" applyFill="1" applyBorder="1" applyAlignment="1" applyProtection="1">
      <alignment horizontal="left" vertical="center"/>
      <protection locked="0"/>
    </xf>
    <xf numFmtId="1" fontId="38" fillId="15" borderId="11" xfId="0" applyFont="1" applyFill="1" applyBorder="1" applyAlignment="1" applyProtection="1">
      <alignment horizontal="center"/>
      <protection locked="0"/>
    </xf>
    <xf numFmtId="37" fontId="40" fillId="15" borderId="0" xfId="0" applyNumberFormat="1" applyFont="1" applyFill="1" applyBorder="1" applyAlignment="1" applyProtection="1">
      <alignment horizontal="distributed" vertical="center" justifyLastLine="1"/>
      <protection locked="0"/>
    </xf>
    <xf numFmtId="1" fontId="38" fillId="15" borderId="0" xfId="0" applyFont="1" applyFill="1" applyBorder="1" applyAlignment="1" applyProtection="1">
      <alignment horizontal="center"/>
      <protection locked="0"/>
    </xf>
    <xf numFmtId="1" fontId="26" fillId="15" borderId="0" xfId="0" applyFont="1" applyFill="1" applyAlignment="1">
      <alignment vertical="center"/>
    </xf>
    <xf numFmtId="1" fontId="38" fillId="15" borderId="0" xfId="0" applyFont="1" applyFill="1" applyBorder="1" applyAlignment="1" applyProtection="1">
      <alignment horizontal="right"/>
      <protection locked="0"/>
    </xf>
    <xf numFmtId="1" fontId="40" fillId="15" borderId="81" xfId="0" applyFont="1" applyFill="1" applyBorder="1" applyAlignment="1" applyProtection="1">
      <alignment horizontal="center" vertical="center"/>
      <protection locked="0"/>
    </xf>
    <xf numFmtId="1" fontId="40" fillId="15" borderId="74" xfId="0" applyFont="1" applyFill="1" applyBorder="1" applyAlignment="1" applyProtection="1">
      <alignment horizontal="center" vertical="center"/>
      <protection locked="0"/>
    </xf>
    <xf numFmtId="1" fontId="40" fillId="15" borderId="75" xfId="0" applyFont="1" applyFill="1" applyBorder="1" applyAlignment="1" applyProtection="1">
      <alignment horizontal="center" vertical="center"/>
      <protection locked="0"/>
    </xf>
    <xf numFmtId="37" fontId="40" fillId="15" borderId="54" xfId="0" applyNumberFormat="1" applyFont="1" applyFill="1" applyBorder="1" applyAlignment="1" applyProtection="1">
      <alignment horizontal="center" vertical="center" shrinkToFit="1"/>
      <protection locked="0"/>
    </xf>
    <xf numFmtId="1" fontId="40" fillId="15" borderId="11" xfId="0" applyFont="1" applyFill="1" applyBorder="1" applyAlignment="1" applyProtection="1">
      <alignment horizontal="center" vertical="center"/>
      <protection locked="0"/>
    </xf>
    <xf numFmtId="1" fontId="40" fillId="15" borderId="9" xfId="0" applyFont="1" applyFill="1" applyBorder="1" applyAlignment="1" applyProtection="1">
      <alignment horizontal="center" vertical="center"/>
      <protection locked="0"/>
    </xf>
    <xf numFmtId="1" fontId="40" fillId="15" borderId="28" xfId="0" applyFont="1" applyFill="1" applyBorder="1" applyAlignment="1" applyProtection="1">
      <alignment horizontal="center" vertical="center"/>
      <protection locked="0"/>
    </xf>
    <xf numFmtId="1" fontId="40" fillId="15" borderId="14" xfId="0" applyFont="1" applyFill="1" applyBorder="1" applyAlignment="1" applyProtection="1">
      <alignment horizontal="center" vertical="center"/>
      <protection locked="0"/>
    </xf>
    <xf numFmtId="37" fontId="40" fillId="15" borderId="6" xfId="0" applyNumberFormat="1" applyFont="1" applyFill="1" applyBorder="1" applyAlignment="1" applyProtection="1">
      <alignment horizontal="center" vertical="center" shrinkToFit="1"/>
      <protection locked="0"/>
    </xf>
    <xf numFmtId="1" fontId="38" fillId="15" borderId="5" xfId="0" applyFont="1" applyFill="1" applyBorder="1" applyAlignment="1" applyProtection="1">
      <alignment horizontal="left" vertical="center"/>
      <protection locked="0"/>
    </xf>
    <xf numFmtId="186" fontId="38" fillId="15" borderId="0" xfId="0" applyNumberFormat="1" applyFont="1" applyFill="1" applyBorder="1" applyAlignment="1" applyProtection="1">
      <alignment vertical="center"/>
      <protection locked="0"/>
    </xf>
    <xf numFmtId="186" fontId="38" fillId="15" borderId="2" xfId="0" applyNumberFormat="1" applyFont="1" applyFill="1" applyBorder="1" applyAlignment="1" applyProtection="1">
      <alignment vertical="center"/>
      <protection locked="0"/>
    </xf>
    <xf numFmtId="186" fontId="38" fillId="15" borderId="21" xfId="0" applyNumberFormat="1" applyFont="1" applyFill="1" applyBorder="1" applyAlignment="1" applyProtection="1">
      <alignment vertical="center"/>
      <protection locked="0"/>
    </xf>
    <xf numFmtId="186" fontId="38" fillId="15" borderId="5" xfId="0" applyNumberFormat="1" applyFont="1" applyFill="1" applyBorder="1" applyAlignment="1" applyProtection="1">
      <alignment vertical="center"/>
      <protection locked="0"/>
    </xf>
    <xf numFmtId="37" fontId="38" fillId="15" borderId="5" xfId="0" applyNumberFormat="1" applyFont="1" applyFill="1" applyBorder="1" applyAlignment="1" applyProtection="1">
      <alignment horizontal="center" vertical="center"/>
      <protection locked="0"/>
    </xf>
    <xf numFmtId="1" fontId="38" fillId="15" borderId="5" xfId="0" applyFont="1" applyFill="1" applyBorder="1" applyAlignment="1" applyProtection="1">
      <alignment horizontal="center" vertical="center"/>
      <protection locked="0"/>
    </xf>
    <xf numFmtId="179" fontId="38" fillId="15" borderId="0" xfId="0" applyNumberFormat="1" applyFont="1" applyFill="1" applyBorder="1" applyAlignment="1" applyProtection="1">
      <alignment vertical="center"/>
      <protection locked="0"/>
    </xf>
    <xf numFmtId="179" fontId="38" fillId="15" borderId="2" xfId="0" applyNumberFormat="1" applyFont="1" applyFill="1" applyBorder="1" applyAlignment="1" applyProtection="1">
      <alignment vertical="center"/>
      <protection locked="0"/>
    </xf>
    <xf numFmtId="179" fontId="38" fillId="15" borderId="21" xfId="0" applyNumberFormat="1" applyFont="1" applyFill="1" applyBorder="1" applyAlignment="1" applyProtection="1">
      <alignment vertical="center"/>
      <protection locked="0"/>
    </xf>
    <xf numFmtId="179" fontId="38" fillId="15" borderId="5" xfId="0" applyNumberFormat="1" applyFont="1" applyFill="1" applyBorder="1" applyAlignment="1" applyProtection="1">
      <alignment vertical="center"/>
      <protection locked="0"/>
    </xf>
    <xf numFmtId="1" fontId="38" fillId="15" borderId="10" xfId="0" applyFont="1" applyFill="1" applyBorder="1" applyAlignment="1" applyProtection="1">
      <alignment horizontal="left" vertical="center"/>
      <protection locked="0"/>
    </xf>
    <xf numFmtId="179" fontId="38" fillId="15" borderId="13" xfId="0" applyNumberFormat="1" applyFont="1" applyFill="1" applyBorder="1" applyAlignment="1" applyProtection="1">
      <alignment vertical="center"/>
      <protection locked="0"/>
    </xf>
    <xf numFmtId="179" fontId="38" fillId="15" borderId="59" xfId="0" applyNumberFormat="1" applyFont="1" applyFill="1" applyBorder="1" applyAlignment="1" applyProtection="1">
      <alignment vertical="center"/>
      <protection locked="0"/>
    </xf>
    <xf numFmtId="179" fontId="38" fillId="15" borderId="61" xfId="0" applyNumberFormat="1" applyFont="1" applyFill="1" applyBorder="1" applyAlignment="1" applyProtection="1">
      <alignment vertical="center"/>
      <protection locked="0"/>
    </xf>
    <xf numFmtId="179" fontId="38" fillId="15" borderId="10" xfId="0" applyNumberFormat="1" applyFont="1" applyFill="1" applyBorder="1" applyAlignment="1" applyProtection="1">
      <alignment vertical="center"/>
      <protection locked="0"/>
    </xf>
    <xf numFmtId="1" fontId="38" fillId="15" borderId="10" xfId="0" applyFont="1" applyFill="1" applyBorder="1" applyAlignment="1" applyProtection="1">
      <alignment horizontal="center" vertical="center"/>
      <protection locked="0"/>
    </xf>
    <xf numFmtId="1" fontId="7" fillId="15" borderId="0" xfId="0" applyFont="1" applyFill="1" applyBorder="1" applyAlignment="1" applyProtection="1">
      <alignment horizontal="left" vertical="center"/>
      <protection locked="0"/>
    </xf>
    <xf numFmtId="1" fontId="7" fillId="15" borderId="0" xfId="0" applyFont="1" applyFill="1" applyBorder="1" applyAlignment="1" applyProtection="1">
      <alignment vertical="center"/>
      <protection locked="0"/>
    </xf>
    <xf numFmtId="1" fontId="10" fillId="15" borderId="0" xfId="0" applyFont="1" applyFill="1" applyAlignment="1">
      <alignment vertical="center"/>
    </xf>
    <xf numFmtId="1" fontId="7" fillId="15" borderId="43" xfId="0" applyFont="1" applyFill="1" applyBorder="1" applyAlignment="1" applyProtection="1">
      <alignment horizontal="center" vertical="center"/>
      <protection locked="0"/>
    </xf>
    <xf numFmtId="37" fontId="48" fillId="15" borderId="0" xfId="0" applyNumberFormat="1" applyFont="1" applyFill="1" applyBorder="1" applyAlignment="1" applyProtection="1">
      <alignment horizontal="left" vertical="center"/>
      <protection locked="0"/>
    </xf>
    <xf numFmtId="1" fontId="7" fillId="15" borderId="0" xfId="0" applyFont="1" applyFill="1" applyBorder="1" applyAlignment="1" applyProtection="1">
      <alignment horizontal="center"/>
      <protection locked="0"/>
    </xf>
    <xf numFmtId="1" fontId="7" fillId="15" borderId="0" xfId="0" applyFont="1" applyFill="1" applyAlignment="1"/>
    <xf numFmtId="1" fontId="38" fillId="15" borderId="0" xfId="0" applyFont="1" applyFill="1" applyAlignment="1">
      <alignment vertical="center"/>
    </xf>
    <xf numFmtId="1" fontId="38" fillId="15" borderId="21" xfId="0" applyFont="1" applyFill="1" applyBorder="1" applyAlignment="1" applyProtection="1">
      <alignment horizontal="center" vertical="center"/>
      <protection locked="0"/>
    </xf>
    <xf numFmtId="179" fontId="38" fillId="15" borderId="23" xfId="0" applyNumberFormat="1" applyFont="1" applyFill="1" applyBorder="1" applyAlignment="1" applyProtection="1">
      <alignment vertical="center"/>
      <protection locked="0"/>
    </xf>
    <xf numFmtId="186" fontId="38" fillId="15" borderId="13" xfId="0" applyNumberFormat="1" applyFont="1" applyFill="1" applyBorder="1" applyAlignment="1" applyProtection="1">
      <alignment vertical="center"/>
      <protection locked="0"/>
    </xf>
    <xf numFmtId="186" fontId="38" fillId="15" borderId="59" xfId="0" applyNumberFormat="1" applyFont="1" applyFill="1" applyBorder="1" applyAlignment="1" applyProtection="1">
      <alignment vertical="center"/>
      <protection locked="0"/>
    </xf>
    <xf numFmtId="186" fontId="38" fillId="15" borderId="61" xfId="0" applyNumberFormat="1" applyFont="1" applyFill="1" applyBorder="1" applyAlignment="1" applyProtection="1">
      <alignment vertical="center"/>
      <protection locked="0"/>
    </xf>
    <xf numFmtId="186" fontId="38" fillId="15" borderId="10" xfId="0" applyNumberFormat="1" applyFont="1" applyFill="1" applyBorder="1" applyAlignment="1" applyProtection="1">
      <alignment vertical="center"/>
      <protection locked="0"/>
    </xf>
    <xf numFmtId="1" fontId="38" fillId="15" borderId="61" xfId="0" applyFont="1" applyFill="1" applyBorder="1" applyAlignment="1" applyProtection="1">
      <alignment horizontal="center" vertical="center"/>
      <protection locked="0"/>
    </xf>
    <xf numFmtId="1" fontId="33" fillId="15" borderId="0" xfId="0" applyFont="1" applyFill="1" applyAlignment="1">
      <alignment horizontal="left" vertical="center"/>
    </xf>
    <xf numFmtId="37" fontId="7" fillId="15" borderId="0" xfId="0" applyNumberFormat="1" applyFont="1" applyFill="1" applyAlignment="1" applyProtection="1">
      <alignment vertical="center"/>
      <protection locked="0"/>
    </xf>
    <xf numFmtId="1" fontId="7" fillId="15" borderId="0" xfId="0" applyFont="1" applyFill="1" applyAlignment="1" applyProtection="1">
      <alignment horizontal="center" vertical="center"/>
      <protection locked="0"/>
    </xf>
    <xf numFmtId="1" fontId="7" fillId="15" borderId="0" xfId="0" applyFont="1" applyFill="1" applyAlignment="1" applyProtection="1">
      <alignment vertical="center"/>
      <protection locked="0"/>
    </xf>
    <xf numFmtId="179" fontId="7" fillId="15" borderId="0" xfId="0" applyNumberFormat="1" applyFont="1" applyFill="1" applyBorder="1" applyAlignment="1" applyProtection="1">
      <alignment vertical="center"/>
      <protection locked="0"/>
    </xf>
    <xf numFmtId="1" fontId="7" fillId="15" borderId="0" xfId="0" applyFont="1" applyFill="1" applyBorder="1" applyAlignment="1" applyProtection="1">
      <alignment horizontal="center" vertical="center"/>
      <protection locked="0"/>
    </xf>
    <xf numFmtId="1" fontId="51" fillId="15" borderId="0" xfId="0" applyFont="1" applyFill="1" applyAlignment="1">
      <alignment vertical="center"/>
    </xf>
    <xf numFmtId="1" fontId="51" fillId="15" borderId="0" xfId="0" applyFont="1" applyFill="1" applyBorder="1" applyAlignment="1">
      <alignment vertical="center"/>
    </xf>
    <xf numFmtId="37" fontId="51" fillId="15" borderId="0" xfId="0" applyNumberFormat="1" applyFont="1" applyFill="1" applyBorder="1" applyAlignment="1" applyProtection="1">
      <alignment horizontal="left" vertical="center"/>
      <protection locked="0"/>
    </xf>
    <xf numFmtId="1" fontId="51" fillId="15" borderId="0" xfId="0" applyFont="1" applyFill="1" applyAlignment="1" applyProtection="1">
      <alignment vertical="center"/>
      <protection locked="0"/>
    </xf>
    <xf numFmtId="1" fontId="51" fillId="15" borderId="0" xfId="0" applyFont="1" applyFill="1" applyBorder="1" applyAlignment="1" applyProtection="1">
      <alignment horizontal="center"/>
      <protection locked="0"/>
    </xf>
    <xf numFmtId="1" fontId="51" fillId="15" borderId="0" xfId="0" applyFont="1" applyFill="1" applyBorder="1" applyAlignment="1" applyProtection="1">
      <alignment horizontal="distributed"/>
      <protection locked="0"/>
    </xf>
    <xf numFmtId="1" fontId="51" fillId="15" borderId="0" xfId="0" applyFont="1" applyFill="1" applyAlignment="1" applyProtection="1">
      <alignment vertical="center"/>
    </xf>
    <xf numFmtId="1" fontId="51" fillId="15" borderId="0" xfId="0" applyFont="1" applyFill="1" applyBorder="1" applyAlignment="1" applyProtection="1">
      <alignment horizontal="right"/>
      <protection locked="0"/>
    </xf>
    <xf numFmtId="1" fontId="51" fillId="15" borderId="0" xfId="0" quotePrefix="1" applyFont="1" applyFill="1" applyAlignment="1">
      <alignment vertical="center"/>
    </xf>
    <xf numFmtId="1" fontId="51" fillId="15" borderId="42" xfId="0" applyFont="1" applyFill="1" applyBorder="1" applyAlignment="1" applyProtection="1">
      <alignment vertical="center"/>
      <protection locked="0"/>
    </xf>
    <xf numFmtId="37" fontId="51" fillId="15" borderId="7" xfId="0" applyNumberFormat="1" applyFont="1" applyFill="1" applyBorder="1" applyAlignment="1" applyProtection="1">
      <alignment vertical="center"/>
      <protection locked="0"/>
    </xf>
    <xf numFmtId="37" fontId="102" fillId="15" borderId="7" xfId="0" applyNumberFormat="1" applyFont="1" applyFill="1" applyBorder="1" applyAlignment="1" applyProtection="1">
      <alignment vertical="center"/>
      <protection locked="0"/>
    </xf>
    <xf numFmtId="186" fontId="102" fillId="15" borderId="43" xfId="0" applyNumberFormat="1" applyFont="1" applyFill="1" applyBorder="1" applyAlignment="1" applyProtection="1">
      <alignment vertical="center"/>
      <protection locked="0"/>
    </xf>
    <xf numFmtId="186" fontId="102" fillId="15" borderId="7" xfId="0" applyNumberFormat="1" applyFont="1" applyFill="1" applyBorder="1" applyAlignment="1" applyProtection="1">
      <alignment vertical="center"/>
      <protection locked="0"/>
    </xf>
    <xf numFmtId="186" fontId="102" fillId="15" borderId="54" xfId="0" applyNumberFormat="1" applyFont="1" applyFill="1" applyBorder="1" applyAlignment="1" applyProtection="1">
      <alignment vertical="center"/>
      <protection locked="0"/>
    </xf>
    <xf numFmtId="1" fontId="51" fillId="15" borderId="8" xfId="0" applyFont="1" applyFill="1" applyBorder="1" applyAlignment="1" applyProtection="1">
      <alignment vertical="center"/>
      <protection locked="0"/>
    </xf>
    <xf numFmtId="37" fontId="51" fillId="15" borderId="2" xfId="0" applyNumberFormat="1" applyFont="1" applyFill="1" applyBorder="1" applyAlignment="1" applyProtection="1">
      <alignment vertical="center"/>
      <protection locked="0"/>
    </xf>
    <xf numFmtId="37" fontId="102" fillId="15" borderId="2" xfId="0" applyNumberFormat="1" applyFont="1" applyFill="1" applyBorder="1" applyAlignment="1" applyProtection="1">
      <alignment vertical="center"/>
      <protection locked="0"/>
    </xf>
    <xf numFmtId="186" fontId="102" fillId="15" borderId="0" xfId="0" applyNumberFormat="1" applyFont="1" applyFill="1" applyBorder="1" applyAlignment="1" applyProtection="1">
      <alignment vertical="center"/>
      <protection locked="0"/>
    </xf>
    <xf numFmtId="186" fontId="102" fillId="15" borderId="2" xfId="0" applyNumberFormat="1" applyFont="1" applyFill="1" applyBorder="1" applyAlignment="1" applyProtection="1">
      <alignment vertical="center"/>
      <protection locked="0"/>
    </xf>
    <xf numFmtId="186" fontId="102" fillId="15" borderId="5" xfId="0" applyNumberFormat="1" applyFont="1" applyFill="1" applyBorder="1" applyAlignment="1" applyProtection="1">
      <alignment vertical="center"/>
      <protection locked="0"/>
    </xf>
    <xf numFmtId="1" fontId="51" fillId="15" borderId="23" xfId="0" applyFont="1" applyFill="1" applyBorder="1" applyAlignment="1">
      <alignment vertical="center"/>
    </xf>
    <xf numFmtId="186" fontId="102" fillId="15" borderId="17" xfId="0" applyNumberFormat="1" applyFont="1" applyFill="1" applyBorder="1" applyAlignment="1" applyProtection="1">
      <alignment vertical="center"/>
      <protection locked="0"/>
    </xf>
    <xf numFmtId="186" fontId="102" fillId="15" borderId="22" xfId="0" applyNumberFormat="1" applyFont="1" applyFill="1" applyBorder="1" applyAlignment="1" applyProtection="1">
      <alignment vertical="center"/>
      <protection locked="0"/>
    </xf>
    <xf numFmtId="179" fontId="102" fillId="15" borderId="0" xfId="0" applyNumberFormat="1" applyFont="1" applyFill="1" applyBorder="1" applyAlignment="1" applyProtection="1">
      <alignment vertical="center"/>
      <protection locked="0"/>
    </xf>
    <xf numFmtId="179" fontId="102" fillId="15" borderId="2" xfId="0" applyNumberFormat="1" applyFont="1" applyFill="1" applyBorder="1" applyAlignment="1" applyProtection="1">
      <alignment vertical="center"/>
      <protection locked="0"/>
    </xf>
    <xf numFmtId="179" fontId="102" fillId="15" borderId="17" xfId="0" applyNumberFormat="1" applyFont="1" applyFill="1" applyBorder="1" applyAlignment="1" applyProtection="1">
      <alignment vertical="center"/>
      <protection locked="0"/>
    </xf>
    <xf numFmtId="179" fontId="102" fillId="15" borderId="5" xfId="0" applyNumberFormat="1" applyFont="1" applyFill="1" applyBorder="1" applyAlignment="1" applyProtection="1">
      <alignment vertical="center"/>
      <protection locked="0"/>
    </xf>
    <xf numFmtId="179" fontId="102" fillId="15" borderId="22" xfId="0" applyNumberFormat="1" applyFont="1" applyFill="1" applyBorder="1" applyAlignment="1" applyProtection="1">
      <alignment vertical="center"/>
      <protection locked="0"/>
    </xf>
    <xf numFmtId="1" fontId="51" fillId="15" borderId="52" xfId="0" applyFont="1" applyFill="1" applyBorder="1" applyAlignment="1" applyProtection="1">
      <alignment horizontal="distributed" vertical="center" justifyLastLine="1"/>
      <protection locked="0"/>
    </xf>
    <xf numFmtId="37" fontId="51" fillId="15" borderId="59" xfId="0" applyNumberFormat="1" applyFont="1" applyFill="1" applyBorder="1" applyAlignment="1" applyProtection="1">
      <alignment vertical="center"/>
      <protection locked="0"/>
    </xf>
    <xf numFmtId="37" fontId="102" fillId="15" borderId="59" xfId="0" applyNumberFormat="1" applyFont="1" applyFill="1" applyBorder="1" applyAlignment="1" applyProtection="1">
      <alignment vertical="center"/>
      <protection locked="0"/>
    </xf>
    <xf numFmtId="179" fontId="102" fillId="15" borderId="13" xfId="0" applyNumberFormat="1" applyFont="1" applyFill="1" applyBorder="1" applyAlignment="1" applyProtection="1">
      <alignment vertical="center"/>
      <protection locked="0"/>
    </xf>
    <xf numFmtId="179" fontId="102" fillId="15" borderId="59" xfId="0" applyNumberFormat="1" applyFont="1" applyFill="1" applyBorder="1" applyAlignment="1" applyProtection="1">
      <alignment vertical="center"/>
      <protection locked="0"/>
    </xf>
    <xf numFmtId="179" fontId="102" fillId="15" borderId="93" xfId="0" applyNumberFormat="1" applyFont="1" applyFill="1" applyBorder="1" applyAlignment="1" applyProtection="1">
      <alignment vertical="center"/>
      <protection locked="0"/>
    </xf>
    <xf numFmtId="179" fontId="102" fillId="15" borderId="10" xfId="0" applyNumberFormat="1" applyFont="1" applyFill="1" applyBorder="1" applyAlignment="1" applyProtection="1">
      <alignment vertical="center"/>
      <protection locked="0"/>
    </xf>
    <xf numFmtId="179" fontId="102" fillId="15" borderId="60" xfId="0" applyNumberFormat="1" applyFont="1" applyFill="1" applyBorder="1" applyAlignment="1" applyProtection="1">
      <alignment vertical="center"/>
      <protection locked="0"/>
    </xf>
    <xf numFmtId="179" fontId="102" fillId="15" borderId="10" xfId="0" applyNumberFormat="1" applyFont="1" applyFill="1" applyBorder="1" applyAlignment="1" applyProtection="1">
      <alignment vertical="center"/>
    </xf>
    <xf numFmtId="37" fontId="51" fillId="15" borderId="0" xfId="0" applyNumberFormat="1" applyFont="1" applyFill="1" applyBorder="1" applyAlignment="1" applyProtection="1">
      <alignment vertical="center"/>
      <protection locked="0"/>
    </xf>
    <xf numFmtId="37" fontId="51" fillId="15" borderId="0" xfId="0" applyNumberFormat="1" applyFont="1" applyFill="1" applyBorder="1" applyAlignment="1" applyProtection="1">
      <alignment horizontal="left" vertical="center" indent="1"/>
      <protection locked="0"/>
    </xf>
    <xf numFmtId="1" fontId="102" fillId="15" borderId="0" xfId="0" applyFont="1" applyFill="1" applyAlignment="1">
      <alignment vertical="center"/>
    </xf>
    <xf numFmtId="1" fontId="102" fillId="15" borderId="0" xfId="0" applyFont="1" applyFill="1" applyBorder="1" applyAlignment="1" applyProtection="1">
      <alignment horizontal="center"/>
      <protection locked="0"/>
    </xf>
    <xf numFmtId="1" fontId="102" fillId="15" borderId="0" xfId="0" applyFont="1" applyFill="1" applyBorder="1" applyAlignment="1" applyProtection="1">
      <alignment horizontal="distributed"/>
      <protection locked="0"/>
    </xf>
    <xf numFmtId="1" fontId="102" fillId="15" borderId="0" xfId="0" applyFont="1" applyFill="1" applyBorder="1" applyAlignment="1" applyProtection="1">
      <protection locked="0"/>
    </xf>
    <xf numFmtId="1" fontId="102" fillId="15" borderId="0" xfId="0" applyFont="1" applyFill="1" applyBorder="1" applyAlignment="1" applyProtection="1">
      <alignment horizontal="right"/>
      <protection locked="0"/>
    </xf>
    <xf numFmtId="1" fontId="102" fillId="15" borderId="0" xfId="0" applyFont="1" applyFill="1" applyBorder="1" applyAlignment="1">
      <alignment vertical="center"/>
    </xf>
    <xf numFmtId="1" fontId="51" fillId="15" borderId="43" xfId="0" applyFont="1" applyFill="1" applyBorder="1" applyAlignment="1" applyProtection="1">
      <alignment vertical="center"/>
      <protection locked="0"/>
    </xf>
    <xf numFmtId="186" fontId="102" fillId="15" borderId="53" xfId="0" applyNumberFormat="1" applyFont="1" applyFill="1" applyBorder="1" applyAlignment="1" applyProtection="1">
      <alignment vertical="center"/>
      <protection locked="0"/>
    </xf>
    <xf numFmtId="1" fontId="51" fillId="15" borderId="0" xfId="0" applyFont="1" applyFill="1" applyBorder="1" applyAlignment="1" applyProtection="1">
      <alignment vertical="center"/>
      <protection locked="0"/>
    </xf>
    <xf numFmtId="186" fontId="102" fillId="15" borderId="21" xfId="0" applyNumberFormat="1" applyFont="1" applyFill="1" applyBorder="1" applyAlignment="1" applyProtection="1">
      <alignment vertical="center"/>
      <protection locked="0"/>
    </xf>
    <xf numFmtId="186" fontId="102" fillId="15" borderId="8" xfId="0" applyNumberFormat="1" applyFont="1" applyFill="1" applyBorder="1" applyAlignment="1" applyProtection="1">
      <alignment vertical="center"/>
      <protection locked="0"/>
    </xf>
    <xf numFmtId="1" fontId="51" fillId="15" borderId="5" xfId="0" applyFont="1" applyFill="1" applyBorder="1" applyAlignment="1" applyProtection="1">
      <alignment vertical="center"/>
      <protection locked="0"/>
    </xf>
    <xf numFmtId="37" fontId="51" fillId="15" borderId="5" xfId="0" applyNumberFormat="1" applyFont="1" applyFill="1" applyBorder="1" applyAlignment="1" applyProtection="1">
      <alignment vertical="center"/>
      <protection locked="0"/>
    </xf>
    <xf numFmtId="37" fontId="102" fillId="15" borderId="5" xfId="0" applyNumberFormat="1" applyFont="1" applyFill="1" applyBorder="1" applyAlignment="1" applyProtection="1">
      <alignment vertical="center"/>
      <protection locked="0"/>
    </xf>
    <xf numFmtId="179" fontId="102" fillId="15" borderId="8" xfId="0" applyNumberFormat="1" applyFont="1" applyFill="1" applyBorder="1" applyAlignment="1" applyProtection="1">
      <alignment vertical="center"/>
      <protection locked="0"/>
    </xf>
    <xf numFmtId="179" fontId="102" fillId="15" borderId="23" xfId="0" applyNumberFormat="1" applyFont="1" applyFill="1" applyBorder="1" applyAlignment="1" applyProtection="1">
      <alignment vertical="center"/>
      <protection locked="0"/>
    </xf>
    <xf numFmtId="1" fontId="51" fillId="15" borderId="60" xfId="0" applyFont="1" applyFill="1" applyBorder="1" applyAlignment="1" applyProtection="1">
      <alignment horizontal="distributed" vertical="center" justifyLastLine="1"/>
      <protection locked="0"/>
    </xf>
    <xf numFmtId="1" fontId="51" fillId="15" borderId="13" xfId="0" applyFont="1" applyFill="1" applyBorder="1" applyAlignment="1" applyProtection="1">
      <alignment horizontal="distributed" vertical="center" justifyLastLine="1"/>
      <protection locked="0"/>
    </xf>
    <xf numFmtId="186" fontId="102" fillId="15" borderId="59" xfId="0" applyNumberFormat="1" applyFont="1" applyFill="1" applyBorder="1" applyAlignment="1" applyProtection="1">
      <alignment vertical="center"/>
      <protection locked="0"/>
    </xf>
    <xf numFmtId="186" fontId="102" fillId="15" borderId="61" xfId="0" applyNumberFormat="1" applyFont="1" applyFill="1" applyBorder="1" applyAlignment="1" applyProtection="1">
      <alignment vertical="center"/>
      <protection locked="0"/>
    </xf>
    <xf numFmtId="186" fontId="102" fillId="15" borderId="10" xfId="0" applyNumberFormat="1" applyFont="1" applyFill="1" applyBorder="1" applyAlignment="1" applyProtection="1">
      <alignment vertical="center"/>
      <protection locked="0"/>
    </xf>
    <xf numFmtId="186" fontId="102" fillId="15" borderId="52" xfId="0" applyNumberFormat="1" applyFont="1" applyFill="1" applyBorder="1" applyAlignment="1" applyProtection="1">
      <alignment vertical="center"/>
      <protection locked="0"/>
    </xf>
    <xf numFmtId="186" fontId="102" fillId="15" borderId="13" xfId="0" applyNumberFormat="1" applyFont="1" applyFill="1" applyBorder="1" applyAlignment="1" applyProtection="1">
      <alignment vertical="center"/>
      <protection locked="0"/>
    </xf>
    <xf numFmtId="186" fontId="102" fillId="15" borderId="93" xfId="0" applyNumberFormat="1" applyFont="1" applyFill="1" applyBorder="1" applyAlignment="1" applyProtection="1">
      <alignment vertical="center"/>
      <protection locked="0"/>
    </xf>
    <xf numFmtId="186" fontId="102" fillId="15" borderId="60" xfId="0" applyNumberFormat="1" applyFont="1" applyFill="1" applyBorder="1" applyAlignment="1" applyProtection="1">
      <alignment vertical="center"/>
      <protection locked="0"/>
    </xf>
    <xf numFmtId="179" fontId="102" fillId="15" borderId="61" xfId="0" applyNumberFormat="1" applyFont="1" applyFill="1" applyBorder="1" applyAlignment="1" applyProtection="1">
      <alignment vertical="center"/>
      <protection locked="0"/>
    </xf>
    <xf numFmtId="179" fontId="102" fillId="15" borderId="52" xfId="0" applyNumberFormat="1" applyFont="1" applyFill="1" applyBorder="1" applyAlignment="1" applyProtection="1">
      <alignment vertical="center"/>
      <protection locked="0"/>
    </xf>
    <xf numFmtId="1" fontId="51" fillId="15" borderId="10" xfId="0" applyFont="1" applyFill="1" applyBorder="1" applyAlignment="1" applyProtection="1">
      <alignment vertical="center"/>
      <protection locked="0"/>
    </xf>
    <xf numFmtId="1" fontId="51" fillId="15" borderId="10" xfId="0" applyFont="1" applyFill="1" applyBorder="1" applyAlignment="1">
      <alignment vertical="center"/>
    </xf>
    <xf numFmtId="1" fontId="102" fillId="15" borderId="10" xfId="0" applyFont="1" applyFill="1" applyBorder="1" applyAlignment="1">
      <alignment vertical="center"/>
    </xf>
    <xf numFmtId="49" fontId="21" fillId="0" borderId="0" xfId="4" applyNumberFormat="1" applyFont="1" applyFill="1" applyBorder="1" applyAlignment="1" applyProtection="1">
      <alignment vertical="center" wrapText="1"/>
    </xf>
    <xf numFmtId="199" fontId="25" fillId="0" borderId="0" xfId="8" applyNumberFormat="1" applyFont="1" applyFill="1" applyBorder="1" applyAlignment="1" applyProtection="1">
      <alignment vertical="center"/>
    </xf>
    <xf numFmtId="200" fontId="38" fillId="0" borderId="0" xfId="8" applyNumberFormat="1" applyFont="1" applyFill="1" applyBorder="1" applyAlignment="1">
      <alignment vertical="center" shrinkToFit="1"/>
    </xf>
    <xf numFmtId="1" fontId="72" fillId="0" borderId="0" xfId="0" applyFont="1" applyFill="1" applyBorder="1" applyAlignment="1">
      <alignment vertical="center"/>
    </xf>
    <xf numFmtId="203" fontId="21" fillId="0" borderId="0" xfId="4" applyNumberFormat="1" applyFont="1" applyFill="1" applyBorder="1" applyAlignment="1">
      <alignment vertical="center"/>
    </xf>
    <xf numFmtId="49" fontId="21" fillId="0" borderId="0" xfId="4" applyNumberFormat="1" applyFont="1" applyFill="1" applyBorder="1" applyAlignment="1" applyProtection="1">
      <alignment vertical="center"/>
    </xf>
    <xf numFmtId="201" fontId="25" fillId="0" borderId="0" xfId="8" applyNumberFormat="1" applyFont="1" applyFill="1" applyBorder="1" applyAlignment="1" applyProtection="1">
      <alignment vertical="center"/>
    </xf>
    <xf numFmtId="203" fontId="25" fillId="0" borderId="0" xfId="8" applyNumberFormat="1" applyFont="1" applyFill="1" applyBorder="1" applyAlignment="1" applyProtection="1">
      <alignment vertical="center" wrapText="1"/>
    </xf>
    <xf numFmtId="199" fontId="21" fillId="0" borderId="0" xfId="4" applyNumberFormat="1" applyFont="1" applyFill="1" applyBorder="1" applyAlignment="1" applyProtection="1">
      <alignment vertical="center" wrapText="1"/>
    </xf>
    <xf numFmtId="200" fontId="25" fillId="0" borderId="0" xfId="8" applyNumberFormat="1" applyFont="1" applyFill="1" applyBorder="1" applyAlignment="1" applyProtection="1">
      <alignment vertical="center" wrapText="1"/>
    </xf>
    <xf numFmtId="203" fontId="25" fillId="0" borderId="0" xfId="8" applyNumberFormat="1" applyFont="1" applyFill="1" applyBorder="1" applyAlignment="1" applyProtection="1">
      <alignment vertical="center"/>
    </xf>
    <xf numFmtId="49" fontId="25" fillId="0" borderId="0" xfId="8" applyNumberFormat="1" applyFont="1" applyFill="1" applyBorder="1" applyAlignment="1" applyProtection="1"/>
    <xf numFmtId="1" fontId="38" fillId="0" borderId="0" xfId="0" applyFont="1" applyFill="1" applyBorder="1" applyAlignment="1" applyProtection="1"/>
    <xf numFmtId="199" fontId="21" fillId="0" borderId="0" xfId="4" applyNumberFormat="1" applyFont="1" applyFill="1" applyBorder="1" applyAlignment="1" applyProtection="1">
      <alignment vertical="center"/>
    </xf>
    <xf numFmtId="1" fontId="38" fillId="0" borderId="0" xfId="0" applyFont="1" applyFill="1" applyBorder="1" applyAlignment="1"/>
    <xf numFmtId="199" fontId="21" fillId="0" borderId="0" xfId="4" applyNumberFormat="1" applyFont="1" applyFill="1" applyBorder="1" applyAlignment="1">
      <alignment vertical="center"/>
    </xf>
    <xf numFmtId="199" fontId="25" fillId="0" borderId="0" xfId="8" applyNumberFormat="1" applyFont="1" applyFill="1" applyBorder="1" applyAlignment="1">
      <alignment vertical="center"/>
    </xf>
    <xf numFmtId="49" fontId="25" fillId="0" borderId="0" xfId="8" applyNumberFormat="1" applyFont="1" applyFill="1" applyBorder="1" applyAlignment="1"/>
    <xf numFmtId="203" fontId="25" fillId="0" borderId="0" xfId="8" applyNumberFormat="1" applyFont="1" applyFill="1" applyBorder="1" applyAlignment="1">
      <alignment vertical="center"/>
    </xf>
    <xf numFmtId="49" fontId="21" fillId="0" borderId="0" xfId="4" applyNumberFormat="1" applyFont="1" applyFill="1" applyBorder="1" applyAlignment="1">
      <alignment vertical="center"/>
    </xf>
    <xf numFmtId="49" fontId="21" fillId="0" borderId="0" xfId="4" applyNumberFormat="1" applyFont="1" applyFill="1" applyBorder="1" applyAlignment="1">
      <alignment vertical="center" wrapText="1"/>
    </xf>
    <xf numFmtId="199" fontId="21" fillId="0" borderId="0" xfId="4" applyNumberFormat="1" applyFont="1" applyFill="1" applyBorder="1" applyAlignment="1">
      <alignment vertical="center" wrapText="1"/>
    </xf>
    <xf numFmtId="200" fontId="25" fillId="0" borderId="0" xfId="8" applyNumberFormat="1" applyFont="1" applyFill="1" applyBorder="1" applyAlignment="1">
      <alignment vertical="center" wrapText="1"/>
    </xf>
    <xf numFmtId="201" fontId="25" fillId="0" borderId="0" xfId="8" applyNumberFormat="1" applyFont="1" applyFill="1" applyBorder="1" applyAlignment="1">
      <alignment vertical="center"/>
    </xf>
    <xf numFmtId="203" fontId="25" fillId="0" borderId="0" xfId="8" applyNumberFormat="1" applyFont="1" applyFill="1" applyBorder="1" applyAlignment="1">
      <alignment vertical="center" wrapText="1"/>
    </xf>
    <xf numFmtId="186" fontId="21" fillId="15" borderId="5" xfId="0" applyNumberFormat="1" applyFont="1" applyFill="1" applyBorder="1" applyAlignment="1" applyProtection="1">
      <alignment vertical="center"/>
      <protection locked="0"/>
    </xf>
    <xf numFmtId="186" fontId="21" fillId="15" borderId="8" xfId="0" applyNumberFormat="1" applyFont="1" applyFill="1" applyBorder="1" applyAlignment="1" applyProtection="1">
      <alignment vertical="center"/>
      <protection locked="0"/>
    </xf>
    <xf numFmtId="186" fontId="21" fillId="15" borderId="2" xfId="0" applyNumberFormat="1" applyFont="1" applyFill="1" applyBorder="1" applyAlignment="1" applyProtection="1">
      <alignment vertical="center"/>
      <protection locked="0"/>
    </xf>
    <xf numFmtId="186" fontId="21" fillId="15" borderId="21" xfId="0" applyNumberFormat="1" applyFont="1" applyFill="1" applyBorder="1" applyAlignment="1" applyProtection="1">
      <alignment vertical="center"/>
      <protection locked="0"/>
    </xf>
    <xf numFmtId="1" fontId="25" fillId="15" borderId="14" xfId="0" applyFont="1" applyFill="1" applyBorder="1" applyAlignment="1">
      <alignment horizontal="center" vertical="center"/>
    </xf>
    <xf numFmtId="0" fontId="7" fillId="13" borderId="6" xfId="0" applyNumberFormat="1" applyFont="1" applyFill="1" applyBorder="1" applyAlignment="1">
      <alignment horizontal="center" vertical="center"/>
    </xf>
    <xf numFmtId="1" fontId="7" fillId="13" borderId="75" xfId="0" applyFont="1" applyFill="1" applyBorder="1" applyAlignment="1">
      <alignment horizontal="center" vertical="center"/>
    </xf>
    <xf numFmtId="179" fontId="110" fillId="0" borderId="5" xfId="5" applyNumberFormat="1" applyFont="1" applyFill="1" applyBorder="1" applyAlignment="1">
      <alignment vertical="center"/>
    </xf>
    <xf numFmtId="179" fontId="111" fillId="12" borderId="5" xfId="0" applyNumberFormat="1" applyFont="1" applyFill="1" applyBorder="1" applyAlignment="1">
      <alignment vertical="center"/>
    </xf>
    <xf numFmtId="179" fontId="111" fillId="12" borderId="6" xfId="0" applyNumberFormat="1" applyFont="1" applyFill="1" applyBorder="1" applyAlignment="1">
      <alignment vertical="center"/>
    </xf>
    <xf numFmtId="179" fontId="111" fillId="12" borderId="16" xfId="0" applyNumberFormat="1" applyFont="1" applyFill="1" applyBorder="1" applyAlignment="1">
      <alignment vertical="center"/>
    </xf>
    <xf numFmtId="179" fontId="111" fillId="12" borderId="14" xfId="0" applyNumberFormat="1" applyFont="1" applyFill="1" applyBorder="1" applyAlignment="1">
      <alignment vertical="center"/>
    </xf>
    <xf numFmtId="179" fontId="111" fillId="12" borderId="54" xfId="0" applyNumberFormat="1" applyFont="1" applyFill="1" applyBorder="1" applyAlignment="1">
      <alignment vertical="center"/>
    </xf>
    <xf numFmtId="179" fontId="111" fillId="12" borderId="53" xfId="0" applyNumberFormat="1" applyFont="1" applyFill="1" applyBorder="1" applyAlignment="1">
      <alignment vertical="center"/>
    </xf>
    <xf numFmtId="41" fontId="111" fillId="12" borderId="5" xfId="0" applyNumberFormat="1" applyFont="1" applyFill="1" applyBorder="1" applyAlignment="1">
      <alignment horizontal="right" vertical="center"/>
    </xf>
    <xf numFmtId="41" fontId="111" fillId="12" borderId="10" xfId="0" applyNumberFormat="1" applyFont="1" applyFill="1" applyBorder="1" applyAlignment="1">
      <alignment horizontal="right" vertical="center"/>
    </xf>
    <xf numFmtId="179" fontId="7" fillId="0" borderId="21" xfId="0" applyNumberFormat="1" applyFont="1" applyFill="1" applyBorder="1" applyAlignment="1">
      <alignment vertical="center"/>
    </xf>
    <xf numFmtId="41" fontId="111" fillId="12" borderId="14" xfId="0" applyNumberFormat="1" applyFont="1" applyFill="1" applyBorder="1" applyAlignment="1">
      <alignment horizontal="right" vertical="center"/>
    </xf>
    <xf numFmtId="1" fontId="7" fillId="0" borderId="0" xfId="0" applyFont="1" applyFill="1"/>
    <xf numFmtId="1" fontId="7" fillId="0" borderId="0" xfId="0" applyFont="1" applyFill="1" applyBorder="1"/>
    <xf numFmtId="179" fontId="111" fillId="12" borderId="10" xfId="0" applyNumberFormat="1" applyFont="1" applyFill="1" applyBorder="1" applyAlignment="1">
      <alignment vertical="center"/>
    </xf>
    <xf numFmtId="1" fontId="0" fillId="0" borderId="0" xfId="0" applyBorder="1" applyAlignment="1">
      <alignment vertical="center"/>
    </xf>
    <xf numFmtId="186" fontId="56" fillId="15" borderId="54" xfId="0" applyNumberFormat="1" applyFont="1" applyFill="1" applyBorder="1" applyAlignment="1" applyProtection="1">
      <alignment vertical="center"/>
      <protection locked="0"/>
    </xf>
    <xf numFmtId="194" fontId="51" fillId="15" borderId="54" xfId="0" applyNumberFormat="1" applyFont="1" applyFill="1" applyBorder="1" applyAlignment="1" applyProtection="1">
      <alignment vertical="center"/>
      <protection locked="0"/>
    </xf>
    <xf numFmtId="186" fontId="56" fillId="15" borderId="5" xfId="0" applyNumberFormat="1" applyFont="1" applyFill="1" applyBorder="1" applyAlignment="1" applyProtection="1">
      <alignment vertical="center"/>
      <protection locked="0"/>
    </xf>
    <xf numFmtId="194" fontId="51" fillId="15" borderId="5" xfId="0" applyNumberFormat="1" applyFont="1" applyFill="1" applyBorder="1" applyAlignment="1" applyProtection="1">
      <alignment vertical="center"/>
      <protection locked="0"/>
    </xf>
    <xf numFmtId="186" fontId="56" fillId="15" borderId="14" xfId="0" applyNumberFormat="1" applyFont="1" applyFill="1" applyBorder="1" applyAlignment="1" applyProtection="1">
      <alignment vertical="center"/>
      <protection locked="0"/>
    </xf>
    <xf numFmtId="194" fontId="51" fillId="15" borderId="14" xfId="0" applyNumberFormat="1" applyFont="1" applyFill="1" applyBorder="1" applyAlignment="1" applyProtection="1">
      <alignment vertical="center"/>
      <protection locked="0"/>
    </xf>
    <xf numFmtId="186" fontId="56" fillId="15" borderId="0" xfId="0" applyNumberFormat="1" applyFont="1" applyFill="1" applyBorder="1" applyAlignment="1" applyProtection="1">
      <alignment vertical="center"/>
      <protection locked="0"/>
    </xf>
    <xf numFmtId="194" fontId="51" fillId="15" borderId="0" xfId="0" applyNumberFormat="1" applyFont="1" applyFill="1" applyBorder="1" applyAlignment="1" applyProtection="1">
      <alignment vertical="center"/>
      <protection locked="0"/>
    </xf>
    <xf numFmtId="1" fontId="74" fillId="15" borderId="0" xfId="0" applyFont="1" applyFill="1"/>
    <xf numFmtId="1" fontId="75" fillId="15" borderId="0" xfId="0" applyFont="1" applyFill="1" applyAlignment="1">
      <alignment horizontal="center"/>
    </xf>
    <xf numFmtId="49" fontId="86" fillId="15" borderId="0" xfId="0" applyNumberFormat="1" applyFont="1" applyFill="1" applyAlignment="1">
      <alignment vertical="center"/>
    </xf>
    <xf numFmtId="1" fontId="67" fillId="15" borderId="0" xfId="0" applyFont="1" applyFill="1"/>
    <xf numFmtId="1" fontId="67" fillId="15" borderId="54" xfId="0" applyNumberFormat="1" applyFont="1" applyFill="1" applyBorder="1" applyAlignment="1" applyProtection="1">
      <alignment horizontal="center"/>
      <protection locked="0"/>
    </xf>
    <xf numFmtId="1" fontId="67" fillId="15" borderId="10" xfId="0" applyFont="1" applyFill="1" applyBorder="1" applyAlignment="1">
      <alignment horizontal="center" vertical="center"/>
    </xf>
    <xf numFmtId="1" fontId="67" fillId="15" borderId="10" xfId="0" applyFont="1" applyFill="1" applyBorder="1" applyAlignment="1" applyProtection="1">
      <alignment horizontal="center" vertical="center"/>
    </xf>
    <xf numFmtId="1" fontId="72" fillId="15" borderId="10" xfId="0" applyFont="1" applyFill="1" applyBorder="1" applyAlignment="1" applyProtection="1">
      <alignment horizontal="center" vertical="center"/>
    </xf>
    <xf numFmtId="1" fontId="69" fillId="15" borderId="87" xfId="0" applyNumberFormat="1" applyFont="1" applyFill="1" applyBorder="1" applyAlignment="1" applyProtection="1">
      <alignment horizontal="center"/>
      <protection locked="0"/>
    </xf>
    <xf numFmtId="1" fontId="68" fillId="15" borderId="6" xfId="0" applyNumberFormat="1" applyFont="1" applyFill="1" applyBorder="1" applyAlignment="1" applyProtection="1">
      <alignment horizontal="center"/>
    </xf>
    <xf numFmtId="1" fontId="67" fillId="15" borderId="10" xfId="0" applyFont="1" applyFill="1" applyBorder="1"/>
    <xf numFmtId="1" fontId="72" fillId="15" borderId="10" xfId="0" applyFont="1" applyFill="1" applyBorder="1" applyAlignment="1">
      <alignment horizontal="center"/>
    </xf>
    <xf numFmtId="1" fontId="67" fillId="15" borderId="100" xfId="0" applyNumberFormat="1" applyFont="1" applyFill="1" applyBorder="1" applyAlignment="1">
      <alignment horizontal="center"/>
    </xf>
    <xf numFmtId="1" fontId="67" fillId="15" borderId="92" xfId="0" applyNumberFormat="1" applyFont="1" applyFill="1" applyBorder="1" applyAlignment="1">
      <alignment horizontal="center"/>
    </xf>
    <xf numFmtId="1" fontId="67" fillId="15" borderId="101" xfId="0" applyNumberFormat="1" applyFont="1" applyFill="1" applyBorder="1" applyAlignment="1">
      <alignment horizontal="center"/>
    </xf>
    <xf numFmtId="1" fontId="67" fillId="15" borderId="14" xfId="0" applyNumberFormat="1" applyFont="1" applyFill="1" applyBorder="1" applyAlignment="1" applyProtection="1">
      <alignment horizontal="left" vertical="center"/>
      <protection locked="0"/>
    </xf>
    <xf numFmtId="178" fontId="67" fillId="15" borderId="14" xfId="1" applyNumberFormat="1" applyFont="1" applyFill="1" applyBorder="1"/>
    <xf numFmtId="178" fontId="67" fillId="15" borderId="14" xfId="1" applyNumberFormat="1" applyFont="1" applyFill="1" applyBorder="1" applyAlignment="1">
      <alignment horizontal="center"/>
    </xf>
    <xf numFmtId="1" fontId="68" fillId="15" borderId="10" xfId="0" applyNumberFormat="1" applyFont="1" applyFill="1" applyBorder="1" applyAlignment="1" applyProtection="1">
      <alignment horizontal="left" vertical="center"/>
      <protection locked="0"/>
    </xf>
    <xf numFmtId="178" fontId="104" fillId="15" borderId="14" xfId="1" applyNumberFormat="1" applyFont="1" applyFill="1" applyBorder="1"/>
    <xf numFmtId="196" fontId="104" fillId="15" borderId="10" xfId="0" applyNumberFormat="1" applyFont="1" applyFill="1" applyBorder="1"/>
    <xf numFmtId="190" fontId="67" fillId="15" borderId="10" xfId="0" applyNumberFormat="1" applyFont="1" applyFill="1" applyBorder="1"/>
    <xf numFmtId="190" fontId="67" fillId="15" borderId="0" xfId="0" applyNumberFormat="1" applyFont="1" applyFill="1" applyBorder="1"/>
    <xf numFmtId="179" fontId="21" fillId="15" borderId="14" xfId="9" applyNumberFormat="1" applyFont="1" applyFill="1" applyBorder="1" applyAlignment="1"/>
    <xf numFmtId="1" fontId="67" fillId="15" borderId="14" xfId="0" applyFont="1" applyFill="1" applyBorder="1"/>
    <xf numFmtId="1" fontId="67" fillId="15" borderId="14" xfId="0" applyFont="1" applyFill="1" applyBorder="1" applyAlignment="1">
      <alignment horizontal="center"/>
    </xf>
    <xf numFmtId="192" fontId="68" fillId="15" borderId="14" xfId="0" applyNumberFormat="1" applyFont="1" applyFill="1" applyBorder="1" applyAlignment="1" applyProtection="1">
      <alignment horizontal="right" vertical="center"/>
      <protection locked="0"/>
    </xf>
    <xf numFmtId="179" fontId="21" fillId="15" borderId="10" xfId="9" applyNumberFormat="1" applyFont="1" applyFill="1" applyBorder="1" applyAlignment="1"/>
    <xf numFmtId="1" fontId="67" fillId="15" borderId="10" xfId="0" applyFont="1" applyFill="1" applyBorder="1" applyAlignment="1">
      <alignment horizontal="center"/>
    </xf>
    <xf numFmtId="192" fontId="68" fillId="15" borderId="10" xfId="0" applyNumberFormat="1" applyFont="1" applyFill="1" applyBorder="1" applyAlignment="1" applyProtection="1">
      <alignment horizontal="right" vertical="center"/>
      <protection locked="0"/>
    </xf>
    <xf numFmtId="179" fontId="21" fillId="15" borderId="10" xfId="0" applyNumberFormat="1" applyFont="1" applyFill="1" applyBorder="1" applyAlignment="1"/>
    <xf numFmtId="179" fontId="21" fillId="15" borderId="10" xfId="1" applyNumberFormat="1" applyFont="1" applyFill="1" applyBorder="1" applyAlignment="1" applyProtection="1"/>
    <xf numFmtId="1" fontId="21" fillId="15" borderId="10" xfId="0" applyFont="1" applyFill="1" applyBorder="1"/>
    <xf numFmtId="1" fontId="67" fillId="15" borderId="0" xfId="0" applyFont="1" applyFill="1" applyAlignment="1">
      <alignment horizontal="center"/>
    </xf>
    <xf numFmtId="1" fontId="69" fillId="15" borderId="0" xfId="0" applyFont="1" applyFill="1"/>
    <xf numFmtId="1" fontId="68" fillId="15" borderId="10" xfId="0" applyNumberFormat="1" applyFont="1" applyFill="1" applyBorder="1" applyAlignment="1" applyProtection="1">
      <alignment vertical="center"/>
    </xf>
    <xf numFmtId="1" fontId="68" fillId="15" borderId="54" xfId="0" applyNumberFormat="1" applyFont="1" applyFill="1" applyBorder="1" applyAlignment="1" applyProtection="1">
      <alignment horizontal="left" vertical="center"/>
    </xf>
    <xf numFmtId="1" fontId="67" fillId="15" borderId="54" xfId="0" applyFont="1" applyFill="1" applyBorder="1"/>
    <xf numFmtId="1" fontId="67" fillId="15" borderId="54" xfId="0" applyFont="1" applyFill="1" applyBorder="1" applyAlignment="1">
      <alignment horizontal="center"/>
    </xf>
    <xf numFmtId="38" fontId="67" fillId="15" borderId="54" xfId="0" applyNumberFormat="1" applyFont="1" applyFill="1" applyBorder="1"/>
    <xf numFmtId="1" fontId="68" fillId="15" borderId="14" xfId="0" applyNumberFormat="1" applyFont="1" applyFill="1" applyBorder="1" applyAlignment="1" applyProtection="1">
      <alignment horizontal="left" vertical="center"/>
    </xf>
    <xf numFmtId="38" fontId="67" fillId="15" borderId="14" xfId="0" applyNumberFormat="1" applyFont="1" applyFill="1" applyBorder="1"/>
    <xf numFmtId="1" fontId="68" fillId="15" borderId="10" xfId="0" applyNumberFormat="1" applyFont="1" applyFill="1" applyBorder="1" applyAlignment="1" applyProtection="1">
      <alignment horizontal="left" vertical="center"/>
    </xf>
    <xf numFmtId="1" fontId="67" fillId="15" borderId="54" xfId="0" applyFont="1" applyFill="1" applyBorder="1" applyAlignment="1">
      <alignment horizontal="left"/>
    </xf>
    <xf numFmtId="1" fontId="67" fillId="15" borderId="14" xfId="0" applyFont="1" applyFill="1" applyBorder="1" applyAlignment="1">
      <alignment horizontal="left"/>
    </xf>
    <xf numFmtId="1" fontId="51" fillId="15" borderId="0" xfId="0" applyFont="1" applyFill="1" applyAlignment="1"/>
    <xf numFmtId="1" fontId="51" fillId="15" borderId="0" xfId="0" applyFont="1" applyFill="1"/>
    <xf numFmtId="177" fontId="67" fillId="15" borderId="10" xfId="6" applyNumberFormat="1" applyFont="1" applyFill="1" applyBorder="1"/>
    <xf numFmtId="38" fontId="67" fillId="15" borderId="10" xfId="0" applyNumberFormat="1" applyFont="1" applyFill="1" applyBorder="1"/>
    <xf numFmtId="179" fontId="21" fillId="15" borderId="54" xfId="0" applyNumberFormat="1" applyFont="1" applyFill="1" applyBorder="1" applyAlignment="1"/>
    <xf numFmtId="1" fontId="67" fillId="15" borderId="43" xfId="0" applyFont="1" applyFill="1" applyBorder="1"/>
    <xf numFmtId="1" fontId="67" fillId="15" borderId="43" xfId="0" applyFont="1" applyFill="1" applyBorder="1" applyAlignment="1">
      <alignment horizontal="center"/>
    </xf>
    <xf numFmtId="179" fontId="21" fillId="15" borderId="14" xfId="0" applyNumberFormat="1" applyFont="1" applyFill="1" applyBorder="1" applyAlignment="1"/>
    <xf numFmtId="1" fontId="67" fillId="15" borderId="11" xfId="0" applyFont="1" applyFill="1" applyBorder="1"/>
    <xf numFmtId="1" fontId="67" fillId="15" borderId="11" xfId="0" applyFont="1" applyFill="1" applyBorder="1" applyAlignment="1">
      <alignment horizontal="center"/>
    </xf>
    <xf numFmtId="179" fontId="21" fillId="15" borderId="54" xfId="9" applyNumberFormat="1" applyFont="1" applyFill="1" applyBorder="1" applyAlignment="1"/>
    <xf numFmtId="179" fontId="21" fillId="15" borderId="5" xfId="9" applyNumberFormat="1" applyFont="1" applyFill="1" applyBorder="1" applyAlignment="1"/>
    <xf numFmtId="1" fontId="67" fillId="15" borderId="0" xfId="0" applyFont="1" applyFill="1" applyBorder="1"/>
    <xf numFmtId="1" fontId="67" fillId="15" borderId="0" xfId="0" applyFont="1" applyFill="1" applyBorder="1" applyAlignment="1">
      <alignment horizontal="center"/>
    </xf>
    <xf numFmtId="38" fontId="67" fillId="15" borderId="5" xfId="0" applyNumberFormat="1" applyFont="1" applyFill="1" applyBorder="1"/>
    <xf numFmtId="179" fontId="21" fillId="15" borderId="5" xfId="0" applyNumberFormat="1" applyFont="1" applyFill="1" applyBorder="1" applyAlignment="1"/>
    <xf numFmtId="179" fontId="21" fillId="15" borderId="54" xfId="1" applyNumberFormat="1" applyFont="1" applyFill="1" applyBorder="1" applyAlignment="1" applyProtection="1"/>
    <xf numFmtId="1" fontId="21" fillId="15" borderId="5" xfId="0" applyFont="1" applyFill="1" applyBorder="1"/>
    <xf numFmtId="1" fontId="21" fillId="15" borderId="14" xfId="0" applyFont="1" applyFill="1" applyBorder="1"/>
    <xf numFmtId="1" fontId="73" fillId="15" borderId="0" xfId="0" applyFont="1" applyFill="1" applyBorder="1" applyAlignment="1" applyProtection="1">
      <alignment vertical="center"/>
    </xf>
    <xf numFmtId="1" fontId="67" fillId="15" borderId="4" xfId="0" applyFont="1" applyFill="1" applyBorder="1" applyAlignment="1" applyProtection="1">
      <alignment vertical="center"/>
    </xf>
    <xf numFmtId="1" fontId="72" fillId="15" borderId="4" xfId="0" applyFont="1" applyFill="1" applyBorder="1" applyAlignment="1" applyProtection="1">
      <alignment horizontal="center" vertical="center"/>
    </xf>
    <xf numFmtId="1" fontId="67" fillId="15" borderId="0" xfId="0" applyFont="1" applyFill="1" applyAlignment="1">
      <alignment vertical="center"/>
    </xf>
    <xf numFmtId="1" fontId="67" fillId="15" borderId="15" xfId="0" applyFont="1" applyFill="1" applyBorder="1" applyAlignment="1" applyProtection="1">
      <alignment horizontal="left" vertical="center"/>
    </xf>
    <xf numFmtId="1" fontId="67" fillId="15" borderId="4" xfId="0" applyFont="1" applyFill="1" applyBorder="1" applyAlignment="1" applyProtection="1">
      <alignment horizontal="center" vertical="center"/>
    </xf>
    <xf numFmtId="1" fontId="67" fillId="15" borderId="3" xfId="0" applyFont="1" applyFill="1" applyBorder="1" applyAlignment="1" applyProtection="1">
      <alignment horizontal="center" vertical="center"/>
    </xf>
    <xf numFmtId="1" fontId="72" fillId="15" borderId="3" xfId="0" applyFont="1" applyFill="1" applyBorder="1" applyAlignment="1" applyProtection="1">
      <alignment horizontal="center" vertical="center"/>
    </xf>
    <xf numFmtId="1" fontId="67" fillId="15" borderId="6" xfId="0" applyFont="1" applyFill="1" applyBorder="1" applyAlignment="1" applyProtection="1">
      <alignment horizontal="left" vertical="center"/>
    </xf>
    <xf numFmtId="37" fontId="67" fillId="15" borderId="3" xfId="0" applyNumberFormat="1" applyFont="1" applyFill="1" applyBorder="1" applyAlignment="1" applyProtection="1">
      <alignment vertical="center"/>
    </xf>
    <xf numFmtId="37" fontId="67" fillId="15" borderId="32" xfId="0" applyNumberFormat="1" applyFont="1" applyFill="1" applyBorder="1" applyAlignment="1" applyProtection="1">
      <alignment vertical="center"/>
    </xf>
    <xf numFmtId="1" fontId="67" fillId="15" borderId="6" xfId="0" applyFont="1" applyFill="1" applyBorder="1" applyAlignment="1" applyProtection="1">
      <alignment horizontal="left" vertical="center" indent="1"/>
    </xf>
    <xf numFmtId="1" fontId="67" fillId="15" borderId="6" xfId="0" applyFont="1" applyFill="1" applyBorder="1" applyAlignment="1" applyProtection="1">
      <alignment horizontal="left" vertical="center" indent="2"/>
    </xf>
    <xf numFmtId="1" fontId="67" fillId="15" borderId="14" xfId="0" applyFont="1" applyFill="1" applyBorder="1" applyAlignment="1" applyProtection="1">
      <alignment horizontal="left" vertical="center"/>
    </xf>
    <xf numFmtId="37" fontId="104" fillId="15" borderId="32" xfId="0" applyNumberFormat="1" applyFont="1" applyFill="1" applyBorder="1" applyAlignment="1" applyProtection="1">
      <alignment vertical="center"/>
    </xf>
    <xf numFmtId="38" fontId="104" fillId="15" borderId="54" xfId="0" applyNumberFormat="1" applyFont="1" applyFill="1" applyBorder="1"/>
    <xf numFmtId="38" fontId="104" fillId="15" borderId="14" xfId="0" applyNumberFormat="1" applyFont="1" applyFill="1" applyBorder="1"/>
    <xf numFmtId="38" fontId="104" fillId="15" borderId="5" xfId="0" applyNumberFormat="1" applyFont="1" applyFill="1" applyBorder="1"/>
    <xf numFmtId="38" fontId="104" fillId="15" borderId="98" xfId="0" applyNumberFormat="1" applyFont="1" applyFill="1" applyBorder="1"/>
    <xf numFmtId="38" fontId="104" fillId="15" borderId="99" xfId="0" applyNumberFormat="1" applyFont="1" applyFill="1" applyBorder="1"/>
    <xf numFmtId="38" fontId="104" fillId="15" borderId="10" xfId="0" applyNumberFormat="1" applyFont="1" applyFill="1" applyBorder="1"/>
    <xf numFmtId="192" fontId="104" fillId="15" borderId="14" xfId="0" applyNumberFormat="1" applyFont="1" applyFill="1" applyBorder="1" applyAlignment="1" applyProtection="1">
      <alignment horizontal="right" vertical="center"/>
      <protection locked="0"/>
    </xf>
    <xf numFmtId="192" fontId="104" fillId="15" borderId="10" xfId="0" applyNumberFormat="1" applyFont="1" applyFill="1" applyBorder="1" applyAlignment="1" applyProtection="1">
      <alignment horizontal="right" vertical="center"/>
      <protection locked="0"/>
    </xf>
    <xf numFmtId="1" fontId="56" fillId="15" borderId="22" xfId="0" applyNumberFormat="1" applyFont="1" applyFill="1" applyBorder="1" applyAlignment="1" applyProtection="1">
      <alignment horizontal="left" vertical="center"/>
      <protection locked="0"/>
    </xf>
    <xf numFmtId="179" fontId="56" fillId="15" borderId="21" xfId="0" applyNumberFormat="1" applyFont="1" applyFill="1" applyBorder="1" applyAlignment="1" applyProtection="1">
      <alignment vertical="center"/>
      <protection locked="0"/>
    </xf>
    <xf numFmtId="179" fontId="102" fillId="15" borderId="21" xfId="0" applyNumberFormat="1" applyFont="1" applyFill="1" applyBorder="1" applyAlignment="1" applyProtection="1">
      <alignment vertical="center"/>
      <protection locked="0"/>
    </xf>
    <xf numFmtId="1" fontId="56" fillId="15" borderId="22" xfId="0" quotePrefix="1" applyNumberFormat="1" applyFont="1" applyFill="1" applyBorder="1" applyAlignment="1" applyProtection="1">
      <alignment horizontal="left" vertical="center"/>
      <protection locked="0"/>
    </xf>
    <xf numFmtId="186" fontId="56" fillId="15" borderId="21" xfId="0" applyNumberFormat="1" applyFont="1" applyFill="1" applyBorder="1" applyAlignment="1" applyProtection="1">
      <alignment vertical="center"/>
      <protection locked="0"/>
    </xf>
    <xf numFmtId="1" fontId="56" fillId="15" borderId="25" xfId="0" applyNumberFormat="1" applyFont="1" applyFill="1" applyBorder="1" applyAlignment="1" applyProtection="1">
      <alignment horizontal="left" vertical="center"/>
      <protection locked="0"/>
    </xf>
    <xf numFmtId="186" fontId="56" fillId="15" borderId="28" xfId="0" applyNumberFormat="1" applyFont="1" applyFill="1" applyBorder="1" applyAlignment="1" applyProtection="1">
      <alignment vertical="center"/>
      <protection locked="0"/>
    </xf>
    <xf numFmtId="186" fontId="102" fillId="15" borderId="28" xfId="0" applyNumberFormat="1" applyFont="1" applyFill="1" applyBorder="1" applyAlignment="1" applyProtection="1">
      <alignment vertical="center"/>
      <protection locked="0"/>
    </xf>
    <xf numFmtId="179" fontId="102" fillId="15" borderId="53" xfId="0" applyNumberFormat="1" applyFont="1" applyFill="1" applyBorder="1" applyAlignment="1" applyProtection="1">
      <alignment vertical="center"/>
      <protection locked="0"/>
    </xf>
    <xf numFmtId="179" fontId="102" fillId="15" borderId="28" xfId="0" applyNumberFormat="1" applyFont="1" applyFill="1" applyBorder="1" applyAlignment="1" applyProtection="1">
      <alignment vertical="center"/>
      <protection locked="0"/>
    </xf>
    <xf numFmtId="186" fontId="102" fillId="15" borderId="62" xfId="0" applyNumberFormat="1" applyFont="1" applyFill="1" applyBorder="1" applyAlignment="1" applyProtection="1">
      <alignment vertical="center"/>
      <protection locked="0"/>
    </xf>
    <xf numFmtId="186" fontId="102" fillId="15" borderId="57" xfId="0" applyNumberFormat="1" applyFont="1" applyFill="1" applyBorder="1" applyAlignment="1" applyProtection="1">
      <alignment vertical="center"/>
      <protection locked="0"/>
    </xf>
    <xf numFmtId="186" fontId="102" fillId="15" borderId="21" xfId="0" applyNumberFormat="1" applyFont="1" applyFill="1" applyBorder="1" applyAlignment="1" applyProtection="1">
      <alignment vertical="center"/>
    </xf>
    <xf numFmtId="186" fontId="56" fillId="15" borderId="21" xfId="0" applyNumberFormat="1" applyFont="1" applyFill="1" applyBorder="1" applyAlignment="1" applyProtection="1">
      <alignment vertical="center"/>
    </xf>
    <xf numFmtId="186" fontId="102" fillId="15" borderId="24" xfId="0" applyNumberFormat="1" applyFont="1" applyFill="1" applyBorder="1" applyAlignment="1" applyProtection="1">
      <alignment vertical="center"/>
      <protection locked="0"/>
    </xf>
    <xf numFmtId="186" fontId="102" fillId="15" borderId="17" xfId="0" applyNumberFormat="1" applyFont="1" applyFill="1" applyBorder="1" applyAlignment="1" applyProtection="1">
      <alignment vertical="center"/>
    </xf>
    <xf numFmtId="186" fontId="102" fillId="15" borderId="64" xfId="0" applyNumberFormat="1" applyFont="1" applyFill="1" applyBorder="1" applyAlignment="1" applyProtection="1">
      <alignment vertical="center"/>
      <protection locked="0"/>
    </xf>
    <xf numFmtId="186" fontId="102" fillId="15" borderId="67" xfId="0" applyNumberFormat="1" applyFont="1" applyFill="1" applyBorder="1" applyAlignment="1" applyProtection="1">
      <alignment vertical="center"/>
      <protection locked="0"/>
    </xf>
    <xf numFmtId="1" fontId="77" fillId="15" borderId="22" xfId="0" applyNumberFormat="1" applyFont="1" applyFill="1" applyBorder="1" applyAlignment="1" applyProtection="1">
      <alignment horizontal="left" vertical="center"/>
      <protection locked="0"/>
    </xf>
    <xf numFmtId="1" fontId="77" fillId="15" borderId="22" xfId="0" quotePrefix="1" applyNumberFormat="1" applyFont="1" applyFill="1" applyBorder="1" applyAlignment="1" applyProtection="1">
      <alignment horizontal="left" vertical="center"/>
      <protection locked="0"/>
    </xf>
    <xf numFmtId="1" fontId="77" fillId="15" borderId="25" xfId="0" applyNumberFormat="1" applyFont="1" applyFill="1" applyBorder="1" applyAlignment="1" applyProtection="1">
      <alignment horizontal="left" vertical="center"/>
      <protection locked="0"/>
    </xf>
    <xf numFmtId="186" fontId="102" fillId="15" borderId="9" xfId="0" applyNumberFormat="1" applyFont="1" applyFill="1" applyBorder="1" applyAlignment="1" applyProtection="1">
      <alignment vertical="center"/>
      <protection locked="0"/>
    </xf>
    <xf numFmtId="186" fontId="102" fillId="15" borderId="14" xfId="0" applyNumberFormat="1" applyFont="1" applyFill="1" applyBorder="1" applyAlignment="1" applyProtection="1">
      <alignment vertical="center"/>
      <protection locked="0"/>
    </xf>
    <xf numFmtId="186" fontId="102" fillId="15" borderId="6" xfId="0" applyNumberFormat="1" applyFont="1" applyFill="1" applyBorder="1" applyAlignment="1" applyProtection="1">
      <alignment vertical="center"/>
    </xf>
    <xf numFmtId="186" fontId="102" fillId="15" borderId="5" xfId="0" applyNumberFormat="1" applyFont="1" applyFill="1" applyBorder="1" applyAlignment="1" applyProtection="1">
      <alignment vertical="center"/>
    </xf>
    <xf numFmtId="186" fontId="102" fillId="15" borderId="14" xfId="0" applyNumberFormat="1" applyFont="1" applyFill="1" applyBorder="1" applyAlignment="1" applyProtection="1">
      <alignment vertical="center"/>
    </xf>
    <xf numFmtId="186" fontId="102" fillId="15" borderId="54" xfId="0" applyNumberFormat="1" applyFont="1" applyFill="1" applyBorder="1" applyAlignment="1" applyProtection="1">
      <alignment vertical="center"/>
    </xf>
    <xf numFmtId="186" fontId="102" fillId="15" borderId="16" xfId="0" applyNumberFormat="1" applyFont="1" applyFill="1" applyBorder="1" applyAlignment="1" applyProtection="1">
      <alignment vertical="center"/>
    </xf>
    <xf numFmtId="186" fontId="51" fillId="15" borderId="54" xfId="0" applyNumberFormat="1" applyFont="1" applyFill="1" applyBorder="1" applyAlignment="1" applyProtection="1">
      <alignment vertical="center"/>
      <protection locked="0"/>
    </xf>
    <xf numFmtId="186" fontId="51" fillId="15" borderId="5" xfId="0" applyNumberFormat="1" applyFont="1" applyFill="1" applyBorder="1" applyAlignment="1" applyProtection="1">
      <alignment vertical="center"/>
      <protection locked="0"/>
    </xf>
    <xf numFmtId="186" fontId="51" fillId="15" borderId="14" xfId="0" applyNumberFormat="1" applyFont="1" applyFill="1" applyBorder="1" applyAlignment="1" applyProtection="1">
      <alignment vertical="center"/>
      <protection locked="0"/>
    </xf>
    <xf numFmtId="186" fontId="51" fillId="15" borderId="10" xfId="0" applyNumberFormat="1" applyFont="1" applyFill="1" applyBorder="1" applyAlignment="1" applyProtection="1">
      <alignment vertical="center"/>
      <protection locked="0"/>
    </xf>
    <xf numFmtId="186" fontId="51" fillId="15" borderId="19" xfId="0" applyNumberFormat="1" applyFont="1" applyFill="1" applyBorder="1" applyAlignment="1" applyProtection="1">
      <alignment vertical="center"/>
      <protection locked="0"/>
    </xf>
    <xf numFmtId="186" fontId="51" fillId="15" borderId="89" xfId="0" applyNumberFormat="1" applyFont="1" applyFill="1" applyBorder="1" applyAlignment="1" applyProtection="1">
      <alignment vertical="center"/>
      <protection locked="0"/>
    </xf>
    <xf numFmtId="186" fontId="87" fillId="15" borderId="0" xfId="0" applyNumberFormat="1" applyFont="1" applyFill="1" applyBorder="1" applyAlignment="1" applyProtection="1">
      <alignment vertical="center"/>
      <protection locked="0"/>
    </xf>
    <xf numFmtId="186" fontId="87" fillId="15" borderId="54" xfId="0" applyNumberFormat="1" applyFont="1" applyFill="1" applyBorder="1" applyAlignment="1" applyProtection="1">
      <alignment vertical="center"/>
      <protection locked="0"/>
    </xf>
    <xf numFmtId="186" fontId="87" fillId="15" borderId="14" xfId="0" applyNumberFormat="1" applyFont="1" applyFill="1" applyBorder="1" applyAlignment="1" applyProtection="1">
      <alignment vertical="center"/>
      <protection locked="0"/>
    </xf>
    <xf numFmtId="179" fontId="112" fillId="2" borderId="10" xfId="1" applyNumberFormat="1" applyFont="1" applyFill="1" applyBorder="1" applyAlignment="1">
      <alignment vertical="center"/>
    </xf>
    <xf numFmtId="179" fontId="112" fillId="2" borderId="32" xfId="0" applyNumberFormat="1" applyFont="1" applyFill="1" applyBorder="1" applyAlignment="1" applyProtection="1">
      <alignment vertical="center"/>
    </xf>
    <xf numFmtId="3" fontId="40" fillId="0" borderId="5" xfId="1" applyNumberFormat="1" applyFont="1" applyFill="1" applyBorder="1" applyAlignment="1" applyProtection="1">
      <alignment horizontal="right" vertical="center"/>
      <protection locked="0"/>
    </xf>
    <xf numFmtId="194" fontId="40" fillId="0" borderId="14" xfId="1" applyNumberFormat="1" applyFont="1" applyFill="1" applyBorder="1" applyAlignment="1" applyProtection="1">
      <alignment horizontal="right" vertical="center"/>
      <protection locked="0"/>
    </xf>
    <xf numFmtId="3" fontId="40" fillId="0" borderId="6" xfId="1" applyNumberFormat="1" applyFont="1" applyFill="1" applyBorder="1" applyAlignment="1" applyProtection="1">
      <alignment horizontal="right" vertical="center"/>
      <protection locked="0"/>
    </xf>
    <xf numFmtId="3" fontId="40" fillId="0" borderId="5" xfId="1" applyNumberFormat="1" applyFont="1" applyFill="1" applyBorder="1" applyAlignment="1" applyProtection="1">
      <alignment vertical="center"/>
      <protection locked="0"/>
    </xf>
    <xf numFmtId="3" fontId="40" fillId="0" borderId="14" xfId="1" applyNumberFormat="1" applyFont="1" applyFill="1" applyBorder="1" applyAlignment="1" applyProtection="1">
      <alignment horizontal="right" vertical="center"/>
      <protection locked="0"/>
    </xf>
    <xf numFmtId="1" fontId="47" fillId="0" borderId="0" xfId="0" applyFont="1" applyFill="1" applyAlignment="1">
      <alignment horizontal="center" vertical="center"/>
    </xf>
    <xf numFmtId="1" fontId="47" fillId="0" borderId="0" xfId="0" applyFont="1" applyFill="1" applyAlignment="1">
      <alignment vertical="center"/>
    </xf>
    <xf numFmtId="1" fontId="0" fillId="16" borderId="0" xfId="0" applyFill="1" applyAlignment="1">
      <alignment vertical="center"/>
    </xf>
    <xf numFmtId="1" fontId="0" fillId="16" borderId="0" xfId="0" applyFill="1" applyAlignment="1">
      <alignment horizontal="center" vertical="center"/>
    </xf>
    <xf numFmtId="1" fontId="0" fillId="0" borderId="0" xfId="0" applyAlignment="1">
      <alignment horizontal="center" vertical="center"/>
    </xf>
    <xf numFmtId="1" fontId="0" fillId="17" borderId="0" xfId="0" applyFill="1"/>
    <xf numFmtId="1" fontId="0" fillId="17" borderId="0" xfId="0" applyFill="1" applyAlignment="1">
      <alignment horizontal="center"/>
    </xf>
    <xf numFmtId="1" fontId="0" fillId="17" borderId="0" xfId="0" applyFill="1" applyAlignment="1">
      <alignment vertical="center"/>
    </xf>
    <xf numFmtId="1" fontId="0" fillId="16" borderId="10" xfId="0" applyFill="1" applyBorder="1" applyAlignment="1">
      <alignment vertical="center"/>
    </xf>
    <xf numFmtId="1" fontId="0" fillId="0" borderId="27" xfId="0" applyBorder="1" applyAlignment="1">
      <alignment vertical="center"/>
    </xf>
    <xf numFmtId="1" fontId="0" fillId="0" borderId="11" xfId="0" applyBorder="1" applyAlignment="1">
      <alignment vertical="center"/>
    </xf>
    <xf numFmtId="1" fontId="0" fillId="0" borderId="30" xfId="0" applyBorder="1" applyAlignment="1">
      <alignment vertical="center"/>
    </xf>
    <xf numFmtId="37" fontId="48" fillId="0" borderId="0" xfId="0" applyNumberFormat="1" applyFont="1" applyFill="1" applyBorder="1" applyAlignment="1" applyProtection="1">
      <alignment horizontal="left" vertical="center"/>
      <protection locked="0"/>
    </xf>
    <xf numFmtId="1" fontId="0" fillId="0" borderId="43" xfId="0" applyBorder="1" applyAlignment="1">
      <alignment vertical="center"/>
    </xf>
    <xf numFmtId="1" fontId="0" fillId="0" borderId="57" xfId="0" applyBorder="1" applyAlignment="1">
      <alignment vertical="center"/>
    </xf>
    <xf numFmtId="1" fontId="0" fillId="0" borderId="8" xfId="0" applyBorder="1" applyAlignment="1">
      <alignment vertical="center"/>
    </xf>
    <xf numFmtId="1" fontId="0" fillId="0" borderId="0" xfId="0" applyBorder="1" applyAlignment="1">
      <alignment vertical="center"/>
    </xf>
    <xf numFmtId="1" fontId="0" fillId="0" borderId="23" xfId="0" applyBorder="1" applyAlignment="1">
      <alignment vertical="center"/>
    </xf>
    <xf numFmtId="1" fontId="0" fillId="0" borderId="42" xfId="0" applyBorder="1" applyAlignment="1">
      <alignment vertical="center"/>
    </xf>
    <xf numFmtId="1" fontId="0" fillId="0" borderId="43" xfId="0" applyBorder="1" applyAlignment="1">
      <alignment horizontal="center" vertical="center"/>
    </xf>
    <xf numFmtId="1" fontId="0" fillId="0" borderId="0" xfId="0" applyBorder="1" applyAlignment="1">
      <alignment horizontal="center" vertical="center"/>
    </xf>
    <xf numFmtId="1" fontId="0" fillId="0" borderId="11" xfId="0" applyBorder="1" applyAlignment="1">
      <alignment horizontal="center" vertical="center"/>
    </xf>
    <xf numFmtId="1" fontId="45" fillId="0" borderId="10" xfId="0" applyFont="1" applyFill="1" applyBorder="1" applyAlignment="1">
      <alignment horizontal="left" vertical="center"/>
    </xf>
    <xf numFmtId="1" fontId="25" fillId="0" borderId="10" xfId="0" applyFont="1" applyBorder="1"/>
    <xf numFmtId="1" fontId="0" fillId="18" borderId="0" xfId="0" applyFill="1"/>
    <xf numFmtId="1" fontId="0" fillId="0" borderId="0" xfId="0" applyBorder="1" applyAlignment="1">
      <alignment vertical="center"/>
    </xf>
    <xf numFmtId="206" fontId="44" fillId="0" borderId="10" xfId="1" applyNumberFormat="1" applyFont="1" applyFill="1" applyBorder="1" applyAlignment="1">
      <alignment vertical="center"/>
    </xf>
    <xf numFmtId="206" fontId="44" fillId="0" borderId="5" xfId="1" applyNumberFormat="1" applyFont="1" applyFill="1" applyBorder="1" applyAlignment="1">
      <alignment vertical="center"/>
    </xf>
    <xf numFmtId="206" fontId="44" fillId="0" borderId="14" xfId="1" applyNumberFormat="1" applyFont="1" applyFill="1" applyBorder="1" applyAlignment="1">
      <alignment vertical="center"/>
    </xf>
    <xf numFmtId="207" fontId="44" fillId="0" borderId="14" xfId="1" applyNumberFormat="1" applyFont="1" applyFill="1" applyBorder="1" applyAlignment="1">
      <alignment vertical="center"/>
    </xf>
    <xf numFmtId="208" fontId="44" fillId="0" borderId="10" xfId="0" applyNumberFormat="1" applyFont="1" applyFill="1" applyBorder="1" applyAlignment="1" applyProtection="1">
      <alignment vertical="center"/>
      <protection locked="0"/>
    </xf>
    <xf numFmtId="206" fontId="40" fillId="0" borderId="5" xfId="0" applyNumberFormat="1" applyFont="1" applyFill="1" applyBorder="1" applyAlignment="1" applyProtection="1">
      <alignment vertical="center"/>
      <protection locked="0"/>
    </xf>
    <xf numFmtId="206" fontId="40" fillId="0" borderId="10" xfId="0" applyNumberFormat="1" applyFont="1" applyFill="1" applyBorder="1" applyAlignment="1" applyProtection="1">
      <alignment vertical="center"/>
      <protection locked="0"/>
    </xf>
    <xf numFmtId="206" fontId="40" fillId="0" borderId="6" xfId="0" applyNumberFormat="1" applyFont="1" applyFill="1" applyBorder="1" applyAlignment="1" applyProtection="1">
      <alignment horizontal="right" vertical="center"/>
      <protection locked="0"/>
    </xf>
    <xf numFmtId="206" fontId="40" fillId="0" borderId="14" xfId="0" applyNumberFormat="1" applyFont="1" applyFill="1" applyBorder="1" applyAlignment="1" applyProtection="1">
      <alignment vertical="center"/>
      <protection locked="0"/>
    </xf>
    <xf numFmtId="208" fontId="40" fillId="0" borderId="5" xfId="0" applyNumberFormat="1" applyFont="1" applyFill="1" applyBorder="1" applyAlignment="1" applyProtection="1">
      <alignment vertical="center"/>
      <protection locked="0"/>
    </xf>
    <xf numFmtId="208" fontId="40" fillId="0" borderId="6" xfId="0" applyNumberFormat="1" applyFont="1" applyFill="1" applyBorder="1" applyAlignment="1" applyProtection="1">
      <alignment vertical="center"/>
      <protection locked="0"/>
    </xf>
    <xf numFmtId="208" fontId="40" fillId="0" borderId="14" xfId="0" applyNumberFormat="1" applyFont="1" applyFill="1" applyBorder="1" applyAlignment="1" applyProtection="1">
      <alignment vertical="center"/>
      <protection locked="0"/>
    </xf>
    <xf numFmtId="206" fontId="40" fillId="0" borderId="6" xfId="0" applyNumberFormat="1" applyFont="1" applyFill="1" applyBorder="1" applyAlignment="1" applyProtection="1">
      <alignment vertical="center"/>
      <protection locked="0"/>
    </xf>
    <xf numFmtId="208" fontId="40" fillId="0" borderId="5" xfId="0" applyNumberFormat="1" applyFont="1" applyFill="1" applyBorder="1" applyAlignment="1" applyProtection="1">
      <alignment horizontal="right" vertical="center"/>
      <protection locked="0"/>
    </xf>
    <xf numFmtId="208" fontId="40" fillId="0" borderId="6" xfId="0" applyNumberFormat="1" applyFont="1" applyFill="1" applyBorder="1" applyAlignment="1" applyProtection="1">
      <alignment horizontal="right" vertical="center"/>
      <protection locked="0"/>
    </xf>
    <xf numFmtId="208" fontId="40" fillId="0" borderId="14" xfId="0" applyNumberFormat="1" applyFont="1" applyFill="1" applyBorder="1" applyAlignment="1" applyProtection="1">
      <alignment horizontal="right" vertical="center"/>
      <protection locked="0"/>
    </xf>
    <xf numFmtId="208" fontId="44" fillId="0" borderId="5" xfId="0" applyNumberFormat="1" applyFont="1" applyFill="1" applyBorder="1" applyAlignment="1" applyProtection="1">
      <alignment vertical="center"/>
      <protection locked="0"/>
    </xf>
    <xf numFmtId="208" fontId="44" fillId="0" borderId="14" xfId="0" applyNumberFormat="1" applyFont="1" applyFill="1" applyBorder="1" applyAlignment="1" applyProtection="1">
      <alignment vertical="center"/>
      <protection locked="0"/>
    </xf>
    <xf numFmtId="208" fontId="44" fillId="0" borderId="54" xfId="0" applyNumberFormat="1" applyFont="1" applyFill="1" applyBorder="1" applyAlignment="1" applyProtection="1">
      <alignment vertical="center"/>
      <protection locked="0"/>
    </xf>
    <xf numFmtId="208" fontId="44" fillId="0" borderId="19" xfId="0" applyNumberFormat="1" applyFont="1" applyFill="1" applyBorder="1" applyAlignment="1" applyProtection="1">
      <alignment vertical="center"/>
      <protection locked="0"/>
    </xf>
    <xf numFmtId="208" fontId="44" fillId="0" borderId="5" xfId="0" applyNumberFormat="1" applyFont="1" applyFill="1" applyBorder="1" applyAlignment="1" applyProtection="1">
      <alignment horizontal="right" vertical="center"/>
      <protection locked="0"/>
    </xf>
    <xf numFmtId="208" fontId="44" fillId="0" borderId="92" xfId="0" applyNumberFormat="1" applyFont="1" applyFill="1" applyBorder="1" applyAlignment="1" applyProtection="1">
      <alignment vertical="center"/>
      <protection locked="0"/>
    </xf>
    <xf numFmtId="208" fontId="44" fillId="0" borderId="5" xfId="0" applyNumberFormat="1" applyFont="1" applyFill="1" applyBorder="1" applyAlignment="1" applyProtection="1">
      <alignment vertical="center"/>
    </xf>
    <xf numFmtId="208" fontId="44" fillId="0" borderId="6" xfId="0" applyNumberFormat="1" applyFont="1" applyFill="1" applyBorder="1" applyAlignment="1" applyProtection="1">
      <alignment vertical="center"/>
    </xf>
    <xf numFmtId="208" fontId="44" fillId="0" borderId="14" xfId="0" applyNumberFormat="1" applyFont="1" applyFill="1" applyBorder="1" applyAlignment="1" applyProtection="1">
      <alignment vertical="center"/>
    </xf>
    <xf numFmtId="208" fontId="44" fillId="0" borderId="10" xfId="0" applyNumberFormat="1" applyFont="1" applyFill="1" applyBorder="1" applyAlignment="1" applyProtection="1">
      <alignment vertical="center"/>
    </xf>
    <xf numFmtId="208" fontId="44" fillId="0" borderId="54" xfId="0" applyNumberFormat="1" applyFont="1" applyFill="1" applyBorder="1" applyAlignment="1" applyProtection="1">
      <alignment vertical="center"/>
    </xf>
    <xf numFmtId="208" fontId="44" fillId="0" borderId="6" xfId="0" applyNumberFormat="1" applyFont="1" applyFill="1" applyBorder="1" applyAlignment="1" applyProtection="1">
      <alignment vertical="center"/>
      <protection locked="0"/>
    </xf>
    <xf numFmtId="208" fontId="44" fillId="0" borderId="39" xfId="0" applyNumberFormat="1" applyFont="1" applyFill="1" applyBorder="1" applyAlignment="1" applyProtection="1">
      <alignment vertical="center"/>
      <protection locked="0"/>
    </xf>
    <xf numFmtId="208" fontId="44" fillId="0" borderId="63" xfId="0" applyNumberFormat="1" applyFont="1" applyFill="1" applyBorder="1" applyAlignment="1" applyProtection="1">
      <alignment horizontal="right" vertical="center"/>
      <protection locked="0"/>
    </xf>
    <xf numFmtId="208" fontId="44" fillId="0" borderId="65" xfId="0" applyNumberFormat="1" applyFont="1" applyFill="1" applyBorder="1" applyAlignment="1" applyProtection="1">
      <alignment vertical="center"/>
      <protection locked="0"/>
    </xf>
    <xf numFmtId="208" fontId="44" fillId="0" borderId="68" xfId="0" applyNumberFormat="1" applyFont="1" applyFill="1" applyBorder="1" applyAlignment="1" applyProtection="1">
      <alignment vertical="center"/>
      <protection locked="0"/>
    </xf>
    <xf numFmtId="206" fontId="44" fillId="0" borderId="5" xfId="0" applyNumberFormat="1" applyFont="1" applyFill="1" applyBorder="1" applyAlignment="1" applyProtection="1">
      <alignment vertical="center"/>
      <protection locked="0"/>
    </xf>
    <xf numFmtId="206" fontId="44" fillId="0" borderId="10" xfId="0" applyNumberFormat="1" applyFont="1" applyFill="1" applyBorder="1" applyAlignment="1" applyProtection="1">
      <alignment vertical="center"/>
      <protection locked="0"/>
    </xf>
    <xf numFmtId="206" fontId="44" fillId="0" borderId="6" xfId="0" applyNumberFormat="1" applyFont="1" applyFill="1" applyBorder="1" applyAlignment="1" applyProtection="1">
      <alignment vertical="center"/>
      <protection locked="0"/>
    </xf>
    <xf numFmtId="206" fontId="44" fillId="0" borderId="39" xfId="0" applyNumberFormat="1" applyFont="1" applyFill="1" applyBorder="1" applyAlignment="1" applyProtection="1">
      <alignment vertical="center"/>
      <protection locked="0"/>
    </xf>
    <xf numFmtId="206" fontId="44" fillId="0" borderId="63" xfId="0" applyNumberFormat="1" applyFont="1" applyFill="1" applyBorder="1" applyAlignment="1" applyProtection="1">
      <alignment vertical="center"/>
      <protection locked="0"/>
    </xf>
    <xf numFmtId="206" fontId="44" fillId="0" borderId="65" xfId="0" applyNumberFormat="1" applyFont="1" applyFill="1" applyBorder="1" applyAlignment="1" applyProtection="1">
      <alignment vertical="center"/>
      <protection locked="0"/>
    </xf>
    <xf numFmtId="206" fontId="44" fillId="0" borderId="68" xfId="0" applyNumberFormat="1" applyFont="1" applyFill="1" applyBorder="1" applyAlignment="1" applyProtection="1">
      <alignment vertical="center"/>
      <protection locked="0"/>
    </xf>
    <xf numFmtId="206" fontId="44" fillId="0" borderId="14" xfId="0" applyNumberFormat="1" applyFont="1" applyFill="1" applyBorder="1" applyAlignment="1" applyProtection="1">
      <alignment vertical="center"/>
      <protection locked="0"/>
    </xf>
    <xf numFmtId="206" fontId="44" fillId="0" borderId="0" xfId="0" applyNumberFormat="1" applyFont="1" applyFill="1" applyBorder="1" applyAlignment="1" applyProtection="1">
      <alignment vertical="center"/>
      <protection locked="0"/>
    </xf>
    <xf numFmtId="206" fontId="44" fillId="0" borderId="2" xfId="0" applyNumberFormat="1" applyFont="1" applyFill="1" applyBorder="1" applyAlignment="1" applyProtection="1">
      <alignment vertical="center"/>
      <protection locked="0"/>
    </xf>
    <xf numFmtId="206" fontId="44" fillId="0" borderId="21" xfId="0" applyNumberFormat="1" applyFont="1" applyFill="1" applyBorder="1" applyAlignment="1" applyProtection="1">
      <alignment vertical="center"/>
      <protection locked="0"/>
    </xf>
    <xf numFmtId="206" fontId="44" fillId="0" borderId="8" xfId="0" applyNumberFormat="1" applyFont="1" applyFill="1" applyBorder="1" applyAlignment="1" applyProtection="1">
      <alignment vertical="center"/>
      <protection locked="0"/>
    </xf>
    <xf numFmtId="206" fontId="44" fillId="0" borderId="13" xfId="0" applyNumberFormat="1" applyFont="1" applyFill="1" applyBorder="1" applyAlignment="1" applyProtection="1">
      <alignment vertical="center"/>
      <protection locked="0"/>
    </xf>
    <xf numFmtId="206" fontId="44" fillId="0" borderId="59" xfId="0" applyNumberFormat="1" applyFont="1" applyFill="1" applyBorder="1" applyAlignment="1" applyProtection="1">
      <alignment vertical="center"/>
      <protection locked="0"/>
    </xf>
    <xf numFmtId="206" fontId="44" fillId="0" borderId="61" xfId="0" applyNumberFormat="1" applyFont="1" applyFill="1" applyBorder="1" applyAlignment="1" applyProtection="1">
      <alignment vertical="center"/>
      <protection locked="0"/>
    </xf>
    <xf numFmtId="206" fontId="44" fillId="0" borderId="52" xfId="0" applyNumberFormat="1" applyFont="1" applyFill="1" applyBorder="1" applyAlignment="1" applyProtection="1">
      <alignment vertical="center"/>
      <protection locked="0"/>
    </xf>
    <xf numFmtId="206" fontId="44" fillId="0" borderId="4" xfId="0" applyNumberFormat="1" applyFont="1" applyFill="1" applyBorder="1" applyAlignment="1" applyProtection="1">
      <alignment vertical="center"/>
      <protection locked="0"/>
    </xf>
    <xf numFmtId="206" fontId="44" fillId="0" borderId="3" xfId="0" applyNumberFormat="1" applyFont="1" applyFill="1" applyBorder="1" applyAlignment="1" applyProtection="1">
      <alignment vertical="center"/>
      <protection locked="0"/>
    </xf>
    <xf numFmtId="206" fontId="44" fillId="0" borderId="24" xfId="0" applyNumberFormat="1" applyFont="1" applyFill="1" applyBorder="1" applyAlignment="1" applyProtection="1">
      <alignment vertical="center"/>
      <protection locked="0"/>
    </xf>
    <xf numFmtId="206" fontId="44" fillId="0" borderId="12" xfId="0" applyNumberFormat="1" applyFont="1" applyFill="1" applyBorder="1" applyAlignment="1" applyProtection="1">
      <alignment vertical="center"/>
      <protection locked="0"/>
    </xf>
    <xf numFmtId="206" fontId="44" fillId="0" borderId="57" xfId="0" applyNumberFormat="1" applyFont="1" applyFill="1" applyBorder="1" applyAlignment="1" applyProtection="1">
      <alignment horizontal="right" vertical="center"/>
      <protection locked="0"/>
    </xf>
    <xf numFmtId="206" fontId="44" fillId="0" borderId="54" xfId="0" applyNumberFormat="1" applyFont="1" applyFill="1" applyBorder="1" applyAlignment="1" applyProtection="1">
      <alignment horizontal="right" vertical="center"/>
      <protection locked="0"/>
    </xf>
    <xf numFmtId="206" fontId="44" fillId="0" borderId="97" xfId="0" applyNumberFormat="1" applyFont="1" applyFill="1" applyBorder="1" applyAlignment="1" applyProtection="1">
      <alignment vertical="center"/>
      <protection locked="0"/>
    </xf>
    <xf numFmtId="206" fontId="44" fillId="0" borderId="95" xfId="0" applyNumberFormat="1" applyFont="1" applyFill="1" applyBorder="1" applyAlignment="1" applyProtection="1">
      <alignment vertical="center"/>
      <protection locked="0"/>
    </xf>
    <xf numFmtId="206" fontId="44" fillId="0" borderId="71" xfId="0" applyNumberFormat="1" applyFont="1" applyFill="1" applyBorder="1" applyAlignment="1" applyProtection="1">
      <alignment vertical="center"/>
      <protection locked="0"/>
    </xf>
    <xf numFmtId="206" fontId="44" fillId="0" borderId="127" xfId="0" applyNumberFormat="1" applyFont="1" applyFill="1" applyBorder="1" applyAlignment="1" applyProtection="1">
      <alignment vertical="center"/>
      <protection locked="0"/>
    </xf>
    <xf numFmtId="1" fontId="40" fillId="0" borderId="54" xfId="0" applyFont="1" applyFill="1" applyBorder="1" applyAlignment="1" applyProtection="1">
      <alignment horizontal="center" vertical="center"/>
      <protection locked="0"/>
    </xf>
    <xf numFmtId="1" fontId="40" fillId="0" borderId="23" xfId="0" applyFont="1" applyFill="1" applyBorder="1" applyAlignment="1" applyProtection="1">
      <alignment horizontal="center" vertical="center"/>
      <protection locked="0"/>
    </xf>
    <xf numFmtId="179" fontId="26" fillId="0" borderId="11" xfId="0" applyNumberFormat="1" applyFont="1" applyFill="1" applyBorder="1" applyAlignment="1">
      <alignment vertical="center"/>
    </xf>
    <xf numFmtId="179" fontId="26" fillId="0" borderId="4" xfId="0" applyNumberFormat="1" applyFont="1" applyFill="1" applyBorder="1" applyAlignment="1">
      <alignment vertical="center"/>
    </xf>
    <xf numFmtId="179" fontId="26" fillId="0" borderId="23" xfId="0" applyNumberFormat="1" applyFont="1" applyFill="1" applyBorder="1" applyAlignment="1">
      <alignment vertical="center"/>
    </xf>
    <xf numFmtId="179" fontId="26" fillId="0" borderId="13" xfId="0" applyNumberFormat="1" applyFont="1" applyFill="1" applyBorder="1" applyAlignment="1">
      <alignment vertical="center"/>
    </xf>
    <xf numFmtId="1" fontId="45" fillId="4" borderId="0" xfId="0" applyFont="1" applyFill="1" applyBorder="1" applyAlignment="1">
      <alignment horizontal="center" vertical="center"/>
    </xf>
    <xf numFmtId="1" fontId="45" fillId="4" borderId="0" xfId="0" applyFont="1" applyFill="1" applyBorder="1" applyAlignment="1">
      <alignment horizontal="center"/>
    </xf>
    <xf numFmtId="1" fontId="40" fillId="0" borderId="8" xfId="0" applyFont="1" applyFill="1" applyBorder="1" applyAlignment="1" applyProtection="1">
      <alignment horizontal="center" vertical="center"/>
      <protection locked="0"/>
    </xf>
    <xf numFmtId="178" fontId="44" fillId="0" borderId="5" xfId="0" applyNumberFormat="1" applyFont="1" applyFill="1" applyBorder="1" applyAlignment="1" applyProtection="1">
      <alignment horizontal="right" vertical="center"/>
      <protection locked="0"/>
    </xf>
    <xf numFmtId="178" fontId="44" fillId="0" borderId="128" xfId="0" applyNumberFormat="1" applyFont="1" applyFill="1" applyBorder="1" applyAlignment="1" applyProtection="1">
      <alignment vertical="center"/>
      <protection locked="0"/>
    </xf>
    <xf numFmtId="1" fontId="40" fillId="0" borderId="42" xfId="0" applyFont="1" applyFill="1" applyBorder="1" applyAlignment="1" applyProtection="1">
      <alignment horizontal="center" vertical="center"/>
      <protection locked="0"/>
    </xf>
    <xf numFmtId="1" fontId="40" fillId="0" borderId="0" xfId="0" applyFont="1" applyFill="1" applyBorder="1" applyAlignment="1" applyProtection="1">
      <alignment horizontal="center" vertical="center"/>
      <protection locked="0"/>
    </xf>
    <xf numFmtId="206" fontId="44" fillId="0" borderId="5" xfId="0" applyNumberFormat="1" applyFont="1" applyFill="1" applyBorder="1" applyAlignment="1" applyProtection="1">
      <alignment horizontal="right" vertical="center"/>
      <protection locked="0"/>
    </xf>
    <xf numFmtId="206" fontId="44" fillId="0" borderId="69" xfId="0" applyNumberFormat="1" applyFont="1" applyFill="1" applyBorder="1" applyAlignment="1" applyProtection="1">
      <alignment vertical="center"/>
      <protection locked="0"/>
    </xf>
    <xf numFmtId="189" fontId="55" fillId="0" borderId="0" xfId="1" applyNumberFormat="1" applyFont="1" applyBorder="1" applyAlignment="1">
      <alignment vertical="center"/>
    </xf>
    <xf numFmtId="190" fontId="44" fillId="0" borderId="70" xfId="0" applyNumberFormat="1" applyFont="1" applyFill="1" applyBorder="1" applyAlignment="1" applyProtection="1">
      <alignment vertical="center"/>
      <protection locked="0"/>
    </xf>
    <xf numFmtId="208" fontId="44" fillId="0" borderId="70" xfId="0" applyNumberFormat="1" applyFont="1" applyFill="1" applyBorder="1" applyAlignment="1" applyProtection="1">
      <alignment vertical="center"/>
      <protection locked="0"/>
    </xf>
    <xf numFmtId="179" fontId="44" fillId="0" borderId="70" xfId="0" applyNumberFormat="1" applyFont="1" applyFill="1" applyBorder="1" applyAlignment="1" applyProtection="1">
      <alignment vertical="center"/>
      <protection locked="0"/>
    </xf>
    <xf numFmtId="187" fontId="44" fillId="0" borderId="70" xfId="0" applyNumberFormat="1" applyFont="1" applyFill="1" applyBorder="1" applyAlignment="1" applyProtection="1">
      <alignment vertical="center"/>
      <protection locked="0"/>
    </xf>
    <xf numFmtId="1" fontId="44" fillId="0" borderId="0" xfId="0" applyFont="1" applyFill="1" applyBorder="1" applyAlignment="1">
      <alignment horizontal="distributed" vertical="center" justifyLastLine="1"/>
    </xf>
    <xf numFmtId="206" fontId="44" fillId="0" borderId="0" xfId="1" applyNumberFormat="1" applyFont="1" applyFill="1" applyBorder="1" applyAlignment="1">
      <alignment vertical="center"/>
    </xf>
    <xf numFmtId="38" fontId="44" fillId="0" borderId="0" xfId="1" applyNumberFormat="1" applyFont="1" applyFill="1" applyBorder="1" applyAlignment="1">
      <alignment vertical="center"/>
    </xf>
    <xf numFmtId="179" fontId="44" fillId="0" borderId="0" xfId="0" applyNumberFormat="1" applyFont="1" applyFill="1" applyBorder="1" applyAlignment="1">
      <alignment vertical="center"/>
    </xf>
    <xf numFmtId="207" fontId="44" fillId="0" borderId="0" xfId="1" applyNumberFormat="1" applyFont="1" applyFill="1" applyBorder="1" applyAlignment="1">
      <alignment vertical="center"/>
    </xf>
    <xf numFmtId="179" fontId="112" fillId="2" borderId="0" xfId="1" applyNumberFormat="1" applyFont="1" applyFill="1" applyBorder="1" applyAlignment="1">
      <alignment vertical="center"/>
    </xf>
    <xf numFmtId="179" fontId="112" fillId="2" borderId="0" xfId="0" applyNumberFormat="1" applyFont="1" applyFill="1" applyBorder="1" applyAlignment="1" applyProtection="1">
      <alignment vertical="center"/>
    </xf>
    <xf numFmtId="1" fontId="43" fillId="2" borderId="10" xfId="0" applyFont="1" applyFill="1" applyBorder="1" applyAlignment="1">
      <alignment vertical="center"/>
    </xf>
    <xf numFmtId="179" fontId="102" fillId="0" borderId="10" xfId="0" applyNumberFormat="1" applyFont="1" applyFill="1" applyBorder="1" applyAlignment="1" applyProtection="1">
      <alignment vertical="center" shrinkToFit="1"/>
      <protection locked="0"/>
    </xf>
    <xf numFmtId="201" fontId="25" fillId="19" borderId="5" xfId="8" applyNumberFormat="1" applyFont="1" applyFill="1" applyBorder="1" applyAlignment="1">
      <alignment horizontal="left"/>
    </xf>
    <xf numFmtId="1" fontId="25" fillId="19" borderId="14" xfId="0" applyFont="1" applyFill="1" applyBorder="1" applyAlignment="1">
      <alignment horizontal="left"/>
    </xf>
    <xf numFmtId="49" fontId="25" fillId="19" borderId="10" xfId="4" applyNumberFormat="1" applyFont="1" applyFill="1" applyBorder="1" applyAlignment="1">
      <alignment horizontal="left" vertical="center"/>
    </xf>
    <xf numFmtId="49" fontId="25" fillId="19" borderId="10" xfId="4" applyNumberFormat="1" applyFont="1" applyFill="1" applyBorder="1" applyAlignment="1">
      <alignment horizontal="left" vertical="center" shrinkToFit="1"/>
    </xf>
    <xf numFmtId="49" fontId="25" fillId="19" borderId="5" xfId="4" applyNumberFormat="1" applyFont="1" applyFill="1" applyBorder="1" applyAlignment="1">
      <alignment horizontal="left" vertical="center"/>
    </xf>
    <xf numFmtId="49" fontId="25" fillId="19" borderId="14" xfId="4" applyNumberFormat="1" applyFont="1" applyFill="1" applyBorder="1" applyAlignment="1">
      <alignment horizontal="left" vertical="center"/>
    </xf>
    <xf numFmtId="1" fontId="25" fillId="19" borderId="5" xfId="0" applyFont="1" applyFill="1" applyBorder="1" applyAlignment="1">
      <alignment horizontal="left" vertical="center"/>
    </xf>
    <xf numFmtId="1" fontId="25" fillId="19" borderId="14" xfId="0" applyFont="1" applyFill="1" applyBorder="1" applyAlignment="1">
      <alignment horizontal="left" vertical="center"/>
    </xf>
    <xf numFmtId="1" fontId="25" fillId="19" borderId="52" xfId="0" applyFont="1" applyFill="1" applyBorder="1" applyAlignment="1">
      <alignment horizontal="left" vertical="center"/>
    </xf>
    <xf numFmtId="1" fontId="25" fillId="19" borderId="118" xfId="0" applyFont="1" applyFill="1" applyBorder="1" applyAlignment="1">
      <alignment horizontal="left" vertical="center"/>
    </xf>
    <xf numFmtId="199" fontId="25" fillId="19" borderId="5" xfId="8" applyNumberFormat="1" applyFont="1" applyFill="1" applyBorder="1" applyAlignment="1">
      <alignment horizontal="left" vertical="center" wrapText="1"/>
    </xf>
    <xf numFmtId="199" fontId="25" fillId="19" borderId="27" xfId="8" applyNumberFormat="1" applyFont="1" applyFill="1" applyBorder="1" applyAlignment="1">
      <alignment horizontal="left" vertical="center" wrapText="1"/>
    </xf>
    <xf numFmtId="199" fontId="25" fillId="19" borderId="52" xfId="8" applyNumberFormat="1" applyFont="1" applyFill="1" applyBorder="1" applyAlignment="1">
      <alignment horizontal="left" vertical="center"/>
    </xf>
    <xf numFmtId="201" fontId="25" fillId="19" borderId="52" xfId="8" applyNumberFormat="1" applyFont="1" applyFill="1" applyBorder="1" applyAlignment="1">
      <alignment horizontal="left" vertical="center"/>
    </xf>
    <xf numFmtId="1" fontId="25" fillId="19" borderId="52" xfId="0" applyFont="1" applyFill="1" applyBorder="1" applyAlignment="1">
      <alignment horizontal="left" vertical="center" shrinkToFit="1"/>
    </xf>
    <xf numFmtId="1" fontId="44" fillId="0" borderId="10" xfId="0" applyNumberFormat="1" applyFont="1" applyFill="1" applyBorder="1" applyAlignment="1" applyProtection="1">
      <alignment horizontal="left" vertical="center" shrinkToFit="1"/>
      <protection locked="0"/>
    </xf>
    <xf numFmtId="1" fontId="13" fillId="0" borderId="10" xfId="0" applyFont="1" applyFill="1" applyBorder="1" applyAlignment="1">
      <alignment shrinkToFit="1"/>
    </xf>
    <xf numFmtId="1" fontId="13" fillId="0" borderId="10" xfId="0" applyFont="1" applyFill="1" applyBorder="1"/>
    <xf numFmtId="1" fontId="13" fillId="0" borderId="10" xfId="0" applyFont="1" applyFill="1" applyBorder="1" applyAlignment="1">
      <alignment vertical="center"/>
    </xf>
    <xf numFmtId="1" fontId="115" fillId="0" borderId="0" xfId="0" applyFont="1" applyAlignment="1">
      <alignment vertical="center"/>
    </xf>
    <xf numFmtId="1" fontId="0" fillId="0" borderId="128" xfId="0" applyBorder="1"/>
    <xf numFmtId="38" fontId="25" fillId="0" borderId="128" xfId="1" applyFont="1" applyBorder="1"/>
    <xf numFmtId="1" fontId="116" fillId="0" borderId="88" xfId="0" applyFont="1" applyBorder="1" applyAlignment="1">
      <alignment vertical="center"/>
    </xf>
    <xf numFmtId="38" fontId="25" fillId="18" borderId="0" xfId="1" applyFont="1" applyFill="1"/>
    <xf numFmtId="1" fontId="115" fillId="18" borderId="0" xfId="0" applyFont="1" applyFill="1" applyAlignment="1">
      <alignment vertical="center"/>
    </xf>
    <xf numFmtId="1" fontId="115" fillId="0" borderId="0" xfId="0" applyFont="1" applyAlignment="1">
      <alignment horizontal="center" vertical="center"/>
    </xf>
    <xf numFmtId="1" fontId="45" fillId="0" borderId="0" xfId="0" applyFont="1" applyFill="1" applyBorder="1" applyAlignment="1">
      <alignment horizontal="left" vertical="center"/>
    </xf>
    <xf numFmtId="192" fontId="45" fillId="0" borderId="0" xfId="0" applyNumberFormat="1" applyFont="1" applyFill="1" applyBorder="1" applyAlignment="1">
      <alignment horizontal="left" vertical="center"/>
    </xf>
    <xf numFmtId="178" fontId="44" fillId="0" borderId="54" xfId="1" applyNumberFormat="1" applyFont="1" applyFill="1" applyBorder="1" applyAlignment="1">
      <alignment vertical="center"/>
    </xf>
    <xf numFmtId="179" fontId="44" fillId="0" borderId="0" xfId="0" applyNumberFormat="1" applyFont="1" applyFill="1" applyBorder="1" applyAlignment="1" applyProtection="1">
      <alignment vertical="center"/>
    </xf>
    <xf numFmtId="179" fontId="45" fillId="0" borderId="0" xfId="0" applyNumberFormat="1" applyFont="1" applyFill="1" applyBorder="1" applyAlignment="1">
      <alignment horizontal="left" vertical="center"/>
    </xf>
    <xf numFmtId="1" fontId="2" fillId="0" borderId="0" xfId="0" applyFont="1" applyFill="1" applyAlignment="1">
      <alignment horizontal="center" vertical="center"/>
    </xf>
    <xf numFmtId="1" fontId="44" fillId="0" borderId="42" xfId="0" applyFont="1" applyFill="1" applyBorder="1" applyAlignment="1">
      <alignment horizontal="center" vertical="center"/>
    </xf>
    <xf numFmtId="1" fontId="7" fillId="0" borderId="43" xfId="0" applyFont="1" applyBorder="1" applyAlignment="1">
      <alignment vertical="center"/>
    </xf>
    <xf numFmtId="1" fontId="118" fillId="0" borderId="0" xfId="0" applyFont="1" applyAlignment="1">
      <alignment vertical="center"/>
    </xf>
    <xf numFmtId="1" fontId="119" fillId="0" borderId="0" xfId="0" applyFont="1" applyAlignment="1">
      <alignment vertical="center"/>
    </xf>
    <xf numFmtId="186" fontId="102" fillId="0" borderId="0" xfId="0" applyNumberFormat="1" applyFont="1" applyFill="1" applyBorder="1" applyAlignment="1" applyProtection="1">
      <alignment vertical="center"/>
    </xf>
    <xf numFmtId="1" fontId="121" fillId="0" borderId="10" xfId="0" applyFont="1" applyBorder="1" applyAlignment="1"/>
    <xf numFmtId="186" fontId="122" fillId="12" borderId="10" xfId="0" applyNumberFormat="1" applyFont="1" applyFill="1" applyBorder="1" applyAlignment="1" applyProtection="1">
      <alignment vertical="center"/>
    </xf>
    <xf numFmtId="1" fontId="0" fillId="0" borderId="0" xfId="0" applyAlignment="1"/>
    <xf numFmtId="1" fontId="123" fillId="0" borderId="0" xfId="0" applyFont="1" applyAlignment="1"/>
    <xf numFmtId="1" fontId="124" fillId="0" borderId="0" xfId="0" applyFont="1"/>
    <xf numFmtId="1" fontId="45" fillId="0" borderId="0" xfId="0" applyFont="1" applyFill="1" applyAlignment="1"/>
    <xf numFmtId="1" fontId="125" fillId="0" borderId="0" xfId="0" quotePrefix="1" applyFont="1" applyAlignment="1">
      <alignment vertical="center"/>
    </xf>
    <xf numFmtId="1" fontId="53" fillId="0" borderId="0" xfId="0" applyFont="1" applyFill="1" applyAlignment="1"/>
    <xf numFmtId="1" fontId="126" fillId="0" borderId="0" xfId="12" applyFont="1"/>
    <xf numFmtId="1" fontId="125" fillId="0" borderId="0" xfId="0" applyFont="1" applyAlignment="1"/>
    <xf numFmtId="1" fontId="117" fillId="0" borderId="0" xfId="0" applyFont="1" applyAlignment="1"/>
    <xf numFmtId="188" fontId="53" fillId="0" borderId="0" xfId="0" applyNumberFormat="1" applyFont="1" applyFill="1" applyAlignment="1"/>
    <xf numFmtId="206" fontId="44" fillId="0" borderId="0" xfId="2" applyNumberFormat="1" applyFont="1" applyFill="1" applyBorder="1" applyAlignment="1">
      <alignment vertical="center"/>
    </xf>
    <xf numFmtId="207" fontId="44" fillId="0" borderId="0" xfId="2" applyNumberFormat="1" applyFont="1" applyFill="1" applyBorder="1" applyAlignment="1">
      <alignment vertical="center"/>
    </xf>
    <xf numFmtId="179" fontId="53" fillId="0" borderId="0" xfId="0" applyNumberFormat="1" applyFont="1" applyFill="1" applyAlignment="1"/>
    <xf numFmtId="1" fontId="45" fillId="0" borderId="0" xfId="0" applyFont="1" applyFill="1" applyAlignment="1">
      <alignment horizontal="center" vertical="center"/>
    </xf>
    <xf numFmtId="1" fontId="45" fillId="0" borderId="0" xfId="0" applyFont="1" applyFill="1" applyBorder="1" applyAlignment="1">
      <alignment horizontal="center" vertical="center"/>
    </xf>
    <xf numFmtId="1" fontId="0" fillId="0" borderId="0" xfId="0" applyBorder="1" applyAlignment="1">
      <alignment vertical="center" wrapText="1"/>
    </xf>
    <xf numFmtId="37" fontId="40" fillId="0" borderId="0" xfId="0" applyNumberFormat="1" applyFont="1" applyFill="1" applyBorder="1" applyAlignment="1" applyProtection="1">
      <alignment horizontal="center" vertical="center" shrinkToFit="1"/>
      <protection locked="0"/>
    </xf>
    <xf numFmtId="1" fontId="0" fillId="0" borderId="0" xfId="0" applyBorder="1" applyAlignment="1">
      <alignment horizontal="center" vertical="center" shrinkToFit="1"/>
    </xf>
    <xf numFmtId="37" fontId="40" fillId="0" borderId="0" xfId="0" applyNumberFormat="1" applyFont="1" applyFill="1" applyBorder="1" applyAlignment="1" applyProtection="1">
      <alignment horizontal="center" vertical="center"/>
      <protection locked="0"/>
    </xf>
    <xf numFmtId="1" fontId="38" fillId="0" borderId="52" xfId="0" applyFont="1" applyBorder="1"/>
    <xf numFmtId="1" fontId="25" fillId="0" borderId="52" xfId="0" applyFont="1" applyBorder="1"/>
    <xf numFmtId="186" fontId="66" fillId="0" borderId="0" xfId="0" applyNumberFormat="1" applyFont="1" applyFill="1" applyBorder="1" applyAlignment="1" applyProtection="1">
      <alignment horizontal="distributed" vertical="center"/>
      <protection locked="0"/>
    </xf>
    <xf numFmtId="186" fontId="66" fillId="0" borderId="0" xfId="0" applyNumberFormat="1" applyFont="1" applyFill="1" applyBorder="1" applyAlignment="1" applyProtection="1">
      <alignment vertical="center"/>
    </xf>
    <xf numFmtId="186" fontId="66" fillId="0" borderId="4" xfId="0" applyNumberFormat="1" applyFont="1" applyFill="1" applyBorder="1" applyAlignment="1" applyProtection="1">
      <alignment vertical="center"/>
      <protection locked="0"/>
    </xf>
    <xf numFmtId="1" fontId="76" fillId="0" borderId="0" xfId="0" applyNumberFormat="1" applyFont="1" applyFill="1" applyBorder="1" applyAlignment="1" applyProtection="1">
      <alignment vertical="center"/>
      <protection locked="0"/>
    </xf>
    <xf numFmtId="1" fontId="66" fillId="0" borderId="54" xfId="0" applyNumberFormat="1" applyFont="1" applyFill="1" applyBorder="1" applyAlignment="1" applyProtection="1">
      <alignment vertical="center"/>
    </xf>
    <xf numFmtId="1" fontId="66" fillId="0" borderId="5" xfId="0" applyNumberFormat="1" applyFont="1" applyFill="1" applyBorder="1" applyAlignment="1" applyProtection="1">
      <alignment horizontal="center" vertical="center"/>
    </xf>
    <xf numFmtId="1" fontId="66" fillId="0" borderId="5" xfId="0" applyNumberFormat="1" applyFont="1" applyFill="1" applyBorder="1" applyAlignment="1" applyProtection="1">
      <alignment vertical="center"/>
    </xf>
    <xf numFmtId="1" fontId="66" fillId="0" borderId="14" xfId="0" applyNumberFormat="1" applyFont="1" applyFill="1" applyBorder="1" applyAlignment="1" applyProtection="1">
      <alignment vertical="center"/>
    </xf>
    <xf numFmtId="49" fontId="26" fillId="0" borderId="106" xfId="3" applyNumberFormat="1" applyFont="1" applyFill="1" applyBorder="1" applyAlignment="1">
      <alignment vertical="center"/>
    </xf>
    <xf numFmtId="178" fontId="44" fillId="0" borderId="127" xfId="0" applyNumberFormat="1" applyFont="1" applyFill="1" applyBorder="1" applyAlignment="1" applyProtection="1">
      <alignment vertical="center"/>
      <protection locked="0"/>
    </xf>
    <xf numFmtId="206" fontId="44" fillId="0" borderId="19" xfId="0" applyNumberFormat="1" applyFont="1" applyFill="1" applyBorder="1" applyAlignment="1" applyProtection="1">
      <alignment vertical="center"/>
      <protection locked="0"/>
    </xf>
    <xf numFmtId="1" fontId="72" fillId="15" borderId="42" xfId="0" quotePrefix="1" applyFont="1" applyFill="1" applyBorder="1" applyAlignment="1">
      <alignment vertical="center" wrapText="1"/>
    </xf>
    <xf numFmtId="1" fontId="0" fillId="15" borderId="43" xfId="0" applyFill="1" applyBorder="1" applyAlignment="1">
      <alignment vertical="center" wrapText="1"/>
    </xf>
    <xf numFmtId="1" fontId="0" fillId="15" borderId="57" xfId="0" applyFill="1" applyBorder="1" applyAlignment="1">
      <alignment vertical="center" wrapText="1"/>
    </xf>
    <xf numFmtId="1" fontId="0" fillId="15" borderId="8" xfId="0" applyFill="1" applyBorder="1" applyAlignment="1">
      <alignment vertical="center" wrapText="1"/>
    </xf>
    <xf numFmtId="1" fontId="0" fillId="15" borderId="0" xfId="0" applyFill="1" applyBorder="1" applyAlignment="1">
      <alignment vertical="center" wrapText="1"/>
    </xf>
    <xf numFmtId="1" fontId="0" fillId="15" borderId="23" xfId="0" applyFill="1" applyBorder="1" applyAlignment="1">
      <alignment vertical="center" wrapText="1"/>
    </xf>
    <xf numFmtId="1" fontId="0" fillId="15" borderId="27" xfId="0" applyFill="1" applyBorder="1" applyAlignment="1">
      <alignment vertical="center" wrapText="1"/>
    </xf>
    <xf numFmtId="1" fontId="0" fillId="15" borderId="11" xfId="0" applyFill="1" applyBorder="1" applyAlignment="1">
      <alignment vertical="center" wrapText="1"/>
    </xf>
    <xf numFmtId="1" fontId="0" fillId="15" borderId="30" xfId="0" applyFill="1" applyBorder="1" applyAlignment="1">
      <alignment vertical="center" wrapText="1"/>
    </xf>
    <xf numFmtId="1" fontId="38" fillId="15" borderId="54" xfId="0" applyFont="1" applyFill="1" applyBorder="1" applyAlignment="1" applyProtection="1">
      <alignment horizontal="distributed" vertical="center" justifyLastLine="1"/>
      <protection locked="0"/>
    </xf>
    <xf numFmtId="1" fontId="38" fillId="15" borderId="6" xfId="0" applyFont="1" applyFill="1" applyBorder="1" applyAlignment="1" applyProtection="1">
      <alignment horizontal="distributed" vertical="center" justifyLastLine="1"/>
      <protection locked="0"/>
    </xf>
    <xf numFmtId="201" fontId="25" fillId="19" borderId="121" xfId="8" applyNumberFormat="1" applyFont="1" applyFill="1" applyBorder="1" applyAlignment="1">
      <alignment horizontal="left" vertical="center" shrinkToFit="1"/>
    </xf>
    <xf numFmtId="201" fontId="25" fillId="19" borderId="43" xfId="8" applyNumberFormat="1" applyFont="1" applyFill="1" applyBorder="1" applyAlignment="1">
      <alignment horizontal="left" vertical="center" shrinkToFit="1"/>
    </xf>
    <xf numFmtId="201" fontId="25" fillId="19" borderId="57" xfId="8" applyNumberFormat="1" applyFont="1" applyFill="1" applyBorder="1" applyAlignment="1">
      <alignment horizontal="left" vertical="center" shrinkToFit="1"/>
    </xf>
    <xf numFmtId="49" fontId="25" fillId="19" borderId="5" xfId="4" applyNumberFormat="1" applyFont="1" applyFill="1" applyBorder="1" applyAlignment="1">
      <alignment horizontal="left" vertical="center"/>
    </xf>
    <xf numFmtId="49" fontId="25" fillId="19" borderId="14" xfId="4" applyNumberFormat="1" applyFont="1" applyFill="1" applyBorder="1" applyAlignment="1">
      <alignment horizontal="left" vertical="center"/>
    </xf>
    <xf numFmtId="49" fontId="25" fillId="19" borderId="42" xfId="4" applyNumberFormat="1" applyFont="1" applyFill="1" applyBorder="1" applyAlignment="1">
      <alignment horizontal="left" vertical="center" wrapText="1"/>
    </xf>
    <xf numFmtId="49" fontId="25" fillId="19" borderId="57" xfId="4" applyNumberFormat="1" applyFont="1" applyFill="1" applyBorder="1" applyAlignment="1">
      <alignment horizontal="left" vertical="center" wrapText="1"/>
    </xf>
    <xf numFmtId="1" fontId="25" fillId="19" borderId="52" xfId="0" applyFont="1" applyFill="1" applyBorder="1" applyAlignment="1">
      <alignment horizontal="left" vertical="center" shrinkToFit="1"/>
    </xf>
    <xf numFmtId="1" fontId="25" fillId="19" borderId="20" xfId="0" applyFont="1" applyFill="1" applyBorder="1" applyAlignment="1">
      <alignment horizontal="left" vertical="center" shrinkToFit="1"/>
    </xf>
    <xf numFmtId="199" fontId="25" fillId="19" borderId="5" xfId="4" applyNumberFormat="1" applyFont="1" applyFill="1" applyBorder="1" applyAlignment="1">
      <alignment horizontal="left" vertical="center"/>
    </xf>
    <xf numFmtId="199" fontId="25" fillId="19" borderId="14" xfId="4" applyNumberFormat="1" applyFont="1" applyFill="1" applyBorder="1" applyAlignment="1">
      <alignment horizontal="left" vertical="center"/>
    </xf>
    <xf numFmtId="200" fontId="25" fillId="19" borderId="42" xfId="8" applyNumberFormat="1" applyFont="1" applyFill="1" applyBorder="1" applyAlignment="1">
      <alignment horizontal="left" vertical="center" wrapText="1"/>
    </xf>
    <xf numFmtId="200" fontId="25" fillId="19" borderId="57" xfId="8" applyNumberFormat="1" applyFont="1" applyFill="1" applyBorder="1" applyAlignment="1">
      <alignment horizontal="left" vertical="center" wrapText="1"/>
    </xf>
    <xf numFmtId="49" fontId="25" fillId="19" borderId="122" xfId="11" applyNumberFormat="1" applyFont="1" applyFill="1" applyBorder="1" applyAlignment="1">
      <alignment horizontal="left" vertical="center" wrapText="1"/>
    </xf>
    <xf numFmtId="49" fontId="25" fillId="19" borderId="129" xfId="11" applyNumberFormat="1" applyFont="1" applyFill="1" applyBorder="1" applyAlignment="1">
      <alignment horizontal="left" vertical="center" wrapText="1"/>
    </xf>
    <xf numFmtId="49" fontId="25" fillId="19" borderId="125" xfId="11" applyNumberFormat="1" applyFont="1" applyFill="1" applyBorder="1" applyAlignment="1">
      <alignment horizontal="left" vertical="center" wrapText="1"/>
    </xf>
    <xf numFmtId="1" fontId="13" fillId="19" borderId="108" xfId="0" applyFont="1" applyFill="1" applyBorder="1" applyAlignment="1">
      <alignment horizontal="center"/>
    </xf>
    <xf numFmtId="1" fontId="13" fillId="19" borderId="106" xfId="0" applyFont="1" applyFill="1" applyBorder="1" applyAlignment="1">
      <alignment horizontal="center"/>
    </xf>
    <xf numFmtId="1" fontId="13" fillId="19" borderId="106" xfId="0" applyFont="1" applyFill="1" applyBorder="1"/>
    <xf numFmtId="199" fontId="25" fillId="19" borderId="118" xfId="4" applyNumberFormat="1" applyFont="1" applyFill="1" applyBorder="1" applyAlignment="1">
      <alignment horizontal="center" vertical="center"/>
    </xf>
    <xf numFmtId="199" fontId="25" fillId="19" borderId="115" xfId="4" applyNumberFormat="1" applyFont="1" applyFill="1" applyBorder="1" applyAlignment="1">
      <alignment horizontal="center" vertical="center"/>
    </xf>
    <xf numFmtId="199" fontId="25" fillId="19" borderId="54" xfId="8" applyNumberFormat="1" applyFont="1" applyFill="1" applyBorder="1" applyAlignment="1">
      <alignment horizontal="left" vertical="center" wrapText="1"/>
    </xf>
    <xf numFmtId="1" fontId="25" fillId="19" borderId="10" xfId="0" applyFont="1" applyFill="1" applyBorder="1" applyAlignment="1">
      <alignment horizontal="left" vertical="center" wrapText="1"/>
    </xf>
    <xf numFmtId="1" fontId="25" fillId="19" borderId="52" xfId="0" applyFont="1" applyFill="1" applyBorder="1" applyAlignment="1">
      <alignment horizontal="left" vertical="center" wrapText="1"/>
    </xf>
    <xf numFmtId="1" fontId="25" fillId="19" borderId="52" xfId="0" applyFont="1" applyFill="1" applyBorder="1" applyAlignment="1">
      <alignment horizontal="left" vertical="center"/>
    </xf>
    <xf numFmtId="1" fontId="25" fillId="19" borderId="20" xfId="0" applyFont="1" applyFill="1" applyBorder="1" applyAlignment="1">
      <alignment horizontal="left" vertical="center"/>
    </xf>
    <xf numFmtId="200" fontId="25" fillId="19" borderId="52" xfId="8" applyNumberFormat="1" applyFont="1" applyFill="1" applyBorder="1" applyAlignment="1">
      <alignment horizontal="left" vertical="center" wrapText="1"/>
    </xf>
    <xf numFmtId="200" fontId="25" fillId="19" borderId="13" xfId="8" applyNumberFormat="1" applyFont="1" applyFill="1" applyBorder="1" applyAlignment="1">
      <alignment horizontal="left" vertical="center" wrapText="1"/>
    </xf>
    <xf numFmtId="200" fontId="25" fillId="19" borderId="20" xfId="8" applyNumberFormat="1" applyFont="1" applyFill="1" applyBorder="1" applyAlignment="1">
      <alignment horizontal="left" vertical="center" wrapText="1"/>
    </xf>
    <xf numFmtId="201" fontId="25" fillId="19" borderId="119" xfId="8" applyNumberFormat="1" applyFont="1" applyFill="1" applyBorder="1" applyAlignment="1">
      <alignment horizontal="left" vertical="center"/>
    </xf>
    <xf numFmtId="201" fontId="25" fillId="19" borderId="13" xfId="8" applyNumberFormat="1" applyFont="1" applyFill="1" applyBorder="1" applyAlignment="1">
      <alignment horizontal="left" vertical="center"/>
    </xf>
    <xf numFmtId="201" fontId="25" fillId="19" borderId="20" xfId="8" applyNumberFormat="1" applyFont="1" applyFill="1" applyBorder="1" applyAlignment="1">
      <alignment horizontal="left" vertical="center"/>
    </xf>
    <xf numFmtId="203" fontId="25" fillId="19" borderId="118" xfId="8" applyNumberFormat="1" applyFont="1" applyFill="1" applyBorder="1" applyAlignment="1">
      <alignment horizontal="left" vertical="center"/>
    </xf>
    <xf numFmtId="203" fontId="25" fillId="19" borderId="115" xfId="8" applyNumberFormat="1" applyFont="1" applyFill="1" applyBorder="1" applyAlignment="1">
      <alignment horizontal="left" vertical="center"/>
    </xf>
    <xf numFmtId="200" fontId="25" fillId="19" borderId="52" xfId="8" applyNumberFormat="1" applyFont="1" applyFill="1" applyBorder="1" applyAlignment="1">
      <alignment horizontal="left" vertical="center"/>
    </xf>
    <xf numFmtId="200" fontId="25" fillId="19" borderId="20" xfId="8" applyNumberFormat="1" applyFont="1" applyFill="1" applyBorder="1" applyAlignment="1">
      <alignment horizontal="left" vertical="center"/>
    </xf>
    <xf numFmtId="202" fontId="25" fillId="19" borderId="121" xfId="8" applyNumberFormat="1" applyFont="1" applyFill="1" applyBorder="1" applyAlignment="1">
      <alignment horizontal="left" vertical="center" wrapText="1"/>
    </xf>
    <xf numFmtId="202" fontId="25" fillId="19" borderId="43" xfId="8" applyNumberFormat="1" applyFont="1" applyFill="1" applyBorder="1" applyAlignment="1">
      <alignment horizontal="left" vertical="center" wrapText="1"/>
    </xf>
    <xf numFmtId="202" fontId="25" fillId="19" borderId="57" xfId="8" applyNumberFormat="1" applyFont="1" applyFill="1" applyBorder="1" applyAlignment="1">
      <alignment horizontal="left" vertical="center" wrapText="1"/>
    </xf>
    <xf numFmtId="203" fontId="25" fillId="19" borderId="42" xfId="4" applyNumberFormat="1" applyFont="1" applyFill="1" applyBorder="1" applyAlignment="1">
      <alignment horizontal="left" vertical="center" wrapText="1"/>
    </xf>
    <xf numFmtId="203" fontId="25" fillId="19" borderId="43" xfId="4" applyNumberFormat="1" applyFont="1" applyFill="1" applyBorder="1" applyAlignment="1">
      <alignment horizontal="left" vertical="center" wrapText="1"/>
    </xf>
    <xf numFmtId="203" fontId="25" fillId="19" borderId="57" xfId="4" applyNumberFormat="1" applyFont="1" applyFill="1" applyBorder="1" applyAlignment="1">
      <alignment horizontal="left" vertical="center" wrapText="1"/>
    </xf>
    <xf numFmtId="199" fontId="25" fillId="19" borderId="5" xfId="8" applyNumberFormat="1" applyFont="1" applyFill="1" applyBorder="1" applyAlignment="1">
      <alignment horizontal="left" vertical="center"/>
    </xf>
    <xf numFmtId="199" fontId="25" fillId="19" borderId="14" xfId="8" applyNumberFormat="1" applyFont="1" applyFill="1" applyBorder="1" applyAlignment="1">
      <alignment horizontal="left" vertical="center"/>
    </xf>
    <xf numFmtId="1" fontId="25" fillId="19" borderId="20" xfId="0" applyFont="1" applyFill="1" applyBorder="1" applyAlignment="1">
      <alignment horizontal="left" vertical="center" wrapText="1"/>
    </xf>
    <xf numFmtId="1" fontId="25" fillId="19" borderId="5" xfId="0" applyFont="1" applyFill="1" applyBorder="1" applyAlignment="1">
      <alignment horizontal="left" vertical="center"/>
    </xf>
    <xf numFmtId="1" fontId="25" fillId="19" borderId="14" xfId="0" applyFont="1" applyFill="1" applyBorder="1" applyAlignment="1">
      <alignment horizontal="left" vertical="center"/>
    </xf>
    <xf numFmtId="1" fontId="25" fillId="19" borderId="42" xfId="0" applyFont="1" applyFill="1" applyBorder="1" applyAlignment="1">
      <alignment horizontal="left" vertical="center" wrapText="1"/>
    </xf>
    <xf numFmtId="1" fontId="25" fillId="19" borderId="43" xfId="0" applyFont="1" applyFill="1" applyBorder="1" applyAlignment="1">
      <alignment horizontal="left" vertical="center" wrapText="1"/>
    </xf>
    <xf numFmtId="1" fontId="25" fillId="19" borderId="57" xfId="0" applyFont="1" applyFill="1" applyBorder="1" applyAlignment="1">
      <alignment horizontal="left" vertical="center" wrapText="1"/>
    </xf>
    <xf numFmtId="1" fontId="25" fillId="19" borderId="13" xfId="0" applyFont="1" applyFill="1" applyBorder="1" applyAlignment="1">
      <alignment horizontal="left" vertical="center"/>
    </xf>
    <xf numFmtId="201" fontId="25" fillId="19" borderId="121" xfId="8" applyNumberFormat="1" applyFont="1" applyFill="1" applyBorder="1" applyAlignment="1">
      <alignment horizontal="left" vertical="center"/>
    </xf>
    <xf numFmtId="202" fontId="25" fillId="19" borderId="118" xfId="8" applyNumberFormat="1" applyFont="1" applyFill="1" applyBorder="1" applyAlignment="1">
      <alignment horizontal="left" vertical="center"/>
    </xf>
    <xf numFmtId="1" fontId="25" fillId="19" borderId="115" xfId="0" applyFont="1" applyFill="1" applyBorder="1" applyAlignment="1">
      <alignment horizontal="left" vertical="center"/>
    </xf>
    <xf numFmtId="49" fontId="25" fillId="19" borderId="130" xfId="11" applyNumberFormat="1" applyFont="1" applyFill="1" applyBorder="1" applyAlignment="1">
      <alignment horizontal="left" vertical="center" wrapText="1"/>
    </xf>
    <xf numFmtId="1" fontId="25" fillId="19" borderId="118" xfId="0" applyFont="1" applyFill="1" applyBorder="1" applyAlignment="1">
      <alignment horizontal="left" vertical="center"/>
    </xf>
    <xf numFmtId="1" fontId="25" fillId="19" borderId="10" xfId="0" applyFont="1" applyFill="1" applyBorder="1" applyAlignment="1">
      <alignment horizontal="left" vertical="center"/>
    </xf>
    <xf numFmtId="1" fontId="25" fillId="19" borderId="8" xfId="0" applyFont="1" applyFill="1" applyBorder="1" applyAlignment="1">
      <alignment horizontal="left" vertical="center" wrapText="1"/>
    </xf>
    <xf numFmtId="1" fontId="25" fillId="19" borderId="27" xfId="0" applyFont="1" applyFill="1" applyBorder="1" applyAlignment="1">
      <alignment horizontal="left" vertical="center" wrapText="1"/>
    </xf>
    <xf numFmtId="1" fontId="25" fillId="19" borderId="54" xfId="0" applyFont="1" applyFill="1" applyBorder="1" applyAlignment="1">
      <alignment horizontal="left" vertical="center" wrapText="1"/>
    </xf>
    <xf numFmtId="199" fontId="25" fillId="19" borderId="130" xfId="11" applyNumberFormat="1" applyFont="1" applyFill="1" applyBorder="1" applyAlignment="1">
      <alignment horizontal="left" vertical="center" wrapText="1"/>
    </xf>
    <xf numFmtId="49" fontId="25" fillId="19" borderId="100" xfId="8" applyNumberFormat="1" applyFont="1" applyFill="1" applyBorder="1" applyAlignment="1">
      <alignment horizontal="left" vertical="center" wrapText="1"/>
    </xf>
    <xf numFmtId="1" fontId="25" fillId="19" borderId="92" xfId="0" applyFont="1" applyFill="1" applyBorder="1" applyAlignment="1">
      <alignment horizontal="left" vertical="center" wrapText="1"/>
    </xf>
    <xf numFmtId="1" fontId="25" fillId="19" borderId="101" xfId="0" applyFont="1" applyFill="1" applyBorder="1" applyAlignment="1">
      <alignment horizontal="left" vertical="center" wrapText="1"/>
    </xf>
    <xf numFmtId="49" fontId="25" fillId="19" borderId="121" xfId="4" applyNumberFormat="1" applyFont="1" applyFill="1" applyBorder="1" applyAlignment="1">
      <alignment horizontal="left" vertical="center" wrapText="1"/>
    </xf>
    <xf numFmtId="49" fontId="25" fillId="19" borderId="43" xfId="4" applyNumberFormat="1" applyFont="1" applyFill="1" applyBorder="1" applyAlignment="1">
      <alignment horizontal="left" vertical="center" wrapText="1"/>
    </xf>
    <xf numFmtId="1" fontId="67" fillId="19" borderId="13" xfId="0" applyFont="1" applyFill="1" applyBorder="1" applyAlignment="1">
      <alignment horizontal="left" vertical="center" shrinkToFit="1"/>
    </xf>
    <xf numFmtId="1" fontId="67" fillId="19" borderId="20" xfId="0" applyFont="1" applyFill="1" applyBorder="1" applyAlignment="1">
      <alignment horizontal="left" vertical="center" shrinkToFit="1"/>
    </xf>
    <xf numFmtId="200" fontId="25" fillId="19" borderId="5" xfId="8" applyNumberFormat="1" applyFont="1" applyFill="1" applyBorder="1" applyAlignment="1">
      <alignment horizontal="left" vertical="center" wrapText="1"/>
    </xf>
    <xf numFmtId="1" fontId="25" fillId="19" borderId="5" xfId="0" applyFont="1" applyFill="1" applyBorder="1" applyAlignment="1">
      <alignment horizontal="left" vertical="center" wrapText="1"/>
    </xf>
    <xf numFmtId="201" fontId="25" fillId="19" borderId="130" xfId="8" applyNumberFormat="1" applyFont="1" applyFill="1" applyBorder="1" applyAlignment="1">
      <alignment horizontal="left" vertical="center"/>
    </xf>
    <xf numFmtId="202" fontId="25" fillId="19" borderId="109" xfId="8" applyNumberFormat="1" applyFont="1" applyFill="1" applyBorder="1" applyAlignment="1">
      <alignment horizontal="left" vertical="center" wrapText="1"/>
    </xf>
    <xf numFmtId="199" fontId="25" fillId="19" borderId="118" xfId="4" applyNumberFormat="1" applyFont="1" applyFill="1" applyBorder="1" applyAlignment="1">
      <alignment horizontal="left" vertical="center"/>
    </xf>
    <xf numFmtId="49" fontId="25" fillId="19" borderId="118" xfId="4" applyNumberFormat="1" applyFont="1" applyFill="1" applyBorder="1" applyAlignment="1">
      <alignment horizontal="left" vertical="center"/>
    </xf>
    <xf numFmtId="49" fontId="25" fillId="19" borderId="115" xfId="4" applyNumberFormat="1" applyFont="1" applyFill="1" applyBorder="1" applyAlignment="1">
      <alignment horizontal="left" vertical="center"/>
    </xf>
    <xf numFmtId="49" fontId="25" fillId="19" borderId="52" xfId="4" applyNumberFormat="1" applyFont="1" applyFill="1" applyBorder="1" applyAlignment="1">
      <alignment horizontal="left" vertical="center" wrapText="1"/>
    </xf>
    <xf numFmtId="49" fontId="25" fillId="19" borderId="13" xfId="4" applyNumberFormat="1" applyFont="1" applyFill="1" applyBorder="1" applyAlignment="1">
      <alignment horizontal="left" vertical="center" wrapText="1"/>
    </xf>
    <xf numFmtId="49" fontId="25" fillId="19" borderId="20" xfId="4" applyNumberFormat="1" applyFont="1" applyFill="1" applyBorder="1" applyAlignment="1">
      <alignment horizontal="left" vertical="center" wrapText="1"/>
    </xf>
    <xf numFmtId="49" fontId="25" fillId="19" borderId="52" xfId="4" quotePrefix="1" applyNumberFormat="1" applyFont="1" applyFill="1" applyBorder="1" applyAlignment="1">
      <alignment horizontal="left" vertical="center" wrapText="1"/>
    </xf>
    <xf numFmtId="49" fontId="25" fillId="19" borderId="13" xfId="4" quotePrefix="1" applyNumberFormat="1" applyFont="1" applyFill="1" applyBorder="1" applyAlignment="1">
      <alignment horizontal="left" vertical="center" wrapText="1"/>
    </xf>
    <xf numFmtId="49" fontId="25" fillId="19" borderId="20" xfId="4" quotePrefix="1" applyNumberFormat="1" applyFont="1" applyFill="1" applyBorder="1" applyAlignment="1">
      <alignment horizontal="left" vertical="center" wrapText="1"/>
    </xf>
    <xf numFmtId="203" fontId="25" fillId="19" borderId="122" xfId="4" quotePrefix="1" applyNumberFormat="1" applyFont="1" applyFill="1" applyBorder="1" applyAlignment="1">
      <alignment horizontal="left" vertical="center"/>
    </xf>
    <xf numFmtId="203" fontId="25" fillId="19" borderId="129" xfId="4" quotePrefix="1" applyNumberFormat="1" applyFont="1" applyFill="1" applyBorder="1" applyAlignment="1">
      <alignment horizontal="left" vertical="center"/>
    </xf>
    <xf numFmtId="203" fontId="25" fillId="19" borderId="125" xfId="4" quotePrefix="1" applyNumberFormat="1" applyFont="1" applyFill="1" applyBorder="1" applyAlignment="1">
      <alignment horizontal="left" vertical="center"/>
    </xf>
    <xf numFmtId="199" fontId="25" fillId="19" borderId="115" xfId="4" applyNumberFormat="1" applyFont="1" applyFill="1" applyBorder="1" applyAlignment="1">
      <alignment horizontal="left" vertical="center"/>
    </xf>
    <xf numFmtId="1" fontId="25" fillId="19" borderId="13" xfId="0" applyFont="1" applyFill="1" applyBorder="1" applyAlignment="1">
      <alignment horizontal="left" vertical="center" wrapText="1"/>
    </xf>
    <xf numFmtId="203" fontId="25" fillId="19" borderId="121" xfId="4" applyNumberFormat="1" applyFont="1" applyFill="1" applyBorder="1" applyAlignment="1">
      <alignment horizontal="left" vertical="center" wrapText="1"/>
    </xf>
    <xf numFmtId="1" fontId="25" fillId="19" borderId="118" xfId="0" applyFont="1" applyFill="1" applyBorder="1" applyAlignment="1">
      <alignment horizontal="center" vertical="center" wrapText="1"/>
    </xf>
    <xf numFmtId="1" fontId="25" fillId="19" borderId="115" xfId="0" applyFont="1" applyFill="1" applyBorder="1" applyAlignment="1">
      <alignment horizontal="center" vertical="center" wrapText="1"/>
    </xf>
    <xf numFmtId="1" fontId="25" fillId="19" borderId="119" xfId="0" applyFont="1" applyFill="1" applyBorder="1" applyAlignment="1">
      <alignment horizontal="left" vertical="center" wrapText="1"/>
    </xf>
    <xf numFmtId="1" fontId="25" fillId="19" borderId="121" xfId="0" applyFont="1" applyFill="1" applyBorder="1" applyAlignment="1">
      <alignment horizontal="left" vertical="center" wrapText="1"/>
    </xf>
    <xf numFmtId="201" fontId="25" fillId="19" borderId="42" xfId="8" applyNumberFormat="1" applyFont="1" applyFill="1" applyBorder="1" applyAlignment="1">
      <alignment horizontal="left" vertical="center"/>
    </xf>
    <xf numFmtId="201" fontId="25" fillId="19" borderId="43" xfId="8" applyNumberFormat="1" applyFont="1" applyFill="1" applyBorder="1" applyAlignment="1">
      <alignment horizontal="left" vertical="center"/>
    </xf>
    <xf numFmtId="201" fontId="25" fillId="19" borderId="57" xfId="8" applyNumberFormat="1" applyFont="1" applyFill="1" applyBorder="1" applyAlignment="1">
      <alignment horizontal="left" vertical="center"/>
    </xf>
    <xf numFmtId="202" fontId="25" fillId="19" borderId="5" xfId="8" applyNumberFormat="1" applyFont="1" applyFill="1" applyBorder="1" applyAlignment="1">
      <alignment horizontal="left" vertical="center"/>
    </xf>
    <xf numFmtId="202" fontId="25" fillId="19" borderId="14" xfId="8" applyNumberFormat="1" applyFont="1" applyFill="1" applyBorder="1" applyAlignment="1">
      <alignment horizontal="left" vertical="center"/>
    </xf>
    <xf numFmtId="203" fontId="25" fillId="19" borderId="52" xfId="4" applyNumberFormat="1" applyFont="1" applyFill="1" applyBorder="1" applyAlignment="1">
      <alignment horizontal="left" vertical="center" shrinkToFit="1"/>
    </xf>
    <xf numFmtId="203" fontId="25" fillId="19" borderId="20" xfId="4" applyNumberFormat="1" applyFont="1" applyFill="1" applyBorder="1" applyAlignment="1">
      <alignment horizontal="left" vertical="center" shrinkToFit="1"/>
    </xf>
    <xf numFmtId="49" fontId="25" fillId="19" borderId="52" xfId="4" applyNumberFormat="1" applyFont="1" applyFill="1" applyBorder="1" applyAlignment="1">
      <alignment horizontal="left" vertical="center"/>
    </xf>
    <xf numFmtId="49" fontId="25" fillId="19" borderId="20" xfId="4" applyNumberFormat="1" applyFont="1" applyFill="1" applyBorder="1" applyAlignment="1">
      <alignment horizontal="left" vertical="center"/>
    </xf>
    <xf numFmtId="199" fontId="25" fillId="19" borderId="118" xfId="4" applyNumberFormat="1" applyFont="1" applyFill="1" applyBorder="1" applyAlignment="1">
      <alignment horizontal="left" vertical="top"/>
    </xf>
    <xf numFmtId="199" fontId="25" fillId="19" borderId="115" xfId="4" applyNumberFormat="1" applyFont="1" applyFill="1" applyBorder="1" applyAlignment="1">
      <alignment horizontal="left" vertical="top"/>
    </xf>
    <xf numFmtId="1" fontId="25" fillId="19" borderId="42" xfId="0" applyFont="1" applyFill="1" applyBorder="1" applyAlignment="1">
      <alignment horizontal="left" vertical="center"/>
    </xf>
    <xf numFmtId="1" fontId="25" fillId="19" borderId="43" xfId="0" applyFont="1" applyFill="1" applyBorder="1" applyAlignment="1">
      <alignment horizontal="left" vertical="center"/>
    </xf>
    <xf numFmtId="1" fontId="25" fillId="19" borderId="57" xfId="0" applyFont="1" applyFill="1" applyBorder="1" applyAlignment="1">
      <alignment horizontal="left" vertical="center"/>
    </xf>
    <xf numFmtId="200" fontId="25" fillId="19" borderId="42" xfId="8" applyNumberFormat="1" applyFont="1" applyFill="1" applyBorder="1" applyAlignment="1">
      <alignment horizontal="left" vertical="center"/>
    </xf>
    <xf numFmtId="200" fontId="25" fillId="19" borderId="43" xfId="8" applyNumberFormat="1" applyFont="1" applyFill="1" applyBorder="1" applyAlignment="1">
      <alignment horizontal="left" vertical="center"/>
    </xf>
    <xf numFmtId="200" fontId="25" fillId="19" borderId="57" xfId="8" applyNumberFormat="1" applyFont="1" applyFill="1" applyBorder="1" applyAlignment="1">
      <alignment horizontal="left" vertical="center"/>
    </xf>
    <xf numFmtId="1" fontId="25" fillId="19" borderId="121" xfId="0" applyFont="1" applyFill="1" applyBorder="1" applyAlignment="1">
      <alignment horizontal="left" vertical="center" shrinkToFit="1"/>
    </xf>
    <xf numFmtId="1" fontId="25" fillId="19" borderId="43" xfId="0" applyFont="1" applyFill="1" applyBorder="1" applyAlignment="1">
      <alignment horizontal="left" vertical="center" shrinkToFit="1"/>
    </xf>
    <xf numFmtId="1" fontId="25" fillId="19" borderId="57" xfId="0" applyFont="1" applyFill="1" applyBorder="1" applyAlignment="1">
      <alignment horizontal="left" vertical="center" shrinkToFit="1"/>
    </xf>
    <xf numFmtId="1" fontId="25" fillId="19" borderId="8" xfId="0" applyFont="1" applyFill="1" applyBorder="1" applyAlignment="1">
      <alignment horizontal="left" vertical="center"/>
    </xf>
    <xf numFmtId="1" fontId="25" fillId="19" borderId="23" xfId="0" applyFont="1" applyFill="1" applyBorder="1" applyAlignment="1">
      <alignment horizontal="left" vertical="center"/>
    </xf>
    <xf numFmtId="49" fontId="25" fillId="19" borderId="42" xfId="4" applyNumberFormat="1" applyFont="1" applyFill="1" applyBorder="1" applyAlignment="1">
      <alignment horizontal="left" vertical="center"/>
    </xf>
    <xf numFmtId="49" fontId="25" fillId="19" borderId="43" xfId="4" applyNumberFormat="1" applyFont="1" applyFill="1" applyBorder="1" applyAlignment="1">
      <alignment horizontal="left" vertical="center"/>
    </xf>
    <xf numFmtId="49" fontId="25" fillId="19" borderId="57" xfId="4" applyNumberFormat="1" applyFont="1" applyFill="1" applyBorder="1" applyAlignment="1">
      <alignment horizontal="left" vertical="center"/>
    </xf>
    <xf numFmtId="203" fontId="25" fillId="19" borderId="118" xfId="8" applyNumberFormat="1" applyFont="1" applyFill="1" applyBorder="1" applyAlignment="1">
      <alignment horizontal="center" vertical="center"/>
    </xf>
    <xf numFmtId="203" fontId="25" fillId="19" borderId="115" xfId="8" applyNumberFormat="1" applyFont="1" applyFill="1" applyBorder="1" applyAlignment="1">
      <alignment horizontal="center" vertical="center"/>
    </xf>
    <xf numFmtId="49" fontId="25" fillId="19" borderId="13" xfId="4" applyNumberFormat="1" applyFont="1" applyFill="1" applyBorder="1" applyAlignment="1">
      <alignment horizontal="left" vertical="center"/>
    </xf>
    <xf numFmtId="49" fontId="25" fillId="19" borderId="5" xfId="4" applyNumberFormat="1" applyFont="1" applyFill="1" applyBorder="1" applyAlignment="1">
      <alignment horizontal="left" vertical="top"/>
    </xf>
    <xf numFmtId="49" fontId="25" fillId="19" borderId="14" xfId="4" applyNumberFormat="1" applyFont="1" applyFill="1" applyBorder="1" applyAlignment="1">
      <alignment horizontal="left" vertical="top"/>
    </xf>
    <xf numFmtId="203" fontId="25" fillId="19" borderId="5" xfId="8" applyNumberFormat="1" applyFont="1" applyFill="1" applyBorder="1" applyAlignment="1">
      <alignment horizontal="left" vertical="center"/>
    </xf>
    <xf numFmtId="203" fontId="25" fillId="19" borderId="14" xfId="8" applyNumberFormat="1" applyFont="1" applyFill="1" applyBorder="1" applyAlignment="1">
      <alignment horizontal="left" vertical="center"/>
    </xf>
    <xf numFmtId="49" fontId="25" fillId="19" borderId="27" xfId="4" applyNumberFormat="1" applyFont="1" applyFill="1" applyBorder="1" applyAlignment="1">
      <alignment horizontal="left" vertical="center"/>
    </xf>
    <xf numFmtId="49" fontId="25" fillId="19" borderId="30" xfId="4" applyNumberFormat="1" applyFont="1" applyFill="1" applyBorder="1" applyAlignment="1">
      <alignment horizontal="left" vertical="center"/>
    </xf>
    <xf numFmtId="1" fontId="21" fillId="19" borderId="119" xfId="0" applyFont="1" applyFill="1" applyBorder="1" applyAlignment="1">
      <alignment vertical="center"/>
    </xf>
    <xf numFmtId="1" fontId="21" fillId="19" borderId="13" xfId="0" applyFont="1" applyFill="1" applyBorder="1" applyAlignment="1">
      <alignment vertical="center"/>
    </xf>
    <xf numFmtId="1" fontId="21" fillId="19" borderId="20" xfId="0" applyFont="1" applyFill="1" applyBorder="1" applyAlignment="1">
      <alignment vertical="center"/>
    </xf>
    <xf numFmtId="1" fontId="21" fillId="19" borderId="122" xfId="0" applyFont="1" applyFill="1" applyBorder="1" applyAlignment="1">
      <alignment vertical="center"/>
    </xf>
    <xf numFmtId="1" fontId="21" fillId="19" borderId="129" xfId="0" applyFont="1" applyFill="1" applyBorder="1" applyAlignment="1">
      <alignment vertical="center"/>
    </xf>
    <xf numFmtId="1" fontId="21" fillId="19" borderId="125" xfId="0" applyFont="1" applyFill="1" applyBorder="1" applyAlignment="1">
      <alignment vertical="center"/>
    </xf>
    <xf numFmtId="49" fontId="25" fillId="19" borderId="121" xfId="4" quotePrefix="1" applyNumberFormat="1" applyFont="1" applyFill="1" applyBorder="1" applyAlignment="1">
      <alignment horizontal="left" vertical="center"/>
    </xf>
    <xf numFmtId="49" fontId="25" fillId="19" borderId="43" xfId="4" quotePrefix="1" applyNumberFormat="1" applyFont="1" applyFill="1" applyBorder="1" applyAlignment="1">
      <alignment horizontal="left" vertical="center"/>
    </xf>
    <xf numFmtId="49" fontId="25" fillId="19" borderId="57" xfId="4" quotePrefix="1" applyNumberFormat="1" applyFont="1" applyFill="1" applyBorder="1" applyAlignment="1">
      <alignment horizontal="left" vertical="center"/>
    </xf>
    <xf numFmtId="199" fontId="25" fillId="19" borderId="52" xfId="8" applyNumberFormat="1" applyFont="1" applyFill="1" applyBorder="1" applyAlignment="1">
      <alignment horizontal="left" vertical="center"/>
    </xf>
    <xf numFmtId="199" fontId="25" fillId="19" borderId="13" xfId="8" applyNumberFormat="1" applyFont="1" applyFill="1" applyBorder="1" applyAlignment="1">
      <alignment horizontal="left" vertical="center"/>
    </xf>
    <xf numFmtId="199" fontId="25" fillId="19" borderId="20" xfId="8" applyNumberFormat="1" applyFont="1" applyFill="1" applyBorder="1" applyAlignment="1">
      <alignment horizontal="left" vertical="center"/>
    </xf>
    <xf numFmtId="200" fontId="25" fillId="19" borderId="43" xfId="8" applyNumberFormat="1" applyFont="1" applyFill="1" applyBorder="1" applyAlignment="1">
      <alignment horizontal="left" vertical="center" wrapText="1"/>
    </xf>
    <xf numFmtId="201" fontId="25" fillId="19" borderId="52" xfId="8" applyNumberFormat="1" applyFont="1" applyFill="1" applyBorder="1" applyAlignment="1">
      <alignment horizontal="left" vertical="center" wrapText="1"/>
    </xf>
    <xf numFmtId="201" fontId="25" fillId="19" borderId="20" xfId="8" applyNumberFormat="1" applyFont="1" applyFill="1" applyBorder="1" applyAlignment="1">
      <alignment horizontal="left" vertical="center" wrapText="1"/>
    </xf>
    <xf numFmtId="1" fontId="21" fillId="19" borderId="118" xfId="0" applyFont="1" applyFill="1" applyBorder="1" applyAlignment="1">
      <alignment horizontal="center" vertical="center"/>
    </xf>
    <xf numFmtId="1" fontId="21" fillId="19" borderId="115" xfId="0" applyFont="1" applyFill="1" applyBorder="1" applyAlignment="1">
      <alignment horizontal="center" vertical="center"/>
    </xf>
    <xf numFmtId="1" fontId="21" fillId="19" borderId="52" xfId="0" applyFont="1" applyFill="1" applyBorder="1" applyAlignment="1">
      <alignment vertical="center"/>
    </xf>
    <xf numFmtId="1" fontId="21" fillId="19" borderId="121" xfId="0" applyFont="1" applyFill="1" applyBorder="1" applyAlignment="1">
      <alignment vertical="center"/>
    </xf>
    <xf numFmtId="1" fontId="21" fillId="19" borderId="43" xfId="0" applyFont="1" applyFill="1" applyBorder="1" applyAlignment="1">
      <alignment vertical="center"/>
    </xf>
    <xf numFmtId="1" fontId="21" fillId="19" borderId="57" xfId="0" applyFont="1" applyFill="1" applyBorder="1" applyAlignment="1">
      <alignment vertical="center"/>
    </xf>
    <xf numFmtId="1" fontId="7" fillId="0" borderId="54" xfId="0" applyFont="1" applyFill="1" applyBorder="1" applyAlignment="1">
      <alignment horizontal="center" vertical="center"/>
    </xf>
    <xf numFmtId="1" fontId="7" fillId="0" borderId="6" xfId="0" applyFont="1" applyFill="1" applyBorder="1" applyAlignment="1">
      <alignment horizontal="center" vertical="center"/>
    </xf>
    <xf numFmtId="193" fontId="40" fillId="0" borderId="0" xfId="0" applyNumberFormat="1" applyFont="1" applyAlignment="1">
      <alignment horizontal="center"/>
    </xf>
    <xf numFmtId="1" fontId="81" fillId="0" borderId="0" xfId="0" applyFont="1" applyAlignment="1">
      <alignment horizontal="center"/>
    </xf>
    <xf numFmtId="1" fontId="13" fillId="0" borderId="0" xfId="0" applyFont="1" applyAlignment="1">
      <alignment horizontal="justify" vertical="distributed"/>
    </xf>
    <xf numFmtId="1" fontId="7" fillId="0" borderId="52" xfId="0" applyFont="1" applyBorder="1" applyAlignment="1">
      <alignment horizontal="center" vertical="center" wrapText="1"/>
    </xf>
    <xf numFmtId="1" fontId="7" fillId="0" borderId="13" xfId="0" applyFont="1" applyBorder="1" applyAlignment="1">
      <alignment horizontal="center" vertical="center" wrapText="1"/>
    </xf>
    <xf numFmtId="1" fontId="7" fillId="0" borderId="54" xfId="0" applyFont="1" applyBorder="1" applyAlignment="1">
      <alignment vertical="center" textRotation="255" wrapText="1"/>
    </xf>
    <xf numFmtId="1" fontId="7" fillId="0" borderId="5" xfId="0" applyFont="1" applyBorder="1" applyAlignment="1">
      <alignment vertical="center" textRotation="255" wrapText="1"/>
    </xf>
    <xf numFmtId="1" fontId="7" fillId="0" borderId="54" xfId="0" applyFont="1" applyBorder="1" applyAlignment="1">
      <alignment horizontal="center" vertical="center" textRotation="255" wrapText="1"/>
    </xf>
    <xf numFmtId="1" fontId="50" fillId="0" borderId="5" xfId="0" applyFont="1" applyBorder="1" applyAlignment="1">
      <alignment horizontal="center" vertical="center" textRotation="255" wrapText="1"/>
    </xf>
    <xf numFmtId="1" fontId="50" fillId="0" borderId="14" xfId="0" applyFont="1" applyBorder="1" applyAlignment="1">
      <alignment horizontal="center" vertical="center" textRotation="255" wrapText="1"/>
    </xf>
    <xf numFmtId="1" fontId="25" fillId="0" borderId="54" xfId="0" applyFont="1" applyBorder="1" applyAlignment="1">
      <alignment horizontal="center" vertical="center" textRotation="255" wrapText="1"/>
    </xf>
    <xf numFmtId="1" fontId="72" fillId="0" borderId="5" xfId="0" applyFont="1" applyBorder="1" applyAlignment="1">
      <alignment horizontal="center" vertical="center" textRotation="255" wrapText="1"/>
    </xf>
    <xf numFmtId="1" fontId="72" fillId="0" borderId="14" xfId="0" applyFont="1" applyBorder="1" applyAlignment="1">
      <alignment horizontal="center" vertical="center" textRotation="255" wrapText="1"/>
    </xf>
    <xf numFmtId="1" fontId="7" fillId="0" borderId="54" xfId="0" applyFont="1" applyBorder="1" applyAlignment="1">
      <alignment vertical="center" wrapText="1"/>
    </xf>
    <xf numFmtId="1" fontId="7" fillId="0" borderId="5" xfId="0" applyFont="1" applyBorder="1" applyAlignment="1">
      <alignment vertical="center" wrapText="1"/>
    </xf>
    <xf numFmtId="1" fontId="7" fillId="0" borderId="14" xfId="0" applyFont="1" applyBorder="1" applyAlignment="1">
      <alignment vertical="center" wrapText="1"/>
    </xf>
    <xf numFmtId="1" fontId="7" fillId="0" borderId="52" xfId="0" applyFont="1" applyBorder="1" applyAlignment="1">
      <alignment vertical="center" wrapText="1"/>
    </xf>
    <xf numFmtId="1" fontId="7" fillId="0" borderId="13" xfId="0" applyFont="1" applyBorder="1" applyAlignment="1">
      <alignment vertical="center" wrapText="1"/>
    </xf>
    <xf numFmtId="1" fontId="0" fillId="0" borderId="14" xfId="0" applyBorder="1" applyAlignment="1">
      <alignment vertical="center" textRotation="255" wrapText="1"/>
    </xf>
    <xf numFmtId="1" fontId="7" fillId="0" borderId="14" xfId="0" applyFont="1" applyBorder="1" applyAlignment="1">
      <alignment vertical="center" textRotation="255" wrapText="1"/>
    </xf>
    <xf numFmtId="1" fontId="51" fillId="0" borderId="13" xfId="0" applyFont="1" applyBorder="1" applyAlignment="1">
      <alignment vertical="center" wrapText="1"/>
    </xf>
    <xf numFmtId="1" fontId="19" fillId="0" borderId="0" xfId="0" applyFont="1" applyAlignment="1">
      <alignment horizontal="justify" vertical="distributed" wrapText="1"/>
    </xf>
    <xf numFmtId="1" fontId="0" fillId="0" borderId="0" xfId="0" applyAlignment="1">
      <alignment horizontal="justify" vertical="distributed" wrapText="1"/>
    </xf>
    <xf numFmtId="1" fontId="27" fillId="0" borderId="0" xfId="0" applyFont="1" applyAlignment="1">
      <alignment horizontal="justify" vertical="distributed" wrapText="1"/>
    </xf>
    <xf numFmtId="1" fontId="49" fillId="0" borderId="0" xfId="0" applyFont="1" applyAlignment="1">
      <alignment horizontal="justify" vertical="distributed" wrapText="1"/>
    </xf>
    <xf numFmtId="1" fontId="44" fillId="0" borderId="13" xfId="0" applyFont="1" applyFill="1" applyBorder="1" applyAlignment="1">
      <alignment vertical="center"/>
    </xf>
    <xf numFmtId="1" fontId="0" fillId="0" borderId="13" xfId="0" applyBorder="1" applyAlignment="1">
      <alignment vertical="center"/>
    </xf>
    <xf numFmtId="1" fontId="44" fillId="0" borderId="43" xfId="0" applyFont="1" applyFill="1" applyBorder="1" applyAlignment="1">
      <alignment horizontal="left" vertical="center" shrinkToFit="1"/>
    </xf>
    <xf numFmtId="1" fontId="0" fillId="0" borderId="43" xfId="0" applyBorder="1" applyAlignment="1">
      <alignment vertical="center" shrinkToFit="1"/>
    </xf>
    <xf numFmtId="1" fontId="44" fillId="0" borderId="42" xfId="0" applyFont="1" applyFill="1" applyBorder="1" applyAlignment="1">
      <alignment horizontal="center" vertical="center"/>
    </xf>
    <xf numFmtId="1" fontId="7" fillId="0" borderId="43" xfId="0" applyFont="1" applyBorder="1" applyAlignment="1">
      <alignment vertical="center"/>
    </xf>
    <xf numFmtId="1" fontId="7" fillId="0" borderId="57" xfId="0" applyFont="1" applyBorder="1" applyAlignment="1">
      <alignment vertical="center"/>
    </xf>
    <xf numFmtId="1" fontId="0" fillId="0" borderId="27" xfId="0" applyBorder="1" applyAlignment="1">
      <alignment vertical="center"/>
    </xf>
    <xf numFmtId="1" fontId="0" fillId="0" borderId="11" xfId="0" applyBorder="1" applyAlignment="1">
      <alignment vertical="center"/>
    </xf>
    <xf numFmtId="1" fontId="0" fillId="0" borderId="30" xfId="0" applyBorder="1" applyAlignment="1">
      <alignment vertical="center"/>
    </xf>
    <xf numFmtId="1" fontId="40" fillId="0" borderId="10" xfId="0" applyFont="1" applyBorder="1" applyAlignment="1">
      <alignment horizontal="distributed" vertical="center" wrapText="1"/>
    </xf>
    <xf numFmtId="1" fontId="40" fillId="0" borderId="10" xfId="0" applyFont="1" applyBorder="1" applyAlignment="1">
      <alignment horizontal="left" vertical="center"/>
    </xf>
    <xf numFmtId="1" fontId="40" fillId="0" borderId="42" xfId="0" applyFont="1" applyFill="1" applyBorder="1" applyAlignment="1">
      <alignment horizontal="distributed" vertical="center" justifyLastLine="1"/>
    </xf>
    <xf numFmtId="1" fontId="40" fillId="0" borderId="57" xfId="0" applyFont="1" applyFill="1" applyBorder="1" applyAlignment="1">
      <alignment horizontal="distributed" vertical="center" justifyLastLine="1"/>
    </xf>
    <xf numFmtId="1" fontId="0" fillId="0" borderId="27" xfId="0" applyBorder="1" applyAlignment="1">
      <alignment horizontal="distributed" vertical="center" justifyLastLine="1"/>
    </xf>
    <xf numFmtId="1" fontId="0" fillId="0" borderId="30" xfId="0" applyBorder="1" applyAlignment="1">
      <alignment horizontal="distributed" vertical="center" justifyLastLine="1"/>
    </xf>
    <xf numFmtId="37" fontId="40" fillId="0" borderId="54" xfId="0" applyNumberFormat="1" applyFont="1" applyFill="1" applyBorder="1" applyAlignment="1" applyProtection="1">
      <alignment horizontal="center" vertical="center" shrinkToFit="1"/>
      <protection locked="0"/>
    </xf>
    <xf numFmtId="1" fontId="0" fillId="0" borderId="6" xfId="0" applyBorder="1" applyAlignment="1">
      <alignment horizontal="center" vertical="center" shrinkToFit="1"/>
    </xf>
    <xf numFmtId="1" fontId="72" fillId="0" borderId="42" xfId="0" quotePrefix="1" applyFont="1" applyFill="1" applyBorder="1" applyAlignment="1" applyProtection="1">
      <alignment vertical="center" wrapText="1"/>
      <protection locked="0"/>
    </xf>
    <xf numFmtId="1" fontId="72" fillId="0" borderId="43" xfId="0" quotePrefix="1" applyFont="1" applyFill="1" applyBorder="1" applyAlignment="1" applyProtection="1">
      <alignment vertical="center" wrapText="1"/>
      <protection locked="0"/>
    </xf>
    <xf numFmtId="1" fontId="72" fillId="0" borderId="57" xfId="0" quotePrefix="1" applyFont="1" applyFill="1" applyBorder="1" applyAlignment="1" applyProtection="1">
      <alignment vertical="center" wrapText="1"/>
      <protection locked="0"/>
    </xf>
    <xf numFmtId="1" fontId="72" fillId="0" borderId="27" xfId="0" quotePrefix="1" applyFont="1" applyFill="1" applyBorder="1" applyAlignment="1" applyProtection="1">
      <alignment vertical="center" wrapText="1"/>
      <protection locked="0"/>
    </xf>
    <xf numFmtId="1" fontId="72" fillId="0" borderId="11" xfId="0" quotePrefix="1" applyFont="1" applyFill="1" applyBorder="1" applyAlignment="1" applyProtection="1">
      <alignment vertical="center" wrapText="1"/>
      <protection locked="0"/>
    </xf>
    <xf numFmtId="1" fontId="72" fillId="0" borderId="30" xfId="0" quotePrefix="1" applyFont="1" applyFill="1" applyBorder="1" applyAlignment="1" applyProtection="1">
      <alignment vertical="center" wrapText="1"/>
      <protection locked="0"/>
    </xf>
    <xf numFmtId="37" fontId="40" fillId="0" borderId="54" xfId="0" applyNumberFormat="1" applyFont="1" applyFill="1" applyBorder="1" applyAlignment="1" applyProtection="1">
      <alignment horizontal="distributed" vertical="center" justifyLastLine="1"/>
      <protection locked="0"/>
    </xf>
    <xf numFmtId="37" fontId="40" fillId="0" borderId="6" xfId="0" applyNumberFormat="1" applyFont="1" applyFill="1" applyBorder="1" applyAlignment="1" applyProtection="1">
      <alignment horizontal="distributed" vertical="center" justifyLastLine="1"/>
      <protection locked="0"/>
    </xf>
    <xf numFmtId="37" fontId="40" fillId="0" borderId="42" xfId="0" applyNumberFormat="1" applyFont="1" applyFill="1" applyBorder="1" applyAlignment="1" applyProtection="1">
      <alignment horizontal="distributed" vertical="center" justifyLastLine="1"/>
      <protection locked="0"/>
    </xf>
    <xf numFmtId="37" fontId="40" fillId="0" borderId="12" xfId="0" applyNumberFormat="1" applyFont="1" applyFill="1" applyBorder="1" applyAlignment="1" applyProtection="1">
      <alignment horizontal="distributed" vertical="center" justifyLastLine="1"/>
      <protection locked="0"/>
    </xf>
    <xf numFmtId="1" fontId="72" fillId="0" borderId="42" xfId="0" quotePrefix="1" applyFont="1" applyFill="1" applyBorder="1" applyAlignment="1">
      <alignment vertical="center" wrapText="1"/>
    </xf>
    <xf numFmtId="1" fontId="0" fillId="0" borderId="43" xfId="0" applyBorder="1" applyAlignment="1">
      <alignment vertical="center" wrapText="1"/>
    </xf>
    <xf numFmtId="1" fontId="0" fillId="0" borderId="57" xfId="0" applyBorder="1" applyAlignment="1">
      <alignment vertical="center" wrapText="1"/>
    </xf>
    <xf numFmtId="1" fontId="0" fillId="0" borderId="8" xfId="0" applyBorder="1" applyAlignment="1">
      <alignment vertical="center" wrapText="1"/>
    </xf>
    <xf numFmtId="1" fontId="0" fillId="0" borderId="0" xfId="0" applyBorder="1" applyAlignment="1">
      <alignment vertical="center" wrapText="1"/>
    </xf>
    <xf numFmtId="1" fontId="0" fillId="0" borderId="23" xfId="0" applyBorder="1" applyAlignment="1">
      <alignment vertical="center" wrapText="1"/>
    </xf>
    <xf numFmtId="1" fontId="0" fillId="0" borderId="27" xfId="0" applyBorder="1" applyAlignment="1">
      <alignment vertical="center" wrapText="1"/>
    </xf>
    <xf numFmtId="1" fontId="0" fillId="0" borderId="11" xfId="0" applyBorder="1" applyAlignment="1">
      <alignment vertical="center" wrapText="1"/>
    </xf>
    <xf numFmtId="1" fontId="0" fillId="0" borderId="30" xfId="0" applyBorder="1" applyAlignment="1">
      <alignment vertical="center" wrapText="1"/>
    </xf>
    <xf numFmtId="1" fontId="72" fillId="0" borderId="43" xfId="0" quotePrefix="1" applyFont="1" applyFill="1" applyBorder="1" applyAlignment="1">
      <alignment vertical="center" wrapText="1"/>
    </xf>
    <xf numFmtId="1" fontId="72" fillId="0" borderId="57" xfId="0" quotePrefix="1" applyFont="1" applyFill="1" applyBorder="1" applyAlignment="1">
      <alignment vertical="center" wrapText="1"/>
    </xf>
    <xf numFmtId="1" fontId="72" fillId="0" borderId="27" xfId="0" quotePrefix="1" applyFont="1" applyFill="1" applyBorder="1" applyAlignment="1">
      <alignment vertical="center" wrapText="1"/>
    </xf>
    <xf numFmtId="1" fontId="72" fillId="0" borderId="11" xfId="0" quotePrefix="1" applyFont="1" applyFill="1" applyBorder="1" applyAlignment="1">
      <alignment vertical="center" wrapText="1"/>
    </xf>
    <xf numFmtId="1" fontId="72" fillId="0" borderId="30" xfId="0" quotePrefix="1" applyFont="1" applyFill="1" applyBorder="1" applyAlignment="1">
      <alignment vertical="center" wrapText="1"/>
    </xf>
    <xf numFmtId="37" fontId="48" fillId="0" borderId="0" xfId="0" applyNumberFormat="1" applyFont="1" applyFill="1" applyBorder="1" applyAlignment="1" applyProtection="1">
      <alignment horizontal="left" vertical="center"/>
      <protection locked="0"/>
    </xf>
    <xf numFmtId="1" fontId="0" fillId="0" borderId="0" xfId="0" applyAlignment="1"/>
    <xf numFmtId="1" fontId="40" fillId="0" borderId="54" xfId="0" applyFont="1" applyFill="1" applyBorder="1" applyAlignment="1" applyProtection="1">
      <alignment horizontal="distributed" vertical="center" justifyLastLine="1"/>
      <protection locked="0"/>
    </xf>
    <xf numFmtId="1" fontId="40" fillId="0" borderId="6" xfId="0" applyFont="1" applyFill="1" applyBorder="1" applyAlignment="1" applyProtection="1">
      <alignment horizontal="distributed" vertical="center" justifyLastLine="1"/>
      <protection locked="0"/>
    </xf>
    <xf numFmtId="1" fontId="72" fillId="0" borderId="42" xfId="0" quotePrefix="1" applyFont="1" applyFill="1" applyBorder="1" applyAlignment="1">
      <alignment horizontal="left" vertical="center" wrapText="1"/>
    </xf>
    <xf numFmtId="1" fontId="0" fillId="0" borderId="43" xfId="0" applyBorder="1" applyAlignment="1">
      <alignment vertical="center"/>
    </xf>
    <xf numFmtId="1" fontId="0" fillId="0" borderId="57" xfId="0" applyBorder="1" applyAlignment="1">
      <alignment vertical="center"/>
    </xf>
    <xf numFmtId="1" fontId="0" fillId="0" borderId="8" xfId="0" applyBorder="1" applyAlignment="1">
      <alignment vertical="center"/>
    </xf>
    <xf numFmtId="1" fontId="0" fillId="0" borderId="0" xfId="0" applyBorder="1" applyAlignment="1">
      <alignment vertical="center"/>
    </xf>
    <xf numFmtId="1" fontId="0" fillId="0" borderId="23" xfId="0" applyBorder="1" applyAlignment="1">
      <alignment vertical="center"/>
    </xf>
    <xf numFmtId="179" fontId="77" fillId="0" borderId="42" xfId="0" quotePrefix="1" applyNumberFormat="1" applyFont="1" applyFill="1" applyBorder="1" applyAlignment="1" applyProtection="1">
      <alignment vertical="center" wrapText="1"/>
      <protection locked="0"/>
    </xf>
    <xf numFmtId="37" fontId="44" fillId="0" borderId="54" xfId="0" applyNumberFormat="1" applyFont="1" applyFill="1" applyBorder="1" applyAlignment="1" applyProtection="1">
      <alignment horizontal="distributed" vertical="center" justifyLastLine="1"/>
      <protection locked="0"/>
    </xf>
    <xf numFmtId="37" fontId="44" fillId="0" borderId="6" xfId="0" applyNumberFormat="1" applyFont="1" applyFill="1" applyBorder="1" applyAlignment="1" applyProtection="1">
      <alignment horizontal="distributed" vertical="center" justifyLastLine="1"/>
      <protection locked="0"/>
    </xf>
    <xf numFmtId="1" fontId="61" fillId="0" borderId="6" xfId="0" applyFont="1" applyBorder="1" applyAlignment="1">
      <alignment horizontal="distributed" vertical="center" justifyLastLine="1"/>
    </xf>
    <xf numFmtId="37" fontId="44" fillId="0" borderId="14" xfId="0" applyNumberFormat="1" applyFont="1" applyFill="1" applyBorder="1" applyAlignment="1" applyProtection="1">
      <alignment horizontal="distributed" vertical="center" justifyLastLine="1"/>
      <protection locked="0"/>
    </xf>
    <xf numFmtId="37" fontId="40" fillId="0" borderId="6" xfId="0" applyNumberFormat="1" applyFont="1" applyFill="1" applyBorder="1" applyAlignment="1" applyProtection="1">
      <alignment horizontal="center" vertical="center" shrinkToFit="1"/>
      <protection locked="0"/>
    </xf>
    <xf numFmtId="1" fontId="44" fillId="0" borderId="54" xfId="0" applyFont="1" applyFill="1" applyBorder="1" applyAlignment="1" applyProtection="1">
      <alignment horizontal="distributed" vertical="center" justifyLastLine="1"/>
    </xf>
    <xf numFmtId="1" fontId="44" fillId="0" borderId="14" xfId="0" applyFont="1" applyFill="1" applyBorder="1" applyAlignment="1" applyProtection="1">
      <alignment horizontal="distributed" vertical="center" justifyLastLine="1"/>
    </xf>
    <xf numFmtId="186" fontId="77" fillId="0" borderId="42" xfId="0" quotePrefix="1" applyNumberFormat="1" applyFont="1" applyFill="1" applyBorder="1" applyAlignment="1" applyProtection="1">
      <alignment vertical="center" wrapText="1"/>
    </xf>
    <xf numFmtId="1" fontId="44" fillId="0" borderId="5" xfId="0" applyFont="1" applyFill="1" applyBorder="1" applyAlignment="1" applyProtection="1">
      <alignment horizontal="distributed" vertical="center" justifyLastLine="1"/>
    </xf>
    <xf numFmtId="37" fontId="40" fillId="0" borderId="14" xfId="0" applyNumberFormat="1" applyFont="1" applyFill="1" applyBorder="1" applyAlignment="1" applyProtection="1">
      <alignment horizontal="center" vertical="center" shrinkToFit="1"/>
      <protection locked="0"/>
    </xf>
    <xf numFmtId="38" fontId="72" fillId="0" borderId="42" xfId="1" quotePrefix="1" applyFont="1" applyFill="1" applyBorder="1" applyAlignment="1">
      <alignment vertical="center" wrapText="1"/>
    </xf>
    <xf numFmtId="1" fontId="44" fillId="0" borderId="54" xfId="0" applyNumberFormat="1" applyFont="1" applyFill="1" applyBorder="1" applyAlignment="1" applyProtection="1">
      <alignment horizontal="distributed" vertical="center" justifyLastLine="1" shrinkToFit="1"/>
      <protection locked="0"/>
    </xf>
    <xf numFmtId="1" fontId="44" fillId="0" borderId="6" xfId="0" applyNumberFormat="1" applyFont="1" applyFill="1" applyBorder="1" applyAlignment="1" applyProtection="1">
      <alignment horizontal="distributed" vertical="center" justifyLastLine="1" shrinkToFit="1"/>
      <protection locked="0"/>
    </xf>
    <xf numFmtId="1" fontId="44" fillId="0" borderId="14" xfId="0" applyNumberFormat="1" applyFont="1" applyFill="1" applyBorder="1" applyAlignment="1" applyProtection="1">
      <alignment horizontal="distributed" vertical="center" justifyLastLine="1" shrinkToFit="1"/>
      <protection locked="0"/>
    </xf>
    <xf numFmtId="191" fontId="72" fillId="0" borderId="42" xfId="0" quotePrefix="1" applyNumberFormat="1" applyFont="1" applyFill="1" applyBorder="1" applyAlignment="1" applyProtection="1">
      <alignment vertical="center" wrapText="1"/>
    </xf>
    <xf numFmtId="1" fontId="44" fillId="0" borderId="54" xfId="0" applyNumberFormat="1" applyFont="1" applyFill="1" applyBorder="1" applyAlignment="1" applyProtection="1">
      <alignment horizontal="distributed" vertical="center" justifyLastLine="1"/>
      <protection locked="0"/>
    </xf>
    <xf numFmtId="1" fontId="44" fillId="0" borderId="14" xfId="0" applyNumberFormat="1" applyFont="1" applyFill="1" applyBorder="1" applyAlignment="1" applyProtection="1">
      <alignment horizontal="distributed" vertical="center" justifyLastLine="1"/>
      <protection locked="0"/>
    </xf>
    <xf numFmtId="1" fontId="44" fillId="0" borderId="6" xfId="0" applyNumberFormat="1" applyFont="1" applyFill="1" applyBorder="1" applyAlignment="1" applyProtection="1">
      <alignment horizontal="distributed" vertical="center" justifyLastLine="1"/>
      <protection locked="0"/>
    </xf>
    <xf numFmtId="1" fontId="44" fillId="0" borderId="55" xfId="0" applyNumberFormat="1" applyFont="1" applyFill="1" applyBorder="1" applyAlignment="1" applyProtection="1">
      <alignment horizontal="distributed" vertical="center" justifyLastLine="1"/>
      <protection locked="0"/>
    </xf>
    <xf numFmtId="1" fontId="44" fillId="0" borderId="25" xfId="0" applyNumberFormat="1" applyFont="1" applyFill="1" applyBorder="1" applyAlignment="1" applyProtection="1">
      <alignment horizontal="distributed" vertical="center" justifyLastLine="1"/>
      <protection locked="0"/>
    </xf>
    <xf numFmtId="176" fontId="7" fillId="0" borderId="11" xfId="0" applyNumberFormat="1" applyFont="1" applyFill="1" applyBorder="1" applyAlignment="1" applyProtection="1">
      <alignment horizontal="right"/>
      <protection locked="0"/>
    </xf>
    <xf numFmtId="186" fontId="66" fillId="0" borderId="17" xfId="0" applyNumberFormat="1" applyFont="1" applyFill="1" applyBorder="1" applyAlignment="1" applyProtection="1">
      <alignment horizontal="distributed" vertical="center" wrapText="1"/>
      <protection locked="0"/>
    </xf>
    <xf numFmtId="1" fontId="0" fillId="0" borderId="17" xfId="0" applyBorder="1" applyAlignment="1">
      <alignment vertical="center"/>
    </xf>
    <xf numFmtId="186" fontId="78" fillId="0" borderId="42" xfId="0" quotePrefix="1" applyNumberFormat="1" applyFont="1" applyBorder="1" applyAlignment="1">
      <alignment vertical="center" wrapText="1"/>
    </xf>
    <xf numFmtId="1" fontId="78" fillId="0" borderId="43" xfId="0" applyFont="1" applyBorder="1" applyAlignment="1">
      <alignment vertical="center"/>
    </xf>
    <xf numFmtId="1" fontId="78" fillId="0" borderId="57" xfId="0" applyFont="1" applyBorder="1" applyAlignment="1">
      <alignment vertical="center"/>
    </xf>
    <xf numFmtId="1" fontId="78" fillId="0" borderId="27" xfId="0" applyFont="1" applyBorder="1" applyAlignment="1">
      <alignment vertical="center"/>
    </xf>
    <xf numFmtId="1" fontId="78" fillId="0" borderId="11" xfId="0" applyFont="1" applyBorder="1" applyAlignment="1">
      <alignment vertical="center"/>
    </xf>
    <xf numFmtId="1" fontId="78" fillId="0" borderId="30" xfId="0" applyFont="1" applyBorder="1" applyAlignment="1">
      <alignment vertical="center"/>
    </xf>
    <xf numFmtId="1" fontId="26" fillId="0" borderId="55" xfId="0" applyFont="1" applyFill="1" applyBorder="1" applyAlignment="1">
      <alignment horizontal="center" vertical="center"/>
    </xf>
    <xf numFmtId="1" fontId="26" fillId="0" borderId="25" xfId="0" applyFont="1" applyFill="1" applyBorder="1" applyAlignment="1">
      <alignment horizontal="center" vertical="center"/>
    </xf>
    <xf numFmtId="1" fontId="26" fillId="0" borderId="54" xfId="0" applyFont="1" applyFill="1" applyBorder="1" applyAlignment="1">
      <alignment horizontal="center" vertical="center"/>
    </xf>
    <xf numFmtId="1" fontId="26" fillId="0" borderId="6" xfId="0" applyFont="1" applyFill="1" applyBorder="1" applyAlignment="1">
      <alignment horizontal="center" vertical="center"/>
    </xf>
    <xf numFmtId="1" fontId="0" fillId="0" borderId="6" xfId="0" applyBorder="1" applyAlignment="1">
      <alignment horizontal="center" vertical="center"/>
    </xf>
  </cellXfs>
  <cellStyles count="13">
    <cellStyle name="桁区切り" xfId="1" builtinId="6"/>
    <cellStyle name="桁区切り 2" xfId="2"/>
    <cellStyle name="標準" xfId="0" builtinId="0"/>
    <cellStyle name="標準 2" xfId="12"/>
    <cellStyle name="標準 3" xfId="3"/>
    <cellStyle name="標準_JB16" xfId="4"/>
    <cellStyle name="標準_JB16_主３（名目）実数ＨＰ－１" xfId="11"/>
    <cellStyle name="標準_経済活動別就業者数" xfId="5"/>
    <cellStyle name="標準_原稿用グラフ" xfId="6"/>
    <cellStyle name="標準_雇用その他" xfId="7"/>
    <cellStyle name="標準_第7表" xfId="8"/>
    <cellStyle name="標準_農業" xfId="9"/>
    <cellStyle name="未定義" xfId="10"/>
  </cellStyles>
  <dxfs count="0"/>
  <tableStyles count="0" defaultTableStyle="TableStyleMedium2" defaultPivotStyle="PivotStyleLight16"/>
  <colors>
    <mruColors>
      <color rgb="FF0000FF"/>
      <color rgb="FF3399FF"/>
      <color rgb="FFFF99FF"/>
      <color rgb="FFFFFFCC"/>
      <color rgb="FFCCFFCC"/>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18</xdr:col>
      <xdr:colOff>9525</xdr:colOff>
      <xdr:row>60</xdr:row>
      <xdr:rowOff>0</xdr:rowOff>
    </xdr:from>
    <xdr:to>
      <xdr:col>23</xdr:col>
      <xdr:colOff>19050</xdr:colOff>
      <xdr:row>60</xdr:row>
      <xdr:rowOff>0</xdr:rowOff>
    </xdr:to>
    <xdr:sp macro="" textlink="">
      <xdr:nvSpPr>
        <xdr:cNvPr id="15361" name="Rectangle 1"/>
        <xdr:cNvSpPr>
          <a:spLocks noChangeArrowheads="1"/>
        </xdr:cNvSpPr>
      </xdr:nvSpPr>
      <xdr:spPr bwMode="auto">
        <a:xfrm>
          <a:off x="3028950" y="971550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46800" rIns="72000" bIns="46800" anchor="ctr" upright="1"/>
        <a:lstStyle/>
        <a:p>
          <a:pPr algn="just" rtl="0">
            <a:defRPr sz="1000"/>
          </a:pPr>
          <a:r>
            <a:rPr lang="ja-JP" altLang="en-US" sz="800" b="1" i="0" u="none" strike="noStrike" baseline="0">
              <a:solidFill>
                <a:srgbClr val="000000"/>
              </a:solidFill>
              <a:latin typeface="ＭＳ ゴシック"/>
              <a:ea typeface="ＭＳ ゴシック"/>
            </a:rPr>
            <a:t>－表の見方・読み方－</a:t>
          </a:r>
          <a:endParaRPr lang="ja-JP" altLang="en-US" sz="800" b="0" i="0" u="none" strike="noStrike" baseline="0">
            <a:solidFill>
              <a:srgbClr val="000000"/>
            </a:solidFill>
            <a:latin typeface="ＭＳ 明朝"/>
            <a:ea typeface="ＭＳ 明朝"/>
          </a:endParaRPr>
        </a:p>
        <a:p>
          <a:pPr algn="just" rtl="0">
            <a:defRPr sz="1000"/>
          </a:pPr>
          <a:r>
            <a:rPr lang="ja-JP" altLang="en-US" sz="800" b="0" i="0" u="none" strike="noStrike" baseline="0">
              <a:solidFill>
                <a:srgbClr val="000000"/>
              </a:solidFill>
              <a:latin typeface="ＭＳ 明朝"/>
              <a:ea typeface="ＭＳ 明朝"/>
            </a:rPr>
            <a:t>・所得は、県内生産活動への参加の報酬として受け取るほか、県外から受け取ったり、政策的に反対給付なく受け取ることがある。また、逆に所得を支払う場合もある。この表は、金融機関の所得の受払いの全体像や貯蓄額を明らかにしたものである。</a:t>
          </a:r>
        </a:p>
        <a:p>
          <a:pPr algn="just" rtl="0">
            <a:defRPr sz="1000"/>
          </a:pPr>
          <a:r>
            <a:rPr lang="ja-JP" altLang="en-US" sz="800" b="0" i="0" u="none" strike="noStrike" baseline="0">
              <a:solidFill>
                <a:srgbClr val="000000"/>
              </a:solidFill>
              <a:latin typeface="ＭＳ 明朝"/>
              <a:ea typeface="ＭＳ 明朝"/>
            </a:rPr>
            <a:t>・上段は受け取った所得の使い道を示し、下段は所得の受け取り方を示している。</a:t>
          </a:r>
        </a:p>
        <a:p>
          <a:pPr algn="just" rtl="0">
            <a:defRPr sz="1000"/>
          </a:pPr>
          <a:r>
            <a:rPr lang="ja-JP" altLang="en-US" sz="800" b="0" i="0" u="none" strike="noStrike" baseline="0">
              <a:solidFill>
                <a:srgbClr val="000000"/>
              </a:solidFill>
              <a:latin typeface="ＭＳ 明朝"/>
              <a:ea typeface="ＭＳ 明朝"/>
            </a:rPr>
            <a:t>・貯蓄は、制度部門別資本調達勘定に接続し、固定資本形成等の原資となる。</a:t>
          </a:r>
        </a:p>
        <a:p>
          <a:pPr algn="just" rtl="0">
            <a:defRPr sz="1000"/>
          </a:pPr>
          <a:r>
            <a:rPr lang="ja-JP" altLang="en-US" sz="800" b="0" i="0" u="none" strike="noStrike" baseline="0">
              <a:solidFill>
                <a:srgbClr val="000000"/>
              </a:solidFill>
              <a:latin typeface="ＭＳ 明朝"/>
              <a:ea typeface="ＭＳ 明朝"/>
            </a:rPr>
            <a:t>・上段（支払）で貯蓄が増加傾向にある。</a:t>
          </a:r>
        </a:p>
      </xdr:txBody>
    </xdr:sp>
    <xdr:clientData/>
  </xdr:twoCellAnchor>
  <xdr:twoCellAnchor>
    <xdr:from>
      <xdr:col>18</xdr:col>
      <xdr:colOff>9525</xdr:colOff>
      <xdr:row>137</xdr:row>
      <xdr:rowOff>0</xdr:rowOff>
    </xdr:from>
    <xdr:to>
      <xdr:col>23</xdr:col>
      <xdr:colOff>9525</xdr:colOff>
      <xdr:row>137</xdr:row>
      <xdr:rowOff>0</xdr:rowOff>
    </xdr:to>
    <xdr:sp macro="" textlink="">
      <xdr:nvSpPr>
        <xdr:cNvPr id="15364" name="Rectangle 4"/>
        <xdr:cNvSpPr>
          <a:spLocks noChangeArrowheads="1"/>
        </xdr:cNvSpPr>
      </xdr:nvSpPr>
      <xdr:spPr bwMode="auto">
        <a:xfrm>
          <a:off x="3028950" y="2218372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46800" rIns="72000" bIns="46800" anchor="ctr" upright="1"/>
        <a:lstStyle/>
        <a:p>
          <a:pPr algn="just" rtl="0">
            <a:defRPr sz="1000"/>
          </a:pPr>
          <a:r>
            <a:rPr lang="ja-JP" altLang="en-US" sz="800" b="1" i="0" u="none" strike="noStrike" baseline="0">
              <a:solidFill>
                <a:srgbClr val="000000"/>
              </a:solidFill>
              <a:latin typeface="ＭＳ ゴシック"/>
              <a:ea typeface="ＭＳ ゴシック"/>
            </a:rPr>
            <a:t>－表の見方・読み方－</a:t>
          </a:r>
          <a:endParaRPr lang="ja-JP" altLang="en-US" sz="800" b="0" i="0" u="none" strike="noStrike" baseline="0">
            <a:solidFill>
              <a:srgbClr val="000000"/>
            </a:solidFill>
            <a:latin typeface="ＭＳ 明朝"/>
            <a:ea typeface="ＭＳ 明朝"/>
          </a:endParaRPr>
        </a:p>
        <a:p>
          <a:pPr algn="just" rtl="0">
            <a:defRPr sz="1000"/>
          </a:pPr>
          <a:r>
            <a:rPr lang="ja-JP" altLang="en-US" sz="800" b="0" i="0" u="none" strike="noStrike" baseline="0">
              <a:solidFill>
                <a:srgbClr val="000000"/>
              </a:solidFill>
              <a:latin typeface="ＭＳ 明朝"/>
              <a:ea typeface="ＭＳ 明朝"/>
            </a:rPr>
            <a:t>・所得は、県内生産活動への参加の報酬として受け取るほか、県外から受け取ったり、政策的に反対給付なく受け取ることがある。また、逆に所得を支払う場合もある。この表は、家計の所得の受払いの全体　像や貯蓄額を明らかにしたものである。</a:t>
          </a:r>
        </a:p>
        <a:p>
          <a:pPr algn="just" rtl="0">
            <a:defRPr sz="1000"/>
          </a:pPr>
          <a:r>
            <a:rPr lang="ja-JP" altLang="en-US" sz="800" b="0" i="0" u="none" strike="noStrike" baseline="0">
              <a:solidFill>
                <a:srgbClr val="000000"/>
              </a:solidFill>
              <a:latin typeface="ＭＳ 明朝"/>
              <a:ea typeface="ＭＳ 明朝"/>
            </a:rPr>
            <a:t>・上段は受け取った所得の使い道を示し、下段は所得の受け取り方を示している。</a:t>
          </a:r>
        </a:p>
        <a:p>
          <a:pPr algn="just" rtl="0">
            <a:defRPr sz="1000"/>
          </a:pPr>
          <a:r>
            <a:rPr lang="ja-JP" altLang="en-US" sz="800" b="0" i="0" u="none" strike="noStrike" baseline="0">
              <a:solidFill>
                <a:srgbClr val="000000"/>
              </a:solidFill>
              <a:latin typeface="ＭＳ 明朝"/>
              <a:ea typeface="ＭＳ 明朝"/>
            </a:rPr>
            <a:t>・貯蓄は、制度部門別資本調達勘定に接続し、固定資本形成等の原資となる。</a:t>
          </a:r>
        </a:p>
        <a:p>
          <a:pPr algn="just" rtl="0">
            <a:defRPr sz="1000"/>
          </a:pPr>
          <a:r>
            <a:rPr lang="ja-JP" altLang="en-US" sz="800" b="0" i="0" u="none" strike="noStrike" baseline="0">
              <a:solidFill>
                <a:srgbClr val="000000"/>
              </a:solidFill>
              <a:latin typeface="ＭＳ 明朝"/>
              <a:ea typeface="ＭＳ 明朝"/>
            </a:rPr>
            <a:t>・上段（支払）で、「最終消費支出」が全体として増加傾向にある。</a:t>
          </a:r>
        </a:p>
        <a:p>
          <a:pPr algn="just" rtl="0">
            <a:defRPr sz="1000"/>
          </a:pPr>
          <a:endParaRPr lang="ja-JP" altLang="en-US" sz="800" b="0" i="0" u="none" strike="noStrike" baseline="0">
            <a:solidFill>
              <a:srgbClr val="000000"/>
            </a:solidFill>
            <a:latin typeface="ＭＳ 明朝"/>
            <a:ea typeface="ＭＳ 明朝"/>
          </a:endParaRPr>
        </a:p>
        <a:p>
          <a:pPr algn="just" rtl="0">
            <a:defRPr sz="1000"/>
          </a:pPr>
          <a:r>
            <a:rPr lang="ja-JP" altLang="en-US" sz="8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2743200</xdr:colOff>
      <xdr:row>9</xdr:row>
      <xdr:rowOff>152400</xdr:rowOff>
    </xdr:from>
    <xdr:to>
      <xdr:col>19</xdr:col>
      <xdr:colOff>333375</xdr:colOff>
      <xdr:row>11</xdr:row>
      <xdr:rowOff>28574</xdr:rowOff>
    </xdr:to>
    <xdr:sp macro="" textlink="">
      <xdr:nvSpPr>
        <xdr:cNvPr id="8562" name="Text Box 2"/>
        <xdr:cNvSpPr txBox="1">
          <a:spLocks noChangeArrowheads="1"/>
        </xdr:cNvSpPr>
      </xdr:nvSpPr>
      <xdr:spPr bwMode="auto">
        <a:xfrm>
          <a:off x="3181350" y="2247900"/>
          <a:ext cx="333375" cy="952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2733675</xdr:colOff>
      <xdr:row>9</xdr:row>
      <xdr:rowOff>152400</xdr:rowOff>
    </xdr:from>
    <xdr:to>
      <xdr:col>19</xdr:col>
      <xdr:colOff>333375</xdr:colOff>
      <xdr:row>11</xdr:row>
      <xdr:rowOff>28574</xdr:rowOff>
    </xdr:to>
    <xdr:sp macro="" textlink="">
      <xdr:nvSpPr>
        <xdr:cNvPr id="8563" name="Text Box 3"/>
        <xdr:cNvSpPr txBox="1">
          <a:spLocks noChangeArrowheads="1"/>
        </xdr:cNvSpPr>
      </xdr:nvSpPr>
      <xdr:spPr bwMode="auto">
        <a:xfrm>
          <a:off x="3181350" y="2247900"/>
          <a:ext cx="333375" cy="952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3</xdr:row>
      <xdr:rowOff>0</xdr:rowOff>
    </xdr:from>
    <xdr:to>
      <xdr:col>2</xdr:col>
      <xdr:colOff>0</xdr:colOff>
      <xdr:row>3</xdr:row>
      <xdr:rowOff>0</xdr:rowOff>
    </xdr:to>
    <xdr:sp macro="" textlink="">
      <xdr:nvSpPr>
        <xdr:cNvPr id="9219" name="Text Box 3"/>
        <xdr:cNvSpPr txBox="1">
          <a:spLocks noChangeArrowheads="1"/>
        </xdr:cNvSpPr>
      </xdr:nvSpPr>
      <xdr:spPr bwMode="auto">
        <a:xfrm>
          <a:off x="304800" y="714375"/>
          <a:ext cx="304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　84　－</a:t>
          </a:r>
        </a:p>
      </xdr:txBody>
    </xdr:sp>
    <xdr:clientData/>
  </xdr:twoCellAnchor>
  <xdr:twoCellAnchor>
    <xdr:from>
      <xdr:col>1</xdr:col>
      <xdr:colOff>47625</xdr:colOff>
      <xdr:row>3</xdr:row>
      <xdr:rowOff>0</xdr:rowOff>
    </xdr:from>
    <xdr:to>
      <xdr:col>2</xdr:col>
      <xdr:colOff>0</xdr:colOff>
      <xdr:row>3</xdr:row>
      <xdr:rowOff>0</xdr:rowOff>
    </xdr:to>
    <xdr:sp macro="" textlink="">
      <xdr:nvSpPr>
        <xdr:cNvPr id="9230" name="Text Box 14"/>
        <xdr:cNvSpPr txBox="1">
          <a:spLocks noChangeArrowheads="1"/>
        </xdr:cNvSpPr>
      </xdr:nvSpPr>
      <xdr:spPr bwMode="auto">
        <a:xfrm>
          <a:off x="304800" y="714375"/>
          <a:ext cx="304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　84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2000" tIns="46800" rIns="72000" bIns="4680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2000" tIns="46800" rIns="72000" bIns="4680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249977111117893"/>
  </sheetPr>
  <dimension ref="A1:AC73"/>
  <sheetViews>
    <sheetView view="pageBreakPreview" zoomScale="80" zoomScaleNormal="100" zoomScaleSheetLayoutView="75" workbookViewId="0">
      <selection activeCell="AX30" sqref="AX30"/>
    </sheetView>
  </sheetViews>
  <sheetFormatPr defaultColWidth="10.69921875" defaultRowHeight="12.95" customHeight="1" x14ac:dyDescent="0.2"/>
  <cols>
    <col min="1" max="1" width="2.296875" style="310" customWidth="1"/>
    <col min="2" max="2" width="2.796875" style="19" customWidth="1"/>
    <col min="3" max="3" width="25.69921875" style="620" customWidth="1"/>
    <col min="4" max="4" width="9.69921875" style="19" hidden="1" customWidth="1"/>
    <col min="5" max="14" width="8.69921875" style="19" hidden="1" customWidth="1"/>
    <col min="15" max="19" width="11.69921875" style="19" customWidth="1"/>
    <col min="20" max="20" width="11.69921875" style="39" customWidth="1"/>
    <col min="21" max="24" width="11.69921875" style="19" customWidth="1"/>
    <col min="25" max="25" width="5.69921875" style="19" customWidth="1"/>
    <col min="26" max="26" width="28.69921875" style="19" customWidth="1"/>
    <col min="27" max="38" width="11.69921875" style="19" customWidth="1"/>
    <col min="39" max="39" width="4.69921875" style="19" customWidth="1"/>
    <col min="40" max="16384" width="10.69921875" style="19"/>
  </cols>
  <sheetData>
    <row r="1" spans="1:29" s="240" customFormat="1" ht="12.95" customHeight="1" x14ac:dyDescent="0.15">
      <c r="A1" s="310"/>
      <c r="B1" s="131"/>
      <c r="C1" s="130"/>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row>
    <row r="2" spans="1:29" s="240" customFormat="1" ht="12.95" customHeight="1" x14ac:dyDescent="0.15">
      <c r="A2" s="310"/>
      <c r="B2" s="131"/>
      <c r="C2" s="130"/>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520" t="str">
        <f t="shared" ref="P2:X2" si="2">"H"&amp;P1</f>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row>
    <row r="3" spans="1:29" ht="20.100000000000001" customHeight="1" x14ac:dyDescent="0.2">
      <c r="C3" s="2059" t="s">
        <v>1042</v>
      </c>
      <c r="D3" s="2060"/>
      <c r="E3" s="2060"/>
      <c r="F3" s="2060"/>
      <c r="G3" s="2060"/>
      <c r="H3" s="2060"/>
      <c r="I3" s="2060"/>
      <c r="J3" s="2060"/>
      <c r="K3" s="2061"/>
      <c r="L3" s="2061"/>
      <c r="M3" s="2061"/>
      <c r="N3" s="2062"/>
      <c r="O3" s="2062"/>
      <c r="P3" s="2063"/>
      <c r="Q3" s="2064"/>
      <c r="R3" s="2064"/>
      <c r="S3" s="2560" t="s">
        <v>634</v>
      </c>
      <c r="T3" s="2561"/>
      <c r="U3" s="2561"/>
      <c r="V3" s="2561"/>
      <c r="W3" s="2561"/>
      <c r="X3" s="2561"/>
      <c r="Y3" s="2562"/>
      <c r="Z3" s="22"/>
      <c r="AA3" s="22"/>
      <c r="AB3" s="22"/>
      <c r="AC3" s="22"/>
    </row>
    <row r="4" spans="1:29" ht="18.75" customHeight="1" x14ac:dyDescent="0.2">
      <c r="C4" s="2065"/>
      <c r="D4" s="2060"/>
      <c r="E4" s="2060"/>
      <c r="F4" s="2060"/>
      <c r="G4" s="2060"/>
      <c r="H4" s="2060"/>
      <c r="I4" s="2060"/>
      <c r="J4" s="2060"/>
      <c r="K4" s="2061"/>
      <c r="L4" s="2061"/>
      <c r="M4" s="2061"/>
      <c r="N4" s="2062"/>
      <c r="O4" s="2062"/>
      <c r="P4" s="2062"/>
      <c r="Q4" s="2062"/>
      <c r="R4" s="2062"/>
      <c r="S4" s="2563"/>
      <c r="T4" s="2564"/>
      <c r="U4" s="2564"/>
      <c r="V4" s="2564"/>
      <c r="W4" s="2564"/>
      <c r="X4" s="2564"/>
      <c r="Y4" s="2565"/>
      <c r="Z4" s="22"/>
      <c r="AA4" s="22"/>
      <c r="AB4" s="22"/>
      <c r="AC4" s="22"/>
    </row>
    <row r="5" spans="1:29" ht="15" customHeight="1" x14ac:dyDescent="0.2">
      <c r="C5" s="2066" t="s">
        <v>317</v>
      </c>
      <c r="D5" s="2060"/>
      <c r="E5" s="2060"/>
      <c r="F5" s="2060"/>
      <c r="G5" s="2060"/>
      <c r="H5" s="2060"/>
      <c r="I5" s="2060"/>
      <c r="J5" s="2060"/>
      <c r="K5" s="2061"/>
      <c r="L5" s="2061"/>
      <c r="M5" s="2061"/>
      <c r="N5" s="2062"/>
      <c r="O5" s="2062"/>
      <c r="P5" s="2062"/>
      <c r="Q5" s="2062"/>
      <c r="R5" s="2062"/>
      <c r="S5" s="2566"/>
      <c r="T5" s="2567"/>
      <c r="U5" s="2567"/>
      <c r="V5" s="2567"/>
      <c r="W5" s="2567"/>
      <c r="X5" s="2567"/>
      <c r="Y5" s="2568"/>
    </row>
    <row r="6" spans="1:29" s="161" customFormat="1" ht="12.95" customHeight="1" x14ac:dyDescent="0.15">
      <c r="A6" s="310"/>
      <c r="C6" s="2067"/>
      <c r="D6" s="2068"/>
      <c r="E6" s="2069" t="s">
        <v>1245</v>
      </c>
      <c r="F6" s="2068"/>
      <c r="G6" s="2068"/>
      <c r="H6" s="2068"/>
      <c r="I6" s="2068"/>
      <c r="J6" s="2069" t="s">
        <v>1245</v>
      </c>
      <c r="K6" s="2068"/>
      <c r="L6" s="2068"/>
      <c r="M6" s="2068"/>
      <c r="N6" s="2068"/>
      <c r="O6" s="2069" t="s">
        <v>1245</v>
      </c>
      <c r="P6" s="2068"/>
      <c r="Q6" s="2068"/>
      <c r="R6" s="2068"/>
      <c r="S6" s="2070"/>
      <c r="T6" s="2070"/>
      <c r="U6" s="2071"/>
      <c r="V6" s="2072"/>
      <c r="W6" s="2072"/>
      <c r="X6" s="2071"/>
      <c r="Y6" s="2072" t="s">
        <v>379</v>
      </c>
    </row>
    <row r="7" spans="1:29" s="161" customFormat="1" ht="12.95" customHeight="1" x14ac:dyDescent="0.2">
      <c r="A7" s="310"/>
      <c r="B7" s="469"/>
      <c r="C7" s="2569" t="s">
        <v>1422</v>
      </c>
      <c r="D7" s="2073" t="str">
        <f t="shared" ref="D7:X7" si="3">"平成"&amp;D$1&amp;"年度"</f>
        <v>平成8年度</v>
      </c>
      <c r="E7" s="2074" t="str">
        <f t="shared" si="3"/>
        <v>平成8年度</v>
      </c>
      <c r="F7" s="2074" t="str">
        <f t="shared" si="3"/>
        <v>平成9年度</v>
      </c>
      <c r="G7" s="2074" t="str">
        <f t="shared" si="3"/>
        <v>平成10年度</v>
      </c>
      <c r="H7" s="2074" t="str">
        <f t="shared" si="3"/>
        <v>平成11年度</v>
      </c>
      <c r="I7" s="2075" t="str">
        <f t="shared" si="3"/>
        <v>平成12年度</v>
      </c>
      <c r="J7" s="2075" t="str">
        <f t="shared" si="3"/>
        <v>平成13年度</v>
      </c>
      <c r="K7" s="2075" t="str">
        <f t="shared" si="3"/>
        <v>平成14年度</v>
      </c>
      <c r="L7" s="2073" t="str">
        <f t="shared" si="3"/>
        <v>平成15年度</v>
      </c>
      <c r="M7" s="2075" t="str">
        <f t="shared" si="3"/>
        <v>平成16年度</v>
      </c>
      <c r="N7" s="2075" t="str">
        <f t="shared" si="3"/>
        <v>平成17年度</v>
      </c>
      <c r="O7" s="2073" t="str">
        <f t="shared" si="3"/>
        <v>平成18年度</v>
      </c>
      <c r="P7" s="2074" t="str">
        <f t="shared" si="3"/>
        <v>平成19年度</v>
      </c>
      <c r="Q7" s="2074" t="str">
        <f t="shared" si="3"/>
        <v>平成20年度</v>
      </c>
      <c r="R7" s="2074" t="str">
        <f t="shared" si="3"/>
        <v>平成21年度</v>
      </c>
      <c r="S7" s="2074" t="str">
        <f t="shared" si="3"/>
        <v>平成22年度</v>
      </c>
      <c r="T7" s="2074" t="str">
        <f t="shared" si="3"/>
        <v>平成23年度</v>
      </c>
      <c r="U7" s="2074" t="str">
        <f t="shared" si="3"/>
        <v>平成24年度</v>
      </c>
      <c r="V7" s="2074" t="str">
        <f t="shared" si="3"/>
        <v>平成25年度</v>
      </c>
      <c r="W7" s="2074" t="str">
        <f t="shared" si="3"/>
        <v>平成26年度</v>
      </c>
      <c r="X7" s="2074" t="str">
        <f t="shared" si="3"/>
        <v>平成27年度</v>
      </c>
      <c r="Y7" s="2076" t="s">
        <v>1242</v>
      </c>
    </row>
    <row r="8" spans="1:29" s="161" customFormat="1" ht="12.95" customHeight="1" x14ac:dyDescent="0.2">
      <c r="A8" s="310"/>
      <c r="B8" s="159"/>
      <c r="C8" s="2570"/>
      <c r="D8" s="2077">
        <f t="shared" ref="D8:X8" si="4">1988+D$1</f>
        <v>1996</v>
      </c>
      <c r="E8" s="2078">
        <f t="shared" si="4"/>
        <v>1996</v>
      </c>
      <c r="F8" s="2078">
        <f t="shared" si="4"/>
        <v>1997</v>
      </c>
      <c r="G8" s="2078">
        <f t="shared" si="4"/>
        <v>1998</v>
      </c>
      <c r="H8" s="2078">
        <f t="shared" si="4"/>
        <v>1999</v>
      </c>
      <c r="I8" s="2079">
        <f t="shared" si="4"/>
        <v>2000</v>
      </c>
      <c r="J8" s="2080">
        <f t="shared" si="4"/>
        <v>2001</v>
      </c>
      <c r="K8" s="2080">
        <f t="shared" si="4"/>
        <v>2002</v>
      </c>
      <c r="L8" s="2077">
        <f t="shared" si="4"/>
        <v>2003</v>
      </c>
      <c r="M8" s="2079">
        <f t="shared" si="4"/>
        <v>2004</v>
      </c>
      <c r="N8" s="2080">
        <f t="shared" si="4"/>
        <v>2005</v>
      </c>
      <c r="O8" s="2077">
        <f t="shared" si="4"/>
        <v>2006</v>
      </c>
      <c r="P8" s="2078">
        <f t="shared" si="4"/>
        <v>2007</v>
      </c>
      <c r="Q8" s="2078">
        <f t="shared" si="4"/>
        <v>2008</v>
      </c>
      <c r="R8" s="2078">
        <f t="shared" si="4"/>
        <v>2009</v>
      </c>
      <c r="S8" s="2078">
        <f t="shared" si="4"/>
        <v>2010</v>
      </c>
      <c r="T8" s="2078">
        <f t="shared" si="4"/>
        <v>2011</v>
      </c>
      <c r="U8" s="2078">
        <f t="shared" si="4"/>
        <v>2012</v>
      </c>
      <c r="V8" s="2078">
        <f t="shared" si="4"/>
        <v>2013</v>
      </c>
      <c r="W8" s="2078">
        <f t="shared" si="4"/>
        <v>2014</v>
      </c>
      <c r="X8" s="2078">
        <f t="shared" si="4"/>
        <v>2015</v>
      </c>
      <c r="Y8" s="2081"/>
    </row>
    <row r="9" spans="1:29" s="161" customFormat="1" ht="12.95" customHeight="1" x14ac:dyDescent="0.2">
      <c r="A9" s="470" t="s">
        <v>1048</v>
      </c>
      <c r="B9" s="468" t="s">
        <v>1053</v>
      </c>
      <c r="C9" s="2082" t="s">
        <v>1064</v>
      </c>
      <c r="D9" s="2083">
        <f>VLOOKUP($A9&amp;$B9,資本調達D!$H$6:$AJ$50,資本調達!D$1,0)</f>
        <v>0</v>
      </c>
      <c r="E9" s="2084">
        <f>VLOOKUP($A9&amp;$B9,資本調達D!$H$6:$AJ$50,資本調達!E$1,0)</f>
        <v>0</v>
      </c>
      <c r="F9" s="2084">
        <f>VLOOKUP($A9&amp;$B9,資本調達D!$H$6:$AJ$50,資本調達!F$1,0)</f>
        <v>0</v>
      </c>
      <c r="G9" s="2084">
        <f>VLOOKUP($A9&amp;$B9,資本調達D!$H$6:$AJ$50,資本調達!G$1,0)</f>
        <v>0</v>
      </c>
      <c r="H9" s="2084">
        <f>VLOOKUP($A9&amp;$B9,資本調達D!$H$6:$AJ$50,資本調達!H$1,0)</f>
        <v>0</v>
      </c>
      <c r="I9" s="2085">
        <f>VLOOKUP($A9&amp;$B9,資本調達D!$H$6:$AJ$50,資本調達!I$1,0)</f>
        <v>0</v>
      </c>
      <c r="J9" s="2086">
        <f>VLOOKUP($A9&amp;$B9,資本調達D!$H$6:$AJ$50,資本調達!J$1,0)</f>
        <v>0</v>
      </c>
      <c r="K9" s="2086">
        <f>VLOOKUP($A9&amp;$B9,資本調達D!$H$6:$AJ$50,資本調達!K$1,0)</f>
        <v>0</v>
      </c>
      <c r="L9" s="2083">
        <f>VLOOKUP($A9&amp;$B9,資本調達D!$H$6:$AJ$50,資本調達!L$1,0)</f>
        <v>0</v>
      </c>
      <c r="M9" s="2085">
        <f>VLOOKUP($A9&amp;$B9,資本調達D!$H$6:$AJ$50,資本調達!M$1,0)</f>
        <v>0</v>
      </c>
      <c r="N9" s="2086">
        <f>VLOOKUP($A9&amp;$B9,資本調達D!$H$6:$AJ$50,資本調達!N$1,0)</f>
        <v>0</v>
      </c>
      <c r="O9" s="2083">
        <f>VLOOKUP($A9&amp;$B9,資本調達D!$H$6:$AJ$50,資本調達!O$1,0)</f>
        <v>0</v>
      </c>
      <c r="P9" s="2084">
        <f>VLOOKUP($A9&amp;$B9,資本調達D!$H$6:$AJ$50,資本調達!P$1,0)</f>
        <v>0</v>
      </c>
      <c r="Q9" s="2084">
        <f>VLOOKUP($A9&amp;$B9,資本調達D!$H$6:$AJ$50,資本調達!Q$1,0)</f>
        <v>0</v>
      </c>
      <c r="R9" s="2084">
        <f>VLOOKUP($A9&amp;$B9,資本調達D!$H$6:$AJ$50,資本調達!R$1,0)</f>
        <v>0</v>
      </c>
      <c r="S9" s="2084">
        <f>VLOOKUP($A9&amp;$B9,資本調達D!$H$6:$AJ$50,資本調達!S$1,0)</f>
        <v>0</v>
      </c>
      <c r="T9" s="2084">
        <f>VLOOKUP($A9&amp;$B9,資本調達D!$H$6:$AJ$50,資本調達!T$1,0)</f>
        <v>57540.675022368734</v>
      </c>
      <c r="U9" s="2084">
        <f>VLOOKUP($A9&amp;$B9,資本調達D!$H$6:$AJ$50,資本調達!U$1,0)</f>
        <v>72953.226127651069</v>
      </c>
      <c r="V9" s="2084">
        <f>VLOOKUP($A9&amp;$B9,資本調達D!$H$6:$AJ$50,資本調達!V$1,0)</f>
        <v>56884.661996583462</v>
      </c>
      <c r="W9" s="2084">
        <f>VLOOKUP($A9&amp;$B9,資本調達D!$H$6:$AJ$50,資本調達!W$1,0)</f>
        <v>51695.825209166549</v>
      </c>
      <c r="X9" s="2084">
        <f>VLOOKUP($A9&amp;$B9,資本調達D!$H$6:$AJ$50,資本調達!X$1,0)</f>
        <v>58073.741132686104</v>
      </c>
      <c r="Y9" s="2087">
        <v>1</v>
      </c>
    </row>
    <row r="10" spans="1:29" s="161" customFormat="1" ht="12.95" customHeight="1" x14ac:dyDescent="0.2">
      <c r="A10" s="470" t="s">
        <v>1048</v>
      </c>
      <c r="B10" s="468" t="s">
        <v>445</v>
      </c>
      <c r="C10" s="2082" t="s">
        <v>1224</v>
      </c>
      <c r="D10" s="2083">
        <f>VLOOKUP($A10&amp;$B10,資本調達D!$H$6:$AJ$50,資本調達!D$1,0)</f>
        <v>0</v>
      </c>
      <c r="E10" s="2084">
        <f>VLOOKUP($A10&amp;$B10,資本調達D!$H$6:$AJ$50,資本調達!E$1,0)</f>
        <v>0</v>
      </c>
      <c r="F10" s="2084">
        <f>VLOOKUP($A10&amp;$B10,資本調達D!$H$6:$AJ$50,資本調達!F$1,0)</f>
        <v>0</v>
      </c>
      <c r="G10" s="2084">
        <f>VLOOKUP($A10&amp;$B10,資本調達D!$H$6:$AJ$50,資本調達!G$1,0)</f>
        <v>0</v>
      </c>
      <c r="H10" s="2084">
        <f>VLOOKUP($A10&amp;$B10,資本調達D!$H$6:$AJ$50,資本調達!H$1,0)</f>
        <v>0</v>
      </c>
      <c r="I10" s="2085">
        <f>VLOOKUP($A10&amp;$B10,資本調達D!$H$6:$AJ$50,資本調達!I$1,0)</f>
        <v>0</v>
      </c>
      <c r="J10" s="2086">
        <f>VLOOKUP($A10&amp;$B10,資本調達D!$H$6:$AJ$50,資本調達!J$1,0)</f>
        <v>0</v>
      </c>
      <c r="K10" s="2086">
        <f>VLOOKUP($A10&amp;$B10,資本調達D!$H$6:$AJ$50,資本調達!K$1,0)</f>
        <v>0</v>
      </c>
      <c r="L10" s="2083">
        <f>VLOOKUP($A10&amp;$B10,資本調達D!$H$6:$AJ$50,資本調達!L$1,0)</f>
        <v>0</v>
      </c>
      <c r="M10" s="2085">
        <f>VLOOKUP($A10&amp;$B10,資本調達D!$H$6:$AJ$50,資本調達!M$1,0)</f>
        <v>0</v>
      </c>
      <c r="N10" s="2086">
        <f>VLOOKUP($A10&amp;$B10,資本調達D!$H$6:$AJ$50,資本調達!N$1,0)</f>
        <v>0</v>
      </c>
      <c r="O10" s="2083">
        <f>VLOOKUP($A10&amp;$B10,資本調達D!$H$6:$AJ$50,資本調達!O$1,0)</f>
        <v>0</v>
      </c>
      <c r="P10" s="2084">
        <f>VLOOKUP($A10&amp;$B10,資本調達D!$H$6:$AJ$50,資本調達!P$1,0)</f>
        <v>0</v>
      </c>
      <c r="Q10" s="2084">
        <f>VLOOKUP($A10&amp;$B10,資本調達D!$H$6:$AJ$50,資本調達!Q$1,0)</f>
        <v>0</v>
      </c>
      <c r="R10" s="2084">
        <f>VLOOKUP($A10&amp;$B10,資本調達D!$H$6:$AJ$50,資本調達!R$1,0)</f>
        <v>0</v>
      </c>
      <c r="S10" s="2084">
        <f>VLOOKUP($A10&amp;$B10,資本調達D!$H$6:$AJ$50,資本調達!S$1,0)</f>
        <v>0</v>
      </c>
      <c r="T10" s="2084" t="e">
        <f>VLOOKUP($A10&amp;$B10,資本調達D!$H$6:$AJ$50,資本調達!T$1,0)</f>
        <v>#DIV/0!</v>
      </c>
      <c r="U10" s="2084" t="e">
        <f>VLOOKUP($A10&amp;$B10,資本調達D!$H$6:$AJ$50,資本調達!U$1,0)</f>
        <v>#DIV/0!</v>
      </c>
      <c r="V10" s="2084" t="e">
        <f>VLOOKUP($A10&amp;$B10,資本調達D!$H$6:$AJ$50,資本調達!V$1,0)</f>
        <v>#DIV/0!</v>
      </c>
      <c r="W10" s="2084" t="e">
        <f>VLOOKUP($A10&amp;$B10,資本調達D!$H$6:$AJ$50,資本調達!W$1,0)</f>
        <v>#DIV/0!</v>
      </c>
      <c r="X10" s="2084">
        <f>VLOOKUP($A10&amp;$B10,資本調達D!$H$6:$AJ$50,資本調達!X$1,0)</f>
        <v>0</v>
      </c>
      <c r="Y10" s="2087">
        <v>2</v>
      </c>
    </row>
    <row r="11" spans="1:29" s="161" customFormat="1" ht="12.95" customHeight="1" x14ac:dyDescent="0.2">
      <c r="A11" s="470" t="s">
        <v>1048</v>
      </c>
      <c r="B11" s="468" t="s">
        <v>446</v>
      </c>
      <c r="C11" s="2082" t="s">
        <v>381</v>
      </c>
      <c r="D11" s="2083">
        <f>VLOOKUP($A11&amp;$B11,資本調達D!$H$6:$AJ$50,資本調達!D$1,0)</f>
        <v>0</v>
      </c>
      <c r="E11" s="2084">
        <f>VLOOKUP($A11&amp;$B11,資本調達D!$H$6:$AJ$50,資本調達!E$1,0)</f>
        <v>0</v>
      </c>
      <c r="F11" s="2084">
        <f>VLOOKUP($A11&amp;$B11,資本調達D!$H$6:$AJ$50,資本調達!F$1,0)</f>
        <v>0</v>
      </c>
      <c r="G11" s="2084">
        <f>VLOOKUP($A11&amp;$B11,資本調達D!$H$6:$AJ$50,資本調達!G$1,0)</f>
        <v>0</v>
      </c>
      <c r="H11" s="2084">
        <f>VLOOKUP($A11&amp;$B11,資本調達D!$H$6:$AJ$50,資本調達!H$1,0)</f>
        <v>0</v>
      </c>
      <c r="I11" s="2085">
        <f>VLOOKUP($A11&amp;$B11,資本調達D!$H$6:$AJ$50,資本調達!I$1,0)</f>
        <v>0</v>
      </c>
      <c r="J11" s="2086">
        <f>VLOOKUP($A11&amp;$B11,資本調達D!$H$6:$AJ$50,資本調達!J$1,0)</f>
        <v>0</v>
      </c>
      <c r="K11" s="2086">
        <f>VLOOKUP($A11&amp;$B11,資本調達D!$H$6:$AJ$50,資本調達!K$1,0)</f>
        <v>0</v>
      </c>
      <c r="L11" s="2083">
        <f>VLOOKUP($A11&amp;$B11,資本調達D!$H$6:$AJ$50,資本調達!L$1,0)</f>
        <v>0</v>
      </c>
      <c r="M11" s="2085">
        <f>VLOOKUP($A11&amp;$B11,資本調達D!$H$6:$AJ$50,資本調達!M$1,0)</f>
        <v>0</v>
      </c>
      <c r="N11" s="2086">
        <f>VLOOKUP($A11&amp;$B11,資本調達D!$H$6:$AJ$50,資本調達!N$1,0)</f>
        <v>0</v>
      </c>
      <c r="O11" s="2083">
        <f>VLOOKUP($A11&amp;$B11,資本調達D!$H$6:$AJ$50,資本調達!O$1,0)</f>
        <v>0</v>
      </c>
      <c r="P11" s="2084">
        <f>VLOOKUP($A11&amp;$B11,資本調達D!$H$6:$AJ$50,資本調達!P$1,0)</f>
        <v>0</v>
      </c>
      <c r="Q11" s="2084">
        <f>VLOOKUP($A11&amp;$B11,資本調達D!$H$6:$AJ$50,資本調達!Q$1,0)</f>
        <v>0</v>
      </c>
      <c r="R11" s="2084">
        <f>VLOOKUP($A11&amp;$B11,資本調達D!$H$6:$AJ$50,資本調達!R$1,0)</f>
        <v>0</v>
      </c>
      <c r="S11" s="2084">
        <f>VLOOKUP($A11&amp;$B11,資本調達D!$H$6:$AJ$50,資本調達!S$1,0)</f>
        <v>0</v>
      </c>
      <c r="T11" s="2084">
        <f>VLOOKUP($A11&amp;$B11,資本調達D!$H$6:$AJ$50,資本調達!T$1,0)</f>
        <v>433527.70707603567</v>
      </c>
      <c r="U11" s="2084">
        <f>VLOOKUP($A11&amp;$B11,資本調達D!$H$6:$AJ$50,資本調達!U$1,0)</f>
        <v>403941.85455811751</v>
      </c>
      <c r="V11" s="2084">
        <f>VLOOKUP($A11&amp;$B11,資本調達D!$H$6:$AJ$50,資本調達!V$1,0)</f>
        <v>504591.96377023554</v>
      </c>
      <c r="W11" s="2084">
        <f>VLOOKUP($A11&amp;$B11,資本調達D!$H$6:$AJ$50,資本調達!W$1,0)</f>
        <v>462892.68585699785</v>
      </c>
      <c r="X11" s="2084">
        <f>VLOOKUP($A11&amp;$B11,資本調達D!$H$6:$AJ$50,資本調達!X$1,0)</f>
        <v>0</v>
      </c>
      <c r="Y11" s="2087">
        <v>3</v>
      </c>
    </row>
    <row r="12" spans="1:29" s="161" customFormat="1" ht="12.95" customHeight="1" x14ac:dyDescent="0.2">
      <c r="A12" s="470" t="s">
        <v>1048</v>
      </c>
      <c r="B12" s="468" t="s">
        <v>447</v>
      </c>
      <c r="C12" s="2082" t="s">
        <v>382</v>
      </c>
      <c r="D12" s="2083">
        <f>VLOOKUP($A12&amp;$B12,資本調達D!$H$6:$AJ$50,資本調達!D$1,0)</f>
        <v>0</v>
      </c>
      <c r="E12" s="2084">
        <f>VLOOKUP($A12&amp;$B12,資本調達D!$H$6:$AJ$50,資本調達!E$1,0)</f>
        <v>0</v>
      </c>
      <c r="F12" s="2084">
        <f>VLOOKUP($A12&amp;$B12,資本調達D!$H$6:$AJ$50,資本調達!F$1,0)</f>
        <v>0</v>
      </c>
      <c r="G12" s="2084">
        <f>VLOOKUP($A12&amp;$B12,資本調達D!$H$6:$AJ$50,資本調達!G$1,0)</f>
        <v>0</v>
      </c>
      <c r="H12" s="2084">
        <f>VLOOKUP($A12&amp;$B12,資本調達D!$H$6:$AJ$50,資本調達!H$1,0)</f>
        <v>0</v>
      </c>
      <c r="I12" s="2085">
        <f>VLOOKUP($A12&amp;$B12,資本調達D!$H$6:$AJ$50,資本調達!I$1,0)</f>
        <v>0</v>
      </c>
      <c r="J12" s="2086">
        <f>VLOOKUP($A12&amp;$B12,資本調達D!$H$6:$AJ$50,資本調達!J$1,0)</f>
        <v>0</v>
      </c>
      <c r="K12" s="2086">
        <f>VLOOKUP($A12&amp;$B12,資本調達D!$H$6:$AJ$50,資本調達!K$1,0)</f>
        <v>0</v>
      </c>
      <c r="L12" s="2083">
        <f>VLOOKUP($A12&amp;$B12,資本調達D!$H$6:$AJ$50,資本調達!L$1,0)</f>
        <v>0</v>
      </c>
      <c r="M12" s="2085">
        <f>VLOOKUP($A12&amp;$B12,資本調達D!$H$6:$AJ$50,資本調達!M$1,0)</f>
        <v>0</v>
      </c>
      <c r="N12" s="2086">
        <f>VLOOKUP($A12&amp;$B12,資本調達D!$H$6:$AJ$50,資本調達!N$1,0)</f>
        <v>0</v>
      </c>
      <c r="O12" s="2083">
        <f>VLOOKUP($A12&amp;$B12,資本調達D!$H$6:$AJ$50,資本調達!O$1,0)</f>
        <v>0</v>
      </c>
      <c r="P12" s="2084">
        <f>VLOOKUP($A12&amp;$B12,資本調達D!$H$6:$AJ$50,資本調達!P$1,0)</f>
        <v>0</v>
      </c>
      <c r="Q12" s="2084">
        <f>VLOOKUP($A12&amp;$B12,資本調達D!$H$6:$AJ$50,資本調達!Q$1,0)</f>
        <v>0</v>
      </c>
      <c r="R12" s="2084">
        <f>VLOOKUP($A12&amp;$B12,資本調達D!$H$6:$AJ$50,資本調達!R$1,0)</f>
        <v>0</v>
      </c>
      <c r="S12" s="2084">
        <f>VLOOKUP($A12&amp;$B12,資本調達D!$H$6:$AJ$50,資本調達!S$1,0)</f>
        <v>0</v>
      </c>
      <c r="T12" s="2084" t="e">
        <f>VLOOKUP($A12&amp;$B12,資本調達D!$H$6:$AJ$50,資本調達!T$1,0)</f>
        <v>#DIV/0!</v>
      </c>
      <c r="U12" s="2084" t="e">
        <f>VLOOKUP($A12&amp;$B12,資本調達D!$H$6:$AJ$50,資本調達!U$1,0)</f>
        <v>#DIV/0!</v>
      </c>
      <c r="V12" s="2084" t="e">
        <f>VLOOKUP($A12&amp;$B12,資本調達D!$H$6:$AJ$50,資本調達!V$1,0)</f>
        <v>#DIV/0!</v>
      </c>
      <c r="W12" s="2084" t="e">
        <f>VLOOKUP($A12&amp;$B12,資本調達D!$H$6:$AJ$50,資本調達!W$1,0)</f>
        <v>#DIV/0!</v>
      </c>
      <c r="X12" s="2084">
        <f>VLOOKUP($A12&amp;$B12,資本調達D!$H$6:$AJ$50,資本調達!X$1,0)</f>
        <v>0</v>
      </c>
      <c r="Y12" s="2088">
        <v>4</v>
      </c>
    </row>
    <row r="13" spans="1:29" s="161" customFormat="1" ht="12.95" customHeight="1" x14ac:dyDescent="0.2">
      <c r="A13" s="470" t="s">
        <v>1048</v>
      </c>
      <c r="B13" s="468" t="s">
        <v>448</v>
      </c>
      <c r="C13" s="2082" t="s">
        <v>1223</v>
      </c>
      <c r="D13" s="2089"/>
      <c r="E13" s="2090"/>
      <c r="F13" s="2090"/>
      <c r="G13" s="2090"/>
      <c r="H13" s="2090"/>
      <c r="I13" s="2091"/>
      <c r="J13" s="2092"/>
      <c r="K13" s="2092"/>
      <c r="L13" s="2089"/>
      <c r="M13" s="2091"/>
      <c r="N13" s="2092"/>
      <c r="O13" s="2089"/>
      <c r="P13" s="2090"/>
      <c r="Q13" s="2090"/>
      <c r="R13" s="2090"/>
      <c r="S13" s="2090"/>
      <c r="T13" s="2090"/>
      <c r="U13" s="2090"/>
      <c r="V13" s="2090"/>
      <c r="W13" s="2090"/>
      <c r="X13" s="2090"/>
      <c r="Y13" s="2088"/>
    </row>
    <row r="14" spans="1:29" s="161" customFormat="1" ht="12.95" customHeight="1" x14ac:dyDescent="0.2">
      <c r="A14" s="470" t="s">
        <v>1048</v>
      </c>
      <c r="B14" s="468" t="s">
        <v>449</v>
      </c>
      <c r="C14" s="2093" t="s">
        <v>1222</v>
      </c>
      <c r="D14" s="2094">
        <f t="shared" ref="D14:O14" si="5">D17</f>
        <v>0</v>
      </c>
      <c r="E14" s="2095">
        <f>E17</f>
        <v>0</v>
      </c>
      <c r="F14" s="2095">
        <f>F17</f>
        <v>0</v>
      </c>
      <c r="G14" s="2095">
        <f t="shared" si="5"/>
        <v>0</v>
      </c>
      <c r="H14" s="2095">
        <f t="shared" si="5"/>
        <v>0</v>
      </c>
      <c r="I14" s="2096">
        <f t="shared" si="5"/>
        <v>0</v>
      </c>
      <c r="J14" s="2097">
        <f t="shared" si="5"/>
        <v>0</v>
      </c>
      <c r="K14" s="2097">
        <f t="shared" si="5"/>
        <v>0</v>
      </c>
      <c r="L14" s="2094">
        <f t="shared" si="5"/>
        <v>0</v>
      </c>
      <c r="M14" s="2096">
        <f t="shared" si="5"/>
        <v>0</v>
      </c>
      <c r="N14" s="2097">
        <f t="shared" si="5"/>
        <v>0</v>
      </c>
      <c r="O14" s="2094">
        <f t="shared" si="5"/>
        <v>0</v>
      </c>
      <c r="P14" s="2095">
        <f t="shared" ref="P14:U14" si="6">P17</f>
        <v>0</v>
      </c>
      <c r="Q14" s="2095">
        <f t="shared" si="6"/>
        <v>0</v>
      </c>
      <c r="R14" s="2095">
        <f t="shared" si="6"/>
        <v>0</v>
      </c>
      <c r="S14" s="2095">
        <f t="shared" si="6"/>
        <v>0</v>
      </c>
      <c r="T14" s="2095">
        <f t="shared" si="6"/>
        <v>1694287.3118022352</v>
      </c>
      <c r="U14" s="2095">
        <f t="shared" si="6"/>
        <v>1489103.2765177174</v>
      </c>
      <c r="V14" s="2095">
        <f>V17</f>
        <v>1750856.7923042579</v>
      </c>
      <c r="W14" s="2095">
        <f>W17</f>
        <v>1486299.9560546644</v>
      </c>
      <c r="X14" s="2095">
        <f>X17</f>
        <v>0</v>
      </c>
      <c r="Y14" s="2098"/>
    </row>
    <row r="15" spans="1:29" s="161" customFormat="1" ht="12.95" customHeight="1" x14ac:dyDescent="0.2">
      <c r="A15" s="470" t="s">
        <v>1048</v>
      </c>
      <c r="B15" s="468" t="s">
        <v>450</v>
      </c>
      <c r="C15" s="2082" t="s">
        <v>1225</v>
      </c>
      <c r="D15" s="2089">
        <f>VLOOKUP($A15&amp;$B15,資本調達D!$H$6:$AJ$50,資本調達!D$1,0)</f>
        <v>0</v>
      </c>
      <c r="E15" s="2090">
        <f>VLOOKUP($A15&amp;$B15,資本調達D!$H$6:$AJ$50,資本調達!E$1,0)</f>
        <v>0</v>
      </c>
      <c r="F15" s="2090">
        <f>VLOOKUP($A15&amp;$B15,資本調達D!$H$6:$AJ$50,資本調達!F$1,0)</f>
        <v>0</v>
      </c>
      <c r="G15" s="2090">
        <f>VLOOKUP($A15&amp;$B15,資本調達D!$H$6:$AJ$50,資本調達!G$1,0)</f>
        <v>0</v>
      </c>
      <c r="H15" s="2090">
        <f>VLOOKUP($A15&amp;$B15,資本調達D!$H$6:$AJ$50,資本調達!H$1,0)</f>
        <v>0</v>
      </c>
      <c r="I15" s="2091">
        <f>VLOOKUP($A15&amp;$B15,資本調達D!$H$6:$AJ$50,資本調達!I$1,0)</f>
        <v>0</v>
      </c>
      <c r="J15" s="2092">
        <f>VLOOKUP($A15&amp;$B15,資本調達D!$H$6:$AJ$50,資本調達!J$1,0)</f>
        <v>0</v>
      </c>
      <c r="K15" s="2092">
        <f>VLOOKUP($A15&amp;$B15,資本調達D!$H$6:$AJ$50,資本調達!K$1,0)</f>
        <v>0</v>
      </c>
      <c r="L15" s="2089">
        <f>VLOOKUP($A15&amp;$B15,資本調達D!$H$6:$AJ$50,資本調達!L$1,0)</f>
        <v>0</v>
      </c>
      <c r="M15" s="2091">
        <f>VLOOKUP($A15&amp;$B15,資本調達D!$H$6:$AJ$50,資本調達!M$1,0)</f>
        <v>0</v>
      </c>
      <c r="N15" s="2092">
        <f>VLOOKUP($A15&amp;$B15,資本調達D!$H$6:$AJ$50,資本調達!N$1,0)</f>
        <v>0</v>
      </c>
      <c r="O15" s="2089">
        <f>VLOOKUP($A15&amp;$B15,資本調達D!$H$6:$AJ$50,資本調達!O$1,0)</f>
        <v>0</v>
      </c>
      <c r="P15" s="2090">
        <f>VLOOKUP($A15&amp;$B15,資本調達D!$H$6:$AJ$50,資本調達!P$1,0)</f>
        <v>0</v>
      </c>
      <c r="Q15" s="2090">
        <f>VLOOKUP($A15&amp;$B15,資本調達D!$H$6:$AJ$50,資本調達!Q$1,0)</f>
        <v>0</v>
      </c>
      <c r="R15" s="2090">
        <f>VLOOKUP($A15&amp;$B15,資本調達D!$H$6:$AJ$50,資本調達!R$1,0)</f>
        <v>0</v>
      </c>
      <c r="S15" s="2090">
        <f>VLOOKUP($A15&amp;$B15,資本調達D!$H$6:$AJ$50,資本調達!S$1,0)</f>
        <v>0</v>
      </c>
      <c r="T15" s="2090">
        <f>VLOOKUP($A15&amp;$B15,資本調達D!$H$6:$AJ$50,資本調達!T$1,0)</f>
        <v>1632290.363326269</v>
      </c>
      <c r="U15" s="2090">
        <f>VLOOKUP($A15&amp;$B15,資本調達D!$H$6:$AJ$50,資本調達!U$1,0)</f>
        <v>1443938.2150665915</v>
      </c>
      <c r="V15" s="2090">
        <f>VLOOKUP($A15&amp;$B15,資本調達D!$H$6:$AJ$50,資本調達!V$1,0)</f>
        <v>1694786.8660103267</v>
      </c>
      <c r="W15" s="2090">
        <f>VLOOKUP($A15&amp;$B15,資本調達D!$H$6:$AJ$50,資本調達!W$1,0)</f>
        <v>1435629.4345383828</v>
      </c>
      <c r="X15" s="2090">
        <f>VLOOKUP($A15&amp;$B15,資本調達D!$H$6:$AJ$50,資本調達!X$1,0)</f>
        <v>0</v>
      </c>
      <c r="Y15" s="2088">
        <v>5</v>
      </c>
    </row>
    <row r="16" spans="1:29" s="161" customFormat="1" ht="12.95" customHeight="1" x14ac:dyDescent="0.2">
      <c r="A16" s="470" t="s">
        <v>1048</v>
      </c>
      <c r="B16" s="468" t="s">
        <v>451</v>
      </c>
      <c r="C16" s="2082" t="s">
        <v>383</v>
      </c>
      <c r="D16" s="2089">
        <f>VLOOKUP($A16&amp;$B16,資本調達D!$H$6:$AJ$50,資本調達!D$1,0)</f>
        <v>0</v>
      </c>
      <c r="E16" s="2090">
        <f>VLOOKUP($A16&amp;$B16,資本調達D!$H$6:$AJ$50,資本調達!E$1,0)</f>
        <v>0</v>
      </c>
      <c r="F16" s="2090">
        <f>VLOOKUP($A16&amp;$B16,資本調達D!$H$6:$AJ$50,資本調達!F$1,0)</f>
        <v>0</v>
      </c>
      <c r="G16" s="2090">
        <f>VLOOKUP($A16&amp;$B16,資本調達D!$H$6:$AJ$50,資本調達!G$1,0)</f>
        <v>0</v>
      </c>
      <c r="H16" s="2090">
        <f>VLOOKUP($A16&amp;$B16,資本調達D!$H$6:$AJ$50,資本調達!H$1,0)</f>
        <v>0</v>
      </c>
      <c r="I16" s="2091">
        <f>VLOOKUP($A16&amp;$B16,資本調達D!$H$6:$AJ$50,資本調達!I$1,0)</f>
        <v>0</v>
      </c>
      <c r="J16" s="2092">
        <f>VLOOKUP($A16&amp;$B16,資本調達D!$H$6:$AJ$50,資本調達!J$1,0)</f>
        <v>0</v>
      </c>
      <c r="K16" s="2092">
        <f>VLOOKUP($A16&amp;$B16,資本調達D!$H$6:$AJ$50,資本調達!K$1,0)</f>
        <v>0</v>
      </c>
      <c r="L16" s="2089">
        <f>VLOOKUP($A16&amp;$B16,資本調達D!$H$6:$AJ$50,資本調達!L$1,0)</f>
        <v>0</v>
      </c>
      <c r="M16" s="2091">
        <f>VLOOKUP($A16&amp;$B16,資本調達D!$H$6:$AJ$50,資本調達!M$1,0)</f>
        <v>0</v>
      </c>
      <c r="N16" s="2092">
        <f>VLOOKUP($A16&amp;$B16,資本調達D!$H$6:$AJ$50,資本調達!N$1,0)</f>
        <v>0</v>
      </c>
      <c r="O16" s="2089">
        <f>VLOOKUP($A16&amp;$B16,資本調達D!$H$6:$AJ$50,資本調達!O$1,0)</f>
        <v>0</v>
      </c>
      <c r="P16" s="2090">
        <f>VLOOKUP($A16&amp;$B16,資本調達D!$H$6:$AJ$50,資本調達!P$1,0)</f>
        <v>0</v>
      </c>
      <c r="Q16" s="2090">
        <f>VLOOKUP($A16&amp;$B16,資本調達D!$H$6:$AJ$50,資本調達!Q$1,0)</f>
        <v>0</v>
      </c>
      <c r="R16" s="2090">
        <f>VLOOKUP($A16&amp;$B16,資本調達D!$H$6:$AJ$50,資本調達!R$1,0)</f>
        <v>0</v>
      </c>
      <c r="S16" s="2090">
        <f>VLOOKUP($A16&amp;$B16,資本調達D!$H$6:$AJ$50,資本調達!S$1,0)</f>
        <v>0</v>
      </c>
      <c r="T16" s="2090">
        <f>VLOOKUP($A16&amp;$B16,資本調達D!$H$6:$AJ$50,資本調達!T$1,0)</f>
        <v>61996.948475966303</v>
      </c>
      <c r="U16" s="2090">
        <f>VLOOKUP($A16&amp;$B16,資本調達D!$H$6:$AJ$50,資本調達!U$1,0)</f>
        <v>45165.061451125941</v>
      </c>
      <c r="V16" s="2090">
        <f>VLOOKUP($A16&amp;$B16,資本調達D!$H$6:$AJ$50,資本調達!V$1,0)</f>
        <v>56069.926293931319</v>
      </c>
      <c r="W16" s="2090">
        <f>VLOOKUP($A16&amp;$B16,資本調達D!$H$6:$AJ$50,資本調達!W$1,0)</f>
        <v>50670.52151628174</v>
      </c>
      <c r="X16" s="2090">
        <f>VLOOKUP($A16&amp;$B16,資本調達D!$H$6:$AJ$50,資本調達!X$1,0)</f>
        <v>0</v>
      </c>
      <c r="Y16" s="2088">
        <v>6</v>
      </c>
    </row>
    <row r="17" spans="1:29" s="161" customFormat="1" ht="12.95" customHeight="1" x14ac:dyDescent="0.2">
      <c r="A17" s="470" t="s">
        <v>1048</v>
      </c>
      <c r="B17" s="468" t="s">
        <v>452</v>
      </c>
      <c r="C17" s="2093" t="s">
        <v>1220</v>
      </c>
      <c r="D17" s="2094">
        <f t="shared" ref="D17:O17" si="7">SUM(D15:D16)</f>
        <v>0</v>
      </c>
      <c r="E17" s="2095">
        <f>SUM(E15:E16)</f>
        <v>0</v>
      </c>
      <c r="F17" s="2095">
        <f>SUM(F15:F16)</f>
        <v>0</v>
      </c>
      <c r="G17" s="2095">
        <f t="shared" si="7"/>
        <v>0</v>
      </c>
      <c r="H17" s="2095">
        <f t="shared" si="7"/>
        <v>0</v>
      </c>
      <c r="I17" s="2096">
        <f t="shared" si="7"/>
        <v>0</v>
      </c>
      <c r="J17" s="2097">
        <f t="shared" si="7"/>
        <v>0</v>
      </c>
      <c r="K17" s="2097">
        <f t="shared" si="7"/>
        <v>0</v>
      </c>
      <c r="L17" s="2094">
        <f t="shared" si="7"/>
        <v>0</v>
      </c>
      <c r="M17" s="2096">
        <f t="shared" si="7"/>
        <v>0</v>
      </c>
      <c r="N17" s="2097">
        <f t="shared" si="7"/>
        <v>0</v>
      </c>
      <c r="O17" s="2094">
        <f t="shared" si="7"/>
        <v>0</v>
      </c>
      <c r="P17" s="2095">
        <f t="shared" ref="P17:V17" si="8">SUM(P15:P16)</f>
        <v>0</v>
      </c>
      <c r="Q17" s="2095">
        <f t="shared" si="8"/>
        <v>0</v>
      </c>
      <c r="R17" s="2095">
        <f t="shared" si="8"/>
        <v>0</v>
      </c>
      <c r="S17" s="2095">
        <f t="shared" si="8"/>
        <v>0</v>
      </c>
      <c r="T17" s="2095">
        <f t="shared" si="8"/>
        <v>1694287.3118022352</v>
      </c>
      <c r="U17" s="2095">
        <f t="shared" si="8"/>
        <v>1489103.2765177174</v>
      </c>
      <c r="V17" s="2095">
        <f t="shared" si="8"/>
        <v>1750856.7923042579</v>
      </c>
      <c r="W17" s="2095">
        <f>SUM(W15:W16)</f>
        <v>1486299.9560546644</v>
      </c>
      <c r="X17" s="2095">
        <f>SUM(X15:X16)</f>
        <v>0</v>
      </c>
      <c r="Y17" s="2098"/>
    </row>
    <row r="18" spans="1:29" ht="8.1" customHeight="1" x14ac:dyDescent="0.2">
      <c r="A18" s="468"/>
      <c r="B18" s="40"/>
      <c r="C18" s="2099"/>
      <c r="D18" s="2100"/>
      <c r="E18" s="2100"/>
      <c r="F18" s="2100"/>
      <c r="G18" s="2100"/>
      <c r="H18" s="2100"/>
      <c r="I18" s="2100"/>
      <c r="J18" s="2100"/>
      <c r="K18" s="2100"/>
      <c r="L18" s="2100"/>
      <c r="M18" s="2100"/>
      <c r="N18" s="2100"/>
      <c r="O18" s="2100"/>
      <c r="P18" s="2100"/>
      <c r="Q18" s="2100"/>
      <c r="R18" s="2100"/>
      <c r="S18" s="2100"/>
      <c r="T18" s="2100"/>
      <c r="U18" s="2101"/>
      <c r="V18" s="2101"/>
      <c r="W18" s="2102"/>
      <c r="X18" s="2102"/>
      <c r="Y18" s="2102"/>
      <c r="Z18" s="22"/>
      <c r="AA18" s="22"/>
      <c r="AB18" s="22"/>
      <c r="AC18" s="22"/>
    </row>
    <row r="19" spans="1:29" ht="15" customHeight="1" x14ac:dyDescent="0.15">
      <c r="A19" s="468"/>
      <c r="C19" s="2103" t="s">
        <v>387</v>
      </c>
      <c r="D19" s="2104"/>
      <c r="E19" s="2104"/>
      <c r="F19" s="2104"/>
      <c r="G19" s="2104"/>
      <c r="H19" s="2104"/>
      <c r="I19" s="2104"/>
      <c r="J19" s="2104"/>
      <c r="K19" s="2104"/>
      <c r="L19" s="2104"/>
      <c r="M19" s="2104"/>
      <c r="N19" s="2104"/>
      <c r="O19" s="2104"/>
      <c r="P19" s="2104"/>
      <c r="Q19" s="2104"/>
      <c r="R19" s="2104"/>
      <c r="S19" s="2104"/>
      <c r="T19" s="2104"/>
      <c r="U19" s="2101"/>
      <c r="V19" s="2101"/>
      <c r="W19" s="2105"/>
      <c r="X19" s="2105"/>
      <c r="Y19" s="2105"/>
    </row>
    <row r="20" spans="1:29" s="149" customFormat="1" ht="12.95" customHeight="1" x14ac:dyDescent="0.15">
      <c r="A20" s="468"/>
      <c r="C20" s="2067"/>
      <c r="D20" s="2068"/>
      <c r="E20" s="2069" t="s">
        <v>1245</v>
      </c>
      <c r="F20" s="2068"/>
      <c r="G20" s="2068"/>
      <c r="H20" s="2068"/>
      <c r="I20" s="2068"/>
      <c r="J20" s="2069" t="s">
        <v>1245</v>
      </c>
      <c r="K20" s="2068"/>
      <c r="L20" s="2068"/>
      <c r="M20" s="2068"/>
      <c r="N20" s="2068"/>
      <c r="O20" s="2069" t="s">
        <v>1245</v>
      </c>
      <c r="P20" s="2068"/>
      <c r="Q20" s="2068"/>
      <c r="R20" s="2068"/>
      <c r="S20" s="2070"/>
      <c r="T20" s="2070"/>
      <c r="U20" s="2106"/>
      <c r="V20" s="2106"/>
      <c r="W20" s="2072"/>
      <c r="X20" s="2072"/>
      <c r="Y20" s="2072" t="s">
        <v>379</v>
      </c>
    </row>
    <row r="21" spans="1:29" s="149" customFormat="1" ht="12.95" customHeight="1" x14ac:dyDescent="0.2">
      <c r="A21" s="468"/>
      <c r="C21" s="2569" t="s">
        <v>1422</v>
      </c>
      <c r="D21" s="2073" t="str">
        <f t="shared" ref="D21:X21" si="9">"平成"&amp;D$1&amp;"年度"</f>
        <v>平成8年度</v>
      </c>
      <c r="E21" s="2074" t="str">
        <f t="shared" si="9"/>
        <v>平成8年度</v>
      </c>
      <c r="F21" s="2074" t="str">
        <f t="shared" si="9"/>
        <v>平成9年度</v>
      </c>
      <c r="G21" s="2074" t="str">
        <f t="shared" si="9"/>
        <v>平成10年度</v>
      </c>
      <c r="H21" s="2074" t="str">
        <f t="shared" si="9"/>
        <v>平成11年度</v>
      </c>
      <c r="I21" s="2075" t="str">
        <f t="shared" si="9"/>
        <v>平成12年度</v>
      </c>
      <c r="J21" s="2075" t="str">
        <f t="shared" si="9"/>
        <v>平成13年度</v>
      </c>
      <c r="K21" s="2075" t="str">
        <f t="shared" si="9"/>
        <v>平成14年度</v>
      </c>
      <c r="L21" s="2073" t="str">
        <f t="shared" si="9"/>
        <v>平成15年度</v>
      </c>
      <c r="M21" s="2075" t="str">
        <f t="shared" si="9"/>
        <v>平成16年度</v>
      </c>
      <c r="N21" s="2075" t="str">
        <f t="shared" si="9"/>
        <v>平成17年度</v>
      </c>
      <c r="O21" s="2073" t="str">
        <f t="shared" si="9"/>
        <v>平成18年度</v>
      </c>
      <c r="P21" s="2074" t="str">
        <f t="shared" si="9"/>
        <v>平成19年度</v>
      </c>
      <c r="Q21" s="2074" t="str">
        <f t="shared" si="9"/>
        <v>平成20年度</v>
      </c>
      <c r="R21" s="2074" t="str">
        <f t="shared" si="9"/>
        <v>平成21年度</v>
      </c>
      <c r="S21" s="2074" t="str">
        <f t="shared" si="9"/>
        <v>平成22年度</v>
      </c>
      <c r="T21" s="2074" t="str">
        <f t="shared" si="9"/>
        <v>平成23年度</v>
      </c>
      <c r="U21" s="2074" t="str">
        <f t="shared" si="9"/>
        <v>平成24年度</v>
      </c>
      <c r="V21" s="2074" t="str">
        <f t="shared" si="9"/>
        <v>平成25年度</v>
      </c>
      <c r="W21" s="2074" t="str">
        <f t="shared" si="9"/>
        <v>平成26年度</v>
      </c>
      <c r="X21" s="2074" t="str">
        <f t="shared" si="9"/>
        <v>平成27年度</v>
      </c>
      <c r="Y21" s="2076" t="s">
        <v>1242</v>
      </c>
    </row>
    <row r="22" spans="1:29" s="149" customFormat="1" ht="12.95" customHeight="1" x14ac:dyDescent="0.2">
      <c r="A22" s="310"/>
      <c r="C22" s="2570"/>
      <c r="D22" s="2077">
        <f t="shared" ref="D22:X22" si="10">1988+D$1</f>
        <v>1996</v>
      </c>
      <c r="E22" s="2078">
        <f t="shared" si="10"/>
        <v>1996</v>
      </c>
      <c r="F22" s="2078">
        <f t="shared" si="10"/>
        <v>1997</v>
      </c>
      <c r="G22" s="2078">
        <f t="shared" si="10"/>
        <v>1998</v>
      </c>
      <c r="H22" s="2078">
        <f t="shared" si="10"/>
        <v>1999</v>
      </c>
      <c r="I22" s="2079">
        <f t="shared" si="10"/>
        <v>2000</v>
      </c>
      <c r="J22" s="2080">
        <f t="shared" si="10"/>
        <v>2001</v>
      </c>
      <c r="K22" s="2080">
        <f t="shared" si="10"/>
        <v>2002</v>
      </c>
      <c r="L22" s="2077">
        <f t="shared" si="10"/>
        <v>2003</v>
      </c>
      <c r="M22" s="2079">
        <f t="shared" si="10"/>
        <v>2004</v>
      </c>
      <c r="N22" s="2080">
        <f t="shared" si="10"/>
        <v>2005</v>
      </c>
      <c r="O22" s="2077">
        <f t="shared" si="10"/>
        <v>2006</v>
      </c>
      <c r="P22" s="2078">
        <f t="shared" si="10"/>
        <v>2007</v>
      </c>
      <c r="Q22" s="2078">
        <f t="shared" si="10"/>
        <v>2008</v>
      </c>
      <c r="R22" s="2078">
        <f t="shared" si="10"/>
        <v>2009</v>
      </c>
      <c r="S22" s="2078">
        <f t="shared" si="10"/>
        <v>2010</v>
      </c>
      <c r="T22" s="2078">
        <f t="shared" si="10"/>
        <v>2011</v>
      </c>
      <c r="U22" s="2078">
        <f t="shared" si="10"/>
        <v>2012</v>
      </c>
      <c r="V22" s="2078">
        <f t="shared" si="10"/>
        <v>2013</v>
      </c>
      <c r="W22" s="2078">
        <f t="shared" si="10"/>
        <v>2014</v>
      </c>
      <c r="X22" s="2078">
        <f t="shared" si="10"/>
        <v>2015</v>
      </c>
      <c r="Y22" s="2081"/>
    </row>
    <row r="23" spans="1:29" s="149" customFormat="1" ht="12.95" customHeight="1" x14ac:dyDescent="0.2">
      <c r="A23" s="470" t="s">
        <v>1049</v>
      </c>
      <c r="B23" s="468" t="s">
        <v>1053</v>
      </c>
      <c r="C23" s="2082" t="s">
        <v>380</v>
      </c>
      <c r="D23" s="2083">
        <f>VLOOKUP($A23&amp;$B23,資本調達D!$H$6:$AJ$50,資本調達!D$1,0)</f>
        <v>0</v>
      </c>
      <c r="E23" s="2084">
        <f>VLOOKUP($A23&amp;$B23,資本調達D!$H$6:$AJ$50,資本調達!E$1,0)</f>
        <v>0</v>
      </c>
      <c r="F23" s="2084">
        <f>VLOOKUP($A23&amp;$B23,資本調達D!$H$6:$AJ$50,資本調達!F$1,0)</f>
        <v>0</v>
      </c>
      <c r="G23" s="2084">
        <f>VLOOKUP($A23&amp;$B23,資本調達D!$H$6:$AJ$50,資本調達!G$1,0)</f>
        <v>0</v>
      </c>
      <c r="H23" s="2084">
        <f>VLOOKUP($A23&amp;$B23,資本調達D!$H$6:$AJ$50,資本調達!H$1,0)</f>
        <v>0</v>
      </c>
      <c r="I23" s="2085">
        <f>VLOOKUP($A23&amp;$B23,資本調達D!$H$6:$AJ$50,資本調達!I$1,0)</f>
        <v>0</v>
      </c>
      <c r="J23" s="2086">
        <f>VLOOKUP($A23&amp;$B23,資本調達D!$H$6:$AJ$50,資本調達!J$1,0)</f>
        <v>0</v>
      </c>
      <c r="K23" s="2086">
        <f>VLOOKUP($A23&amp;$B23,資本調達D!$H$6:$AJ$50,資本調達!K$1,0)</f>
        <v>0</v>
      </c>
      <c r="L23" s="2083">
        <f>VLOOKUP($A23&amp;$B23,資本調達D!$H$6:$AJ$50,資本調達!L$1,0)</f>
        <v>0</v>
      </c>
      <c r="M23" s="2085">
        <f>VLOOKUP($A23&amp;$B23,資本調達D!$H$6:$AJ$50,資本調達!M$1,0)</f>
        <v>0</v>
      </c>
      <c r="N23" s="2086">
        <f>VLOOKUP($A23&amp;$B23,資本調達D!$H$6:$AJ$50,資本調達!N$1,0)</f>
        <v>0</v>
      </c>
      <c r="O23" s="2083">
        <f>VLOOKUP($A23&amp;$B23,資本調達D!$H$6:$AJ$50,資本調達!O$1,0)</f>
        <v>0</v>
      </c>
      <c r="P23" s="2084">
        <f>VLOOKUP($A23&amp;$B23,資本調達D!$H$6:$AJ$50,資本調達!P$1,0)</f>
        <v>0</v>
      </c>
      <c r="Q23" s="2084">
        <f>VLOOKUP($A23&amp;$B23,資本調達D!$H$6:$AJ$50,資本調達!Q$1,0)</f>
        <v>0</v>
      </c>
      <c r="R23" s="2084">
        <f>VLOOKUP($A23&amp;$B23,資本調達D!$H$6:$AJ$50,資本調達!R$1,0)</f>
        <v>0</v>
      </c>
      <c r="S23" s="2084">
        <f>VLOOKUP($A23&amp;$B23,資本調達D!$H$6:$AJ$50,資本調達!S$1,0)</f>
        <v>0</v>
      </c>
      <c r="T23" s="2084">
        <f>VLOOKUP($A23&amp;$B23,資本調達D!$H$6:$AJ$50,資本調達!T$1,0)</f>
        <v>64228.987284221672</v>
      </c>
      <c r="U23" s="2084">
        <f>VLOOKUP($A23&amp;$B23,資本調達D!$H$6:$AJ$50,資本調達!U$1,0)</f>
        <v>80847.035110968543</v>
      </c>
      <c r="V23" s="2084">
        <f>VLOOKUP($A23&amp;$B23,資本調達D!$H$6:$AJ$50,資本調達!V$1,0)</f>
        <v>66686.648141067868</v>
      </c>
      <c r="W23" s="2084">
        <f>VLOOKUP($A23&amp;$B23,資本調達D!$H$6:$AJ$50,資本調達!W$1,0)</f>
        <v>62881.218238103669</v>
      </c>
      <c r="X23" s="2084">
        <f>VLOOKUP($A23&amp;$B23,資本調達D!$H$6:$AJ$50,資本調達!X$1,0)</f>
        <v>0</v>
      </c>
      <c r="Y23" s="2107">
        <v>1</v>
      </c>
    </row>
    <row r="24" spans="1:29" s="149" customFormat="1" ht="12.95" customHeight="1" x14ac:dyDescent="0.2">
      <c r="A24" s="470" t="s">
        <v>1049</v>
      </c>
      <c r="B24" s="468" t="s">
        <v>445</v>
      </c>
      <c r="C24" s="2082" t="s">
        <v>1224</v>
      </c>
      <c r="D24" s="2083">
        <f>VLOOKUP($A24&amp;$B24,資本調達D!$H$6:$AJ$50,資本調達!D$1,0)</f>
        <v>0</v>
      </c>
      <c r="E24" s="2084">
        <f>VLOOKUP($A24&amp;$B24,資本調達D!$H$6:$AJ$50,資本調達!E$1,0)</f>
        <v>0</v>
      </c>
      <c r="F24" s="2084">
        <f>VLOOKUP($A24&amp;$B24,資本調達D!$H$6:$AJ$50,資本調達!F$1,0)</f>
        <v>0</v>
      </c>
      <c r="G24" s="2084">
        <f>VLOOKUP($A24&amp;$B24,資本調達D!$H$6:$AJ$50,資本調達!G$1,0)</f>
        <v>0</v>
      </c>
      <c r="H24" s="2084">
        <f>VLOOKUP($A24&amp;$B24,資本調達D!$H$6:$AJ$50,資本調達!H$1,0)</f>
        <v>0</v>
      </c>
      <c r="I24" s="2085">
        <f>VLOOKUP($A24&amp;$B24,資本調達D!$H$6:$AJ$50,資本調達!I$1,0)</f>
        <v>0</v>
      </c>
      <c r="J24" s="2086">
        <f>VLOOKUP($A24&amp;$B24,資本調達D!$H$6:$AJ$50,資本調達!J$1,0)</f>
        <v>0</v>
      </c>
      <c r="K24" s="2086">
        <f>VLOOKUP($A24&amp;$B24,資本調達D!$H$6:$AJ$50,資本調達!K$1,0)</f>
        <v>0</v>
      </c>
      <c r="L24" s="2083">
        <f>VLOOKUP($A24&amp;$B24,資本調達D!$H$6:$AJ$50,資本調達!L$1,0)</f>
        <v>0</v>
      </c>
      <c r="M24" s="2085">
        <f>VLOOKUP($A24&amp;$B24,資本調達D!$H$6:$AJ$50,資本調達!M$1,0)</f>
        <v>0</v>
      </c>
      <c r="N24" s="2086">
        <f>VLOOKUP($A24&amp;$B24,資本調達D!$H$6:$AJ$50,資本調達!N$1,0)</f>
        <v>0</v>
      </c>
      <c r="O24" s="2083">
        <f>VLOOKUP($A24&amp;$B24,資本調達D!$H$6:$AJ$50,資本調達!O$1,0)</f>
        <v>0</v>
      </c>
      <c r="P24" s="2084">
        <f>VLOOKUP($A24&amp;$B24,資本調達D!$H$6:$AJ$50,資本調達!P$1,0)</f>
        <v>0</v>
      </c>
      <c r="Q24" s="2084">
        <f>VLOOKUP($A24&amp;$B24,資本調達D!$H$6:$AJ$50,資本調達!Q$1,0)</f>
        <v>0</v>
      </c>
      <c r="R24" s="2084">
        <f>VLOOKUP($A24&amp;$B24,資本調達D!$H$6:$AJ$50,資本調達!R$1,0)</f>
        <v>0</v>
      </c>
      <c r="S24" s="2084">
        <f>VLOOKUP($A24&amp;$B24,資本調達D!$H$6:$AJ$50,資本調達!S$1,0)</f>
        <v>0</v>
      </c>
      <c r="T24" s="2084">
        <f>VLOOKUP($A24&amp;$B24,資本調達D!$H$6:$AJ$50,資本調達!T$1,0)</f>
        <v>65708.294319328619</v>
      </c>
      <c r="U24" s="2084">
        <f>VLOOKUP($A24&amp;$B24,資本調達D!$H$6:$AJ$50,資本調達!U$1,0)</f>
        <v>64671.231741645839</v>
      </c>
      <c r="V24" s="2084">
        <f>VLOOKUP($A24&amp;$B24,資本調達D!$H$6:$AJ$50,資本調達!V$1,0)</f>
        <v>63076.440529769869</v>
      </c>
      <c r="W24" s="2084">
        <f>VLOOKUP($A24&amp;$B24,資本調達D!$H$6:$AJ$50,資本調達!W$1,0)</f>
        <v>64969.94759885002</v>
      </c>
      <c r="X24" s="2084">
        <f>VLOOKUP($A24&amp;$B24,資本調達D!$H$6:$AJ$50,資本調達!X$1,0)</f>
        <v>0</v>
      </c>
      <c r="Y24" s="2107">
        <v>2</v>
      </c>
    </row>
    <row r="25" spans="1:29" s="149" customFormat="1" ht="12.95" customHeight="1" x14ac:dyDescent="0.2">
      <c r="A25" s="470" t="s">
        <v>1049</v>
      </c>
      <c r="B25" s="468" t="s">
        <v>446</v>
      </c>
      <c r="C25" s="2082" t="s">
        <v>384</v>
      </c>
      <c r="D25" s="2083">
        <f>VLOOKUP($A25&amp;$B25,資本調達D!$H$6:$AJ$50,資本調達!D$1,0)</f>
        <v>0</v>
      </c>
      <c r="E25" s="2084">
        <f>VLOOKUP($A25&amp;$B25,資本調達D!$H$6:$AJ$50,資本調達!E$1,0)</f>
        <v>0</v>
      </c>
      <c r="F25" s="2084">
        <f>VLOOKUP($A25&amp;$B25,資本調達D!$H$6:$AJ$50,資本調達!F$1,0)</f>
        <v>0</v>
      </c>
      <c r="G25" s="2084">
        <f>VLOOKUP($A25&amp;$B25,資本調達D!$H$6:$AJ$50,資本調達!G$1,0)</f>
        <v>0</v>
      </c>
      <c r="H25" s="2084">
        <f>VLOOKUP($A25&amp;$B25,資本調達D!$H$6:$AJ$50,資本調達!H$1,0)</f>
        <v>0</v>
      </c>
      <c r="I25" s="2085">
        <f>VLOOKUP($A25&amp;$B25,資本調達D!$H$6:$AJ$50,資本調達!I$1,0)</f>
        <v>0</v>
      </c>
      <c r="J25" s="2086">
        <f>VLOOKUP($A25&amp;$B25,資本調達D!$H$6:$AJ$50,資本調達!J$1,0)</f>
        <v>0</v>
      </c>
      <c r="K25" s="2086">
        <f>VLOOKUP($A25&amp;$B25,資本調達D!$H$6:$AJ$50,資本調達!K$1,0)</f>
        <v>0</v>
      </c>
      <c r="L25" s="2083">
        <f>VLOOKUP($A25&amp;$B25,資本調達D!$H$6:$AJ$50,資本調達!L$1,0)</f>
        <v>0</v>
      </c>
      <c r="M25" s="2085">
        <f>VLOOKUP($A25&amp;$B25,資本調達D!$H$6:$AJ$50,資本調達!M$1,0)</f>
        <v>0</v>
      </c>
      <c r="N25" s="2086">
        <f>VLOOKUP($A25&amp;$B25,資本調達D!$H$6:$AJ$50,資本調達!N$1,0)</f>
        <v>0</v>
      </c>
      <c r="O25" s="2083">
        <f>VLOOKUP($A25&amp;$B25,資本調達D!$H$6:$AJ$50,資本調達!O$1,0)</f>
        <v>0</v>
      </c>
      <c r="P25" s="2084">
        <f>VLOOKUP($A25&amp;$B25,資本調達D!$H$6:$AJ$50,資本調達!P$1,0)</f>
        <v>0</v>
      </c>
      <c r="Q25" s="2084">
        <f>VLOOKUP($A25&amp;$B25,資本調達D!$H$6:$AJ$50,資本調達!Q$1,0)</f>
        <v>0</v>
      </c>
      <c r="R25" s="2084">
        <f>VLOOKUP($A25&amp;$B25,資本調達D!$H$6:$AJ$50,資本調達!R$1,0)</f>
        <v>0</v>
      </c>
      <c r="S25" s="2084">
        <f>VLOOKUP($A25&amp;$B25,資本調達D!$H$6:$AJ$50,資本調達!S$1,0)</f>
        <v>0</v>
      </c>
      <c r="T25" s="2084">
        <f>VLOOKUP($A25&amp;$B25,資本調達D!$H$6:$AJ$50,資本調達!T$1,0)</f>
        <v>460906.56851533288</v>
      </c>
      <c r="U25" s="2084">
        <f>VLOOKUP($A25&amp;$B25,資本調達D!$H$6:$AJ$50,資本調達!U$1,0)</f>
        <v>299400.79892862856</v>
      </c>
      <c r="V25" s="2084">
        <f>VLOOKUP($A25&amp;$B25,資本調達D!$H$6:$AJ$50,資本調達!V$1,0)</f>
        <v>318198.63181636151</v>
      </c>
      <c r="W25" s="2084">
        <f>VLOOKUP($A25&amp;$B25,資本調達D!$H$6:$AJ$50,資本調達!W$1,0)</f>
        <v>442543.54631211038</v>
      </c>
      <c r="X25" s="2084">
        <f>VLOOKUP($A25&amp;$B25,資本調達D!$H$6:$AJ$50,資本調達!X$1,0)</f>
        <v>0</v>
      </c>
      <c r="Y25" s="2107">
        <v>3</v>
      </c>
    </row>
    <row r="26" spans="1:29" s="149" customFormat="1" ht="12.95" customHeight="1" x14ac:dyDescent="0.2">
      <c r="A26" s="470" t="s">
        <v>1049</v>
      </c>
      <c r="B26" s="468" t="s">
        <v>447</v>
      </c>
      <c r="C26" s="2082" t="s">
        <v>1223</v>
      </c>
      <c r="D26" s="2108"/>
      <c r="E26" s="2092"/>
      <c r="F26" s="2092"/>
      <c r="G26" s="2092"/>
      <c r="H26" s="2092"/>
      <c r="I26" s="2092"/>
      <c r="J26" s="2092"/>
      <c r="K26" s="2092"/>
      <c r="L26" s="2108"/>
      <c r="M26" s="2092"/>
      <c r="N26" s="2092"/>
      <c r="O26" s="2108"/>
      <c r="P26" s="2092"/>
      <c r="Q26" s="2092"/>
      <c r="R26" s="2092"/>
      <c r="S26" s="2092"/>
      <c r="T26" s="2092"/>
      <c r="U26" s="2092"/>
      <c r="V26" s="2092"/>
      <c r="W26" s="2092"/>
      <c r="X26" s="2092"/>
      <c r="Y26" s="2088"/>
    </row>
    <row r="27" spans="1:29" s="149" customFormat="1" ht="12.95" customHeight="1" x14ac:dyDescent="0.2">
      <c r="A27" s="470" t="s">
        <v>1049</v>
      </c>
      <c r="B27" s="468" t="s">
        <v>448</v>
      </c>
      <c r="C27" s="2093" t="s">
        <v>1222</v>
      </c>
      <c r="D27" s="2109">
        <f t="shared" ref="D27:O27" si="11">D29</f>
        <v>0</v>
      </c>
      <c r="E27" s="2110">
        <f>E29</f>
        <v>0</v>
      </c>
      <c r="F27" s="2110">
        <f>F29</f>
        <v>0</v>
      </c>
      <c r="G27" s="2110">
        <f t="shared" si="11"/>
        <v>0</v>
      </c>
      <c r="H27" s="2110">
        <f t="shared" si="11"/>
        <v>0</v>
      </c>
      <c r="I27" s="2111">
        <f t="shared" si="11"/>
        <v>0</v>
      </c>
      <c r="J27" s="2112">
        <f t="shared" si="11"/>
        <v>0</v>
      </c>
      <c r="K27" s="2112">
        <f t="shared" si="11"/>
        <v>0</v>
      </c>
      <c r="L27" s="2109">
        <f t="shared" si="11"/>
        <v>0</v>
      </c>
      <c r="M27" s="2111">
        <f t="shared" si="11"/>
        <v>0</v>
      </c>
      <c r="N27" s="2112">
        <f t="shared" si="11"/>
        <v>0</v>
      </c>
      <c r="O27" s="2109">
        <f t="shared" si="11"/>
        <v>0</v>
      </c>
      <c r="P27" s="2110">
        <f t="shared" ref="P27:U27" si="12">P29</f>
        <v>0</v>
      </c>
      <c r="Q27" s="2110">
        <f t="shared" si="12"/>
        <v>0</v>
      </c>
      <c r="R27" s="2110">
        <f t="shared" si="12"/>
        <v>0</v>
      </c>
      <c r="S27" s="2110">
        <f t="shared" si="12"/>
        <v>0</v>
      </c>
      <c r="T27" s="2110">
        <f t="shared" si="12"/>
        <v>459427.26148022595</v>
      </c>
      <c r="U27" s="2110">
        <f t="shared" si="12"/>
        <v>315576.60229795123</v>
      </c>
      <c r="V27" s="2110">
        <f>V29</f>
        <v>321808.83942765952</v>
      </c>
      <c r="W27" s="2110">
        <f>W29</f>
        <v>440454.81695136405</v>
      </c>
      <c r="X27" s="2110">
        <f>X29</f>
        <v>0</v>
      </c>
      <c r="Y27" s="2113"/>
    </row>
    <row r="28" spans="1:29" s="149" customFormat="1" ht="12.95" customHeight="1" x14ac:dyDescent="0.2">
      <c r="A28" s="470" t="s">
        <v>1049</v>
      </c>
      <c r="B28" s="468" t="s">
        <v>449</v>
      </c>
      <c r="C28" s="2082" t="s">
        <v>1221</v>
      </c>
      <c r="D28" s="2083">
        <f>VLOOKUP($A28&amp;$B28,資本調達D!$H$6:$AJ$50,資本調達!D$1,0)</f>
        <v>0</v>
      </c>
      <c r="E28" s="2084">
        <f>VLOOKUP($A28&amp;$B28,資本調達D!$H$6:$AJ$50,資本調達!E$1,0)</f>
        <v>0</v>
      </c>
      <c r="F28" s="2084">
        <f>VLOOKUP($A28&amp;$B28,資本調達D!$H$6:$AJ$50,資本調達!F$1,0)</f>
        <v>0</v>
      </c>
      <c r="G28" s="2084">
        <f>VLOOKUP($A28&amp;$B28,資本調達D!$H$6:$AJ$50,資本調達!G$1,0)</f>
        <v>0</v>
      </c>
      <c r="H28" s="2084">
        <f>VLOOKUP($A28&amp;$B28,資本調達D!$H$6:$AJ$50,資本調達!H$1,0)</f>
        <v>0</v>
      </c>
      <c r="I28" s="2085">
        <f>VLOOKUP($A28&amp;$B28,資本調達D!$H$6:$AJ$50,資本調達!I$1,0)</f>
        <v>0</v>
      </c>
      <c r="J28" s="2086">
        <f>VLOOKUP($A28&amp;$B28,資本調達D!$H$6:$AJ$50,資本調達!J$1,0)</f>
        <v>0</v>
      </c>
      <c r="K28" s="2086">
        <f>VLOOKUP($A28&amp;$B28,資本調達D!$H$6:$AJ$50,資本調達!K$1,0)</f>
        <v>0</v>
      </c>
      <c r="L28" s="2083">
        <f>VLOOKUP($A28&amp;$B28,資本調達D!$H$6:$AJ$50,資本調達!L$1,0)</f>
        <v>0</v>
      </c>
      <c r="M28" s="2085">
        <f>VLOOKUP($A28&amp;$B28,資本調達D!$H$6:$AJ$50,資本調達!M$1,0)</f>
        <v>0</v>
      </c>
      <c r="N28" s="2086">
        <f>VLOOKUP($A28&amp;$B28,資本調達D!$H$6:$AJ$50,資本調達!N$1,0)</f>
        <v>0</v>
      </c>
      <c r="O28" s="2083">
        <f>VLOOKUP($A28&amp;$B28,資本調達D!$H$6:$AJ$50,資本調達!O$1,0)</f>
        <v>0</v>
      </c>
      <c r="P28" s="2084">
        <f>VLOOKUP($A28&amp;$B28,資本調達D!$H$6:$AJ$50,資本調達!P$1,0)</f>
        <v>0</v>
      </c>
      <c r="Q28" s="2084">
        <f>VLOOKUP($A28&amp;$B28,資本調達D!$H$6:$AJ$50,資本調達!Q$1,0)</f>
        <v>0</v>
      </c>
      <c r="R28" s="2084">
        <f>VLOOKUP($A28&amp;$B28,資本調達D!$H$6:$AJ$50,資本調達!R$1,0)</f>
        <v>0</v>
      </c>
      <c r="S28" s="2084">
        <f>VLOOKUP($A28&amp;$B28,資本調達D!$H$6:$AJ$50,資本調達!S$1,0)</f>
        <v>0</v>
      </c>
      <c r="T28" s="2084">
        <f>VLOOKUP($A28&amp;$B28,資本調達D!$H$6:$AJ$50,資本調達!T$1,0)</f>
        <v>459427.26148022595</v>
      </c>
      <c r="U28" s="2084">
        <f>VLOOKUP($A28&amp;$B28,資本調達D!$H$6:$AJ$50,資本調達!U$1,0)</f>
        <v>315576.60229795123</v>
      </c>
      <c r="V28" s="2084">
        <f>VLOOKUP($A28&amp;$B28,資本調達D!$H$6:$AJ$50,資本調達!V$1,0)</f>
        <v>321808.83942765952</v>
      </c>
      <c r="W28" s="2084">
        <f>VLOOKUP($A28&amp;$B28,資本調達D!$H$6:$AJ$50,資本調達!W$1,0)</f>
        <v>440454.81695136405</v>
      </c>
      <c r="X28" s="2084">
        <f>VLOOKUP($A28&amp;$B28,資本調達D!$H$6:$AJ$50,資本調達!X$1,0)</f>
        <v>0</v>
      </c>
      <c r="Y28" s="2107">
        <v>4</v>
      </c>
    </row>
    <row r="29" spans="1:29" s="149" customFormat="1" ht="12.95" customHeight="1" x14ac:dyDescent="0.2">
      <c r="A29" s="470" t="s">
        <v>1049</v>
      </c>
      <c r="B29" s="468" t="s">
        <v>450</v>
      </c>
      <c r="C29" s="2093" t="s">
        <v>1220</v>
      </c>
      <c r="D29" s="2109">
        <f t="shared" ref="D29:O29" si="13">SUM(D28:D28)</f>
        <v>0</v>
      </c>
      <c r="E29" s="2110">
        <f>SUM(E28:E28)</f>
        <v>0</v>
      </c>
      <c r="F29" s="2110">
        <f>SUM(F28:F28)</f>
        <v>0</v>
      </c>
      <c r="G29" s="2110">
        <f t="shared" si="13"/>
        <v>0</v>
      </c>
      <c r="H29" s="2110">
        <f t="shared" si="13"/>
        <v>0</v>
      </c>
      <c r="I29" s="2111">
        <f t="shared" si="13"/>
        <v>0</v>
      </c>
      <c r="J29" s="2112">
        <f t="shared" si="13"/>
        <v>0</v>
      </c>
      <c r="K29" s="2112">
        <f t="shared" si="13"/>
        <v>0</v>
      </c>
      <c r="L29" s="2109">
        <f t="shared" si="13"/>
        <v>0</v>
      </c>
      <c r="M29" s="2111">
        <f t="shared" si="13"/>
        <v>0</v>
      </c>
      <c r="N29" s="2112">
        <f t="shared" si="13"/>
        <v>0</v>
      </c>
      <c r="O29" s="2109">
        <f t="shared" si="13"/>
        <v>0</v>
      </c>
      <c r="P29" s="2110">
        <f t="shared" ref="P29:X29" si="14">SUM(P28:P28)</f>
        <v>0</v>
      </c>
      <c r="Q29" s="2110">
        <f t="shared" si="14"/>
        <v>0</v>
      </c>
      <c r="R29" s="2110">
        <f t="shared" si="14"/>
        <v>0</v>
      </c>
      <c r="S29" s="2110">
        <f t="shared" si="14"/>
        <v>0</v>
      </c>
      <c r="T29" s="2110">
        <f t="shared" si="14"/>
        <v>459427.26148022595</v>
      </c>
      <c r="U29" s="2110">
        <f t="shared" si="14"/>
        <v>315576.60229795123</v>
      </c>
      <c r="V29" s="2110">
        <f t="shared" si="14"/>
        <v>321808.83942765952</v>
      </c>
      <c r="W29" s="2110">
        <f t="shared" si="14"/>
        <v>440454.81695136405</v>
      </c>
      <c r="X29" s="2110">
        <f t="shared" si="14"/>
        <v>0</v>
      </c>
      <c r="Y29" s="2113"/>
    </row>
    <row r="30" spans="1:29" ht="4.5" customHeight="1" x14ac:dyDescent="0.2">
      <c r="A30" s="468"/>
      <c r="C30" s="2114"/>
      <c r="D30" s="2115"/>
      <c r="E30" s="2115"/>
      <c r="F30" s="2115"/>
      <c r="G30" s="2115"/>
      <c r="H30" s="2115"/>
      <c r="I30" s="2115"/>
      <c r="J30" s="2115"/>
      <c r="K30" s="2115"/>
      <c r="L30" s="2115"/>
      <c r="M30" s="2115"/>
      <c r="N30" s="2115"/>
      <c r="O30" s="2115"/>
      <c r="P30" s="2115"/>
      <c r="Q30" s="2115"/>
      <c r="R30" s="2115"/>
      <c r="S30" s="2115"/>
      <c r="T30" s="2115"/>
      <c r="U30" s="2101"/>
      <c r="V30" s="2101"/>
      <c r="W30" s="2116"/>
      <c r="X30" s="2116"/>
      <c r="Y30" s="2116"/>
    </row>
    <row r="31" spans="1:29" ht="15" customHeight="1" x14ac:dyDescent="0.15">
      <c r="A31" s="468"/>
      <c r="C31" s="2103" t="s">
        <v>318</v>
      </c>
      <c r="D31" s="2104"/>
      <c r="E31" s="2104"/>
      <c r="F31" s="2104"/>
      <c r="G31" s="2104"/>
      <c r="H31" s="2104"/>
      <c r="I31" s="2104"/>
      <c r="J31" s="2104"/>
      <c r="K31" s="2104"/>
      <c r="L31" s="2104"/>
      <c r="M31" s="2104"/>
      <c r="N31" s="2104"/>
      <c r="O31" s="2104"/>
      <c r="P31" s="2104"/>
      <c r="Q31" s="2104"/>
      <c r="R31" s="2104"/>
      <c r="S31" s="2104"/>
      <c r="T31" s="2104"/>
      <c r="U31" s="2101"/>
      <c r="V31" s="2101"/>
      <c r="W31" s="2105"/>
      <c r="X31" s="2105"/>
      <c r="Y31" s="2105"/>
    </row>
    <row r="32" spans="1:29" s="149" customFormat="1" ht="12.95" customHeight="1" x14ac:dyDescent="0.15">
      <c r="A32" s="468"/>
      <c r="C32" s="2067"/>
      <c r="D32" s="2068"/>
      <c r="E32" s="2069" t="s">
        <v>1245</v>
      </c>
      <c r="F32" s="2068"/>
      <c r="G32" s="2068"/>
      <c r="H32" s="2068"/>
      <c r="I32" s="2068"/>
      <c r="J32" s="2069" t="s">
        <v>1245</v>
      </c>
      <c r="K32" s="2068"/>
      <c r="L32" s="2068"/>
      <c r="M32" s="2068"/>
      <c r="N32" s="2068"/>
      <c r="O32" s="2069" t="s">
        <v>1245</v>
      </c>
      <c r="P32" s="2068"/>
      <c r="Q32" s="2068"/>
      <c r="R32" s="2068"/>
      <c r="S32" s="2070"/>
      <c r="T32" s="2070"/>
      <c r="U32" s="2106"/>
      <c r="V32" s="2106"/>
      <c r="W32" s="2072"/>
      <c r="X32" s="2072"/>
      <c r="Y32" s="2072" t="s">
        <v>379</v>
      </c>
    </row>
    <row r="33" spans="1:25" s="149" customFormat="1" ht="12.95" customHeight="1" x14ac:dyDescent="0.2">
      <c r="A33" s="310"/>
      <c r="C33" s="2569" t="s">
        <v>1422</v>
      </c>
      <c r="D33" s="2073" t="str">
        <f t="shared" ref="D33:X33" si="15">"平成"&amp;D$1&amp;"年度"</f>
        <v>平成8年度</v>
      </c>
      <c r="E33" s="2074" t="str">
        <f t="shared" si="15"/>
        <v>平成8年度</v>
      </c>
      <c r="F33" s="2074" t="str">
        <f t="shared" si="15"/>
        <v>平成9年度</v>
      </c>
      <c r="G33" s="2074" t="str">
        <f t="shared" si="15"/>
        <v>平成10年度</v>
      </c>
      <c r="H33" s="2074" t="str">
        <f t="shared" si="15"/>
        <v>平成11年度</v>
      </c>
      <c r="I33" s="2075" t="str">
        <f t="shared" si="15"/>
        <v>平成12年度</v>
      </c>
      <c r="J33" s="2075" t="str">
        <f t="shared" si="15"/>
        <v>平成13年度</v>
      </c>
      <c r="K33" s="2075" t="str">
        <f t="shared" si="15"/>
        <v>平成14年度</v>
      </c>
      <c r="L33" s="2073" t="str">
        <f t="shared" si="15"/>
        <v>平成15年度</v>
      </c>
      <c r="M33" s="2075" t="str">
        <f t="shared" si="15"/>
        <v>平成16年度</v>
      </c>
      <c r="N33" s="2075" t="str">
        <f t="shared" si="15"/>
        <v>平成17年度</v>
      </c>
      <c r="O33" s="2073" t="str">
        <f t="shared" si="15"/>
        <v>平成18年度</v>
      </c>
      <c r="P33" s="2074" t="str">
        <f t="shared" si="15"/>
        <v>平成19年度</v>
      </c>
      <c r="Q33" s="2074" t="str">
        <f t="shared" si="15"/>
        <v>平成20年度</v>
      </c>
      <c r="R33" s="2074" t="str">
        <f t="shared" si="15"/>
        <v>平成21年度</v>
      </c>
      <c r="S33" s="2074" t="str">
        <f t="shared" si="15"/>
        <v>平成22年度</v>
      </c>
      <c r="T33" s="2074" t="str">
        <f t="shared" si="15"/>
        <v>平成23年度</v>
      </c>
      <c r="U33" s="2074" t="str">
        <f t="shared" si="15"/>
        <v>平成24年度</v>
      </c>
      <c r="V33" s="2074" t="str">
        <f t="shared" si="15"/>
        <v>平成25年度</v>
      </c>
      <c r="W33" s="2074" t="str">
        <f t="shared" si="15"/>
        <v>平成26年度</v>
      </c>
      <c r="X33" s="2074" t="str">
        <f t="shared" si="15"/>
        <v>平成27年度</v>
      </c>
      <c r="Y33" s="2076" t="s">
        <v>1242</v>
      </c>
    </row>
    <row r="34" spans="1:25" s="149" customFormat="1" ht="12.95" customHeight="1" x14ac:dyDescent="0.2">
      <c r="A34" s="310"/>
      <c r="C34" s="2570"/>
      <c r="D34" s="2077">
        <f t="shared" ref="D34:X34" si="16">1988+D$1</f>
        <v>1996</v>
      </c>
      <c r="E34" s="2078">
        <f t="shared" si="16"/>
        <v>1996</v>
      </c>
      <c r="F34" s="2078">
        <f t="shared" si="16"/>
        <v>1997</v>
      </c>
      <c r="G34" s="2078">
        <f t="shared" si="16"/>
        <v>1998</v>
      </c>
      <c r="H34" s="2078">
        <f t="shared" si="16"/>
        <v>1999</v>
      </c>
      <c r="I34" s="2079">
        <f t="shared" si="16"/>
        <v>2000</v>
      </c>
      <c r="J34" s="2080">
        <f t="shared" si="16"/>
        <v>2001</v>
      </c>
      <c r="K34" s="2080">
        <f t="shared" si="16"/>
        <v>2002</v>
      </c>
      <c r="L34" s="2077">
        <f t="shared" si="16"/>
        <v>2003</v>
      </c>
      <c r="M34" s="2079">
        <f t="shared" si="16"/>
        <v>2004</v>
      </c>
      <c r="N34" s="2080">
        <f t="shared" si="16"/>
        <v>2005</v>
      </c>
      <c r="O34" s="2077">
        <f t="shared" si="16"/>
        <v>2006</v>
      </c>
      <c r="P34" s="2078">
        <f t="shared" si="16"/>
        <v>2007</v>
      </c>
      <c r="Q34" s="2078">
        <f t="shared" si="16"/>
        <v>2008</v>
      </c>
      <c r="R34" s="2078">
        <f t="shared" si="16"/>
        <v>2009</v>
      </c>
      <c r="S34" s="2078">
        <f t="shared" si="16"/>
        <v>2010</v>
      </c>
      <c r="T34" s="2078">
        <f t="shared" si="16"/>
        <v>2011</v>
      </c>
      <c r="U34" s="2078">
        <f t="shared" si="16"/>
        <v>2012</v>
      </c>
      <c r="V34" s="2078">
        <f t="shared" si="16"/>
        <v>2013</v>
      </c>
      <c r="W34" s="2078">
        <f t="shared" si="16"/>
        <v>2014</v>
      </c>
      <c r="X34" s="2078">
        <f t="shared" si="16"/>
        <v>2015</v>
      </c>
      <c r="Y34" s="2081"/>
    </row>
    <row r="35" spans="1:25" s="149" customFormat="1" ht="12.95" customHeight="1" x14ac:dyDescent="0.2">
      <c r="A35" s="470" t="s">
        <v>1050</v>
      </c>
      <c r="B35" s="468" t="s">
        <v>1053</v>
      </c>
      <c r="C35" s="2082" t="s">
        <v>380</v>
      </c>
      <c r="D35" s="2083">
        <f>VLOOKUP($A35&amp;$B35,資本調達D!$H$6:$AJ$50,資本調達!D$1,0)</f>
        <v>0</v>
      </c>
      <c r="E35" s="2084">
        <f>VLOOKUP($A35&amp;$B35,資本調達D!$H$6:$AJ$50,資本調達!E$1,0)</f>
        <v>0</v>
      </c>
      <c r="F35" s="2084">
        <f>VLOOKUP($A35&amp;$B35,資本調達D!$H$6:$AJ$50,資本調達!F$1,0)</f>
        <v>0</v>
      </c>
      <c r="G35" s="2084">
        <f>VLOOKUP($A35&amp;$B35,資本調達D!$H$6:$AJ$50,資本調達!G$1,0)</f>
        <v>0</v>
      </c>
      <c r="H35" s="2084">
        <f>VLOOKUP($A35&amp;$B35,資本調達D!$H$6:$AJ$50,資本調達!H$1,0)</f>
        <v>0</v>
      </c>
      <c r="I35" s="2085">
        <f>VLOOKUP($A35&amp;$B35,資本調達D!$H$6:$AJ$50,資本調達!I$1,0)</f>
        <v>0</v>
      </c>
      <c r="J35" s="2086">
        <f>VLOOKUP($A35&amp;$B35,資本調達D!$H$6:$AJ$50,資本調達!J$1,0)</f>
        <v>0</v>
      </c>
      <c r="K35" s="2086">
        <f>VLOOKUP($A35&amp;$B35,資本調達D!$H$6:$AJ$50,資本調達!K$1,0)</f>
        <v>0</v>
      </c>
      <c r="L35" s="2083">
        <f>VLOOKUP($A35&amp;$B35,資本調達D!$H$6:$AJ$50,資本調達!L$1,0)</f>
        <v>0</v>
      </c>
      <c r="M35" s="2085">
        <f>VLOOKUP($A35&amp;$B35,資本調達D!$H$6:$AJ$50,資本調達!M$1,0)</f>
        <v>0</v>
      </c>
      <c r="N35" s="2086">
        <f>VLOOKUP($A35&amp;$B35,資本調達D!$H$6:$AJ$50,資本調達!N$1,0)</f>
        <v>0</v>
      </c>
      <c r="O35" s="2083">
        <f>VLOOKUP($A35&amp;$B35,資本調達D!$H$6:$AJ$50,資本調達!O$1,0)</f>
        <v>0</v>
      </c>
      <c r="P35" s="2084">
        <f>VLOOKUP($A35&amp;$B35,資本調達D!$H$6:$AJ$50,資本調達!P$1,0)</f>
        <v>0</v>
      </c>
      <c r="Q35" s="2084">
        <f>VLOOKUP($A35&amp;$B35,資本調達D!$H$6:$AJ$50,資本調達!Q$1,0)</f>
        <v>0</v>
      </c>
      <c r="R35" s="2084">
        <f>VLOOKUP($A35&amp;$B35,資本調達D!$H$6:$AJ$50,資本調達!R$1,0)</f>
        <v>0</v>
      </c>
      <c r="S35" s="2084">
        <f>VLOOKUP($A35&amp;$B35,資本調達D!$H$6:$AJ$50,資本調達!S$1,0)</f>
        <v>0</v>
      </c>
      <c r="T35" s="2084">
        <f>VLOOKUP($A35&amp;$B35,資本調達D!$H$6:$AJ$50,資本調達!T$1,0)</f>
        <v>432.98937265415549</v>
      </c>
      <c r="U35" s="2084">
        <f>VLOOKUP($A35&amp;$B35,資本調達D!$H$6:$AJ$50,資本調達!U$1,0)</f>
        <v>9.9258691910499142</v>
      </c>
      <c r="V35" s="2084">
        <f>VLOOKUP($A35&amp;$B35,資本調達D!$H$6:$AJ$50,資本調達!V$1,0)</f>
        <v>79.650188848920862</v>
      </c>
      <c r="W35" s="2084">
        <f>VLOOKUP($A35&amp;$B35,資本調達D!$H$6:$AJ$50,資本調達!W$1,0)</f>
        <v>67.332637729549248</v>
      </c>
      <c r="X35" s="2084">
        <f>VLOOKUP($A35&amp;$B35,資本調達D!$H$6:$AJ$50,資本調達!X$1,0)</f>
        <v>0</v>
      </c>
      <c r="Y35" s="2107" t="s">
        <v>1423</v>
      </c>
    </row>
    <row r="36" spans="1:25" s="149" customFormat="1" ht="12.95" customHeight="1" x14ac:dyDescent="0.2">
      <c r="A36" s="470" t="s">
        <v>1050</v>
      </c>
      <c r="B36" s="468" t="s">
        <v>445</v>
      </c>
      <c r="C36" s="2082" t="s">
        <v>1224</v>
      </c>
      <c r="D36" s="2083">
        <f>VLOOKUP($A36&amp;$B36,資本調達D!$H$6:$AJ$50,資本調達!D$1,0)</f>
        <v>0</v>
      </c>
      <c r="E36" s="2084">
        <f>VLOOKUP($A36&amp;$B36,資本調達D!$H$6:$AJ$50,資本調達!E$1,0)</f>
        <v>0</v>
      </c>
      <c r="F36" s="2084">
        <f>VLOOKUP($A36&amp;$B36,資本調達D!$H$6:$AJ$50,資本調達!F$1,0)</f>
        <v>0</v>
      </c>
      <c r="G36" s="2084">
        <f>VLOOKUP($A36&amp;$B36,資本調達D!$H$6:$AJ$50,資本調達!G$1,0)</f>
        <v>0</v>
      </c>
      <c r="H36" s="2084">
        <f>VLOOKUP($A36&amp;$B36,資本調達D!$H$6:$AJ$50,資本調達!H$1,0)</f>
        <v>0</v>
      </c>
      <c r="I36" s="2085">
        <f>VLOOKUP($A36&amp;$B36,資本調達D!$H$6:$AJ$50,資本調達!I$1,0)</f>
        <v>0</v>
      </c>
      <c r="J36" s="2086">
        <f>VLOOKUP($A36&amp;$B36,資本調達D!$H$6:$AJ$50,資本調達!J$1,0)</f>
        <v>0</v>
      </c>
      <c r="K36" s="2086">
        <f>VLOOKUP($A36&amp;$B36,資本調達D!$H$6:$AJ$50,資本調達!K$1,0)</f>
        <v>0</v>
      </c>
      <c r="L36" s="2083">
        <f>VLOOKUP($A36&amp;$B36,資本調達D!$H$6:$AJ$50,資本調達!L$1,0)</f>
        <v>0</v>
      </c>
      <c r="M36" s="2085">
        <f>VLOOKUP($A36&amp;$B36,資本調達D!$H$6:$AJ$50,資本調達!M$1,0)</f>
        <v>0</v>
      </c>
      <c r="N36" s="2086">
        <f>VLOOKUP($A36&amp;$B36,資本調達D!$H$6:$AJ$50,資本調達!N$1,0)</f>
        <v>0</v>
      </c>
      <c r="O36" s="2083">
        <f>VLOOKUP($A36&amp;$B36,資本調達D!$H$6:$AJ$50,資本調達!O$1,0)</f>
        <v>0</v>
      </c>
      <c r="P36" s="2084">
        <f>VLOOKUP($A36&amp;$B36,資本調達D!$H$6:$AJ$50,資本調達!P$1,0)</f>
        <v>0</v>
      </c>
      <c r="Q36" s="2084">
        <f>VLOOKUP($A36&amp;$B36,資本調達D!$H$6:$AJ$50,資本調達!Q$1,0)</f>
        <v>0</v>
      </c>
      <c r="R36" s="2084">
        <f>VLOOKUP($A36&amp;$B36,資本調達D!$H$6:$AJ$50,資本調達!R$1,0)</f>
        <v>0</v>
      </c>
      <c r="S36" s="2084">
        <f>VLOOKUP($A36&amp;$B36,資本調達D!$H$6:$AJ$50,資本調達!S$1,0)</f>
        <v>0</v>
      </c>
      <c r="T36" s="2084">
        <f>VLOOKUP($A36&amp;$B36,資本調達D!$H$6:$AJ$50,資本調達!T$1,0)</f>
        <v>41831.776444557392</v>
      </c>
      <c r="U36" s="2084">
        <f>VLOOKUP($A36&amp;$B36,資本調達D!$H$6:$AJ$50,資本調達!U$1,0)</f>
        <v>39316.687335246352</v>
      </c>
      <c r="V36" s="2084">
        <f>VLOOKUP($A36&amp;$B36,資本調達D!$H$6:$AJ$50,資本調達!V$1,0)</f>
        <v>39247.54284760436</v>
      </c>
      <c r="W36" s="2084">
        <f>VLOOKUP($A36&amp;$B36,資本調達D!$H$6:$AJ$50,資本調達!W$1,0)</f>
        <v>42242.082803650002</v>
      </c>
      <c r="X36" s="2084">
        <f>VLOOKUP($A36&amp;$B36,資本調達D!$H$6:$AJ$50,資本調達!X$1,0)</f>
        <v>0</v>
      </c>
      <c r="Y36" s="2107">
        <v>2</v>
      </c>
    </row>
    <row r="37" spans="1:25" s="149" customFormat="1" ht="12.95" customHeight="1" x14ac:dyDescent="0.2">
      <c r="A37" s="470" t="s">
        <v>1050</v>
      </c>
      <c r="B37" s="468" t="s">
        <v>446</v>
      </c>
      <c r="C37" s="2082" t="s">
        <v>385</v>
      </c>
      <c r="D37" s="2083">
        <f>VLOOKUP($A37&amp;$B37,資本調達D!$H$6:$AJ$50,資本調達!D$1,0)</f>
        <v>0</v>
      </c>
      <c r="E37" s="2084">
        <f>VLOOKUP($A37&amp;$B37,資本調達D!$H$6:$AJ$50,資本調達!E$1,0)</f>
        <v>0</v>
      </c>
      <c r="F37" s="2084">
        <f>VLOOKUP($A37&amp;$B37,資本調達D!$H$6:$AJ$50,資本調達!F$1,0)</f>
        <v>0</v>
      </c>
      <c r="G37" s="2084">
        <f>VLOOKUP($A37&amp;$B37,資本調達D!$H$6:$AJ$50,資本調達!G$1,0)</f>
        <v>0</v>
      </c>
      <c r="H37" s="2084">
        <f>VLOOKUP($A37&amp;$B37,資本調達D!$H$6:$AJ$50,資本調達!H$1,0)</f>
        <v>0</v>
      </c>
      <c r="I37" s="2085">
        <f>VLOOKUP($A37&amp;$B37,資本調達D!$H$6:$AJ$50,資本調達!I$1,0)</f>
        <v>0</v>
      </c>
      <c r="J37" s="2086">
        <f>VLOOKUP($A37&amp;$B37,資本調達D!$H$6:$AJ$50,資本調達!J$1,0)</f>
        <v>0</v>
      </c>
      <c r="K37" s="2086">
        <f>VLOOKUP($A37&amp;$B37,資本調達D!$H$6:$AJ$50,資本調達!K$1,0)</f>
        <v>0</v>
      </c>
      <c r="L37" s="2083">
        <f>VLOOKUP($A37&amp;$B37,資本調達D!$H$6:$AJ$50,資本調達!L$1,0)</f>
        <v>0</v>
      </c>
      <c r="M37" s="2085">
        <f>VLOOKUP($A37&amp;$B37,資本調達D!$H$6:$AJ$50,資本調達!M$1,0)</f>
        <v>0</v>
      </c>
      <c r="N37" s="2086">
        <f>VLOOKUP($A37&amp;$B37,資本調達D!$H$6:$AJ$50,資本調達!N$1,0)</f>
        <v>0</v>
      </c>
      <c r="O37" s="2083">
        <f>VLOOKUP($A37&amp;$B37,資本調達D!$H$6:$AJ$50,資本調達!O$1,0)</f>
        <v>0</v>
      </c>
      <c r="P37" s="2084">
        <f>VLOOKUP($A37&amp;$B37,資本調達D!$H$6:$AJ$50,資本調達!P$1,0)</f>
        <v>0</v>
      </c>
      <c r="Q37" s="2084">
        <f>VLOOKUP($A37&amp;$B37,資本調達D!$H$6:$AJ$50,資本調達!Q$1,0)</f>
        <v>0</v>
      </c>
      <c r="R37" s="2084">
        <f>VLOOKUP($A37&amp;$B37,資本調達D!$H$6:$AJ$50,資本調達!R$1,0)</f>
        <v>0</v>
      </c>
      <c r="S37" s="2084">
        <f>VLOOKUP($A37&amp;$B37,資本調達D!$H$6:$AJ$50,資本調達!S$1,0)</f>
        <v>0</v>
      </c>
      <c r="T37" s="2084">
        <f>VLOOKUP($A37&amp;$B37,資本調達D!$H$6:$AJ$50,資本調達!T$1,0)</f>
        <v>44973.927737673781</v>
      </c>
      <c r="U37" s="2084">
        <f>VLOOKUP($A37&amp;$B37,資本調達D!$H$6:$AJ$50,資本調達!U$1,0)</f>
        <v>43569.075505208435</v>
      </c>
      <c r="V37" s="2084">
        <f>VLOOKUP($A37&amp;$B37,資本調達D!$H$6:$AJ$50,資本調達!V$1,0)</f>
        <v>50323.766261469857</v>
      </c>
      <c r="W37" s="2084">
        <f>VLOOKUP($A37&amp;$B37,資本調達D!$H$6:$AJ$50,資本調達!W$1,0)</f>
        <v>39072.333561216605</v>
      </c>
      <c r="X37" s="2084">
        <f>VLOOKUP($A37&amp;$B37,資本調達D!$H$6:$AJ$50,資本調達!X$1,0)</f>
        <v>0</v>
      </c>
      <c r="Y37" s="2107">
        <v>3</v>
      </c>
    </row>
    <row r="38" spans="1:25" s="149" customFormat="1" ht="12.95" customHeight="1" x14ac:dyDescent="0.2">
      <c r="A38" s="470" t="s">
        <v>1050</v>
      </c>
      <c r="B38" s="468" t="s">
        <v>447</v>
      </c>
      <c r="C38" s="2082" t="s">
        <v>382</v>
      </c>
      <c r="D38" s="2083">
        <f t="shared" ref="D38:O38" si="17">D39-(SUM(D35,D37)-D36)</f>
        <v>0</v>
      </c>
      <c r="E38" s="2084">
        <f>E39-(SUM(E35,E37)-E36)</f>
        <v>0</v>
      </c>
      <c r="F38" s="2084">
        <f>F39-(SUM(F35,F37)-F36)</f>
        <v>0</v>
      </c>
      <c r="G38" s="2084">
        <f t="shared" si="17"/>
        <v>0</v>
      </c>
      <c r="H38" s="2084">
        <f t="shared" si="17"/>
        <v>0</v>
      </c>
      <c r="I38" s="2085">
        <f t="shared" si="17"/>
        <v>0</v>
      </c>
      <c r="J38" s="2086">
        <f t="shared" si="17"/>
        <v>0</v>
      </c>
      <c r="K38" s="2086">
        <f t="shared" si="17"/>
        <v>0</v>
      </c>
      <c r="L38" s="2083">
        <f t="shared" si="17"/>
        <v>0</v>
      </c>
      <c r="M38" s="2085">
        <f t="shared" si="17"/>
        <v>0</v>
      </c>
      <c r="N38" s="2086">
        <f t="shared" si="17"/>
        <v>0</v>
      </c>
      <c r="O38" s="2083">
        <f t="shared" si="17"/>
        <v>0</v>
      </c>
      <c r="P38" s="2084">
        <f t="shared" ref="P38:X38" si="18">P39-(SUM(P35,P37)-P36)</f>
        <v>0</v>
      </c>
      <c r="Q38" s="2084">
        <f t="shared" si="18"/>
        <v>0</v>
      </c>
      <c r="R38" s="2084">
        <f t="shared" si="18"/>
        <v>0</v>
      </c>
      <c r="S38" s="2084">
        <f t="shared" si="18"/>
        <v>0</v>
      </c>
      <c r="T38" s="2084">
        <f t="shared" si="18"/>
        <v>-232630.14296585505</v>
      </c>
      <c r="U38" s="2084">
        <f t="shared" si="18"/>
        <v>-224307.09342806163</v>
      </c>
      <c r="V38" s="2084">
        <f t="shared" si="18"/>
        <v>-222329.17513954427</v>
      </c>
      <c r="W38" s="2084">
        <f t="shared" si="18"/>
        <v>-24689.185113181091</v>
      </c>
      <c r="X38" s="2084">
        <f t="shared" si="18"/>
        <v>0</v>
      </c>
      <c r="Y38" s="2107">
        <v>4</v>
      </c>
    </row>
    <row r="39" spans="1:25" s="149" customFormat="1" ht="12.95" customHeight="1" x14ac:dyDescent="0.2">
      <c r="A39" s="470" t="s">
        <v>1050</v>
      </c>
      <c r="B39" s="468" t="s">
        <v>448</v>
      </c>
      <c r="C39" s="2093" t="s">
        <v>1222</v>
      </c>
      <c r="D39" s="2109">
        <f t="shared" ref="D39:O39" si="19">D42</f>
        <v>0</v>
      </c>
      <c r="E39" s="2110">
        <f>E42</f>
        <v>0</v>
      </c>
      <c r="F39" s="2110">
        <f>F42</f>
        <v>0</v>
      </c>
      <c r="G39" s="2110">
        <f t="shared" si="19"/>
        <v>0</v>
      </c>
      <c r="H39" s="2110">
        <f t="shared" si="19"/>
        <v>0</v>
      </c>
      <c r="I39" s="2111">
        <f t="shared" si="19"/>
        <v>0</v>
      </c>
      <c r="J39" s="2112">
        <f t="shared" si="19"/>
        <v>0</v>
      </c>
      <c r="K39" s="2112">
        <f t="shared" si="19"/>
        <v>0</v>
      </c>
      <c r="L39" s="2109">
        <f t="shared" si="19"/>
        <v>0</v>
      </c>
      <c r="M39" s="2111">
        <f t="shared" si="19"/>
        <v>0</v>
      </c>
      <c r="N39" s="2112">
        <f t="shared" si="19"/>
        <v>0</v>
      </c>
      <c r="O39" s="2109">
        <f t="shared" si="19"/>
        <v>0</v>
      </c>
      <c r="P39" s="2110">
        <f t="shared" ref="P39:U39" si="20">P42</f>
        <v>0</v>
      </c>
      <c r="Q39" s="2110">
        <f t="shared" si="20"/>
        <v>0</v>
      </c>
      <c r="R39" s="2110">
        <f t="shared" si="20"/>
        <v>0</v>
      </c>
      <c r="S39" s="2110">
        <f t="shared" si="20"/>
        <v>0</v>
      </c>
      <c r="T39" s="2110">
        <f t="shared" si="20"/>
        <v>-229055.00230008451</v>
      </c>
      <c r="U39" s="2110">
        <f t="shared" si="20"/>
        <v>-220044.7793889085</v>
      </c>
      <c r="V39" s="2110">
        <f>V42</f>
        <v>-211173.30153682985</v>
      </c>
      <c r="W39" s="2110">
        <f>W42</f>
        <v>-27791.601717884936</v>
      </c>
      <c r="X39" s="2110">
        <f>X42</f>
        <v>0</v>
      </c>
      <c r="Y39" s="2113"/>
    </row>
    <row r="40" spans="1:25" s="149" customFormat="1" ht="12.95" customHeight="1" x14ac:dyDescent="0.2">
      <c r="A40" s="470" t="s">
        <v>1050</v>
      </c>
      <c r="B40" s="468" t="s">
        <v>449</v>
      </c>
      <c r="C40" s="2082" t="s">
        <v>1225</v>
      </c>
      <c r="D40" s="2083">
        <f>VLOOKUP($A40&amp;$B40,資本調達D!$H$6:$AJ$50,資本調達!D$1,0)</f>
        <v>0</v>
      </c>
      <c r="E40" s="2084">
        <f>VLOOKUP($A40&amp;$B40,資本調達D!$H$6:$AJ$50,資本調達!E$1,0)</f>
        <v>0</v>
      </c>
      <c r="F40" s="2084">
        <f>VLOOKUP($A40&amp;$B40,資本調達D!$H$6:$AJ$50,資本調達!F$1,0)</f>
        <v>0</v>
      </c>
      <c r="G40" s="2084">
        <f>VLOOKUP($A40&amp;$B40,資本調達D!$H$6:$AJ$50,資本調達!G$1,0)</f>
        <v>0</v>
      </c>
      <c r="H40" s="2084">
        <f>VLOOKUP($A40&amp;$B40,資本調達D!$H$6:$AJ$50,資本調達!H$1,0)</f>
        <v>0</v>
      </c>
      <c r="I40" s="2085">
        <f>VLOOKUP($A40&amp;$B40,資本調達D!$H$6:$AJ$50,資本調達!I$1,0)</f>
        <v>0</v>
      </c>
      <c r="J40" s="2086">
        <f>VLOOKUP($A40&amp;$B40,資本調達D!$H$6:$AJ$50,資本調達!J$1,0)</f>
        <v>0</v>
      </c>
      <c r="K40" s="2086">
        <f>VLOOKUP($A40&amp;$B40,資本調達D!$H$6:$AJ$50,資本調達!K$1,0)</f>
        <v>0</v>
      </c>
      <c r="L40" s="2083">
        <f>VLOOKUP($A40&amp;$B40,資本調達D!$H$6:$AJ$50,資本調達!L$1,0)</f>
        <v>0</v>
      </c>
      <c r="M40" s="2085">
        <f>VLOOKUP($A40&amp;$B40,資本調達D!$H$6:$AJ$50,資本調達!M$1,0)</f>
        <v>0</v>
      </c>
      <c r="N40" s="2086">
        <f>VLOOKUP($A40&amp;$B40,資本調達D!$H$6:$AJ$50,資本調達!N$1,0)</f>
        <v>0</v>
      </c>
      <c r="O40" s="2083">
        <f>VLOOKUP($A40&amp;$B40,資本調達D!$H$6:$AJ$50,資本調達!O$1,0)</f>
        <v>0</v>
      </c>
      <c r="P40" s="2084">
        <f>VLOOKUP($A40&amp;$B40,資本調達D!$H$6:$AJ$50,資本調達!P$1,0)</f>
        <v>0</v>
      </c>
      <c r="Q40" s="2084">
        <f>VLOOKUP($A40&amp;$B40,資本調達D!$H$6:$AJ$50,資本調達!Q$1,0)</f>
        <v>0</v>
      </c>
      <c r="R40" s="2084">
        <f>VLOOKUP($A40&amp;$B40,資本調達D!$H$6:$AJ$50,資本調達!R$1,0)</f>
        <v>0</v>
      </c>
      <c r="S40" s="2084">
        <f>VLOOKUP($A40&amp;$B40,資本調達D!$H$6:$AJ$50,資本調達!S$1,0)</f>
        <v>0</v>
      </c>
      <c r="T40" s="2084">
        <f>VLOOKUP($A40&amp;$B40,資本調達D!$H$6:$AJ$50,資本調達!T$1,0)</f>
        <v>-259978.03427183628</v>
      </c>
      <c r="U40" s="2084">
        <f>VLOOKUP($A40&amp;$B40,資本調達D!$H$6:$AJ$50,資本調達!U$1,0)</f>
        <v>-270234.3744640816</v>
      </c>
      <c r="V40" s="2084">
        <f>VLOOKUP($A40&amp;$B40,資本調達D!$H$6:$AJ$50,資本調達!V$1,0)</f>
        <v>-255793.10942804068</v>
      </c>
      <c r="W40" s="2084">
        <f>VLOOKUP($A40&amp;$B40,資本調達D!$H$6:$AJ$50,資本調達!W$1,0)</f>
        <v>-83291.081237008795</v>
      </c>
      <c r="X40" s="2084">
        <f>VLOOKUP($A40&amp;$B40,資本調達D!$H$6:$AJ$50,資本調達!X$1,0)</f>
        <v>0</v>
      </c>
      <c r="Y40" s="2107">
        <v>5</v>
      </c>
    </row>
    <row r="41" spans="1:25" s="149" customFormat="1" ht="12.95" customHeight="1" x14ac:dyDescent="0.2">
      <c r="A41" s="470" t="s">
        <v>1050</v>
      </c>
      <c r="B41" s="468" t="s">
        <v>450</v>
      </c>
      <c r="C41" s="2082" t="s">
        <v>383</v>
      </c>
      <c r="D41" s="2083">
        <f>VLOOKUP($A41&amp;$B41,資本調達D!$H$6:$AJ$50,資本調達!D$1,0)</f>
        <v>0</v>
      </c>
      <c r="E41" s="2084">
        <f>VLOOKUP($A41&amp;$B41,資本調達D!$H$6:$AJ$50,資本調達!E$1,0)</f>
        <v>0</v>
      </c>
      <c r="F41" s="2084">
        <f>VLOOKUP($A41&amp;$B41,資本調達D!$H$6:$AJ$50,資本調達!F$1,0)</f>
        <v>0</v>
      </c>
      <c r="G41" s="2084">
        <f>VLOOKUP($A41&amp;$B41,資本調達D!$H$6:$AJ$50,資本調達!G$1,0)</f>
        <v>0</v>
      </c>
      <c r="H41" s="2084">
        <f>VLOOKUP($A41&amp;$B41,資本調達D!$H$6:$AJ$50,資本調達!H$1,0)</f>
        <v>0</v>
      </c>
      <c r="I41" s="2085">
        <f>VLOOKUP($A41&amp;$B41,資本調達D!$H$6:$AJ$50,資本調達!I$1,0)</f>
        <v>0</v>
      </c>
      <c r="J41" s="2086">
        <f>VLOOKUP($A41&amp;$B41,資本調達D!$H$6:$AJ$50,資本調達!J$1,0)</f>
        <v>0</v>
      </c>
      <c r="K41" s="2086">
        <f>VLOOKUP($A41&amp;$B41,資本調達D!$H$6:$AJ$50,資本調達!K$1,0)</f>
        <v>0</v>
      </c>
      <c r="L41" s="2083">
        <f>VLOOKUP($A41&amp;$B41,資本調達D!$H$6:$AJ$50,資本調達!L$1,0)</f>
        <v>0</v>
      </c>
      <c r="M41" s="2085">
        <f>VLOOKUP($A41&amp;$B41,資本調達D!$H$6:$AJ$50,資本調達!M$1,0)</f>
        <v>0</v>
      </c>
      <c r="N41" s="2086">
        <f>VLOOKUP($A41&amp;$B41,資本調達D!$H$6:$AJ$50,資本調達!N$1,0)</f>
        <v>0</v>
      </c>
      <c r="O41" s="2083">
        <f>VLOOKUP($A41&amp;$B41,資本調達D!$H$6:$AJ$50,資本調達!O$1,0)</f>
        <v>0</v>
      </c>
      <c r="P41" s="2084">
        <f>VLOOKUP($A41&amp;$B41,資本調達D!$H$6:$AJ$50,資本調達!P$1,0)</f>
        <v>0</v>
      </c>
      <c r="Q41" s="2084">
        <f>VLOOKUP($A41&amp;$B41,資本調達D!$H$6:$AJ$50,資本調達!Q$1,0)</f>
        <v>0</v>
      </c>
      <c r="R41" s="2084">
        <f>VLOOKUP($A41&amp;$B41,資本調達D!$H$6:$AJ$50,資本調達!R$1,0)</f>
        <v>0</v>
      </c>
      <c r="S41" s="2084">
        <f>VLOOKUP($A41&amp;$B41,資本調達D!$H$6:$AJ$50,資本調達!S$1,0)</f>
        <v>0</v>
      </c>
      <c r="T41" s="2084">
        <f>VLOOKUP($A41&amp;$B41,資本調達D!$H$6:$AJ$50,資本調達!T$1,0)</f>
        <v>30923.031971751785</v>
      </c>
      <c r="U41" s="2084">
        <f>VLOOKUP($A41&amp;$B41,資本調達D!$H$6:$AJ$50,資本調達!U$1,0)</f>
        <v>50189.5950751731</v>
      </c>
      <c r="V41" s="2084">
        <f>VLOOKUP($A41&amp;$B41,資本調達D!$H$6:$AJ$50,資本調達!V$1,0)</f>
        <v>44619.807891210847</v>
      </c>
      <c r="W41" s="2084">
        <f>VLOOKUP($A41&amp;$B41,資本調達D!$H$6:$AJ$50,資本調達!W$1,0)</f>
        <v>55499.479519123859</v>
      </c>
      <c r="X41" s="2084">
        <f>VLOOKUP($A41&amp;$B41,資本調達D!$H$6:$AJ$50,資本調達!X$1,0)</f>
        <v>0</v>
      </c>
      <c r="Y41" s="2107">
        <v>6</v>
      </c>
    </row>
    <row r="42" spans="1:25" s="149" customFormat="1" ht="12.95" customHeight="1" x14ac:dyDescent="0.2">
      <c r="A42" s="470" t="s">
        <v>1050</v>
      </c>
      <c r="B42" s="468" t="s">
        <v>451</v>
      </c>
      <c r="C42" s="2093" t="s">
        <v>1220</v>
      </c>
      <c r="D42" s="2109">
        <f t="shared" ref="D42:O42" si="21">SUM(D40:D41)</f>
        <v>0</v>
      </c>
      <c r="E42" s="2110">
        <f>SUM(E40:E41)</f>
        <v>0</v>
      </c>
      <c r="F42" s="2110">
        <f>SUM(F40:F41)</f>
        <v>0</v>
      </c>
      <c r="G42" s="2110">
        <f t="shared" si="21"/>
        <v>0</v>
      </c>
      <c r="H42" s="2110">
        <f t="shared" si="21"/>
        <v>0</v>
      </c>
      <c r="I42" s="2111">
        <f t="shared" si="21"/>
        <v>0</v>
      </c>
      <c r="J42" s="2112">
        <f t="shared" si="21"/>
        <v>0</v>
      </c>
      <c r="K42" s="2112">
        <f t="shared" si="21"/>
        <v>0</v>
      </c>
      <c r="L42" s="2109">
        <f t="shared" si="21"/>
        <v>0</v>
      </c>
      <c r="M42" s="2111">
        <f t="shared" si="21"/>
        <v>0</v>
      </c>
      <c r="N42" s="2112">
        <f t="shared" si="21"/>
        <v>0</v>
      </c>
      <c r="O42" s="2109">
        <f t="shared" si="21"/>
        <v>0</v>
      </c>
      <c r="P42" s="2110">
        <f t="shared" ref="P42:V42" si="22">SUM(P40:P41)</f>
        <v>0</v>
      </c>
      <c r="Q42" s="2110">
        <f t="shared" si="22"/>
        <v>0</v>
      </c>
      <c r="R42" s="2110">
        <f t="shared" si="22"/>
        <v>0</v>
      </c>
      <c r="S42" s="2110">
        <f t="shared" si="22"/>
        <v>0</v>
      </c>
      <c r="T42" s="2110">
        <f t="shared" si="22"/>
        <v>-229055.00230008451</v>
      </c>
      <c r="U42" s="2110">
        <f t="shared" si="22"/>
        <v>-220044.7793889085</v>
      </c>
      <c r="V42" s="2110">
        <f t="shared" si="22"/>
        <v>-211173.30153682985</v>
      </c>
      <c r="W42" s="2110">
        <f>SUM(W40:W41)</f>
        <v>-27791.601717884936</v>
      </c>
      <c r="X42" s="2110">
        <f>SUM(X40:X41)</f>
        <v>0</v>
      </c>
      <c r="Y42" s="2113"/>
    </row>
    <row r="43" spans="1:25" ht="4.5" customHeight="1" x14ac:dyDescent="0.2">
      <c r="A43" s="468"/>
      <c r="C43" s="2114"/>
      <c r="D43" s="2117"/>
      <c r="E43" s="2117"/>
      <c r="F43" s="2117"/>
      <c r="G43" s="2117"/>
      <c r="H43" s="2117"/>
      <c r="I43" s="2117"/>
      <c r="J43" s="2117"/>
      <c r="K43" s="2117"/>
      <c r="L43" s="2117"/>
      <c r="M43" s="2117"/>
      <c r="N43" s="2117"/>
      <c r="O43" s="2117"/>
      <c r="P43" s="2117"/>
      <c r="Q43" s="2117"/>
      <c r="R43" s="2117"/>
      <c r="S43" s="2117"/>
      <c r="T43" s="2117"/>
      <c r="U43" s="2101"/>
      <c r="V43" s="2101"/>
      <c r="W43" s="2116"/>
      <c r="X43" s="2116"/>
      <c r="Y43" s="2116"/>
    </row>
    <row r="44" spans="1:25" ht="15" customHeight="1" x14ac:dyDescent="0.15">
      <c r="A44" s="468"/>
      <c r="C44" s="2103" t="s">
        <v>1226</v>
      </c>
      <c r="D44" s="2104"/>
      <c r="E44" s="2104"/>
      <c r="F44" s="2104"/>
      <c r="G44" s="2104"/>
      <c r="H44" s="2104"/>
      <c r="I44" s="2104"/>
      <c r="J44" s="2104"/>
      <c r="K44" s="2104"/>
      <c r="L44" s="2104"/>
      <c r="M44" s="2104"/>
      <c r="N44" s="2104"/>
      <c r="O44" s="2104"/>
      <c r="P44" s="2104"/>
      <c r="Q44" s="2104"/>
      <c r="R44" s="2104"/>
      <c r="S44" s="2104"/>
      <c r="T44" s="2104"/>
      <c r="U44" s="2101"/>
      <c r="V44" s="2101"/>
      <c r="W44" s="2105"/>
      <c r="X44" s="2105"/>
      <c r="Y44" s="2105"/>
    </row>
    <row r="45" spans="1:25" s="149" customFormat="1" ht="12.95" customHeight="1" x14ac:dyDescent="0.15">
      <c r="A45" s="468"/>
      <c r="C45" s="2067"/>
      <c r="D45" s="2068"/>
      <c r="E45" s="2069" t="s">
        <v>1245</v>
      </c>
      <c r="F45" s="2068"/>
      <c r="G45" s="2068"/>
      <c r="H45" s="2068"/>
      <c r="I45" s="2068"/>
      <c r="J45" s="2069" t="s">
        <v>1245</v>
      </c>
      <c r="K45" s="2068"/>
      <c r="L45" s="2068"/>
      <c r="M45" s="2068"/>
      <c r="N45" s="2068"/>
      <c r="O45" s="2069" t="s">
        <v>1245</v>
      </c>
      <c r="P45" s="2068"/>
      <c r="Q45" s="2068"/>
      <c r="R45" s="2068"/>
      <c r="S45" s="2070"/>
      <c r="T45" s="2070"/>
      <c r="U45" s="2106"/>
      <c r="V45" s="2106"/>
      <c r="W45" s="2072"/>
      <c r="X45" s="2072"/>
      <c r="Y45" s="2072" t="s">
        <v>379</v>
      </c>
    </row>
    <row r="46" spans="1:25" s="149" customFormat="1" ht="12.95" customHeight="1" x14ac:dyDescent="0.2">
      <c r="A46" s="310"/>
      <c r="C46" s="2569" t="s">
        <v>1422</v>
      </c>
      <c r="D46" s="2073" t="str">
        <f t="shared" ref="D46:X46" si="23">"平成"&amp;D$1&amp;"年度"</f>
        <v>平成8年度</v>
      </c>
      <c r="E46" s="2074" t="str">
        <f t="shared" si="23"/>
        <v>平成8年度</v>
      </c>
      <c r="F46" s="2074" t="str">
        <f t="shared" si="23"/>
        <v>平成9年度</v>
      </c>
      <c r="G46" s="2074" t="str">
        <f t="shared" si="23"/>
        <v>平成10年度</v>
      </c>
      <c r="H46" s="2074" t="str">
        <f t="shared" si="23"/>
        <v>平成11年度</v>
      </c>
      <c r="I46" s="2075" t="str">
        <f t="shared" si="23"/>
        <v>平成12年度</v>
      </c>
      <c r="J46" s="2075" t="str">
        <f t="shared" si="23"/>
        <v>平成13年度</v>
      </c>
      <c r="K46" s="2075" t="str">
        <f t="shared" si="23"/>
        <v>平成14年度</v>
      </c>
      <c r="L46" s="2073" t="str">
        <f t="shared" si="23"/>
        <v>平成15年度</v>
      </c>
      <c r="M46" s="2075" t="str">
        <f t="shared" si="23"/>
        <v>平成16年度</v>
      </c>
      <c r="N46" s="2075" t="str">
        <f t="shared" si="23"/>
        <v>平成17年度</v>
      </c>
      <c r="O46" s="2073" t="str">
        <f t="shared" si="23"/>
        <v>平成18年度</v>
      </c>
      <c r="P46" s="2074" t="str">
        <f t="shared" si="23"/>
        <v>平成19年度</v>
      </c>
      <c r="Q46" s="2074" t="str">
        <f t="shared" si="23"/>
        <v>平成20年度</v>
      </c>
      <c r="R46" s="2074" t="str">
        <f t="shared" si="23"/>
        <v>平成21年度</v>
      </c>
      <c r="S46" s="2074" t="str">
        <f t="shared" si="23"/>
        <v>平成22年度</v>
      </c>
      <c r="T46" s="2074" t="str">
        <f t="shared" si="23"/>
        <v>平成23年度</v>
      </c>
      <c r="U46" s="2074" t="str">
        <f t="shared" si="23"/>
        <v>平成24年度</v>
      </c>
      <c r="V46" s="2074" t="str">
        <f t="shared" si="23"/>
        <v>平成25年度</v>
      </c>
      <c r="W46" s="2074" t="str">
        <f t="shared" si="23"/>
        <v>平成26年度</v>
      </c>
      <c r="X46" s="2074" t="str">
        <f t="shared" si="23"/>
        <v>平成27年度</v>
      </c>
      <c r="Y46" s="2076" t="s">
        <v>1242</v>
      </c>
    </row>
    <row r="47" spans="1:25" s="149" customFormat="1" ht="12.95" customHeight="1" x14ac:dyDescent="0.2">
      <c r="A47" s="310"/>
      <c r="B47" s="468"/>
      <c r="C47" s="2570"/>
      <c r="D47" s="2077">
        <f t="shared" ref="D47:X47" si="24">1988+D$1</f>
        <v>1996</v>
      </c>
      <c r="E47" s="2078">
        <f t="shared" si="24"/>
        <v>1996</v>
      </c>
      <c r="F47" s="2078">
        <f t="shared" si="24"/>
        <v>1997</v>
      </c>
      <c r="G47" s="2078">
        <f t="shared" si="24"/>
        <v>1998</v>
      </c>
      <c r="H47" s="2078">
        <f t="shared" si="24"/>
        <v>1999</v>
      </c>
      <c r="I47" s="2079">
        <f t="shared" si="24"/>
        <v>2000</v>
      </c>
      <c r="J47" s="2080">
        <f t="shared" si="24"/>
        <v>2001</v>
      </c>
      <c r="K47" s="2080">
        <f t="shared" si="24"/>
        <v>2002</v>
      </c>
      <c r="L47" s="2077">
        <f t="shared" si="24"/>
        <v>2003</v>
      </c>
      <c r="M47" s="2079">
        <f t="shared" si="24"/>
        <v>2004</v>
      </c>
      <c r="N47" s="2080">
        <f t="shared" si="24"/>
        <v>2005</v>
      </c>
      <c r="O47" s="2077">
        <f t="shared" si="24"/>
        <v>2006</v>
      </c>
      <c r="P47" s="2078">
        <f t="shared" si="24"/>
        <v>2007</v>
      </c>
      <c r="Q47" s="2078">
        <f t="shared" si="24"/>
        <v>2008</v>
      </c>
      <c r="R47" s="2078">
        <f t="shared" si="24"/>
        <v>2009</v>
      </c>
      <c r="S47" s="2078">
        <f t="shared" si="24"/>
        <v>2010</v>
      </c>
      <c r="T47" s="2078">
        <f t="shared" si="24"/>
        <v>2011</v>
      </c>
      <c r="U47" s="2078">
        <f t="shared" si="24"/>
        <v>2012</v>
      </c>
      <c r="V47" s="2078">
        <f t="shared" si="24"/>
        <v>2013</v>
      </c>
      <c r="W47" s="2078">
        <f t="shared" si="24"/>
        <v>2014</v>
      </c>
      <c r="X47" s="2078">
        <f t="shared" si="24"/>
        <v>2015</v>
      </c>
      <c r="Y47" s="2081"/>
    </row>
    <row r="48" spans="1:25" s="149" customFormat="1" ht="12.95" customHeight="1" x14ac:dyDescent="0.2">
      <c r="A48" s="470" t="s">
        <v>1051</v>
      </c>
      <c r="B48" s="468" t="s">
        <v>1053</v>
      </c>
      <c r="C48" s="2082" t="s">
        <v>380</v>
      </c>
      <c r="D48" s="2083">
        <f>VLOOKUP($A48&amp;$B48,資本調達D!$H$6:$AJ$50,資本調達!D$1,0)</f>
        <v>0</v>
      </c>
      <c r="E48" s="2084">
        <f>VLOOKUP($A48&amp;$B48,資本調達D!$H$6:$AJ$50,資本調達!E$1,0)</f>
        <v>0</v>
      </c>
      <c r="F48" s="2084">
        <f>VLOOKUP($A48&amp;$B48,資本調達D!$H$6:$AJ$50,資本調達!F$1,0)</f>
        <v>0</v>
      </c>
      <c r="G48" s="2084">
        <f>VLOOKUP($A48&amp;$B48,資本調達D!$H$6:$AJ$50,資本調達!G$1,0)</f>
        <v>0</v>
      </c>
      <c r="H48" s="2084">
        <f>VLOOKUP($A48&amp;$B48,資本調達D!$H$6:$AJ$50,資本調達!H$1,0)</f>
        <v>0</v>
      </c>
      <c r="I48" s="2085">
        <f>VLOOKUP($A48&amp;$B48,資本調達D!$H$6:$AJ$50,資本調達!I$1,0)</f>
        <v>0</v>
      </c>
      <c r="J48" s="2086">
        <f>VLOOKUP($A48&amp;$B48,資本調達D!$H$6:$AJ$50,資本調達!J$1,0)</f>
        <v>0</v>
      </c>
      <c r="K48" s="2086">
        <f>VLOOKUP($A48&amp;$B48,資本調達D!$H$6:$AJ$50,資本調達!K$1,0)</f>
        <v>0</v>
      </c>
      <c r="L48" s="2083">
        <f>VLOOKUP($A48&amp;$B48,資本調達D!$H$6:$AJ$50,資本調達!L$1,0)</f>
        <v>0</v>
      </c>
      <c r="M48" s="2085">
        <f>VLOOKUP($A48&amp;$B48,資本調達D!$H$6:$AJ$50,資本調達!M$1,0)</f>
        <v>0</v>
      </c>
      <c r="N48" s="2086">
        <f>VLOOKUP($A48&amp;$B48,資本調達D!$H$6:$AJ$50,資本調達!N$1,0)</f>
        <v>0</v>
      </c>
      <c r="O48" s="2083">
        <f>VLOOKUP($A48&amp;$B48,資本調達D!$H$6:$AJ$50,資本調達!O$1,0)</f>
        <v>0</v>
      </c>
      <c r="P48" s="2084">
        <f>VLOOKUP($A48&amp;$B48,資本調達D!$H$6:$AJ$50,資本調達!P$1,0)</f>
        <v>0</v>
      </c>
      <c r="Q48" s="2084">
        <f>VLOOKUP($A48&amp;$B48,資本調達D!$H$6:$AJ$50,資本調達!Q$1,0)</f>
        <v>0</v>
      </c>
      <c r="R48" s="2084">
        <f>VLOOKUP($A48&amp;$B48,資本調達D!$H$6:$AJ$50,資本調達!R$1,0)</f>
        <v>0</v>
      </c>
      <c r="S48" s="2084">
        <f>VLOOKUP($A48&amp;$B48,資本調達D!$H$6:$AJ$50,資本調達!S$1,0)</f>
        <v>0</v>
      </c>
      <c r="T48" s="2084">
        <f>VLOOKUP($A48&amp;$B48,資本調達D!$H$6:$AJ$50,資本調達!T$1,0)</f>
        <v>0</v>
      </c>
      <c r="U48" s="2084">
        <f>VLOOKUP($A48&amp;$B48,資本調達D!$H$6:$AJ$50,資本調達!U$1,0)</f>
        <v>0</v>
      </c>
      <c r="V48" s="2084">
        <f>VLOOKUP($A48&amp;$B48,資本調達D!$H$6:$AJ$50,資本調達!V$1,0)</f>
        <v>0</v>
      </c>
      <c r="W48" s="2084">
        <f>VLOOKUP($A48&amp;$B48,資本調達D!$H$6:$AJ$50,資本調達!W$1,0)</f>
        <v>0</v>
      </c>
      <c r="X48" s="2084">
        <f>VLOOKUP($A48&amp;$B48,資本調達D!$H$6:$AJ$50,資本調達!X$1,0)</f>
        <v>0</v>
      </c>
      <c r="Y48" s="2107" t="s">
        <v>1423</v>
      </c>
    </row>
    <row r="49" spans="1:25" s="149" customFormat="1" ht="12.95" customHeight="1" x14ac:dyDescent="0.2">
      <c r="A49" s="470" t="s">
        <v>1051</v>
      </c>
      <c r="B49" s="468" t="s">
        <v>445</v>
      </c>
      <c r="C49" s="2082" t="s">
        <v>1224</v>
      </c>
      <c r="D49" s="2083">
        <f>VLOOKUP($A49&amp;$B49,資本調達D!$H$6:$AJ$50,資本調達!D$1,0)</f>
        <v>0</v>
      </c>
      <c r="E49" s="2084">
        <f>VLOOKUP($A49&amp;$B49,資本調達D!$H$6:$AJ$50,資本調達!E$1,0)</f>
        <v>0</v>
      </c>
      <c r="F49" s="2084">
        <f>VLOOKUP($A49&amp;$B49,資本調達D!$H$6:$AJ$50,資本調達!F$1,0)</f>
        <v>0</v>
      </c>
      <c r="G49" s="2084">
        <f>VLOOKUP($A49&amp;$B49,資本調達D!$H$6:$AJ$50,資本調達!G$1,0)</f>
        <v>0</v>
      </c>
      <c r="H49" s="2084">
        <f>VLOOKUP($A49&amp;$B49,資本調達D!$H$6:$AJ$50,資本調達!H$1,0)</f>
        <v>0</v>
      </c>
      <c r="I49" s="2085">
        <f>VLOOKUP($A49&amp;$B49,資本調達D!$H$6:$AJ$50,資本調達!I$1,0)</f>
        <v>0</v>
      </c>
      <c r="J49" s="2086">
        <f>VLOOKUP($A49&amp;$B49,資本調達D!$H$6:$AJ$50,資本調達!J$1,0)</f>
        <v>0</v>
      </c>
      <c r="K49" s="2086">
        <f>VLOOKUP($A49&amp;$B49,資本調達D!$H$6:$AJ$50,資本調達!K$1,0)</f>
        <v>0</v>
      </c>
      <c r="L49" s="2083">
        <f>VLOOKUP($A49&amp;$B49,資本調達D!$H$6:$AJ$50,資本調達!L$1,0)</f>
        <v>0</v>
      </c>
      <c r="M49" s="2085">
        <f>VLOOKUP($A49&amp;$B49,資本調達D!$H$6:$AJ$50,資本調達!M$1,0)</f>
        <v>0</v>
      </c>
      <c r="N49" s="2086">
        <f>VLOOKUP($A49&amp;$B49,資本調達D!$H$6:$AJ$50,資本調達!N$1,0)</f>
        <v>0</v>
      </c>
      <c r="O49" s="2083">
        <f>VLOOKUP($A49&amp;$B49,資本調達D!$H$6:$AJ$50,資本調達!O$1,0)</f>
        <v>0</v>
      </c>
      <c r="P49" s="2084">
        <f>VLOOKUP($A49&amp;$B49,資本調達D!$H$6:$AJ$50,資本調達!P$1,0)</f>
        <v>0</v>
      </c>
      <c r="Q49" s="2084">
        <f>VLOOKUP($A49&amp;$B49,資本調達D!$H$6:$AJ$50,資本調達!Q$1,0)</f>
        <v>0</v>
      </c>
      <c r="R49" s="2084">
        <f>VLOOKUP($A49&amp;$B49,資本調達D!$H$6:$AJ$50,資本調達!R$1,0)</f>
        <v>0</v>
      </c>
      <c r="S49" s="2084">
        <f>VLOOKUP($A49&amp;$B49,資本調達D!$H$6:$AJ$50,資本調達!S$1,0)</f>
        <v>0</v>
      </c>
      <c r="T49" s="2084" t="e">
        <f>VLOOKUP($A49&amp;$B49,資本調達D!$H$6:$AJ$50,資本調達!T$1,0)</f>
        <v>#DIV/0!</v>
      </c>
      <c r="U49" s="2084" t="e">
        <f>VLOOKUP($A49&amp;$B49,資本調達D!$H$6:$AJ$50,資本調達!U$1,0)</f>
        <v>#DIV/0!</v>
      </c>
      <c r="V49" s="2084" t="e">
        <f>VLOOKUP($A49&amp;$B49,資本調達D!$H$6:$AJ$50,資本調達!V$1,0)</f>
        <v>#DIV/0!</v>
      </c>
      <c r="W49" s="2084" t="e">
        <f>VLOOKUP($A49&amp;$B49,資本調達D!$H$6:$AJ$50,資本調達!W$1,0)</f>
        <v>#DIV/0!</v>
      </c>
      <c r="X49" s="2084">
        <f>VLOOKUP($A49&amp;$B49,資本調達D!$H$6:$AJ$50,資本調達!X$1,0)</f>
        <v>0</v>
      </c>
      <c r="Y49" s="2107">
        <v>2</v>
      </c>
    </row>
    <row r="50" spans="1:25" s="149" customFormat="1" ht="12.95" customHeight="1" x14ac:dyDescent="0.2">
      <c r="A50" s="470" t="s">
        <v>1051</v>
      </c>
      <c r="B50" s="468" t="s">
        <v>446</v>
      </c>
      <c r="C50" s="2082" t="s">
        <v>381</v>
      </c>
      <c r="D50" s="2083">
        <f>VLOOKUP($A50&amp;$B50,資本調達D!$H$6:$AJ$50,資本調達!D$1,0)</f>
        <v>0</v>
      </c>
      <c r="E50" s="2084">
        <f>VLOOKUP($A50&amp;$B50,資本調達D!$H$6:$AJ$50,資本調達!E$1,0)</f>
        <v>0</v>
      </c>
      <c r="F50" s="2084">
        <f>VLOOKUP($A50&amp;$B50,資本調達D!$H$6:$AJ$50,資本調達!F$1,0)</f>
        <v>0</v>
      </c>
      <c r="G50" s="2084">
        <f>VLOOKUP($A50&amp;$B50,資本調達D!$H$6:$AJ$50,資本調達!G$1,0)</f>
        <v>0</v>
      </c>
      <c r="H50" s="2084">
        <f>VLOOKUP($A50&amp;$B50,資本調達D!$H$6:$AJ$50,資本調達!H$1,0)</f>
        <v>0</v>
      </c>
      <c r="I50" s="2085">
        <f>VLOOKUP($A50&amp;$B50,資本調達D!$H$6:$AJ$50,資本調達!I$1,0)</f>
        <v>0</v>
      </c>
      <c r="J50" s="2086">
        <f>VLOOKUP($A50&amp;$B50,資本調達D!$H$6:$AJ$50,資本調達!J$1,0)</f>
        <v>0</v>
      </c>
      <c r="K50" s="2086">
        <f>VLOOKUP($A50&amp;$B50,資本調達D!$H$6:$AJ$50,資本調達!K$1,0)</f>
        <v>0</v>
      </c>
      <c r="L50" s="2083">
        <f>VLOOKUP($A50&amp;$B50,資本調達D!$H$6:$AJ$50,資本調達!L$1,0)</f>
        <v>0</v>
      </c>
      <c r="M50" s="2085">
        <f>VLOOKUP($A50&amp;$B50,資本調達D!$H$6:$AJ$50,資本調達!M$1,0)</f>
        <v>0</v>
      </c>
      <c r="N50" s="2086">
        <f>VLOOKUP($A50&amp;$B50,資本調達D!$H$6:$AJ$50,資本調達!N$1,0)</f>
        <v>0</v>
      </c>
      <c r="O50" s="2083">
        <f>VLOOKUP($A50&amp;$B50,資本調達D!$H$6:$AJ$50,資本調達!O$1,0)</f>
        <v>0</v>
      </c>
      <c r="P50" s="2084">
        <f>VLOOKUP($A50&amp;$B50,資本調達D!$H$6:$AJ$50,資本調達!P$1,0)</f>
        <v>0</v>
      </c>
      <c r="Q50" s="2084">
        <f>VLOOKUP($A50&amp;$B50,資本調達D!$H$6:$AJ$50,資本調達!Q$1,0)</f>
        <v>0</v>
      </c>
      <c r="R50" s="2084">
        <f>VLOOKUP($A50&amp;$B50,資本調達D!$H$6:$AJ$50,資本調達!R$1,0)</f>
        <v>0</v>
      </c>
      <c r="S50" s="2084">
        <f>VLOOKUP($A50&amp;$B50,資本調達D!$H$6:$AJ$50,資本調達!S$1,0)</f>
        <v>0</v>
      </c>
      <c r="T50" s="2084">
        <f>VLOOKUP($A50&amp;$B50,資本調達D!$H$6:$AJ$50,資本調達!T$1,0)</f>
        <v>0</v>
      </c>
      <c r="U50" s="2084">
        <f>VLOOKUP($A50&amp;$B50,資本調達D!$H$6:$AJ$50,資本調達!U$1,0)</f>
        <v>0</v>
      </c>
      <c r="V50" s="2084">
        <f>VLOOKUP($A50&amp;$B50,資本調達D!$H$6:$AJ$50,資本調達!V$1,0)</f>
        <v>0</v>
      </c>
      <c r="W50" s="2084">
        <f>VLOOKUP($A50&amp;$B50,資本調達D!$H$6:$AJ$50,資本調達!W$1,0)</f>
        <v>0</v>
      </c>
      <c r="X50" s="2084">
        <f>VLOOKUP($A50&amp;$B50,資本調達D!$H$6:$AJ$50,資本調達!X$1,0)</f>
        <v>0</v>
      </c>
      <c r="Y50" s="2107">
        <v>3</v>
      </c>
    </row>
    <row r="51" spans="1:25" s="149" customFormat="1" ht="12.95" customHeight="1" x14ac:dyDescent="0.2">
      <c r="A51" s="470" t="s">
        <v>1051</v>
      </c>
      <c r="B51" s="468" t="s">
        <v>447</v>
      </c>
      <c r="C51" s="2082" t="s">
        <v>1070</v>
      </c>
      <c r="D51" s="2083">
        <f t="shared" ref="D51:O51" si="25">D53-(SUM(D48,D50)-D49)</f>
        <v>0</v>
      </c>
      <c r="E51" s="2084">
        <f>E53-(SUM(E48,E50)-E49)</f>
        <v>0</v>
      </c>
      <c r="F51" s="2084">
        <f>F53-(SUM(F48,F50)-F49)</f>
        <v>0</v>
      </c>
      <c r="G51" s="2084">
        <f t="shared" si="25"/>
        <v>0</v>
      </c>
      <c r="H51" s="2084">
        <f t="shared" si="25"/>
        <v>0</v>
      </c>
      <c r="I51" s="2085">
        <f t="shared" si="25"/>
        <v>0</v>
      </c>
      <c r="J51" s="2086">
        <f t="shared" si="25"/>
        <v>0</v>
      </c>
      <c r="K51" s="2086">
        <f t="shared" si="25"/>
        <v>0</v>
      </c>
      <c r="L51" s="2083">
        <f t="shared" si="25"/>
        <v>0</v>
      </c>
      <c r="M51" s="2085">
        <f t="shared" si="25"/>
        <v>0</v>
      </c>
      <c r="N51" s="2086">
        <f t="shared" si="25"/>
        <v>0</v>
      </c>
      <c r="O51" s="2083">
        <f t="shared" si="25"/>
        <v>0</v>
      </c>
      <c r="P51" s="2084">
        <f t="shared" ref="P51:V51" si="26">P53-(SUM(P48,P50)-P49)</f>
        <v>0</v>
      </c>
      <c r="Q51" s="2084">
        <f t="shared" si="26"/>
        <v>0</v>
      </c>
      <c r="R51" s="2084">
        <f t="shared" si="26"/>
        <v>0</v>
      </c>
      <c r="S51" s="2084">
        <f t="shared" si="26"/>
        <v>0</v>
      </c>
      <c r="T51" s="2084" t="e">
        <f t="shared" si="26"/>
        <v>#DIV/0!</v>
      </c>
      <c r="U51" s="2084" t="e">
        <f t="shared" si="26"/>
        <v>#DIV/0!</v>
      </c>
      <c r="V51" s="2084" t="e">
        <f t="shared" si="26"/>
        <v>#DIV/0!</v>
      </c>
      <c r="W51" s="2084" t="e">
        <f>W53-(SUM(W48,W50)-W49)</f>
        <v>#DIV/0!</v>
      </c>
      <c r="X51" s="2084">
        <f>X53-(SUM(X48,X50)-X49)</f>
        <v>0</v>
      </c>
      <c r="Y51" s="2107">
        <v>4</v>
      </c>
    </row>
    <row r="52" spans="1:25" s="147" customFormat="1" ht="12.95" customHeight="1" x14ac:dyDescent="0.2">
      <c r="A52" s="470" t="s">
        <v>1051</v>
      </c>
      <c r="B52" s="468" t="s">
        <v>448</v>
      </c>
      <c r="C52" s="2082" t="s">
        <v>1223</v>
      </c>
      <c r="D52" s="2108"/>
      <c r="E52" s="2092"/>
      <c r="F52" s="2092"/>
      <c r="G52" s="2092"/>
      <c r="H52" s="2092"/>
      <c r="I52" s="2092"/>
      <c r="J52" s="2092"/>
      <c r="K52" s="2092"/>
      <c r="L52" s="2108"/>
      <c r="M52" s="2092"/>
      <c r="N52" s="2092"/>
      <c r="O52" s="2108"/>
      <c r="P52" s="2092"/>
      <c r="Q52" s="2092"/>
      <c r="R52" s="2092"/>
      <c r="S52" s="2092"/>
      <c r="T52" s="2092"/>
      <c r="U52" s="2092"/>
      <c r="V52" s="2092"/>
      <c r="W52" s="2092"/>
      <c r="X52" s="2092"/>
      <c r="Y52" s="2088"/>
    </row>
    <row r="53" spans="1:25" s="149" customFormat="1" ht="12.95" customHeight="1" x14ac:dyDescent="0.2">
      <c r="A53" s="470" t="s">
        <v>1051</v>
      </c>
      <c r="B53" s="468" t="s">
        <v>449</v>
      </c>
      <c r="C53" s="2093" t="s">
        <v>1222</v>
      </c>
      <c r="D53" s="2109">
        <f t="shared" ref="D53:O53" si="27">D56</f>
        <v>0</v>
      </c>
      <c r="E53" s="2110">
        <f>E56</f>
        <v>0</v>
      </c>
      <c r="F53" s="2110">
        <f>F56</f>
        <v>0</v>
      </c>
      <c r="G53" s="2110">
        <f t="shared" si="27"/>
        <v>0</v>
      </c>
      <c r="H53" s="2110">
        <f t="shared" si="27"/>
        <v>0</v>
      </c>
      <c r="I53" s="2111">
        <f t="shared" si="27"/>
        <v>0</v>
      </c>
      <c r="J53" s="2112">
        <f t="shared" si="27"/>
        <v>0</v>
      </c>
      <c r="K53" s="2112">
        <f t="shared" si="27"/>
        <v>0</v>
      </c>
      <c r="L53" s="2109">
        <f t="shared" si="27"/>
        <v>0</v>
      </c>
      <c r="M53" s="2111">
        <f t="shared" si="27"/>
        <v>0</v>
      </c>
      <c r="N53" s="2112">
        <f t="shared" si="27"/>
        <v>0</v>
      </c>
      <c r="O53" s="2109">
        <f t="shared" si="27"/>
        <v>0</v>
      </c>
      <c r="P53" s="2110">
        <f t="shared" ref="P53:U53" si="28">P56</f>
        <v>0</v>
      </c>
      <c r="Q53" s="2110">
        <f t="shared" si="28"/>
        <v>0</v>
      </c>
      <c r="R53" s="2110">
        <f t="shared" si="28"/>
        <v>0</v>
      </c>
      <c r="S53" s="2110">
        <f t="shared" si="28"/>
        <v>0</v>
      </c>
      <c r="T53" s="2110">
        <f t="shared" si="28"/>
        <v>814032.74102165434</v>
      </c>
      <c r="U53" s="2110">
        <f t="shared" si="28"/>
        <v>882184.5085447554</v>
      </c>
      <c r="V53" s="2110">
        <f>V56</f>
        <v>810140.55820534099</v>
      </c>
      <c r="W53" s="2110">
        <f>W56</f>
        <v>927930.86993004568</v>
      </c>
      <c r="X53" s="2110">
        <f>X56</f>
        <v>0</v>
      </c>
      <c r="Y53" s="2113"/>
    </row>
    <row r="54" spans="1:25" s="149" customFormat="1" ht="12.95" customHeight="1" x14ac:dyDescent="0.2">
      <c r="A54" s="470" t="s">
        <v>1051</v>
      </c>
      <c r="B54" s="468" t="s">
        <v>450</v>
      </c>
      <c r="C54" s="2082" t="s">
        <v>1225</v>
      </c>
      <c r="D54" s="2083">
        <f>VLOOKUP($A54&amp;$B54,資本調達D!$H$6:$AJ$50,資本調達!D$1,0)</f>
        <v>0</v>
      </c>
      <c r="E54" s="2084">
        <f>VLOOKUP($A54&amp;$B54,資本調達D!$H$6:$AJ$50,資本調達!E$1,0)</f>
        <v>0</v>
      </c>
      <c r="F54" s="2084">
        <f>VLOOKUP($A54&amp;$B54,資本調達D!$H$6:$AJ$50,資本調達!F$1,0)</f>
        <v>0</v>
      </c>
      <c r="G54" s="2084">
        <f>VLOOKUP($A54&amp;$B54,資本調達D!$H$6:$AJ$50,資本調達!G$1,0)</f>
        <v>0</v>
      </c>
      <c r="H54" s="2084">
        <f>VLOOKUP($A54&amp;$B54,資本調達D!$H$6:$AJ$50,資本調達!H$1,0)</f>
        <v>0</v>
      </c>
      <c r="I54" s="2085">
        <f>VLOOKUP($A54&amp;$B54,資本調達D!$H$6:$AJ$50,資本調達!I$1,0)</f>
        <v>0</v>
      </c>
      <c r="J54" s="2086">
        <f>VLOOKUP($A54&amp;$B54,資本調達D!$H$6:$AJ$50,資本調達!J$1,0)</f>
        <v>0</v>
      </c>
      <c r="K54" s="2086">
        <f>VLOOKUP($A54&amp;$B54,資本調達D!$H$6:$AJ$50,資本調達!K$1,0)</f>
        <v>0</v>
      </c>
      <c r="L54" s="2083">
        <f>VLOOKUP($A54&amp;$B54,資本調達D!$H$6:$AJ$50,資本調達!L$1,0)</f>
        <v>0</v>
      </c>
      <c r="M54" s="2085">
        <f>VLOOKUP($A54&amp;$B54,資本調達D!$H$6:$AJ$50,資本調達!M$1,0)</f>
        <v>0</v>
      </c>
      <c r="N54" s="2086">
        <f>VLOOKUP($A54&amp;$B54,資本調達D!$H$6:$AJ$50,資本調達!N$1,0)</f>
        <v>0</v>
      </c>
      <c r="O54" s="2083">
        <f>VLOOKUP($A54&amp;$B54,資本調達D!$H$6:$AJ$50,資本調達!O$1,0)</f>
        <v>0</v>
      </c>
      <c r="P54" s="2084">
        <f>VLOOKUP($A54&amp;$B54,資本調達D!$H$6:$AJ$50,資本調達!P$1,0)</f>
        <v>0</v>
      </c>
      <c r="Q54" s="2084">
        <f>VLOOKUP($A54&amp;$B54,資本調達D!$H$6:$AJ$50,資本調達!Q$1,0)</f>
        <v>0</v>
      </c>
      <c r="R54" s="2084">
        <f>VLOOKUP($A54&amp;$B54,資本調達D!$H$6:$AJ$50,資本調達!R$1,0)</f>
        <v>0</v>
      </c>
      <c r="S54" s="2084">
        <f>VLOOKUP($A54&amp;$B54,資本調達D!$H$6:$AJ$50,資本調達!S$1,0)</f>
        <v>0</v>
      </c>
      <c r="T54" s="2084">
        <f>VLOOKUP($A54&amp;$B54,資本調達D!$H$6:$AJ$50,資本調達!T$1,0)</f>
        <v>850135.58083074726</v>
      </c>
      <c r="U54" s="2084">
        <f>VLOOKUP($A54&amp;$B54,資本調達D!$H$6:$AJ$50,資本調達!U$1,0)</f>
        <v>918807.42866705358</v>
      </c>
      <c r="V54" s="2084">
        <f>VLOOKUP($A54&amp;$B54,資本調達D!$H$6:$AJ$50,資本調達!V$1,0)</f>
        <v>845865.20713867433</v>
      </c>
      <c r="W54" s="2084">
        <f>VLOOKUP($A54&amp;$B54,資本調達D!$H$6:$AJ$50,資本調達!W$1,0)</f>
        <v>971154.61501395889</v>
      </c>
      <c r="X54" s="2084">
        <f>VLOOKUP($A54&amp;$B54,資本調達D!$H$6:$AJ$50,資本調達!X$1,0)</f>
        <v>0</v>
      </c>
      <c r="Y54" s="2107">
        <v>5</v>
      </c>
    </row>
    <row r="55" spans="1:25" s="149" customFormat="1" ht="12.95" customHeight="1" x14ac:dyDescent="0.2">
      <c r="A55" s="470" t="s">
        <v>1051</v>
      </c>
      <c r="B55" s="468" t="s">
        <v>451</v>
      </c>
      <c r="C55" s="2082" t="s">
        <v>383</v>
      </c>
      <c r="D55" s="2083">
        <f>VLOOKUP($A55&amp;$B55,資本調達D!$H$6:$AJ$50,資本調達!D$1,0)</f>
        <v>0</v>
      </c>
      <c r="E55" s="2084">
        <f>VLOOKUP($A55&amp;$B55,資本調達D!$H$6:$AJ$50,資本調達!E$1,0)</f>
        <v>0</v>
      </c>
      <c r="F55" s="2084">
        <f>VLOOKUP($A55&amp;$B55,資本調達D!$H$6:$AJ$50,資本調達!F$1,0)</f>
        <v>0</v>
      </c>
      <c r="G55" s="2084">
        <f>VLOOKUP($A55&amp;$B55,資本調達D!$H$6:$AJ$50,資本調達!G$1,0)</f>
        <v>0</v>
      </c>
      <c r="H55" s="2084">
        <f>VLOOKUP($A55&amp;$B55,資本調達D!$H$6:$AJ$50,資本調達!H$1,0)</f>
        <v>0</v>
      </c>
      <c r="I55" s="2085">
        <f>VLOOKUP($A55&amp;$B55,資本調達D!$H$6:$AJ$50,資本調達!I$1,0)</f>
        <v>0</v>
      </c>
      <c r="J55" s="2086">
        <f>VLOOKUP($A55&amp;$B55,資本調達D!$H$6:$AJ$50,資本調達!J$1,0)</f>
        <v>0</v>
      </c>
      <c r="K55" s="2086">
        <f>VLOOKUP($A55&amp;$B55,資本調達D!$H$6:$AJ$50,資本調達!K$1,0)</f>
        <v>0</v>
      </c>
      <c r="L55" s="2083">
        <f>VLOOKUP($A55&amp;$B55,資本調達D!$H$6:$AJ$50,資本調達!L$1,0)</f>
        <v>0</v>
      </c>
      <c r="M55" s="2085">
        <f>VLOOKUP($A55&amp;$B55,資本調達D!$H$6:$AJ$50,資本調達!M$1,0)</f>
        <v>0</v>
      </c>
      <c r="N55" s="2086">
        <f>VLOOKUP($A55&amp;$B55,資本調達D!$H$6:$AJ$50,資本調達!N$1,0)</f>
        <v>0</v>
      </c>
      <c r="O55" s="2083">
        <f>VLOOKUP($A55&amp;$B55,資本調達D!$H$6:$AJ$50,資本調達!O$1,0)</f>
        <v>0</v>
      </c>
      <c r="P55" s="2084">
        <f>VLOOKUP($A55&amp;$B55,資本調達D!$H$6:$AJ$50,資本調達!P$1,0)</f>
        <v>0</v>
      </c>
      <c r="Q55" s="2084">
        <f>VLOOKUP($A55&amp;$B55,資本調達D!$H$6:$AJ$50,資本調達!Q$1,0)</f>
        <v>0</v>
      </c>
      <c r="R55" s="2084">
        <f>VLOOKUP($A55&amp;$B55,資本調達D!$H$6:$AJ$50,資本調達!R$1,0)</f>
        <v>0</v>
      </c>
      <c r="S55" s="2084">
        <f>VLOOKUP($A55&amp;$B55,資本調達D!$H$6:$AJ$50,資本調達!S$1,0)</f>
        <v>0</v>
      </c>
      <c r="T55" s="2084">
        <f>VLOOKUP($A55&amp;$B55,資本調達D!$H$6:$AJ$50,資本調達!T$1,0)</f>
        <v>-36102.839809092984</v>
      </c>
      <c r="U55" s="2084">
        <f>VLOOKUP($A55&amp;$B55,資本調達D!$H$6:$AJ$50,資本調達!U$1,0)</f>
        <v>-36622.920122298194</v>
      </c>
      <c r="V55" s="2084">
        <f>VLOOKUP($A55&amp;$B55,資本調達D!$H$6:$AJ$50,資本調達!V$1,0)</f>
        <v>-35724.64893333333</v>
      </c>
      <c r="W55" s="2084">
        <f>VLOOKUP($A55&amp;$B55,資本調達D!$H$6:$AJ$50,資本調達!W$1,0)</f>
        <v>-43223.745083913178</v>
      </c>
      <c r="X55" s="2084">
        <f>VLOOKUP($A55&amp;$B55,資本調達D!$H$6:$AJ$50,資本調達!X$1,0)</f>
        <v>0</v>
      </c>
      <c r="Y55" s="2107" t="s">
        <v>1437</v>
      </c>
    </row>
    <row r="56" spans="1:25" s="149" customFormat="1" ht="12.95" customHeight="1" x14ac:dyDescent="0.2">
      <c r="A56" s="470" t="s">
        <v>1051</v>
      </c>
      <c r="B56" s="468" t="s">
        <v>452</v>
      </c>
      <c r="C56" s="2093" t="s">
        <v>1220</v>
      </c>
      <c r="D56" s="2109">
        <f t="shared" ref="D56:O56" si="29">SUM(D54:D55)</f>
        <v>0</v>
      </c>
      <c r="E56" s="2110">
        <f>SUM(E54:E55)</f>
        <v>0</v>
      </c>
      <c r="F56" s="2110">
        <f>SUM(F54:F55)</f>
        <v>0</v>
      </c>
      <c r="G56" s="2110">
        <f t="shared" si="29"/>
        <v>0</v>
      </c>
      <c r="H56" s="2110">
        <f t="shared" si="29"/>
        <v>0</v>
      </c>
      <c r="I56" s="2111">
        <f t="shared" si="29"/>
        <v>0</v>
      </c>
      <c r="J56" s="2112">
        <f t="shared" si="29"/>
        <v>0</v>
      </c>
      <c r="K56" s="2112">
        <f t="shared" si="29"/>
        <v>0</v>
      </c>
      <c r="L56" s="2109">
        <f t="shared" si="29"/>
        <v>0</v>
      </c>
      <c r="M56" s="2111">
        <f t="shared" si="29"/>
        <v>0</v>
      </c>
      <c r="N56" s="2112">
        <f t="shared" si="29"/>
        <v>0</v>
      </c>
      <c r="O56" s="2109">
        <f t="shared" si="29"/>
        <v>0</v>
      </c>
      <c r="P56" s="2110">
        <f t="shared" ref="P56:V56" si="30">SUM(P54:P55)</f>
        <v>0</v>
      </c>
      <c r="Q56" s="2110">
        <f t="shared" si="30"/>
        <v>0</v>
      </c>
      <c r="R56" s="2110">
        <f t="shared" si="30"/>
        <v>0</v>
      </c>
      <c r="S56" s="2110">
        <f t="shared" si="30"/>
        <v>0</v>
      </c>
      <c r="T56" s="2110">
        <f t="shared" si="30"/>
        <v>814032.74102165434</v>
      </c>
      <c r="U56" s="2110">
        <f t="shared" si="30"/>
        <v>882184.5085447554</v>
      </c>
      <c r="V56" s="2110">
        <f t="shared" si="30"/>
        <v>810140.55820534099</v>
      </c>
      <c r="W56" s="2110">
        <f>SUM(W54:W55)</f>
        <v>927930.86993004568</v>
      </c>
      <c r="X56" s="2110">
        <f>SUM(X54:X55)</f>
        <v>0</v>
      </c>
      <c r="Y56" s="2113"/>
    </row>
    <row r="57" spans="1:25" ht="4.5" customHeight="1" x14ac:dyDescent="0.2">
      <c r="A57" s="468"/>
      <c r="C57" s="2099"/>
      <c r="D57" s="2118"/>
      <c r="E57" s="2118"/>
      <c r="F57" s="2118"/>
      <c r="G57" s="2118"/>
      <c r="H57" s="2118"/>
      <c r="I57" s="2118"/>
      <c r="J57" s="2118"/>
      <c r="K57" s="2118"/>
      <c r="L57" s="2118"/>
      <c r="M57" s="2118"/>
      <c r="N57" s="2118"/>
      <c r="O57" s="2118"/>
      <c r="P57" s="2118"/>
      <c r="Q57" s="2118"/>
      <c r="R57" s="2118"/>
      <c r="S57" s="2118"/>
      <c r="T57" s="2118"/>
      <c r="U57" s="2101"/>
      <c r="V57" s="2101"/>
      <c r="W57" s="2119"/>
      <c r="X57" s="2119"/>
      <c r="Y57" s="2119"/>
    </row>
    <row r="58" spans="1:25" ht="15" customHeight="1" x14ac:dyDescent="0.15">
      <c r="A58" s="468"/>
      <c r="C58" s="2103" t="s">
        <v>388</v>
      </c>
      <c r="D58" s="2104"/>
      <c r="E58" s="2104"/>
      <c r="F58" s="2104"/>
      <c r="G58" s="2104"/>
      <c r="H58" s="2104"/>
      <c r="I58" s="2104"/>
      <c r="J58" s="2104"/>
      <c r="K58" s="2104"/>
      <c r="L58" s="2104"/>
      <c r="M58" s="2104"/>
      <c r="N58" s="2104"/>
      <c r="O58" s="2104"/>
      <c r="P58" s="2104"/>
      <c r="Q58" s="2104"/>
      <c r="R58" s="2104"/>
      <c r="S58" s="2104"/>
      <c r="T58" s="2104"/>
      <c r="U58" s="2101"/>
      <c r="V58" s="2101"/>
      <c r="W58" s="2105"/>
      <c r="X58" s="2105"/>
      <c r="Y58" s="2105"/>
    </row>
    <row r="59" spans="1:25" s="149" customFormat="1" ht="12.95" customHeight="1" x14ac:dyDescent="0.15">
      <c r="A59" s="468"/>
      <c r="C59" s="2067"/>
      <c r="D59" s="2068"/>
      <c r="E59" s="2069" t="s">
        <v>1245</v>
      </c>
      <c r="F59" s="2068"/>
      <c r="G59" s="2068"/>
      <c r="H59" s="2068"/>
      <c r="I59" s="2068"/>
      <c r="J59" s="2069" t="s">
        <v>1245</v>
      </c>
      <c r="K59" s="2068"/>
      <c r="L59" s="2068"/>
      <c r="M59" s="2068"/>
      <c r="N59" s="2068"/>
      <c r="O59" s="2069" t="s">
        <v>1245</v>
      </c>
      <c r="P59" s="2068"/>
      <c r="Q59" s="2068"/>
      <c r="R59" s="2068"/>
      <c r="S59" s="2070"/>
      <c r="T59" s="2070"/>
      <c r="U59" s="2106"/>
      <c r="V59" s="2106"/>
      <c r="W59" s="2072"/>
      <c r="X59" s="2072"/>
      <c r="Y59" s="2072" t="s">
        <v>379</v>
      </c>
    </row>
    <row r="60" spans="1:25" s="149" customFormat="1" ht="12.95" customHeight="1" x14ac:dyDescent="0.2">
      <c r="C60" s="2569" t="s">
        <v>1422</v>
      </c>
      <c r="D60" s="2073" t="str">
        <f t="shared" ref="D60:X60" si="31">"平成"&amp;D$1&amp;"年度"</f>
        <v>平成8年度</v>
      </c>
      <c r="E60" s="2074" t="str">
        <f t="shared" si="31"/>
        <v>平成8年度</v>
      </c>
      <c r="F60" s="2074" t="str">
        <f t="shared" si="31"/>
        <v>平成9年度</v>
      </c>
      <c r="G60" s="2074" t="str">
        <f t="shared" si="31"/>
        <v>平成10年度</v>
      </c>
      <c r="H60" s="2074" t="str">
        <f t="shared" si="31"/>
        <v>平成11年度</v>
      </c>
      <c r="I60" s="2075" t="str">
        <f t="shared" si="31"/>
        <v>平成12年度</v>
      </c>
      <c r="J60" s="2075" t="str">
        <f t="shared" si="31"/>
        <v>平成13年度</v>
      </c>
      <c r="K60" s="2075" t="str">
        <f t="shared" si="31"/>
        <v>平成14年度</v>
      </c>
      <c r="L60" s="2073" t="str">
        <f t="shared" si="31"/>
        <v>平成15年度</v>
      </c>
      <c r="M60" s="2075" t="str">
        <f t="shared" si="31"/>
        <v>平成16年度</v>
      </c>
      <c r="N60" s="2075" t="str">
        <f t="shared" si="31"/>
        <v>平成17年度</v>
      </c>
      <c r="O60" s="2073" t="str">
        <f t="shared" si="31"/>
        <v>平成18年度</v>
      </c>
      <c r="P60" s="2074" t="str">
        <f t="shared" si="31"/>
        <v>平成19年度</v>
      </c>
      <c r="Q60" s="2074" t="str">
        <f t="shared" si="31"/>
        <v>平成20年度</v>
      </c>
      <c r="R60" s="2074" t="str">
        <f t="shared" si="31"/>
        <v>平成21年度</v>
      </c>
      <c r="S60" s="2074" t="str">
        <f t="shared" si="31"/>
        <v>平成22年度</v>
      </c>
      <c r="T60" s="2074" t="str">
        <f t="shared" si="31"/>
        <v>平成23年度</v>
      </c>
      <c r="U60" s="2074" t="str">
        <f t="shared" si="31"/>
        <v>平成24年度</v>
      </c>
      <c r="V60" s="2074" t="str">
        <f t="shared" si="31"/>
        <v>平成25年度</v>
      </c>
      <c r="W60" s="2074" t="str">
        <f t="shared" si="31"/>
        <v>平成26年度</v>
      </c>
      <c r="X60" s="2074" t="str">
        <f t="shared" si="31"/>
        <v>平成27年度</v>
      </c>
      <c r="Y60" s="2076" t="s">
        <v>1242</v>
      </c>
    </row>
    <row r="61" spans="1:25" s="149" customFormat="1" ht="12.95" customHeight="1" x14ac:dyDescent="0.2">
      <c r="C61" s="2570"/>
      <c r="D61" s="2077">
        <f t="shared" ref="D61:X61" si="32">1988+D$1</f>
        <v>1996</v>
      </c>
      <c r="E61" s="2078">
        <f t="shared" si="32"/>
        <v>1996</v>
      </c>
      <c r="F61" s="2078">
        <f t="shared" si="32"/>
        <v>1997</v>
      </c>
      <c r="G61" s="2078">
        <f t="shared" si="32"/>
        <v>1998</v>
      </c>
      <c r="H61" s="2078">
        <f t="shared" si="32"/>
        <v>1999</v>
      </c>
      <c r="I61" s="2079">
        <f t="shared" si="32"/>
        <v>2000</v>
      </c>
      <c r="J61" s="2080">
        <f t="shared" si="32"/>
        <v>2001</v>
      </c>
      <c r="K61" s="2080">
        <f t="shared" si="32"/>
        <v>2002</v>
      </c>
      <c r="L61" s="2077">
        <f t="shared" si="32"/>
        <v>2003</v>
      </c>
      <c r="M61" s="2079">
        <f t="shared" si="32"/>
        <v>2004</v>
      </c>
      <c r="N61" s="2080">
        <f t="shared" si="32"/>
        <v>2005</v>
      </c>
      <c r="O61" s="2077">
        <f t="shared" si="32"/>
        <v>2006</v>
      </c>
      <c r="P61" s="2078">
        <f t="shared" si="32"/>
        <v>2007</v>
      </c>
      <c r="Q61" s="2078">
        <f t="shared" si="32"/>
        <v>2008</v>
      </c>
      <c r="R61" s="2078">
        <f t="shared" si="32"/>
        <v>2009</v>
      </c>
      <c r="S61" s="2078">
        <f t="shared" si="32"/>
        <v>2010</v>
      </c>
      <c r="T61" s="2078">
        <f t="shared" si="32"/>
        <v>2011</v>
      </c>
      <c r="U61" s="2078">
        <f t="shared" si="32"/>
        <v>2012</v>
      </c>
      <c r="V61" s="2078">
        <f t="shared" si="32"/>
        <v>2013</v>
      </c>
      <c r="W61" s="2078">
        <f t="shared" si="32"/>
        <v>2014</v>
      </c>
      <c r="X61" s="2078">
        <f t="shared" si="32"/>
        <v>2015</v>
      </c>
      <c r="Y61" s="2081"/>
    </row>
    <row r="62" spans="1:25" s="149" customFormat="1" ht="12.95" customHeight="1" x14ac:dyDescent="0.2">
      <c r="A62" s="470" t="s">
        <v>1052</v>
      </c>
      <c r="B62" s="468" t="s">
        <v>1053</v>
      </c>
      <c r="C62" s="2082" t="s">
        <v>380</v>
      </c>
      <c r="D62" s="2083">
        <f>VLOOKUP($A62&amp;$B62,資本調達D!$H$6:$AJ$50,資本調達!D$1,0)</f>
        <v>0</v>
      </c>
      <c r="E62" s="2084">
        <f>VLOOKUP($A62&amp;$B62,資本調達D!$H$6:$AJ$50,資本調達!E$1,0)</f>
        <v>0</v>
      </c>
      <c r="F62" s="2084">
        <f>VLOOKUP($A62&amp;$B62,資本調達D!$H$6:$AJ$50,資本調達!F$1,0)</f>
        <v>0</v>
      </c>
      <c r="G62" s="2084">
        <f>VLOOKUP($A62&amp;$B62,資本調達D!$H$6:$AJ$50,資本調達!G$1,0)</f>
        <v>0</v>
      </c>
      <c r="H62" s="2084">
        <f>VLOOKUP($A62&amp;$B62,資本調達D!$H$6:$AJ$50,資本調達!H$1,0)</f>
        <v>0</v>
      </c>
      <c r="I62" s="2085">
        <f>VLOOKUP($A62&amp;$B62,資本調達D!$H$6:$AJ$50,資本調達!I$1,0)</f>
        <v>0</v>
      </c>
      <c r="J62" s="2086">
        <f>VLOOKUP($A62&amp;$B62,資本調達D!$H$6:$AJ$50,資本調達!J$1,0)</f>
        <v>0</v>
      </c>
      <c r="K62" s="2086">
        <f>VLOOKUP($A62&amp;$B62,資本調達D!$H$6:$AJ$50,資本調達!K$1,0)</f>
        <v>0</v>
      </c>
      <c r="L62" s="2083">
        <f>VLOOKUP($A62&amp;$B62,資本調達D!$H$6:$AJ$50,資本調達!L$1,0)</f>
        <v>0</v>
      </c>
      <c r="M62" s="2085">
        <f>VLOOKUP($A62&amp;$B62,資本調達D!$H$6:$AJ$50,資本調達!M$1,0)</f>
        <v>0</v>
      </c>
      <c r="N62" s="2086">
        <f>VLOOKUP($A62&amp;$B62,資本調達D!$H$6:$AJ$50,資本調達!N$1,0)</f>
        <v>0</v>
      </c>
      <c r="O62" s="2083">
        <f>VLOOKUP($A62&amp;$B62,資本調達D!$H$6:$AJ$50,資本調達!O$1,0)</f>
        <v>0</v>
      </c>
      <c r="P62" s="2084">
        <f>VLOOKUP($A62&amp;$B62,資本調達D!$H$6:$AJ$50,資本調達!P$1,0)</f>
        <v>0</v>
      </c>
      <c r="Q62" s="2084">
        <f>VLOOKUP($A62&amp;$B62,資本調達D!$H$6:$AJ$50,資本調達!Q$1,0)</f>
        <v>0</v>
      </c>
      <c r="R62" s="2084">
        <f>VLOOKUP($A62&amp;$B62,資本調達D!$H$6:$AJ$50,資本調達!R$1,0)</f>
        <v>0</v>
      </c>
      <c r="S62" s="2084">
        <f>VLOOKUP($A62&amp;$B62,資本調達D!$H$6:$AJ$50,資本調達!S$1,0)</f>
        <v>0</v>
      </c>
      <c r="T62" s="2084">
        <f>VLOOKUP($A62&amp;$B62,資本調達D!$H$6:$AJ$50,資本調達!T$1,0)</f>
        <v>0</v>
      </c>
      <c r="U62" s="2084">
        <f>VLOOKUP($A62&amp;$B62,資本調達D!$H$6:$AJ$50,資本調達!U$1,0)</f>
        <v>0</v>
      </c>
      <c r="V62" s="2084">
        <f>VLOOKUP($A62&amp;$B62,資本調達D!$H$6:$AJ$50,資本調達!V$1,0)</f>
        <v>0</v>
      </c>
      <c r="W62" s="2084">
        <f>VLOOKUP($A62&amp;$B62,資本調達D!$H$6:$AJ$50,資本調達!W$1,0)</f>
        <v>0</v>
      </c>
      <c r="X62" s="2084">
        <f>VLOOKUP($A62&amp;$B62,資本調達D!$H$6:$AJ$50,資本調達!X$1,0)</f>
        <v>0</v>
      </c>
      <c r="Y62" s="2107" t="s">
        <v>1423</v>
      </c>
    </row>
    <row r="63" spans="1:25" s="149" customFormat="1" ht="12.95" customHeight="1" x14ac:dyDescent="0.2">
      <c r="A63" s="470" t="s">
        <v>1052</v>
      </c>
      <c r="B63" s="468" t="s">
        <v>445</v>
      </c>
      <c r="C63" s="2082" t="s">
        <v>1224</v>
      </c>
      <c r="D63" s="2083">
        <f>VLOOKUP($A63&amp;$B63,資本調達D!$H$6:$AJ$50,資本調達!D$1,0)</f>
        <v>0</v>
      </c>
      <c r="E63" s="2084">
        <f>VLOOKUP($A63&amp;$B63,資本調達D!$H$6:$AJ$50,資本調達!E$1,0)</f>
        <v>0</v>
      </c>
      <c r="F63" s="2084">
        <f>VLOOKUP($A63&amp;$B63,資本調達D!$H$6:$AJ$50,資本調達!F$1,0)</f>
        <v>0</v>
      </c>
      <c r="G63" s="2084">
        <f>VLOOKUP($A63&amp;$B63,資本調達D!$H$6:$AJ$50,資本調達!G$1,0)</f>
        <v>0</v>
      </c>
      <c r="H63" s="2084">
        <f>VLOOKUP($A63&amp;$B63,資本調達D!$H$6:$AJ$50,資本調達!H$1,0)</f>
        <v>0</v>
      </c>
      <c r="I63" s="2085">
        <f>VLOOKUP($A63&amp;$B63,資本調達D!$H$6:$AJ$50,資本調達!I$1,0)</f>
        <v>0</v>
      </c>
      <c r="J63" s="2086">
        <f>VLOOKUP($A63&amp;$B63,資本調達D!$H$6:$AJ$50,資本調達!J$1,0)</f>
        <v>0</v>
      </c>
      <c r="K63" s="2086">
        <f>VLOOKUP($A63&amp;$B63,資本調達D!$H$6:$AJ$50,資本調達!K$1,0)</f>
        <v>0</v>
      </c>
      <c r="L63" s="2083">
        <f>VLOOKUP($A63&amp;$B63,資本調達D!$H$6:$AJ$50,資本調達!L$1,0)</f>
        <v>0</v>
      </c>
      <c r="M63" s="2085">
        <f>VLOOKUP($A63&amp;$B63,資本調達D!$H$6:$AJ$50,資本調達!M$1,0)</f>
        <v>0</v>
      </c>
      <c r="N63" s="2086">
        <f>VLOOKUP($A63&amp;$B63,資本調達D!$H$6:$AJ$50,資本調達!N$1,0)</f>
        <v>0</v>
      </c>
      <c r="O63" s="2083">
        <f>VLOOKUP($A63&amp;$B63,資本調達D!$H$6:$AJ$50,資本調達!O$1,0)</f>
        <v>0</v>
      </c>
      <c r="P63" s="2084">
        <f>VLOOKUP($A63&amp;$B63,資本調達D!$H$6:$AJ$50,資本調達!P$1,0)</f>
        <v>0</v>
      </c>
      <c r="Q63" s="2084">
        <f>VLOOKUP($A63&amp;$B63,資本調達D!$H$6:$AJ$50,資本調達!Q$1,0)</f>
        <v>0</v>
      </c>
      <c r="R63" s="2084">
        <f>VLOOKUP($A63&amp;$B63,資本調達D!$H$6:$AJ$50,資本調達!R$1,0)</f>
        <v>0</v>
      </c>
      <c r="S63" s="2084">
        <f>VLOOKUP($A63&amp;$B63,資本調達D!$H$6:$AJ$50,資本調達!S$1,0)</f>
        <v>0</v>
      </c>
      <c r="T63" s="2084">
        <f>VLOOKUP($A63&amp;$B63,資本調達D!$H$6:$AJ$50,資本調達!T$1,0)</f>
        <v>43988.293322730802</v>
      </c>
      <c r="U63" s="2084">
        <f>VLOOKUP($A63&amp;$B63,資本調達D!$H$6:$AJ$50,資本調達!U$1,0)</f>
        <v>43646.025212743611</v>
      </c>
      <c r="V63" s="2084">
        <f>VLOOKUP($A63&amp;$B63,資本調達D!$H$6:$AJ$50,資本調達!V$1,0)</f>
        <v>44706.233619316881</v>
      </c>
      <c r="W63" s="2084">
        <f>VLOOKUP($A63&amp;$B63,資本調達D!$H$6:$AJ$50,資本調達!W$1,0)</f>
        <v>46253.592428568845</v>
      </c>
      <c r="X63" s="2084">
        <f>VLOOKUP($A63&amp;$B63,資本調達D!$H$6:$AJ$50,資本調達!X$1,0)</f>
        <v>0</v>
      </c>
      <c r="Y63" s="2107">
        <v>2</v>
      </c>
    </row>
    <row r="64" spans="1:25" s="149" customFormat="1" ht="12.95" customHeight="1" x14ac:dyDescent="0.2">
      <c r="A64" s="470" t="s">
        <v>1052</v>
      </c>
      <c r="B64" s="468" t="s">
        <v>446</v>
      </c>
      <c r="C64" s="2082" t="s">
        <v>384</v>
      </c>
      <c r="D64" s="2083">
        <f t="shared" ref="D64:O64" si="33">D66-(D62-D63)</f>
        <v>0</v>
      </c>
      <c r="E64" s="2084">
        <f>E66-(E62-E63)</f>
        <v>0</v>
      </c>
      <c r="F64" s="2084">
        <f>F66-(F62-F63)</f>
        <v>0</v>
      </c>
      <c r="G64" s="2084">
        <f t="shared" si="33"/>
        <v>0</v>
      </c>
      <c r="H64" s="2084">
        <f t="shared" si="33"/>
        <v>0</v>
      </c>
      <c r="I64" s="2085">
        <f t="shared" si="33"/>
        <v>0</v>
      </c>
      <c r="J64" s="2086">
        <f t="shared" si="33"/>
        <v>0</v>
      </c>
      <c r="K64" s="2086">
        <f t="shared" si="33"/>
        <v>0</v>
      </c>
      <c r="L64" s="2083">
        <f t="shared" si="33"/>
        <v>0</v>
      </c>
      <c r="M64" s="2085">
        <f t="shared" si="33"/>
        <v>0</v>
      </c>
      <c r="N64" s="2086">
        <f t="shared" si="33"/>
        <v>0</v>
      </c>
      <c r="O64" s="2083">
        <f t="shared" si="33"/>
        <v>0</v>
      </c>
      <c r="P64" s="2084">
        <f t="shared" ref="P64:X64" si="34">P66-(P62-P63)</f>
        <v>0</v>
      </c>
      <c r="Q64" s="2084">
        <f t="shared" si="34"/>
        <v>0</v>
      </c>
      <c r="R64" s="2084">
        <f t="shared" si="34"/>
        <v>0</v>
      </c>
      <c r="S64" s="2084">
        <f t="shared" si="34"/>
        <v>0</v>
      </c>
      <c r="T64" s="2084">
        <f t="shared" si="34"/>
        <v>49819.224222133278</v>
      </c>
      <c r="U64" s="2084">
        <f t="shared" si="34"/>
        <v>66223.608301414439</v>
      </c>
      <c r="V64" s="2084">
        <f t="shared" si="34"/>
        <v>60540.474947224764</v>
      </c>
      <c r="W64" s="2084">
        <f t="shared" si="34"/>
        <v>85769.987694846815</v>
      </c>
      <c r="X64" s="2084">
        <f t="shared" si="34"/>
        <v>0</v>
      </c>
      <c r="Y64" s="2107">
        <v>3</v>
      </c>
    </row>
    <row r="65" spans="1:25" s="147" customFormat="1" ht="12.95" customHeight="1" x14ac:dyDescent="0.2">
      <c r="A65" s="470" t="s">
        <v>1052</v>
      </c>
      <c r="B65" s="468" t="s">
        <v>447</v>
      </c>
      <c r="C65" s="2082" t="s">
        <v>1223</v>
      </c>
      <c r="D65" s="2108"/>
      <c r="E65" s="2092"/>
      <c r="F65" s="2092"/>
      <c r="G65" s="2092"/>
      <c r="H65" s="2092"/>
      <c r="I65" s="2092"/>
      <c r="J65" s="2092"/>
      <c r="K65" s="2092"/>
      <c r="L65" s="2108"/>
      <c r="M65" s="2092"/>
      <c r="N65" s="2092"/>
      <c r="O65" s="2108"/>
      <c r="P65" s="2092"/>
      <c r="Q65" s="2092"/>
      <c r="R65" s="2092"/>
      <c r="S65" s="2092"/>
      <c r="T65" s="2092"/>
      <c r="U65" s="2092"/>
      <c r="V65" s="2092"/>
      <c r="W65" s="2092"/>
      <c r="X65" s="2092"/>
      <c r="Y65" s="2088"/>
    </row>
    <row r="66" spans="1:25" s="149" customFormat="1" ht="12.95" customHeight="1" x14ac:dyDescent="0.2">
      <c r="A66" s="470" t="s">
        <v>1052</v>
      </c>
      <c r="B66" s="468" t="s">
        <v>448</v>
      </c>
      <c r="C66" s="2093" t="s">
        <v>1222</v>
      </c>
      <c r="D66" s="2094">
        <f t="shared" ref="D66:O66" si="35">D69</f>
        <v>0</v>
      </c>
      <c r="E66" s="2095">
        <f>E69</f>
        <v>0</v>
      </c>
      <c r="F66" s="2095">
        <f>F69</f>
        <v>0</v>
      </c>
      <c r="G66" s="2095">
        <f t="shared" si="35"/>
        <v>0</v>
      </c>
      <c r="H66" s="2095">
        <f t="shared" si="35"/>
        <v>0</v>
      </c>
      <c r="I66" s="2096">
        <f t="shared" si="35"/>
        <v>0</v>
      </c>
      <c r="J66" s="2097">
        <f t="shared" si="35"/>
        <v>0</v>
      </c>
      <c r="K66" s="2097">
        <f t="shared" si="35"/>
        <v>0</v>
      </c>
      <c r="L66" s="2094">
        <f t="shared" si="35"/>
        <v>0</v>
      </c>
      <c r="M66" s="2111">
        <f t="shared" si="35"/>
        <v>0</v>
      </c>
      <c r="N66" s="2112">
        <f t="shared" si="35"/>
        <v>0</v>
      </c>
      <c r="O66" s="2109">
        <f t="shared" si="35"/>
        <v>0</v>
      </c>
      <c r="P66" s="2110">
        <f t="shared" ref="P66:U66" si="36">P69</f>
        <v>0</v>
      </c>
      <c r="Q66" s="2110">
        <f t="shared" si="36"/>
        <v>0</v>
      </c>
      <c r="R66" s="2110">
        <f t="shared" si="36"/>
        <v>0</v>
      </c>
      <c r="S66" s="2110">
        <f t="shared" si="36"/>
        <v>0</v>
      </c>
      <c r="T66" s="2110">
        <f t="shared" si="36"/>
        <v>5830.9308994024786</v>
      </c>
      <c r="U66" s="2110">
        <f t="shared" si="36"/>
        <v>22577.583088670825</v>
      </c>
      <c r="V66" s="2110">
        <f>V69</f>
        <v>15834.241327907881</v>
      </c>
      <c r="W66" s="2110">
        <f>W69</f>
        <v>39516.395266277963</v>
      </c>
      <c r="X66" s="2110">
        <f>X69</f>
        <v>0</v>
      </c>
      <c r="Y66" s="2113"/>
    </row>
    <row r="67" spans="1:25" s="149" customFormat="1" ht="12.95" customHeight="1" x14ac:dyDescent="0.2">
      <c r="A67" s="470" t="s">
        <v>1052</v>
      </c>
      <c r="B67" s="468" t="s">
        <v>449</v>
      </c>
      <c r="C67" s="2082" t="s">
        <v>1221</v>
      </c>
      <c r="D67" s="2089">
        <f>VLOOKUP($A67&amp;$B67,資本調達D!$H$6:$AJ$50,資本調達!D$1,0)</f>
        <v>0</v>
      </c>
      <c r="E67" s="2090">
        <f>VLOOKUP($A67&amp;$B67,資本調達D!$H$6:$AJ$50,資本調達!E$1,0)</f>
        <v>0</v>
      </c>
      <c r="F67" s="2090">
        <f>VLOOKUP($A67&amp;$B67,資本調達D!$H$6:$AJ$50,資本調達!F$1,0)</f>
        <v>0</v>
      </c>
      <c r="G67" s="2090">
        <f>VLOOKUP($A67&amp;$B67,資本調達D!$H$6:$AJ$50,資本調達!G$1,0)</f>
        <v>0</v>
      </c>
      <c r="H67" s="2090">
        <f>VLOOKUP($A67&amp;$B67,資本調達D!$H$6:$AJ$50,資本調達!H$1,0)</f>
        <v>0</v>
      </c>
      <c r="I67" s="2091">
        <f>VLOOKUP($A67&amp;$B67,資本調達D!$H$6:$AJ$50,資本調達!I$1,0)</f>
        <v>0</v>
      </c>
      <c r="J67" s="2092">
        <f>VLOOKUP($A67&amp;$B67,資本調達D!$H$6:$AJ$50,資本調達!J$1,0)</f>
        <v>0</v>
      </c>
      <c r="K67" s="2092">
        <f>VLOOKUP($A67&amp;$B67,資本調達D!$H$6:$AJ$50,資本調達!K$1,0)</f>
        <v>0</v>
      </c>
      <c r="L67" s="2089">
        <f>VLOOKUP($A67&amp;$B67,資本調達D!$H$6:$AJ$50,資本調達!L$1,0)</f>
        <v>0</v>
      </c>
      <c r="M67" s="2085">
        <f>VLOOKUP($A67&amp;$B67,資本調達D!$H$6:$AJ$50,資本調達!M$1,0)</f>
        <v>0</v>
      </c>
      <c r="N67" s="2086">
        <f>VLOOKUP($A67&amp;$B67,資本調達D!$H$6:$AJ$50,資本調達!N$1,0)</f>
        <v>0</v>
      </c>
      <c r="O67" s="2083">
        <f>VLOOKUP($A67&amp;$B67,資本調達D!$H$6:$AJ$50,資本調達!O$1,0)</f>
        <v>0</v>
      </c>
      <c r="P67" s="2084">
        <f>VLOOKUP($A67&amp;$B67,資本調達D!$H$6:$AJ$50,資本調達!P$1,0)</f>
        <v>0</v>
      </c>
      <c r="Q67" s="2084">
        <f>VLOOKUP($A67&amp;$B67,資本調達D!$H$6:$AJ$50,資本調達!Q$1,0)</f>
        <v>0</v>
      </c>
      <c r="R67" s="2084">
        <f>VLOOKUP($A67&amp;$B67,資本調達D!$H$6:$AJ$50,資本調達!R$1,0)</f>
        <v>0</v>
      </c>
      <c r="S67" s="2084">
        <f>VLOOKUP($A67&amp;$B67,資本調達D!$H$6:$AJ$50,資本調達!S$1,0)</f>
        <v>0</v>
      </c>
      <c r="T67" s="2084">
        <f>VLOOKUP($A67&amp;$B67,資本調達D!$H$6:$AJ$50,資本調達!T$1,0)</f>
        <v>5830.8382327358122</v>
      </c>
      <c r="U67" s="2084">
        <f>VLOOKUP($A67&amp;$B67,資本調達D!$H$6:$AJ$50,資本調達!U$1,0)</f>
        <v>22577.499688670825</v>
      </c>
      <c r="V67" s="2084">
        <f>VLOOKUP($A67&amp;$B67,資本調達D!$H$6:$AJ$50,資本調達!V$1,0)</f>
        <v>15834.167194574547</v>
      </c>
      <c r="W67" s="2084">
        <f>VLOOKUP($A67&amp;$B67,資本調達D!$H$6:$AJ$50,資本調達!W$1,0)</f>
        <v>39516.330399611295</v>
      </c>
      <c r="X67" s="2084">
        <f>VLOOKUP($A67&amp;$B67,資本調達D!$H$6:$AJ$50,資本調達!X$1,0)</f>
        <v>0</v>
      </c>
      <c r="Y67" s="2107">
        <v>4</v>
      </c>
    </row>
    <row r="68" spans="1:25" s="149" customFormat="1" ht="12.95" customHeight="1" x14ac:dyDescent="0.2">
      <c r="A68" s="470" t="s">
        <v>1052</v>
      </c>
      <c r="B68" s="468" t="s">
        <v>450</v>
      </c>
      <c r="C68" s="2082" t="s">
        <v>386</v>
      </c>
      <c r="D68" s="2089">
        <f>VLOOKUP($A68&amp;$B68,資本調達D!$H$6:$AJ$50,資本調達!D$1,0)</f>
        <v>0</v>
      </c>
      <c r="E68" s="2090">
        <f>VLOOKUP($A68&amp;$B68,資本調達D!$H$6:$AJ$50,資本調達!E$1,0)</f>
        <v>0</v>
      </c>
      <c r="F68" s="2090">
        <f>VLOOKUP($A68&amp;$B68,資本調達D!$H$6:$AJ$50,資本調達!F$1,0)</f>
        <v>0</v>
      </c>
      <c r="G68" s="2090">
        <f>VLOOKUP($A68&amp;$B68,資本調達D!$H$6:$AJ$50,資本調達!G$1,0)</f>
        <v>0</v>
      </c>
      <c r="H68" s="2090">
        <f>VLOOKUP($A68&amp;$B68,資本調達D!$H$6:$AJ$50,資本調達!H$1,0)</f>
        <v>0</v>
      </c>
      <c r="I68" s="2091">
        <f>VLOOKUP($A68&amp;$B68,資本調達D!$H$6:$AJ$50,資本調達!I$1,0)</f>
        <v>0</v>
      </c>
      <c r="J68" s="2092">
        <f>VLOOKUP($A68&amp;$B68,資本調達D!$H$6:$AJ$50,資本調達!J$1,0)</f>
        <v>0</v>
      </c>
      <c r="K68" s="2092">
        <f>VLOOKUP($A68&amp;$B68,資本調達D!$H$6:$AJ$50,資本調達!K$1,0)</f>
        <v>0</v>
      </c>
      <c r="L68" s="2089">
        <f>VLOOKUP($A68&amp;$B68,資本調達D!$H$6:$AJ$50,資本調達!L$1,0)</f>
        <v>0</v>
      </c>
      <c r="M68" s="2085">
        <f>VLOOKUP($A68&amp;$B68,資本調達D!$H$6:$AJ$50,資本調達!M$1,0)</f>
        <v>0</v>
      </c>
      <c r="N68" s="2086">
        <f>VLOOKUP($A68&amp;$B68,資本調達D!$H$6:$AJ$50,資本調達!N$1,0)</f>
        <v>0</v>
      </c>
      <c r="O68" s="2083">
        <f>VLOOKUP($A68&amp;$B68,資本調達D!$H$6:$AJ$50,資本調達!O$1,0)</f>
        <v>0</v>
      </c>
      <c r="P68" s="2084">
        <f>VLOOKUP($A68&amp;$B68,資本調達D!$H$6:$AJ$50,資本調達!P$1,0)</f>
        <v>0</v>
      </c>
      <c r="Q68" s="2084">
        <f>VLOOKUP($A68&amp;$B68,資本調達D!$H$6:$AJ$50,資本調達!Q$1,0)</f>
        <v>0</v>
      </c>
      <c r="R68" s="2084">
        <f>VLOOKUP($A68&amp;$B68,資本調達D!$H$6:$AJ$50,資本調達!R$1,0)</f>
        <v>0</v>
      </c>
      <c r="S68" s="2084">
        <f>VLOOKUP($A68&amp;$B68,資本調達D!$H$6:$AJ$50,資本調達!S$1,0)</f>
        <v>0</v>
      </c>
      <c r="T68" s="2084">
        <f>VLOOKUP($A68&amp;$B68,資本調達D!$H$6:$AJ$50,資本調達!T$1,0)</f>
        <v>9.2666666666666661E-2</v>
      </c>
      <c r="U68" s="2084">
        <f>VLOOKUP($A68&amp;$B68,資本調達D!$H$6:$AJ$50,資本調達!U$1,0)</f>
        <v>8.3399999999999988E-2</v>
      </c>
      <c r="V68" s="2084">
        <f>VLOOKUP($A68&amp;$B68,資本調達D!$H$6:$AJ$50,資本調達!V$1,0)</f>
        <v>7.4133333333333329E-2</v>
      </c>
      <c r="W68" s="2084">
        <f>VLOOKUP($A68&amp;$B68,資本調達D!$H$6:$AJ$50,資本調達!W$1,0)</f>
        <v>6.4866666666666656E-2</v>
      </c>
      <c r="X68" s="2084">
        <f>VLOOKUP($A68&amp;$B68,資本調達D!$H$6:$AJ$50,資本調達!X$1,0)</f>
        <v>0</v>
      </c>
      <c r="Y68" s="2107" t="s">
        <v>1436</v>
      </c>
    </row>
    <row r="69" spans="1:25" s="149" customFormat="1" ht="12.95" customHeight="1" x14ac:dyDescent="0.2">
      <c r="A69" s="470" t="s">
        <v>1052</v>
      </c>
      <c r="B69" s="468" t="s">
        <v>451</v>
      </c>
      <c r="C69" s="2093" t="s">
        <v>1220</v>
      </c>
      <c r="D69" s="2094">
        <f t="shared" ref="D69:O69" si="37">SUM(D67:D68)</f>
        <v>0</v>
      </c>
      <c r="E69" s="2095">
        <f>SUM(E67:E68)</f>
        <v>0</v>
      </c>
      <c r="F69" s="2095">
        <f>SUM(F67:F68)</f>
        <v>0</v>
      </c>
      <c r="G69" s="2095">
        <f t="shared" si="37"/>
        <v>0</v>
      </c>
      <c r="H69" s="2095">
        <f t="shared" si="37"/>
        <v>0</v>
      </c>
      <c r="I69" s="2096">
        <f t="shared" si="37"/>
        <v>0</v>
      </c>
      <c r="J69" s="2097">
        <f t="shared" si="37"/>
        <v>0</v>
      </c>
      <c r="K69" s="2097">
        <f t="shared" si="37"/>
        <v>0</v>
      </c>
      <c r="L69" s="2094">
        <f t="shared" si="37"/>
        <v>0</v>
      </c>
      <c r="M69" s="2111">
        <f t="shared" si="37"/>
        <v>0</v>
      </c>
      <c r="N69" s="2112">
        <f t="shared" si="37"/>
        <v>0</v>
      </c>
      <c r="O69" s="2109">
        <f t="shared" si="37"/>
        <v>0</v>
      </c>
      <c r="P69" s="2110">
        <f t="shared" ref="P69:X69" si="38">SUM(P67:P68)</f>
        <v>0</v>
      </c>
      <c r="Q69" s="2110">
        <f t="shared" si="38"/>
        <v>0</v>
      </c>
      <c r="R69" s="2110">
        <f t="shared" si="38"/>
        <v>0</v>
      </c>
      <c r="S69" s="2110">
        <f t="shared" si="38"/>
        <v>0</v>
      </c>
      <c r="T69" s="2110">
        <f t="shared" si="38"/>
        <v>5830.9308994024786</v>
      </c>
      <c r="U69" s="2110">
        <f t="shared" si="38"/>
        <v>22577.583088670825</v>
      </c>
      <c r="V69" s="2110">
        <f t="shared" si="38"/>
        <v>15834.241327907881</v>
      </c>
      <c r="W69" s="2110">
        <f t="shared" si="38"/>
        <v>39516.395266277963</v>
      </c>
      <c r="X69" s="2110">
        <f t="shared" si="38"/>
        <v>0</v>
      </c>
      <c r="Y69" s="2113"/>
    </row>
    <row r="70" spans="1:25" ht="12.95" customHeight="1" x14ac:dyDescent="0.2">
      <c r="C70" s="1562"/>
      <c r="D70" s="1563"/>
      <c r="E70" s="1563"/>
      <c r="F70" s="1563"/>
      <c r="G70" s="1563"/>
      <c r="H70" s="1563"/>
      <c r="I70" s="1563"/>
      <c r="J70" s="1563"/>
      <c r="K70" s="1563"/>
      <c r="L70" s="1563"/>
      <c r="M70" s="1563"/>
      <c r="N70" s="1563"/>
      <c r="O70" s="1563"/>
      <c r="P70" s="1563"/>
      <c r="Q70" s="1563"/>
      <c r="R70" s="1563"/>
      <c r="S70" s="1563"/>
      <c r="T70" s="1564"/>
      <c r="U70" s="1563"/>
      <c r="V70" s="1561"/>
      <c r="W70" s="1561"/>
      <c r="X70" s="1561"/>
      <c r="Y70" s="1561"/>
    </row>
    <row r="71" spans="1:25" ht="12.95" customHeight="1" x14ac:dyDescent="0.2">
      <c r="C71" s="1562"/>
      <c r="D71" s="1561"/>
      <c r="E71" s="1561"/>
      <c r="F71" s="1561"/>
      <c r="G71" s="1561"/>
      <c r="H71" s="1561"/>
      <c r="I71" s="1561"/>
      <c r="J71" s="1561"/>
      <c r="K71" s="1561"/>
      <c r="L71" s="1561"/>
      <c r="M71" s="1561"/>
      <c r="N71" s="1561"/>
      <c r="O71" s="1561"/>
      <c r="P71" s="1561"/>
      <c r="Q71" s="1561"/>
      <c r="R71" s="1561"/>
      <c r="S71" s="1561"/>
      <c r="T71" s="1565"/>
      <c r="U71" s="1563"/>
      <c r="V71" s="1561"/>
      <c r="W71" s="1561"/>
      <c r="X71" s="1561"/>
      <c r="Y71" s="1561"/>
    </row>
    <row r="72" spans="1:25" ht="12.95" customHeight="1" x14ac:dyDescent="0.2">
      <c r="C72" s="1566"/>
      <c r="D72" s="1567"/>
      <c r="E72" s="1567"/>
      <c r="F72" s="1567"/>
      <c r="G72" s="1567"/>
      <c r="H72" s="1567"/>
      <c r="I72" s="1567"/>
      <c r="J72" s="1567"/>
      <c r="K72" s="1567"/>
      <c r="L72" s="1567"/>
      <c r="M72" s="1567"/>
      <c r="N72" s="1568"/>
      <c r="O72" s="1568"/>
      <c r="P72" s="1568"/>
      <c r="Q72" s="1568"/>
      <c r="R72" s="1568"/>
      <c r="S72" s="1568"/>
      <c r="T72" s="1568"/>
      <c r="U72" s="1568"/>
      <c r="V72" s="1561"/>
      <c r="W72" s="1561"/>
      <c r="X72" s="1561"/>
      <c r="Y72" s="1561"/>
    </row>
    <row r="73" spans="1:25" s="40" customFormat="1" ht="12.95" customHeight="1" x14ac:dyDescent="0.2">
      <c r="A73" s="310"/>
      <c r="C73" s="1569"/>
      <c r="D73" s="1560"/>
      <c r="E73" s="1560"/>
      <c r="F73" s="1560"/>
      <c r="G73" s="1560"/>
      <c r="H73" s="1570"/>
      <c r="I73" s="1570"/>
      <c r="J73" s="1570"/>
      <c r="K73" s="1570"/>
      <c r="L73" s="1570"/>
      <c r="M73" s="1570"/>
      <c r="N73" s="1570"/>
      <c r="O73" s="1570"/>
      <c r="P73" s="1570"/>
      <c r="Q73" s="1570"/>
      <c r="R73" s="1570"/>
      <c r="S73" s="1570"/>
      <c r="T73" s="1571"/>
      <c r="U73" s="1560"/>
      <c r="V73" s="1560"/>
      <c r="W73" s="1560"/>
      <c r="X73" s="1560"/>
      <c r="Y73" s="1560"/>
    </row>
  </sheetData>
  <mergeCells count="6">
    <mergeCell ref="S3:Y5"/>
    <mergeCell ref="C60:C61"/>
    <mergeCell ref="C46:C47"/>
    <mergeCell ref="C7:C8"/>
    <mergeCell ref="C21:C22"/>
    <mergeCell ref="C33:C34"/>
  </mergeCells>
  <phoneticPr fontId="11"/>
  <printOptions horizontalCentered="1"/>
  <pageMargins left="0.51181102362204722" right="0.31496062992125984" top="0.43307086614173229" bottom="0.39370078740157483" header="0.31496062992125984" footer="0.31496062992125984"/>
  <pageSetup paperSize="9" scale="90" fitToWidth="0" orientation="portrait" r:id="rId1"/>
  <headerFooter alignWithMargins="0"/>
  <colBreaks count="1" manualBreakCount="1">
    <brk id="18" min="2" max="6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48"/>
  <sheetViews>
    <sheetView zoomScaleNormal="100" zoomScaleSheetLayoutView="75" workbookViewId="0">
      <selection activeCell="A3" sqref="A3"/>
    </sheetView>
  </sheetViews>
  <sheetFormatPr defaultRowHeight="17.25" x14ac:dyDescent="0.2"/>
  <cols>
    <col min="1" max="1" width="3.5" customWidth="1"/>
    <col min="2" max="2" width="5.69921875" customWidth="1"/>
    <col min="3" max="3" width="20.3984375" customWidth="1"/>
    <col min="4" max="4" width="38.8984375" customWidth="1"/>
  </cols>
  <sheetData>
    <row r="1" spans="1:5" ht="18.75" x14ac:dyDescent="0.2">
      <c r="A1" s="68" t="s">
        <v>541</v>
      </c>
      <c r="B1" s="69"/>
      <c r="C1" s="69"/>
      <c r="D1" s="69"/>
      <c r="E1" s="2381"/>
    </row>
    <row r="2" spans="1:5" ht="29.25" customHeight="1" x14ac:dyDescent="0.2">
      <c r="A2" s="277"/>
      <c r="B2" s="69"/>
      <c r="C2" s="69"/>
      <c r="D2" s="69"/>
      <c r="E2" s="2381"/>
    </row>
    <row r="3" spans="1:5" ht="21" customHeight="1" x14ac:dyDescent="0.2">
      <c r="A3" s="278" t="s">
        <v>542</v>
      </c>
      <c r="B3" s="69"/>
      <c r="C3" s="69"/>
      <c r="D3" s="69"/>
      <c r="E3" s="2381"/>
    </row>
    <row r="4" spans="1:5" ht="57" customHeight="1" x14ac:dyDescent="0.2">
      <c r="A4" s="279"/>
      <c r="B4" s="2721" t="s">
        <v>2146</v>
      </c>
      <c r="C4" s="2721"/>
      <c r="D4" s="2721"/>
      <c r="E4" s="2381"/>
    </row>
    <row r="5" spans="1:5" ht="18.75" customHeight="1" x14ac:dyDescent="0.2">
      <c r="A5" s="279"/>
      <c r="B5" s="69"/>
      <c r="C5" s="69"/>
      <c r="D5" s="69"/>
      <c r="E5" s="2381"/>
    </row>
    <row r="6" spans="1:5" ht="20.25" customHeight="1" x14ac:dyDescent="0.2">
      <c r="A6" s="277" t="s">
        <v>1343</v>
      </c>
      <c r="B6" s="69"/>
      <c r="C6" s="69"/>
      <c r="D6" s="69"/>
      <c r="E6" s="2381"/>
    </row>
    <row r="7" spans="1:5" ht="20.100000000000001" customHeight="1" x14ac:dyDescent="0.2">
      <c r="A7" s="2722" t="s">
        <v>543</v>
      </c>
      <c r="B7" s="2723"/>
      <c r="C7" s="2723"/>
      <c r="D7" s="643" t="s">
        <v>544</v>
      </c>
      <c r="E7" s="2381"/>
    </row>
    <row r="8" spans="1:5" ht="39.950000000000003" customHeight="1" x14ac:dyDescent="0.2">
      <c r="A8" s="2724" t="s">
        <v>545</v>
      </c>
      <c r="B8" s="2726" t="s">
        <v>546</v>
      </c>
      <c r="C8" s="880" t="s">
        <v>1767</v>
      </c>
      <c r="D8" s="879" t="s">
        <v>547</v>
      </c>
      <c r="E8" s="2381"/>
    </row>
    <row r="9" spans="1:5" ht="39.950000000000003" customHeight="1" x14ac:dyDescent="0.2">
      <c r="A9" s="2725"/>
      <c r="B9" s="2727"/>
      <c r="C9" s="880" t="s">
        <v>548</v>
      </c>
      <c r="D9" s="879" t="s">
        <v>549</v>
      </c>
      <c r="E9" s="2381"/>
    </row>
    <row r="10" spans="1:5" ht="39.950000000000003" customHeight="1" x14ac:dyDescent="0.2">
      <c r="A10" s="2725"/>
      <c r="B10" s="2727"/>
      <c r="C10" s="880" t="s">
        <v>1766</v>
      </c>
      <c r="D10" s="879" t="s">
        <v>550</v>
      </c>
      <c r="E10" s="2381"/>
    </row>
    <row r="11" spans="1:5" ht="39.950000000000003" customHeight="1" x14ac:dyDescent="0.2">
      <c r="A11" s="2725"/>
      <c r="B11" s="2728"/>
      <c r="C11" s="880" t="s">
        <v>1768</v>
      </c>
      <c r="D11" s="879" t="s">
        <v>1769</v>
      </c>
      <c r="E11" s="2381"/>
    </row>
    <row r="12" spans="1:5" ht="39.950000000000003" customHeight="1" x14ac:dyDescent="0.2">
      <c r="A12" s="2725"/>
      <c r="B12" s="2729" t="s">
        <v>1344</v>
      </c>
      <c r="C12" s="880" t="s">
        <v>1239</v>
      </c>
      <c r="D12" s="2732" t="s">
        <v>551</v>
      </c>
      <c r="E12" s="2381"/>
    </row>
    <row r="13" spans="1:5" ht="39.950000000000003" customHeight="1" x14ac:dyDescent="0.2">
      <c r="A13" s="2725"/>
      <c r="B13" s="2730"/>
      <c r="C13" s="880" t="s">
        <v>1238</v>
      </c>
      <c r="D13" s="2733"/>
      <c r="E13" s="2381"/>
    </row>
    <row r="14" spans="1:5" ht="39.950000000000003" customHeight="1" x14ac:dyDescent="0.2">
      <c r="A14" s="2725"/>
      <c r="B14" s="2730"/>
      <c r="C14" s="880" t="s">
        <v>1765</v>
      </c>
      <c r="D14" s="2733"/>
      <c r="E14" s="2381"/>
    </row>
    <row r="15" spans="1:5" ht="39.950000000000003" customHeight="1" x14ac:dyDescent="0.2">
      <c r="A15" s="2725"/>
      <c r="B15" s="2730"/>
      <c r="C15" s="880" t="s">
        <v>1332</v>
      </c>
      <c r="D15" s="2733"/>
      <c r="E15" s="2381"/>
    </row>
    <row r="16" spans="1:5" ht="39.950000000000003" customHeight="1" x14ac:dyDescent="0.2">
      <c r="A16" s="2725"/>
      <c r="B16" s="2731"/>
      <c r="C16" s="880" t="s">
        <v>1236</v>
      </c>
      <c r="D16" s="2734"/>
      <c r="E16" s="2381"/>
    </row>
    <row r="17" spans="1:5" ht="39.950000000000003" customHeight="1" x14ac:dyDescent="0.2">
      <c r="A17" s="2724" t="s">
        <v>1333</v>
      </c>
      <c r="B17" s="2735" t="s">
        <v>1345</v>
      </c>
      <c r="C17" s="2736"/>
      <c r="D17" s="641" t="s">
        <v>1334</v>
      </c>
      <c r="E17" s="2381"/>
    </row>
    <row r="18" spans="1:5" ht="39.950000000000003" customHeight="1" x14ac:dyDescent="0.2">
      <c r="A18" s="2725"/>
      <c r="B18" s="2735" t="s">
        <v>1335</v>
      </c>
      <c r="C18" s="2736"/>
      <c r="D18" s="879" t="s">
        <v>1336</v>
      </c>
      <c r="E18" s="2381"/>
    </row>
    <row r="19" spans="1:5" ht="39.950000000000003" customHeight="1" x14ac:dyDescent="0.2">
      <c r="A19" s="2738"/>
      <c r="B19" s="2735" t="s">
        <v>536</v>
      </c>
      <c r="C19" s="2736"/>
      <c r="D19" s="879" t="s">
        <v>1342</v>
      </c>
      <c r="E19" s="2381"/>
    </row>
    <row r="20" spans="1:5" ht="39.950000000000003" customHeight="1" x14ac:dyDescent="0.2">
      <c r="A20" s="2724" t="s">
        <v>1839</v>
      </c>
      <c r="B20" s="2735" t="s">
        <v>1546</v>
      </c>
      <c r="C20" s="2736"/>
      <c r="D20" s="879" t="s">
        <v>561</v>
      </c>
      <c r="E20" s="2381"/>
    </row>
    <row r="21" spans="1:5" ht="39.950000000000003" customHeight="1" x14ac:dyDescent="0.2">
      <c r="A21" s="2725"/>
      <c r="B21" s="2735" t="s">
        <v>562</v>
      </c>
      <c r="C21" s="2736"/>
      <c r="D21" s="879" t="s">
        <v>563</v>
      </c>
      <c r="E21" s="2381"/>
    </row>
    <row r="22" spans="1:5" ht="39.950000000000003" customHeight="1" x14ac:dyDescent="0.2">
      <c r="A22" s="2737"/>
      <c r="B22" s="2735" t="s">
        <v>1837</v>
      </c>
      <c r="C22" s="2736"/>
      <c r="D22" s="642" t="s">
        <v>1838</v>
      </c>
      <c r="E22" s="2381"/>
    </row>
    <row r="23" spans="1:5" ht="45" customHeight="1" x14ac:dyDescent="0.2">
      <c r="A23" s="2724" t="s">
        <v>564</v>
      </c>
      <c r="B23" s="2735" t="s">
        <v>565</v>
      </c>
      <c r="C23" s="2739"/>
      <c r="D23" s="641" t="s">
        <v>566</v>
      </c>
      <c r="E23" s="2383"/>
    </row>
    <row r="24" spans="1:5" ht="45" customHeight="1" x14ac:dyDescent="0.2">
      <c r="A24" s="2725"/>
      <c r="B24" s="2735" t="s">
        <v>567</v>
      </c>
      <c r="C24" s="2736"/>
      <c r="D24" s="879" t="s">
        <v>537</v>
      </c>
      <c r="E24" s="2383"/>
    </row>
    <row r="25" spans="1:5" ht="36" customHeight="1" x14ac:dyDescent="0.2">
      <c r="A25" s="2725"/>
      <c r="B25" s="2735" t="s">
        <v>568</v>
      </c>
      <c r="C25" s="2736"/>
      <c r="D25" s="879" t="s">
        <v>569</v>
      </c>
      <c r="E25" s="2383"/>
    </row>
    <row r="26" spans="1:5" ht="36" customHeight="1" x14ac:dyDescent="0.2">
      <c r="A26" s="2725"/>
      <c r="B26" s="2735" t="s">
        <v>570</v>
      </c>
      <c r="C26" s="2736"/>
      <c r="D26" s="879" t="s">
        <v>571</v>
      </c>
      <c r="E26" s="2383"/>
    </row>
    <row r="27" spans="1:5" ht="36" customHeight="1" x14ac:dyDescent="0.2">
      <c r="A27" s="2738"/>
      <c r="B27" s="2735" t="s">
        <v>572</v>
      </c>
      <c r="C27" s="2736"/>
      <c r="D27" s="879" t="s">
        <v>574</v>
      </c>
      <c r="E27" s="2383"/>
    </row>
    <row r="28" spans="1:5" x14ac:dyDescent="0.2">
      <c r="A28" s="277"/>
      <c r="B28" s="69"/>
      <c r="C28" s="69"/>
      <c r="D28" s="69"/>
      <c r="E28" s="2381"/>
    </row>
    <row r="29" spans="1:5" x14ac:dyDescent="0.2">
      <c r="A29" s="279"/>
      <c r="B29" s="69"/>
      <c r="C29" s="69"/>
      <c r="D29" s="69"/>
      <c r="E29" s="2381"/>
    </row>
    <row r="30" spans="1:5" ht="24.95" customHeight="1" x14ac:dyDescent="0.2">
      <c r="A30" s="278" t="s">
        <v>575</v>
      </c>
      <c r="B30" s="69"/>
      <c r="C30" s="69"/>
      <c r="D30" s="69"/>
      <c r="E30" s="2381"/>
    </row>
    <row r="31" spans="1:5" ht="54" customHeight="1" x14ac:dyDescent="0.2">
      <c r="B31" s="2743" t="s">
        <v>1361</v>
      </c>
      <c r="C31" s="2741"/>
      <c r="D31" s="2741"/>
      <c r="E31" s="2383"/>
    </row>
    <row r="32" spans="1:5" x14ac:dyDescent="0.2">
      <c r="B32" s="277"/>
      <c r="C32" s="69"/>
      <c r="D32" s="69"/>
      <c r="E32" s="2383"/>
    </row>
    <row r="33" spans="1:5" ht="24.95" customHeight="1" x14ac:dyDescent="0.2">
      <c r="A33" s="277" t="s">
        <v>1137</v>
      </c>
      <c r="B33" s="277"/>
      <c r="C33" s="69"/>
      <c r="D33" s="69"/>
      <c r="E33" s="2383"/>
    </row>
    <row r="34" spans="1:5" ht="54" customHeight="1" x14ac:dyDescent="0.2">
      <c r="B34" s="2742" t="s">
        <v>1136</v>
      </c>
      <c r="C34" s="2741"/>
      <c r="D34" s="2741"/>
      <c r="E34" s="2383"/>
    </row>
    <row r="35" spans="1:5" ht="5.0999999999999996" customHeight="1" x14ac:dyDescent="0.2">
      <c r="B35" s="281"/>
      <c r="C35" s="280"/>
      <c r="D35" s="280"/>
      <c r="E35" s="2383"/>
    </row>
    <row r="36" spans="1:5" ht="36" customHeight="1" x14ac:dyDescent="0.2">
      <c r="B36" s="2742" t="s">
        <v>1362</v>
      </c>
      <c r="C36" s="2741"/>
      <c r="D36" s="2741"/>
      <c r="E36" s="2383"/>
    </row>
    <row r="37" spans="1:5" x14ac:dyDescent="0.2">
      <c r="B37" s="277"/>
      <c r="C37" s="69"/>
      <c r="D37" s="69"/>
      <c r="E37" s="2383"/>
    </row>
    <row r="38" spans="1:5" ht="24.95" customHeight="1" x14ac:dyDescent="0.2">
      <c r="A38" s="277" t="s">
        <v>1138</v>
      </c>
      <c r="B38" s="277"/>
      <c r="C38" s="69"/>
      <c r="D38" s="69"/>
      <c r="E38" s="2383"/>
    </row>
    <row r="39" spans="1:5" ht="54" customHeight="1" x14ac:dyDescent="0.2">
      <c r="B39" s="2742" t="s">
        <v>1193</v>
      </c>
      <c r="C39" s="2741"/>
      <c r="D39" s="2741"/>
      <c r="E39" s="2383"/>
    </row>
    <row r="40" spans="1:5" x14ac:dyDescent="0.2">
      <c r="B40" s="279"/>
      <c r="C40" s="69"/>
      <c r="D40" s="69"/>
      <c r="E40" s="2383"/>
    </row>
    <row r="41" spans="1:5" ht="24.95" customHeight="1" x14ac:dyDescent="0.2">
      <c r="A41" s="277" t="s">
        <v>1210</v>
      </c>
      <c r="B41" s="277"/>
      <c r="C41" s="69"/>
      <c r="D41" s="69"/>
      <c r="E41" s="2383"/>
    </row>
    <row r="42" spans="1:5" ht="24.95" customHeight="1" x14ac:dyDescent="0.2">
      <c r="B42" s="277" t="s">
        <v>1045</v>
      </c>
      <c r="C42" s="69"/>
      <c r="D42" s="69"/>
      <c r="E42" s="2383"/>
    </row>
    <row r="43" spans="1:5" ht="36" customHeight="1" x14ac:dyDescent="0.2">
      <c r="B43" s="2742" t="s">
        <v>1213</v>
      </c>
      <c r="C43" s="2741"/>
      <c r="D43" s="2741"/>
      <c r="E43" s="2383"/>
    </row>
    <row r="44" spans="1:5" ht="24.95" customHeight="1" x14ac:dyDescent="0.2">
      <c r="B44" s="277" t="s">
        <v>1046</v>
      </c>
      <c r="C44" s="69"/>
      <c r="D44" s="69"/>
      <c r="E44" s="2383"/>
    </row>
    <row r="45" spans="1:5" ht="54" customHeight="1" x14ac:dyDescent="0.2">
      <c r="B45" s="2740" t="s">
        <v>1211</v>
      </c>
      <c r="C45" s="2741"/>
      <c r="D45" s="2741"/>
      <c r="E45" s="2383"/>
    </row>
    <row r="46" spans="1:5" ht="126" customHeight="1" x14ac:dyDescent="0.2">
      <c r="E46" s="2381"/>
    </row>
    <row r="47" spans="1:5" x14ac:dyDescent="0.2">
      <c r="A47" s="287"/>
      <c r="B47" s="287"/>
      <c r="C47" s="287"/>
      <c r="D47" s="288"/>
      <c r="E47" s="2381"/>
    </row>
    <row r="48" spans="1:5" x14ac:dyDescent="0.2">
      <c r="A48" s="2381"/>
      <c r="B48" s="2381"/>
      <c r="C48" s="2381"/>
      <c r="D48" s="2381"/>
      <c r="E48" s="2381"/>
    </row>
  </sheetData>
  <mergeCells count="26">
    <mergeCell ref="B45:D45"/>
    <mergeCell ref="B36:D36"/>
    <mergeCell ref="B31:D31"/>
    <mergeCell ref="B34:D34"/>
    <mergeCell ref="B39:D39"/>
    <mergeCell ref="B43:D43"/>
    <mergeCell ref="B24:C24"/>
    <mergeCell ref="A23:A27"/>
    <mergeCell ref="B23:C23"/>
    <mergeCell ref="B25:C25"/>
    <mergeCell ref="B26:C26"/>
    <mergeCell ref="B27:C27"/>
    <mergeCell ref="B22:C22"/>
    <mergeCell ref="A20:A22"/>
    <mergeCell ref="A17:A19"/>
    <mergeCell ref="B17:C17"/>
    <mergeCell ref="B18:C18"/>
    <mergeCell ref="B19:C19"/>
    <mergeCell ref="B20:C20"/>
    <mergeCell ref="B21:C21"/>
    <mergeCell ref="B4:D4"/>
    <mergeCell ref="A7:C7"/>
    <mergeCell ref="A8:A16"/>
    <mergeCell ref="B8:B11"/>
    <mergeCell ref="B12:B16"/>
    <mergeCell ref="D12:D16"/>
  </mergeCells>
  <phoneticPr fontId="11"/>
  <pageMargins left="0.70866141732283472" right="0.78740157480314965" top="0.6" bottom="0.39370078740157483" header="0.51181102362204722" footer="0.31496062992125984"/>
  <pageSetup paperSize="9" scale="77" orientation="portrait" r:id="rId1"/>
  <headerFooter alignWithMargins="0"/>
  <rowBreaks count="1" manualBreakCount="1">
    <brk id="29"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48"/>
  <sheetViews>
    <sheetView view="pageBreakPreview" zoomScale="75" zoomScaleNormal="80" zoomScaleSheetLayoutView="75" workbookViewId="0">
      <pane xSplit="22" ySplit="8" topLeftCell="W9" activePane="bottomRight" state="frozen"/>
      <selection activeCell="K19" sqref="K19"/>
      <selection pane="topRight" activeCell="K19" sqref="K19"/>
      <selection pane="bottomLeft" activeCell="K19" sqref="K19"/>
      <selection pane="bottomRight" activeCell="E6" sqref="E6"/>
    </sheetView>
  </sheetViews>
  <sheetFormatPr defaultColWidth="19.09765625" defaultRowHeight="20.100000000000001" customHeight="1" x14ac:dyDescent="0.15"/>
  <cols>
    <col min="1" max="1" width="3.69921875" style="569" customWidth="1"/>
    <col min="2" max="2" width="2.69921875" style="569" customWidth="1"/>
    <col min="3" max="3" width="2.59765625" style="290" customWidth="1"/>
    <col min="4" max="4" width="13.8984375" style="290" customWidth="1"/>
    <col min="5" max="5" width="4.69921875" style="290" customWidth="1"/>
    <col min="6" max="6" width="5.09765625" style="290" customWidth="1"/>
    <col min="7" max="7" width="10.69921875" style="290" hidden="1" customWidth="1"/>
    <col min="8" max="12" width="7.796875" style="290" hidden="1" customWidth="1"/>
    <col min="13" max="17" width="7.69921875" style="290" hidden="1" customWidth="1"/>
    <col min="18" max="22" width="9.296875" style="291" hidden="1" customWidth="1"/>
    <col min="23" max="34" width="10.69921875" style="290" customWidth="1"/>
    <col min="35" max="37" width="11.69921875" style="290" customWidth="1"/>
    <col min="38" max="16384" width="19.09765625" style="290"/>
  </cols>
  <sheetData>
    <row r="1" spans="1:39" s="436" customFormat="1" ht="20.100000000000001" customHeight="1" x14ac:dyDescent="0.15">
      <c r="A1" s="2398" t="str">
        <f>目次!$N$1</f>
        <v>平成</v>
      </c>
      <c r="B1" s="2398">
        <f>目次!$O$1</f>
        <v>1988</v>
      </c>
      <c r="G1" s="455">
        <f t="shared" ref="G1:P1" si="0">H1-1</f>
        <v>7</v>
      </c>
      <c r="H1" s="455">
        <f t="shared" si="0"/>
        <v>8</v>
      </c>
      <c r="I1" s="455">
        <f t="shared" si="0"/>
        <v>9</v>
      </c>
      <c r="J1" s="455">
        <f t="shared" si="0"/>
        <v>10</v>
      </c>
      <c r="K1" s="455">
        <f t="shared" si="0"/>
        <v>11</v>
      </c>
      <c r="L1" s="455">
        <f t="shared" si="0"/>
        <v>12</v>
      </c>
      <c r="M1" s="455">
        <f t="shared" si="0"/>
        <v>13</v>
      </c>
      <c r="N1" s="455">
        <f t="shared" si="0"/>
        <v>14</v>
      </c>
      <c r="O1" s="455">
        <f t="shared" si="0"/>
        <v>15</v>
      </c>
      <c r="P1" s="455">
        <f t="shared" si="0"/>
        <v>16</v>
      </c>
      <c r="Q1" s="455">
        <f>R1-1</f>
        <v>17</v>
      </c>
      <c r="R1" s="445">
        <v>18</v>
      </c>
      <c r="S1" s="445">
        <v>19</v>
      </c>
      <c r="T1" s="445">
        <v>20</v>
      </c>
      <c r="U1" s="445">
        <v>21</v>
      </c>
      <c r="V1" s="445">
        <v>22</v>
      </c>
      <c r="W1" s="445">
        <v>23</v>
      </c>
      <c r="X1" s="445">
        <v>24</v>
      </c>
      <c r="Y1" s="445">
        <v>25</v>
      </c>
      <c r="Z1" s="445">
        <v>26</v>
      </c>
      <c r="AA1" s="445">
        <v>27</v>
      </c>
      <c r="AB1" s="445">
        <v>28</v>
      </c>
      <c r="AC1" s="445">
        <v>29</v>
      </c>
      <c r="AD1" s="445">
        <v>30</v>
      </c>
      <c r="AE1" s="445">
        <v>31</v>
      </c>
      <c r="AF1" s="445">
        <v>32</v>
      </c>
      <c r="AG1" s="445">
        <v>33</v>
      </c>
      <c r="AH1" s="445">
        <v>34</v>
      </c>
      <c r="AI1" s="2466"/>
      <c r="AJ1" s="2466"/>
      <c r="AK1" s="2466"/>
    </row>
    <row r="2" spans="1:39" s="436" customFormat="1" ht="20.100000000000001" customHeight="1" x14ac:dyDescent="0.15">
      <c r="A2" s="2398" t="str">
        <f>目次!$N$2</f>
        <v>令和</v>
      </c>
      <c r="B2" s="2398">
        <f>目次!$O$2</f>
        <v>2018</v>
      </c>
      <c r="G2" s="455" t="str">
        <f t="shared" ref="G2:P2" si="1">"H"&amp;G1</f>
        <v>H7</v>
      </c>
      <c r="H2" s="455" t="str">
        <f t="shared" si="1"/>
        <v>H8</v>
      </c>
      <c r="I2" s="455" t="str">
        <f t="shared" si="1"/>
        <v>H9</v>
      </c>
      <c r="J2" s="455" t="str">
        <f t="shared" si="1"/>
        <v>H10</v>
      </c>
      <c r="K2" s="455" t="str">
        <f t="shared" si="1"/>
        <v>H11</v>
      </c>
      <c r="L2" s="455" t="str">
        <f t="shared" si="1"/>
        <v>H12</v>
      </c>
      <c r="M2" s="455" t="str">
        <f t="shared" si="1"/>
        <v>H13</v>
      </c>
      <c r="N2" s="455" t="str">
        <f t="shared" si="1"/>
        <v>H14</v>
      </c>
      <c r="O2" s="455" t="str">
        <f t="shared" si="1"/>
        <v>H15</v>
      </c>
      <c r="P2" s="455" t="str">
        <f t="shared" si="1"/>
        <v>H16</v>
      </c>
      <c r="Q2" s="455" t="str">
        <f t="shared" ref="Q2:AB2" si="2">"H"&amp;Q1</f>
        <v>H17</v>
      </c>
      <c r="R2" s="446" t="str">
        <f t="shared" si="2"/>
        <v>H18</v>
      </c>
      <c r="S2" s="446" t="str">
        <f t="shared" si="2"/>
        <v>H19</v>
      </c>
      <c r="T2" s="446" t="str">
        <f t="shared" si="2"/>
        <v>H20</v>
      </c>
      <c r="U2" s="446" t="str">
        <f t="shared" si="2"/>
        <v>H21</v>
      </c>
      <c r="V2" s="446" t="str">
        <f t="shared" si="2"/>
        <v>H22</v>
      </c>
      <c r="W2" s="446" t="str">
        <f t="shared" si="2"/>
        <v>H23</v>
      </c>
      <c r="X2" s="446" t="str">
        <f t="shared" si="2"/>
        <v>H24</v>
      </c>
      <c r="Y2" s="446" t="str">
        <f t="shared" si="2"/>
        <v>H25</v>
      </c>
      <c r="Z2" s="446" t="str">
        <f t="shared" si="2"/>
        <v>H26</v>
      </c>
      <c r="AA2" s="446" t="str">
        <f t="shared" si="2"/>
        <v>H27</v>
      </c>
      <c r="AB2" s="446" t="str">
        <f t="shared" si="2"/>
        <v>H28</v>
      </c>
      <c r="AC2" s="446" t="str">
        <f>"H"&amp;AC1</f>
        <v>H29</v>
      </c>
      <c r="AD2" s="446" t="str">
        <f>"H"&amp;AD1</f>
        <v>H30</v>
      </c>
      <c r="AE2" s="446" t="str">
        <f>"R"&amp;AE1-30</f>
        <v>R1</v>
      </c>
      <c r="AF2" s="446" t="str">
        <f>"R"&amp;AF1-30</f>
        <v>R2</v>
      </c>
      <c r="AG2" s="446" t="str">
        <f>"R"&amp;AG1-30</f>
        <v>R3</v>
      </c>
      <c r="AH2" s="446" t="str">
        <f>"R"&amp;AH1-30</f>
        <v>R4</v>
      </c>
      <c r="AI2" s="2467"/>
      <c r="AJ2" s="2467"/>
      <c r="AK2" s="2467"/>
    </row>
    <row r="3" spans="1:39" s="436" customFormat="1" ht="20.100000000000001" customHeight="1" x14ac:dyDescent="0.15">
      <c r="A3" s="2398" t="str">
        <f>目次!$N$3</f>
        <v/>
      </c>
      <c r="B3" s="2398" t="str">
        <f>目次!$O$3</f>
        <v/>
      </c>
      <c r="R3" s="245"/>
      <c r="S3" s="245"/>
      <c r="T3" s="245"/>
      <c r="U3" s="245"/>
      <c r="V3" s="245"/>
      <c r="W3" s="245"/>
    </row>
    <row r="4" spans="1:39" ht="20.100000000000001" customHeight="1" x14ac:dyDescent="0.2">
      <c r="C4" s="725" t="s">
        <v>2164</v>
      </c>
      <c r="D4" s="293"/>
      <c r="R4" s="294"/>
      <c r="S4" s="294"/>
      <c r="T4" s="294"/>
      <c r="U4" s="294"/>
      <c r="V4" s="294"/>
      <c r="W4" s="294"/>
      <c r="X4" s="291"/>
      <c r="Y4" s="291"/>
      <c r="AM4" s="725" t="str">
        <f>目次!A4</f>
        <v>Ⅱ　県民経済計算関連指標（平成23年度～令和４年度） ‥‥‥‥‥‥‥</v>
      </c>
    </row>
    <row r="5" spans="1:39" ht="20.100000000000001" customHeight="1" x14ac:dyDescent="0.2">
      <c r="C5" s="292"/>
      <c r="D5" s="293"/>
      <c r="R5" s="294"/>
      <c r="S5" s="294"/>
      <c r="T5" s="294"/>
      <c r="U5" s="1025"/>
      <c r="V5" s="294"/>
      <c r="W5" s="294"/>
    </row>
    <row r="6" spans="1:39" ht="20.100000000000001" customHeight="1" x14ac:dyDescent="0.15">
      <c r="C6" s="436"/>
      <c r="D6" s="436"/>
      <c r="E6" s="436"/>
      <c r="F6" s="436"/>
      <c r="G6" s="436"/>
      <c r="H6" s="436"/>
      <c r="I6" s="436"/>
      <c r="J6" s="436"/>
      <c r="K6" s="808"/>
      <c r="L6" s="436"/>
      <c r="M6" s="436"/>
      <c r="N6" s="436"/>
      <c r="O6" s="436"/>
      <c r="P6" s="436"/>
      <c r="Q6" s="436"/>
      <c r="R6" s="808"/>
      <c r="S6" s="808"/>
      <c r="T6" s="808"/>
      <c r="U6" s="808"/>
      <c r="V6" s="808"/>
      <c r="W6" s="808"/>
      <c r="X6" s="291"/>
      <c r="Y6" s="291"/>
    </row>
    <row r="7" spans="1:39" s="295" customFormat="1" ht="21" customHeight="1" x14ac:dyDescent="0.2">
      <c r="A7" s="569"/>
      <c r="B7" s="569"/>
      <c r="C7" s="2748" t="s">
        <v>1139</v>
      </c>
      <c r="D7" s="2749"/>
      <c r="E7" s="2749"/>
      <c r="F7" s="2750"/>
      <c r="G7" s="810" t="s">
        <v>1440</v>
      </c>
      <c r="H7" s="889" t="str">
        <f t="shared" ref="H7:P7" si="3">"平成"&amp;H1&amp;"年度"</f>
        <v>平成8年度</v>
      </c>
      <c r="I7" s="889" t="str">
        <f t="shared" si="3"/>
        <v>平成9年度</v>
      </c>
      <c r="J7" s="889" t="str">
        <f t="shared" si="3"/>
        <v>平成10年度</v>
      </c>
      <c r="K7" s="889" t="str">
        <f t="shared" si="3"/>
        <v>平成11年度</v>
      </c>
      <c r="L7" s="889" t="str">
        <f t="shared" si="3"/>
        <v>平成12年度</v>
      </c>
      <c r="M7" s="739" t="str">
        <f t="shared" si="3"/>
        <v>平成13年度</v>
      </c>
      <c r="N7" s="739" t="str">
        <f t="shared" si="3"/>
        <v>平成14年度</v>
      </c>
      <c r="O7" s="739" t="str">
        <f t="shared" si="3"/>
        <v>平成15年度</v>
      </c>
      <c r="P7" s="1011" t="str">
        <f t="shared" si="3"/>
        <v>平成16年度</v>
      </c>
      <c r="Q7" s="739" t="str">
        <f t="shared" ref="Q7:V7" si="4">"平成"&amp;Q1&amp;"年度"</f>
        <v>平成17年度</v>
      </c>
      <c r="R7" s="739" t="str">
        <f t="shared" si="4"/>
        <v>平成18年度</v>
      </c>
      <c r="S7" s="739" t="str">
        <f t="shared" si="4"/>
        <v>平成19年度</v>
      </c>
      <c r="T7" s="739" t="str">
        <f t="shared" si="4"/>
        <v>平成20年度</v>
      </c>
      <c r="U7" s="739" t="str">
        <f t="shared" si="4"/>
        <v>平成21年度</v>
      </c>
      <c r="V7" s="739" t="str">
        <f t="shared" si="4"/>
        <v>平成22年度</v>
      </c>
      <c r="W7" s="1665" t="s">
        <v>489</v>
      </c>
      <c r="X7" s="1665" t="s">
        <v>1232</v>
      </c>
      <c r="Y7" s="1665" t="s">
        <v>2147</v>
      </c>
      <c r="Z7" s="1665" t="s">
        <v>414</v>
      </c>
      <c r="AA7" s="1665" t="s">
        <v>168</v>
      </c>
      <c r="AB7" s="1665" t="s">
        <v>428</v>
      </c>
      <c r="AC7" s="1665" t="s">
        <v>1668</v>
      </c>
      <c r="AD7" s="1665" t="s">
        <v>1677</v>
      </c>
      <c r="AE7" s="1665" t="s">
        <v>1776</v>
      </c>
      <c r="AF7" s="1665" t="s">
        <v>2148</v>
      </c>
      <c r="AG7" s="1665" t="s">
        <v>2149</v>
      </c>
      <c r="AH7" s="1665" t="s">
        <v>2150</v>
      </c>
      <c r="AI7" s="2480"/>
      <c r="AJ7" s="2480"/>
      <c r="AK7" s="2480"/>
    </row>
    <row r="8" spans="1:39" s="295" customFormat="1" ht="21" customHeight="1" x14ac:dyDescent="0.2">
      <c r="A8" s="569"/>
      <c r="B8" s="569"/>
      <c r="C8" s="2751"/>
      <c r="D8" s="2752"/>
      <c r="E8" s="2752"/>
      <c r="F8" s="2753"/>
      <c r="G8" s="810"/>
      <c r="H8" s="889"/>
      <c r="I8" s="889"/>
      <c r="J8" s="1664"/>
      <c r="K8" s="889"/>
      <c r="L8" s="889"/>
      <c r="M8" s="739"/>
      <c r="N8" s="739"/>
      <c r="O8" s="739"/>
      <c r="P8" s="1011"/>
      <c r="Q8" s="739"/>
      <c r="R8" s="739"/>
      <c r="S8" s="739"/>
      <c r="T8" s="739"/>
      <c r="U8" s="739"/>
      <c r="V8" s="739"/>
      <c r="W8" s="1666">
        <v>2011</v>
      </c>
      <c r="X8" s="1666">
        <v>2012</v>
      </c>
      <c r="Y8" s="1666">
        <v>2013</v>
      </c>
      <c r="Z8" s="1666">
        <v>2014</v>
      </c>
      <c r="AA8" s="1666">
        <v>2015</v>
      </c>
      <c r="AB8" s="1666">
        <v>2016</v>
      </c>
      <c r="AC8" s="1666">
        <v>2017</v>
      </c>
      <c r="AD8" s="1666">
        <v>2018</v>
      </c>
      <c r="AE8" s="1666">
        <v>2019</v>
      </c>
      <c r="AF8" s="1666">
        <v>2020</v>
      </c>
      <c r="AG8" s="1666">
        <v>2021</v>
      </c>
      <c r="AH8" s="1666">
        <v>2022</v>
      </c>
      <c r="AI8" s="2480"/>
      <c r="AJ8" s="2480"/>
      <c r="AK8" s="2480"/>
    </row>
    <row r="9" spans="1:39" s="296" customFormat="1" ht="21" customHeight="1" x14ac:dyDescent="0.15">
      <c r="A9" s="569"/>
      <c r="B9" s="569"/>
      <c r="C9" s="809">
        <v>1</v>
      </c>
      <c r="D9" s="2744" t="s">
        <v>295</v>
      </c>
      <c r="E9" s="2744"/>
      <c r="F9" s="745" t="s">
        <v>269</v>
      </c>
      <c r="G9" s="811"/>
      <c r="H9" s="890"/>
      <c r="I9" s="957"/>
      <c r="J9" s="958"/>
      <c r="K9" s="959"/>
      <c r="L9" s="959"/>
      <c r="M9" s="1006"/>
      <c r="N9" s="812"/>
      <c r="O9" s="812"/>
      <c r="P9" s="812"/>
      <c r="Q9" s="812"/>
      <c r="R9" s="1101"/>
      <c r="S9" s="812"/>
      <c r="T9" s="812"/>
      <c r="U9" s="812"/>
      <c r="V9" s="812"/>
      <c r="W9" s="1101" t="s">
        <v>270</v>
      </c>
      <c r="X9" s="2402">
        <v>-0.17016063206434229</v>
      </c>
      <c r="Y9" s="2402">
        <v>2.1670448522051133</v>
      </c>
      <c r="Z9" s="2402">
        <v>-8.5005687460759649E-2</v>
      </c>
      <c r="AA9" s="2402">
        <v>3.3409876563951446</v>
      </c>
      <c r="AB9" s="2402">
        <v>0.70223817987065118</v>
      </c>
      <c r="AC9" s="2402">
        <v>1.3756142270208604</v>
      </c>
      <c r="AD9" s="2402">
        <v>1.037692780687971</v>
      </c>
      <c r="AE9" s="2402">
        <v>-1.5003073616546958</v>
      </c>
      <c r="AF9" s="2402">
        <v>-3.307481405974888</v>
      </c>
      <c r="AG9" s="2402">
        <v>1.5857273202415811</v>
      </c>
      <c r="AH9" s="2402">
        <v>5.2781858249457247</v>
      </c>
      <c r="AI9" s="2480"/>
      <c r="AJ9" s="2480"/>
      <c r="AK9" s="2480"/>
    </row>
    <row r="10" spans="1:39" s="296" customFormat="1" ht="21" customHeight="1" x14ac:dyDescent="0.15">
      <c r="A10" s="569"/>
      <c r="B10" s="569"/>
      <c r="C10" s="809"/>
      <c r="D10" s="2744" t="s">
        <v>294</v>
      </c>
      <c r="E10" s="2745"/>
      <c r="F10" s="745" t="s">
        <v>271</v>
      </c>
      <c r="G10" s="812"/>
      <c r="H10" s="890"/>
      <c r="I10" s="959"/>
      <c r="J10" s="958"/>
      <c r="K10" s="959"/>
      <c r="L10" s="959"/>
      <c r="M10" s="1006"/>
      <c r="N10" s="812"/>
      <c r="O10" s="812"/>
      <c r="P10" s="812"/>
      <c r="Q10" s="812"/>
      <c r="R10" s="1101"/>
      <c r="S10" s="812"/>
      <c r="T10" s="812"/>
      <c r="U10" s="812"/>
      <c r="V10" s="812"/>
      <c r="W10" s="1101" t="s">
        <v>270</v>
      </c>
      <c r="X10" s="2402">
        <v>-0.17342638573021318</v>
      </c>
      <c r="Y10" s="2402">
        <v>1.811049492501926</v>
      </c>
      <c r="Z10" s="2402">
        <v>-1.8402308504916309</v>
      </c>
      <c r="AA10" s="2402">
        <v>1.7957800995104689</v>
      </c>
      <c r="AB10" s="2402">
        <v>0.97469962212239913</v>
      </c>
      <c r="AC10" s="2402">
        <v>1.8302278135247096</v>
      </c>
      <c r="AD10" s="2402">
        <v>1.2981081656668669</v>
      </c>
      <c r="AE10" s="2402">
        <v>-1.7097579019963338</v>
      </c>
      <c r="AF10" s="2402">
        <v>-4.2361180865921995</v>
      </c>
      <c r="AG10" s="2402">
        <v>2.5234152884353822</v>
      </c>
      <c r="AH10" s="2402">
        <v>4.0524849017709919</v>
      </c>
      <c r="AI10" s="2480"/>
      <c r="AJ10" s="2480"/>
      <c r="AK10" s="2480"/>
    </row>
    <row r="11" spans="1:39" s="296" customFormat="1" ht="21" customHeight="1" x14ac:dyDescent="0.15">
      <c r="A11" s="569" t="s">
        <v>1340</v>
      </c>
      <c r="B11" s="571" t="s">
        <v>443</v>
      </c>
      <c r="C11" s="813">
        <v>2</v>
      </c>
      <c r="D11" s="1154" t="s">
        <v>296</v>
      </c>
      <c r="E11" s="1044"/>
      <c r="F11" s="745" t="s">
        <v>269</v>
      </c>
      <c r="G11" s="814"/>
      <c r="H11" s="960"/>
      <c r="I11" s="960"/>
      <c r="J11" s="961"/>
      <c r="K11" s="961"/>
      <c r="L11" s="960"/>
      <c r="M11" s="816"/>
      <c r="N11" s="816"/>
      <c r="O11" s="814"/>
      <c r="P11" s="814"/>
      <c r="Q11" s="814"/>
      <c r="R11" s="814"/>
      <c r="S11" s="814"/>
      <c r="T11" s="815"/>
      <c r="U11" s="815"/>
      <c r="V11" s="815"/>
      <c r="W11" s="2403">
        <v>-1</v>
      </c>
      <c r="X11" s="2403">
        <v>-0.1</v>
      </c>
      <c r="Y11" s="2403">
        <v>2.7</v>
      </c>
      <c r="Z11" s="2403">
        <v>2.1</v>
      </c>
      <c r="AA11" s="2403">
        <v>3.3</v>
      </c>
      <c r="AB11" s="2403">
        <v>0.8</v>
      </c>
      <c r="AC11" s="2403">
        <v>2</v>
      </c>
      <c r="AD11" s="2403">
        <v>0.2</v>
      </c>
      <c r="AE11" s="2403">
        <v>0</v>
      </c>
      <c r="AF11" s="2403">
        <v>-3.2</v>
      </c>
      <c r="AG11" s="2403">
        <v>2.9</v>
      </c>
      <c r="AH11" s="2403">
        <v>2.2999999999999998</v>
      </c>
      <c r="AI11" s="2480"/>
      <c r="AJ11" s="2480"/>
      <c r="AK11" s="2480"/>
      <c r="AL11" s="2487" t="s">
        <v>1287</v>
      </c>
    </row>
    <row r="12" spans="1:39" s="296" customFormat="1" ht="21" customHeight="1" x14ac:dyDescent="0.15">
      <c r="A12" s="569" t="s">
        <v>1340</v>
      </c>
      <c r="B12" s="571" t="s">
        <v>1341</v>
      </c>
      <c r="C12" s="817"/>
      <c r="D12" s="1154" t="s">
        <v>294</v>
      </c>
      <c r="E12" s="1044"/>
      <c r="F12" s="745" t="s">
        <v>271</v>
      </c>
      <c r="G12" s="818"/>
      <c r="H12" s="962"/>
      <c r="I12" s="962"/>
      <c r="J12" s="963"/>
      <c r="K12" s="962"/>
      <c r="L12" s="962"/>
      <c r="M12" s="820"/>
      <c r="N12" s="821"/>
      <c r="O12" s="818"/>
      <c r="P12" s="818"/>
      <c r="Q12" s="818"/>
      <c r="R12" s="818"/>
      <c r="S12" s="818"/>
      <c r="T12" s="819"/>
      <c r="U12" s="819"/>
      <c r="V12" s="819"/>
      <c r="W12" s="2402">
        <v>0.5</v>
      </c>
      <c r="X12" s="2402">
        <v>0.6</v>
      </c>
      <c r="Y12" s="2402">
        <v>2.7</v>
      </c>
      <c r="Z12" s="2402">
        <v>-0.4</v>
      </c>
      <c r="AA12" s="2402">
        <v>1.7</v>
      </c>
      <c r="AB12" s="2402">
        <v>0.8</v>
      </c>
      <c r="AC12" s="2402">
        <v>1.8</v>
      </c>
      <c r="AD12" s="2402">
        <v>0.2</v>
      </c>
      <c r="AE12" s="2402">
        <v>-0.8</v>
      </c>
      <c r="AF12" s="2402">
        <v>-3.9</v>
      </c>
      <c r="AG12" s="2402">
        <v>3</v>
      </c>
      <c r="AH12" s="2402">
        <v>1.4</v>
      </c>
      <c r="AI12" s="2480"/>
      <c r="AJ12" s="2480"/>
      <c r="AK12" s="2480"/>
      <c r="AL12" s="2487" t="s">
        <v>1287</v>
      </c>
    </row>
    <row r="13" spans="1:39" s="296" customFormat="1" ht="21" customHeight="1" x14ac:dyDescent="0.15">
      <c r="A13" s="569" t="s">
        <v>444</v>
      </c>
      <c r="B13" s="569">
        <v>40</v>
      </c>
      <c r="C13" s="822">
        <v>3</v>
      </c>
      <c r="D13" s="2746" t="s">
        <v>272</v>
      </c>
      <c r="E13" s="2747"/>
      <c r="F13" s="1684" t="s">
        <v>1240</v>
      </c>
      <c r="G13" s="848"/>
      <c r="H13" s="964"/>
      <c r="I13" s="965"/>
      <c r="J13" s="965"/>
      <c r="K13" s="965"/>
      <c r="L13" s="965"/>
      <c r="M13" s="824"/>
      <c r="N13" s="824"/>
      <c r="O13" s="824"/>
      <c r="P13" s="824"/>
      <c r="Q13" s="824"/>
      <c r="R13" s="824"/>
      <c r="S13" s="824"/>
      <c r="T13" s="824"/>
      <c r="U13" s="824"/>
      <c r="V13" s="824"/>
      <c r="W13" s="824">
        <v>16632376.426320529</v>
      </c>
      <c r="X13" s="824">
        <v>16604074.669466181</v>
      </c>
      <c r="Y13" s="824">
        <v>16963892.414847139</v>
      </c>
      <c r="Z13" s="824">
        <v>16949472.141479794</v>
      </c>
      <c r="AA13" s="824">
        <v>17515751.913550768</v>
      </c>
      <c r="AB13" s="824">
        <v>17638754.210979145</v>
      </c>
      <c r="AC13" s="824">
        <v>17881395.423374616</v>
      </c>
      <c r="AD13" s="824">
        <v>18066949.372769244</v>
      </c>
      <c r="AE13" s="824">
        <v>17795889.60130316</v>
      </c>
      <c r="AF13" s="824">
        <v>17207293.86171224</v>
      </c>
      <c r="AG13" s="824">
        <v>17480154.621551663</v>
      </c>
      <c r="AH13" s="824">
        <v>18402789.664964996</v>
      </c>
      <c r="AI13" s="2480"/>
      <c r="AJ13" s="2480"/>
      <c r="AK13" s="2480"/>
      <c r="AL13" s="2487" t="s">
        <v>368</v>
      </c>
    </row>
    <row r="14" spans="1:39" s="296" customFormat="1" ht="21" customHeight="1" x14ac:dyDescent="0.15">
      <c r="A14" s="572"/>
      <c r="B14" s="572"/>
      <c r="C14" s="825"/>
      <c r="D14" s="826" t="s">
        <v>273</v>
      </c>
      <c r="E14" s="826" t="s">
        <v>274</v>
      </c>
      <c r="F14" s="743" t="s">
        <v>271</v>
      </c>
      <c r="G14" s="1674"/>
      <c r="H14" s="966"/>
      <c r="I14" s="967"/>
      <c r="J14" s="968"/>
      <c r="K14" s="967"/>
      <c r="L14" s="967"/>
      <c r="M14" s="1007"/>
      <c r="N14" s="827"/>
      <c r="O14" s="827"/>
      <c r="P14" s="827"/>
      <c r="Q14" s="827"/>
      <c r="R14" s="1294"/>
      <c r="S14" s="827"/>
      <c r="T14" s="827"/>
      <c r="U14" s="827"/>
      <c r="V14" s="827"/>
      <c r="W14" s="1294" t="s">
        <v>71</v>
      </c>
      <c r="X14" s="2404">
        <v>-0.17016063206434229</v>
      </c>
      <c r="Y14" s="2404">
        <v>2.1670448522051133</v>
      </c>
      <c r="Z14" s="2404">
        <v>-8.5005687460759649E-2</v>
      </c>
      <c r="AA14" s="2404">
        <v>3.3409876563951446</v>
      </c>
      <c r="AB14" s="2404">
        <v>0.70223817987065118</v>
      </c>
      <c r="AC14" s="2404">
        <v>1.3756142270208604</v>
      </c>
      <c r="AD14" s="2404">
        <v>1.037692780687971</v>
      </c>
      <c r="AE14" s="2404">
        <v>-1.5003073616546958</v>
      </c>
      <c r="AF14" s="2404">
        <v>-3.307481405974888</v>
      </c>
      <c r="AG14" s="2404">
        <v>1.5857273202415811</v>
      </c>
      <c r="AH14" s="2404">
        <v>5.2781858249457247</v>
      </c>
      <c r="AI14" s="2480"/>
      <c r="AJ14" s="2480"/>
      <c r="AK14" s="2480"/>
      <c r="AL14" s="302"/>
    </row>
    <row r="15" spans="1:39" s="296" customFormat="1" ht="21" customHeight="1" x14ac:dyDescent="0.15">
      <c r="A15" s="569" t="s">
        <v>265</v>
      </c>
      <c r="B15" s="569">
        <v>46</v>
      </c>
      <c r="C15" s="822">
        <v>4</v>
      </c>
      <c r="D15" s="828" t="s">
        <v>1303</v>
      </c>
      <c r="E15" s="829"/>
      <c r="F15" s="1684" t="s">
        <v>1240</v>
      </c>
      <c r="G15" s="848"/>
      <c r="H15" s="964"/>
      <c r="I15" s="964"/>
      <c r="J15" s="964"/>
      <c r="K15" s="964"/>
      <c r="L15" s="964"/>
      <c r="M15" s="823"/>
      <c r="N15" s="823"/>
      <c r="O15" s="823"/>
      <c r="P15" s="823"/>
      <c r="Q15" s="823"/>
      <c r="R15" s="823"/>
      <c r="S15" s="823"/>
      <c r="T15" s="823"/>
      <c r="U15" s="823"/>
      <c r="V15" s="823"/>
      <c r="W15" s="823">
        <v>17250661.722549744</v>
      </c>
      <c r="X15" s="823">
        <v>17220744.52340978</v>
      </c>
      <c r="Y15" s="823">
        <v>17532620.729706045</v>
      </c>
      <c r="Z15" s="823">
        <v>17209980.034138303</v>
      </c>
      <c r="AA15" s="823">
        <v>17519033.430721086</v>
      </c>
      <c r="AB15" s="823">
        <v>17689791.383369822</v>
      </c>
      <c r="AC15" s="823">
        <v>18013554.865422755</v>
      </c>
      <c r="AD15" s="823">
        <v>18247390.292057689</v>
      </c>
      <c r="AE15" s="823">
        <v>17935404.094631121</v>
      </c>
      <c r="AF15" s="823">
        <v>17175639.197875053</v>
      </c>
      <c r="AG15" s="823">
        <v>17609051.903280731</v>
      </c>
      <c r="AH15" s="823">
        <v>18322656.073006202</v>
      </c>
      <c r="AI15" s="2480"/>
      <c r="AJ15" s="2480"/>
      <c r="AK15" s="2480"/>
      <c r="AL15" s="2487" t="s">
        <v>1237</v>
      </c>
    </row>
    <row r="16" spans="1:39" s="303" customFormat="1" ht="21" customHeight="1" x14ac:dyDescent="0.15">
      <c r="A16" s="572"/>
      <c r="B16" s="572"/>
      <c r="C16" s="825"/>
      <c r="D16" s="830" t="s">
        <v>1707</v>
      </c>
      <c r="E16" s="826" t="s">
        <v>275</v>
      </c>
      <c r="F16" s="743" t="s">
        <v>276</v>
      </c>
      <c r="G16" s="1674"/>
      <c r="H16" s="966"/>
      <c r="I16" s="967"/>
      <c r="J16" s="968"/>
      <c r="K16" s="967"/>
      <c r="L16" s="967"/>
      <c r="M16" s="1007"/>
      <c r="N16" s="827"/>
      <c r="O16" s="827"/>
      <c r="P16" s="827"/>
      <c r="Q16" s="827"/>
      <c r="R16" s="1294"/>
      <c r="S16" s="827"/>
      <c r="T16" s="827"/>
      <c r="U16" s="827"/>
      <c r="V16" s="827"/>
      <c r="W16" s="1294" t="s">
        <v>71</v>
      </c>
      <c r="X16" s="2404">
        <v>-0.17342638573021318</v>
      </c>
      <c r="Y16" s="2404">
        <v>1.811049492501926</v>
      </c>
      <c r="Z16" s="2404">
        <v>-1.8402308504916309</v>
      </c>
      <c r="AA16" s="2404">
        <v>1.7957800995104689</v>
      </c>
      <c r="AB16" s="2404">
        <v>0.97469962212239913</v>
      </c>
      <c r="AC16" s="2404">
        <v>1.8302278135247096</v>
      </c>
      <c r="AD16" s="2404">
        <v>1.2981081656668669</v>
      </c>
      <c r="AE16" s="2404">
        <v>-1.7097579019963338</v>
      </c>
      <c r="AF16" s="2404">
        <v>-4.2361180865921995</v>
      </c>
      <c r="AG16" s="2404">
        <v>2.5234152884353822</v>
      </c>
      <c r="AH16" s="2404">
        <v>4.0524849017709919</v>
      </c>
      <c r="AI16" s="2480"/>
      <c r="AJ16" s="2480"/>
      <c r="AK16" s="2480"/>
      <c r="AL16" s="302"/>
    </row>
    <row r="17" spans="1:38" s="296" customFormat="1" ht="21" customHeight="1" x14ac:dyDescent="0.15">
      <c r="A17" s="569"/>
      <c r="B17" s="569"/>
      <c r="C17" s="822">
        <v>5</v>
      </c>
      <c r="D17" s="828" t="s">
        <v>277</v>
      </c>
      <c r="E17" s="831"/>
      <c r="F17" s="1684" t="s">
        <v>1240</v>
      </c>
      <c r="G17" s="848"/>
      <c r="H17" s="964"/>
      <c r="I17" s="964"/>
      <c r="J17" s="964"/>
      <c r="K17" s="964"/>
      <c r="L17" s="964"/>
      <c r="M17" s="823"/>
      <c r="N17" s="823"/>
      <c r="O17" s="823"/>
      <c r="P17" s="823"/>
      <c r="Q17" s="823"/>
      <c r="R17" s="823"/>
      <c r="S17" s="823"/>
      <c r="T17" s="823"/>
      <c r="U17" s="823"/>
      <c r="V17" s="823"/>
      <c r="W17" s="823">
        <v>11254678.372952627</v>
      </c>
      <c r="X17" s="823">
        <v>11276772.832898349</v>
      </c>
      <c r="Y17" s="823">
        <v>11582979.998392208</v>
      </c>
      <c r="Z17" s="823">
        <v>11476797.649240345</v>
      </c>
      <c r="AA17" s="823">
        <v>11901596.475895125</v>
      </c>
      <c r="AB17" s="823">
        <v>11924485.434760779</v>
      </c>
      <c r="AC17" s="823">
        <v>12101793.062118424</v>
      </c>
      <c r="AD17" s="823">
        <v>12168862.124354064</v>
      </c>
      <c r="AE17" s="823">
        <v>11862629.412930591</v>
      </c>
      <c r="AF17" s="823">
        <v>10990768.732410777</v>
      </c>
      <c r="AG17" s="823">
        <v>11202330.297287315</v>
      </c>
      <c r="AH17" s="823">
        <v>11102283.080543978</v>
      </c>
      <c r="AI17" s="2480"/>
      <c r="AJ17" s="2480"/>
      <c r="AK17" s="2480"/>
      <c r="AL17" s="2487" t="s">
        <v>1284</v>
      </c>
    </row>
    <row r="18" spans="1:38" s="303" customFormat="1" ht="21" customHeight="1" x14ac:dyDescent="0.15">
      <c r="A18" s="569"/>
      <c r="B18" s="569"/>
      <c r="C18" s="813"/>
      <c r="D18" s="832" t="s">
        <v>278</v>
      </c>
      <c r="E18" s="826" t="s">
        <v>279</v>
      </c>
      <c r="F18" s="743" t="s">
        <v>276</v>
      </c>
      <c r="G18" s="1674"/>
      <c r="H18" s="966"/>
      <c r="I18" s="967"/>
      <c r="J18" s="968"/>
      <c r="K18" s="967"/>
      <c r="L18" s="969"/>
      <c r="M18" s="845"/>
      <c r="N18" s="833"/>
      <c r="O18" s="827"/>
      <c r="P18" s="827"/>
      <c r="Q18" s="827"/>
      <c r="R18" s="1294"/>
      <c r="S18" s="827"/>
      <c r="T18" s="827"/>
      <c r="U18" s="827"/>
      <c r="V18" s="827"/>
      <c r="W18" s="1294" t="s">
        <v>270</v>
      </c>
      <c r="X18" s="2404">
        <v>0.19631356146807555</v>
      </c>
      <c r="Y18" s="2404">
        <v>2.7153793911724788</v>
      </c>
      <c r="Z18" s="2404">
        <v>-0.91671011403456903</v>
      </c>
      <c r="AA18" s="2404">
        <v>3.70137071017278</v>
      </c>
      <c r="AB18" s="2404">
        <v>0.19231839116720106</v>
      </c>
      <c r="AC18" s="2404">
        <v>1.4869205747090719</v>
      </c>
      <c r="AD18" s="2404">
        <v>0.5542076442009547</v>
      </c>
      <c r="AE18" s="2404">
        <v>-2.516527086050202</v>
      </c>
      <c r="AF18" s="2404">
        <v>-7.3496410464400252</v>
      </c>
      <c r="AG18" s="2404">
        <v>1.9249023432970747</v>
      </c>
      <c r="AH18" s="2404">
        <v>-0.89309290199703906</v>
      </c>
      <c r="AI18" s="2480"/>
      <c r="AJ18" s="2480"/>
      <c r="AK18" s="2480"/>
      <c r="AL18" s="295"/>
    </row>
    <row r="19" spans="1:38" s="296" customFormat="1" ht="21" customHeight="1" x14ac:dyDescent="0.15">
      <c r="A19" s="569" t="s">
        <v>1274</v>
      </c>
      <c r="B19" s="569">
        <v>33</v>
      </c>
      <c r="C19" s="822">
        <v>6</v>
      </c>
      <c r="D19" s="828" t="s">
        <v>372</v>
      </c>
      <c r="E19" s="831"/>
      <c r="F19" s="1684" t="s">
        <v>1240</v>
      </c>
      <c r="G19" s="848"/>
      <c r="H19" s="964"/>
      <c r="I19" s="964"/>
      <c r="J19" s="964"/>
      <c r="K19" s="964"/>
      <c r="L19" s="964"/>
      <c r="M19" s="823"/>
      <c r="N19" s="823"/>
      <c r="O19" s="823"/>
      <c r="P19" s="823"/>
      <c r="Q19" s="823"/>
      <c r="R19" s="823"/>
      <c r="S19" s="823"/>
      <c r="T19" s="823"/>
      <c r="U19" s="823"/>
      <c r="V19" s="823"/>
      <c r="W19" s="823">
        <v>11547821.376810569</v>
      </c>
      <c r="X19" s="823">
        <v>11577510.004792992</v>
      </c>
      <c r="Y19" s="823">
        <v>12068517.74338082</v>
      </c>
      <c r="Z19" s="823">
        <v>11947558.112413168</v>
      </c>
      <c r="AA19" s="823">
        <v>12421077.706388947</v>
      </c>
      <c r="AB19" s="823">
        <v>12405835.195944013</v>
      </c>
      <c r="AC19" s="823">
        <v>12585964.913479133</v>
      </c>
      <c r="AD19" s="823">
        <v>12580638.819362447</v>
      </c>
      <c r="AE19" s="823">
        <v>12375576.237159524</v>
      </c>
      <c r="AF19" s="823">
        <v>11398900.365915852</v>
      </c>
      <c r="AG19" s="823">
        <v>11910998.654464304</v>
      </c>
      <c r="AH19" s="823">
        <v>11916826.042649118</v>
      </c>
      <c r="AI19" s="2480"/>
      <c r="AJ19" s="2480"/>
      <c r="AK19" s="2480"/>
      <c r="AL19" s="2487" t="s">
        <v>357</v>
      </c>
    </row>
    <row r="20" spans="1:38" s="296" customFormat="1" ht="21" customHeight="1" x14ac:dyDescent="0.15">
      <c r="A20" s="569"/>
      <c r="B20" s="569"/>
      <c r="C20" s="813"/>
      <c r="D20" s="832" t="s">
        <v>278</v>
      </c>
      <c r="E20" s="826" t="s">
        <v>280</v>
      </c>
      <c r="F20" s="743" t="s">
        <v>276</v>
      </c>
      <c r="G20" s="1674"/>
      <c r="H20" s="966"/>
      <c r="I20" s="967"/>
      <c r="J20" s="968"/>
      <c r="K20" s="967"/>
      <c r="L20" s="969"/>
      <c r="M20" s="845"/>
      <c r="N20" s="833"/>
      <c r="O20" s="827"/>
      <c r="P20" s="827"/>
      <c r="Q20" s="827"/>
      <c r="R20" s="1294"/>
      <c r="S20" s="827"/>
      <c r="T20" s="827"/>
      <c r="U20" s="827"/>
      <c r="V20" s="827"/>
      <c r="W20" s="1294" t="s">
        <v>71</v>
      </c>
      <c r="X20" s="2404">
        <v>0.25709289236184318</v>
      </c>
      <c r="Y20" s="2404">
        <v>4.2410478452150402</v>
      </c>
      <c r="Z20" s="2404">
        <v>-1.0022741279391512</v>
      </c>
      <c r="AA20" s="2404">
        <v>3.9633169348957109</v>
      </c>
      <c r="AB20" s="2404">
        <v>-0.12271487873466436</v>
      </c>
      <c r="AC20" s="2404">
        <v>1.4519757411738832</v>
      </c>
      <c r="AD20" s="2404">
        <v>-4.2317725762786029E-2</v>
      </c>
      <c r="AE20" s="2404">
        <v>-1.6299854494456811</v>
      </c>
      <c r="AF20" s="2404">
        <v>-7.8919627864362134</v>
      </c>
      <c r="AG20" s="2404">
        <v>4.4925235953433784</v>
      </c>
      <c r="AH20" s="2404">
        <v>4.892442988086998E-2</v>
      </c>
      <c r="AI20" s="2480"/>
      <c r="AJ20" s="2480"/>
      <c r="AK20" s="2480"/>
      <c r="AL20" s="295"/>
    </row>
    <row r="21" spans="1:38" s="296" customFormat="1" ht="21" customHeight="1" x14ac:dyDescent="0.15">
      <c r="A21" s="569" t="s">
        <v>1274</v>
      </c>
      <c r="B21" s="569">
        <v>41</v>
      </c>
      <c r="C21" s="822">
        <v>7</v>
      </c>
      <c r="D21" s="828" t="s">
        <v>371</v>
      </c>
      <c r="E21" s="831"/>
      <c r="F21" s="1684" t="s">
        <v>1240</v>
      </c>
      <c r="G21" s="848"/>
      <c r="H21" s="964"/>
      <c r="I21" s="964"/>
      <c r="J21" s="964"/>
      <c r="K21" s="964"/>
      <c r="L21" s="964"/>
      <c r="M21" s="823"/>
      <c r="N21" s="823"/>
      <c r="O21" s="823"/>
      <c r="P21" s="823"/>
      <c r="Q21" s="823"/>
      <c r="R21" s="823"/>
      <c r="S21" s="823"/>
      <c r="T21" s="823"/>
      <c r="U21" s="823"/>
      <c r="V21" s="823"/>
      <c r="W21" s="823">
        <v>13026812.784693448</v>
      </c>
      <c r="X21" s="823">
        <v>12984495.270009477</v>
      </c>
      <c r="Y21" s="823">
        <v>13424876.298207037</v>
      </c>
      <c r="Z21" s="823">
        <v>13273735.065214017</v>
      </c>
      <c r="AA21" s="823">
        <v>13858988.565403359</v>
      </c>
      <c r="AB21" s="823">
        <v>13817563.640502315</v>
      </c>
      <c r="AC21" s="823">
        <v>13902810.499921046</v>
      </c>
      <c r="AD21" s="823">
        <v>13858627.176111301</v>
      </c>
      <c r="AE21" s="823">
        <v>13795934.423917787</v>
      </c>
      <c r="AF21" s="823">
        <v>13295798.282625703</v>
      </c>
      <c r="AG21" s="823">
        <v>13682768.444348691</v>
      </c>
      <c r="AH21" s="823">
        <v>13958088.776922045</v>
      </c>
      <c r="AI21" s="2480"/>
      <c r="AJ21" s="2480"/>
      <c r="AK21" s="2480"/>
      <c r="AL21" s="2487" t="s">
        <v>370</v>
      </c>
    </row>
    <row r="22" spans="1:38" s="296" customFormat="1" ht="21" customHeight="1" x14ac:dyDescent="0.15">
      <c r="A22" s="569"/>
      <c r="B22" s="569"/>
      <c r="C22" s="813"/>
      <c r="D22" s="832" t="s">
        <v>1470</v>
      </c>
      <c r="E22" s="826" t="s">
        <v>281</v>
      </c>
      <c r="F22" s="743" t="s">
        <v>282</v>
      </c>
      <c r="G22" s="1674"/>
      <c r="H22" s="966"/>
      <c r="I22" s="967"/>
      <c r="J22" s="968"/>
      <c r="K22" s="967"/>
      <c r="L22" s="969"/>
      <c r="M22" s="1007"/>
      <c r="N22" s="833"/>
      <c r="O22" s="834"/>
      <c r="P22" s="827"/>
      <c r="Q22" s="827"/>
      <c r="R22" s="1294"/>
      <c r="S22" s="827"/>
      <c r="T22" s="827"/>
      <c r="U22" s="827"/>
      <c r="V22" s="827"/>
      <c r="W22" s="1294" t="s">
        <v>71</v>
      </c>
      <c r="X22" s="2404">
        <v>-0.32484933485568135</v>
      </c>
      <c r="Y22" s="2404">
        <v>3.3915914253110468</v>
      </c>
      <c r="Z22" s="2404">
        <v>-1.1258296138878077</v>
      </c>
      <c r="AA22" s="2404">
        <v>4.4091093977240314</v>
      </c>
      <c r="AB22" s="2404">
        <v>-0.29890294450819477</v>
      </c>
      <c r="AC22" s="2404">
        <v>0.61694566159880004</v>
      </c>
      <c r="AD22" s="2404">
        <v>-0.31780138131060065</v>
      </c>
      <c r="AE22" s="2404">
        <v>-0.45237346669936285</v>
      </c>
      <c r="AF22" s="2404">
        <v>-3.62524295871548</v>
      </c>
      <c r="AG22" s="2404">
        <v>2.9104695596101404</v>
      </c>
      <c r="AH22" s="2404">
        <v>2.0121683246570488</v>
      </c>
      <c r="AI22" s="2480"/>
      <c r="AJ22" s="2480"/>
      <c r="AK22" s="2480"/>
      <c r="AL22" s="295"/>
    </row>
    <row r="23" spans="1:38" s="296" customFormat="1" ht="21" customHeight="1" x14ac:dyDescent="0.15">
      <c r="A23" s="569" t="s">
        <v>444</v>
      </c>
      <c r="B23" s="569">
        <v>42</v>
      </c>
      <c r="C23" s="822">
        <v>8</v>
      </c>
      <c r="D23" s="828" t="s">
        <v>369</v>
      </c>
      <c r="E23" s="831"/>
      <c r="F23" s="1684" t="s">
        <v>1240</v>
      </c>
      <c r="G23" s="848"/>
      <c r="H23" s="964"/>
      <c r="I23" s="964"/>
      <c r="J23" s="964"/>
      <c r="K23" s="964"/>
      <c r="L23" s="964"/>
      <c r="M23" s="823"/>
      <c r="N23" s="823"/>
      <c r="O23" s="823"/>
      <c r="P23" s="823"/>
      <c r="Q23" s="823"/>
      <c r="R23" s="823"/>
      <c r="S23" s="823"/>
      <c r="T23" s="823"/>
      <c r="U23" s="823"/>
      <c r="V23" s="823"/>
      <c r="W23" s="823">
        <v>16925519.430178467</v>
      </c>
      <c r="X23" s="823">
        <v>16904811.841360826</v>
      </c>
      <c r="Y23" s="823">
        <v>17449430.159835752</v>
      </c>
      <c r="Z23" s="823">
        <v>17420232.604652621</v>
      </c>
      <c r="AA23" s="823">
        <v>18035233.144044589</v>
      </c>
      <c r="AB23" s="823">
        <v>18120103.972162377</v>
      </c>
      <c r="AC23" s="823">
        <v>18365567.274735324</v>
      </c>
      <c r="AD23" s="823">
        <v>18478726.067777622</v>
      </c>
      <c r="AE23" s="823">
        <v>18308836.425532099</v>
      </c>
      <c r="AF23" s="823">
        <v>17615425.495217316</v>
      </c>
      <c r="AG23" s="823">
        <v>18188822.978728652</v>
      </c>
      <c r="AH23" s="823">
        <v>19217332.627070136</v>
      </c>
      <c r="AI23" s="2480"/>
      <c r="AJ23" s="2480"/>
      <c r="AK23" s="2480"/>
      <c r="AL23" s="2487" t="s">
        <v>368</v>
      </c>
    </row>
    <row r="24" spans="1:38" s="296" customFormat="1" ht="21" customHeight="1" x14ac:dyDescent="0.15">
      <c r="A24" s="569"/>
      <c r="B24" s="569"/>
      <c r="C24" s="813"/>
      <c r="D24" s="832" t="s">
        <v>1285</v>
      </c>
      <c r="E24" s="826" t="s">
        <v>283</v>
      </c>
      <c r="F24" s="743" t="s">
        <v>282</v>
      </c>
      <c r="G24" s="1675"/>
      <c r="H24" s="966"/>
      <c r="I24" s="969"/>
      <c r="J24" s="968"/>
      <c r="K24" s="967"/>
      <c r="L24" s="969"/>
      <c r="M24" s="1007"/>
      <c r="N24" s="833"/>
      <c r="O24" s="834"/>
      <c r="P24" s="827"/>
      <c r="Q24" s="833"/>
      <c r="R24" s="1294"/>
      <c r="S24" s="827"/>
      <c r="T24" s="827"/>
      <c r="U24" s="827"/>
      <c r="V24" s="827"/>
      <c r="W24" s="1294" t="s">
        <v>71</v>
      </c>
      <c r="X24" s="2404">
        <v>-0.1223453667290042</v>
      </c>
      <c r="Y24" s="2404">
        <v>3.2216763107792534</v>
      </c>
      <c r="Z24" s="2404">
        <v>-0.16732669729431215</v>
      </c>
      <c r="AA24" s="2404">
        <v>3.5303807552357958</v>
      </c>
      <c r="AB24" s="2404">
        <v>0.47058348200956779</v>
      </c>
      <c r="AC24" s="2404">
        <v>1.3546462147791649</v>
      </c>
      <c r="AD24" s="2404">
        <v>0.61614646228742576</v>
      </c>
      <c r="AE24" s="2404">
        <v>-0.91937962401947848</v>
      </c>
      <c r="AF24" s="2404">
        <v>-3.7873020119826184</v>
      </c>
      <c r="AG24" s="2404">
        <v>3.255087330516182</v>
      </c>
      <c r="AH24" s="2404">
        <v>5.6546245435688647</v>
      </c>
      <c r="AI24" s="2480"/>
      <c r="AJ24" s="2480"/>
      <c r="AK24" s="2480"/>
      <c r="AL24" s="295"/>
    </row>
    <row r="25" spans="1:38" s="296" customFormat="1" ht="21" customHeight="1" x14ac:dyDescent="0.15">
      <c r="A25" s="569" t="s">
        <v>444</v>
      </c>
      <c r="B25" s="571" t="s">
        <v>443</v>
      </c>
      <c r="C25" s="822">
        <v>9</v>
      </c>
      <c r="D25" s="828" t="s">
        <v>284</v>
      </c>
      <c r="E25" s="829"/>
      <c r="F25" s="1684" t="s">
        <v>1240</v>
      </c>
      <c r="G25" s="848"/>
      <c r="H25" s="964"/>
      <c r="I25" s="964"/>
      <c r="J25" s="964"/>
      <c r="K25" s="964"/>
      <c r="L25" s="964"/>
      <c r="M25" s="823"/>
      <c r="N25" s="823"/>
      <c r="O25" s="823"/>
      <c r="P25" s="823"/>
      <c r="Q25" s="823"/>
      <c r="R25" s="823"/>
      <c r="S25" s="823"/>
      <c r="T25" s="823"/>
      <c r="U25" s="823"/>
      <c r="V25" s="823"/>
      <c r="W25" s="823">
        <v>8071167.2072341498</v>
      </c>
      <c r="X25" s="823">
        <v>8136811.1785045201</v>
      </c>
      <c r="Y25" s="823">
        <v>8309736.0605266597</v>
      </c>
      <c r="Z25" s="823">
        <v>8195614.3833069</v>
      </c>
      <c r="AA25" s="823">
        <v>8273702.730547931</v>
      </c>
      <c r="AB25" s="823">
        <v>8192348.7871283107</v>
      </c>
      <c r="AC25" s="823">
        <v>8279632.7719493797</v>
      </c>
      <c r="AD25" s="823">
        <v>8273896.4242316838</v>
      </c>
      <c r="AE25" s="823">
        <v>8232776.3734666491</v>
      </c>
      <c r="AF25" s="823">
        <v>7912984.5341956802</v>
      </c>
      <c r="AG25" s="823">
        <v>8128569.7638670215</v>
      </c>
      <c r="AH25" s="823">
        <v>8536629.4654508829</v>
      </c>
      <c r="AI25" s="2480"/>
      <c r="AJ25" s="2480"/>
      <c r="AK25" s="2480"/>
      <c r="AL25" s="2487" t="s">
        <v>348</v>
      </c>
    </row>
    <row r="26" spans="1:38" s="296" customFormat="1" ht="21" customHeight="1" x14ac:dyDescent="0.15">
      <c r="A26" s="569"/>
      <c r="B26" s="569"/>
      <c r="C26" s="813"/>
      <c r="D26" s="832"/>
      <c r="E26" s="826" t="s">
        <v>285</v>
      </c>
      <c r="F26" s="743" t="s">
        <v>282</v>
      </c>
      <c r="G26" s="1675"/>
      <c r="H26" s="966"/>
      <c r="I26" s="969"/>
      <c r="J26" s="970"/>
      <c r="K26" s="969"/>
      <c r="L26" s="969"/>
      <c r="M26" s="1007"/>
      <c r="N26" s="833"/>
      <c r="O26" s="833"/>
      <c r="P26" s="827"/>
      <c r="Q26" s="827"/>
      <c r="R26" s="1294"/>
      <c r="S26" s="827"/>
      <c r="T26" s="827"/>
      <c r="U26" s="827"/>
      <c r="V26" s="827"/>
      <c r="W26" s="1294" t="s">
        <v>71</v>
      </c>
      <c r="X26" s="2404">
        <v>0.81331447589803041</v>
      </c>
      <c r="Y26" s="2404">
        <v>2.1252168475896838</v>
      </c>
      <c r="Z26" s="2404">
        <v>-1.3733490015629513</v>
      </c>
      <c r="AA26" s="2404">
        <v>0.95280650832088032</v>
      </c>
      <c r="AB26" s="2404">
        <v>-0.98328337467634697</v>
      </c>
      <c r="AC26" s="2404">
        <v>1.0654329678712937</v>
      </c>
      <c r="AD26" s="2404">
        <v>-6.9282634576861568E-2</v>
      </c>
      <c r="AE26" s="2404">
        <v>-0.49698532174764498</v>
      </c>
      <c r="AF26" s="2404">
        <v>-3.8843741742047522</v>
      </c>
      <c r="AG26" s="2404">
        <v>2.724449020969244</v>
      </c>
      <c r="AH26" s="2404">
        <v>5.02006765566263</v>
      </c>
      <c r="AI26" s="2480"/>
      <c r="AJ26" s="2480"/>
      <c r="AK26" s="2480"/>
      <c r="AL26" s="295"/>
    </row>
    <row r="27" spans="1:38" s="296" customFormat="1" ht="21" customHeight="1" x14ac:dyDescent="0.15">
      <c r="A27" s="569"/>
      <c r="B27" s="569"/>
      <c r="C27" s="822">
        <v>10</v>
      </c>
      <c r="D27" s="835" t="s">
        <v>362</v>
      </c>
      <c r="E27" s="831"/>
      <c r="F27" s="744" t="s">
        <v>1241</v>
      </c>
      <c r="G27" s="1676"/>
      <c r="H27" s="971"/>
      <c r="I27" s="972"/>
      <c r="J27" s="973"/>
      <c r="K27" s="972"/>
      <c r="L27" s="972"/>
      <c r="M27" s="836"/>
      <c r="N27" s="836"/>
      <c r="O27" s="836"/>
      <c r="P27" s="836"/>
      <c r="Q27" s="836"/>
      <c r="R27" s="836"/>
      <c r="S27" s="836"/>
      <c r="T27" s="836"/>
      <c r="U27" s="836"/>
      <c r="V27" s="836"/>
      <c r="W27" s="836">
        <v>4511.6118608644192</v>
      </c>
      <c r="X27" s="836">
        <v>4520.9109747333823</v>
      </c>
      <c r="Y27" s="836">
        <v>4678.2844264170972</v>
      </c>
      <c r="Z27" s="836">
        <v>4689.6531815325488</v>
      </c>
      <c r="AA27" s="836">
        <v>4873.9855617427729</v>
      </c>
      <c r="AB27" s="836">
        <v>4910.2167073669561</v>
      </c>
      <c r="AC27" s="836">
        <v>4989.908354458481</v>
      </c>
      <c r="AD27" s="836">
        <v>5039.674097092312</v>
      </c>
      <c r="AE27" s="836">
        <v>5011.9836522661572</v>
      </c>
      <c r="AF27" s="836">
        <v>4848.4575025603626</v>
      </c>
      <c r="AG27" s="836">
        <v>5041.814000387697</v>
      </c>
      <c r="AH27" s="836">
        <v>5364.5280184948751</v>
      </c>
      <c r="AI27" s="2480"/>
      <c r="AJ27" s="2480"/>
      <c r="AK27" s="2480"/>
      <c r="AL27" s="299"/>
    </row>
    <row r="28" spans="1:38" s="296" customFormat="1" ht="21" customHeight="1" x14ac:dyDescent="0.15">
      <c r="A28" s="569"/>
      <c r="B28" s="569"/>
      <c r="C28" s="813"/>
      <c r="D28" s="838" t="s">
        <v>367</v>
      </c>
      <c r="E28" s="832" t="s">
        <v>1369</v>
      </c>
      <c r="F28" s="743" t="s">
        <v>286</v>
      </c>
      <c r="G28" s="1677"/>
      <c r="H28" s="966"/>
      <c r="I28" s="974"/>
      <c r="J28" s="975"/>
      <c r="K28" s="976"/>
      <c r="L28" s="974"/>
      <c r="M28" s="1007"/>
      <c r="N28" s="839"/>
      <c r="O28" s="840"/>
      <c r="P28" s="840"/>
      <c r="Q28" s="839"/>
      <c r="R28" s="1294"/>
      <c r="S28" s="840"/>
      <c r="T28" s="840"/>
      <c r="U28" s="840"/>
      <c r="V28" s="840"/>
      <c r="W28" s="1294" t="s">
        <v>71</v>
      </c>
      <c r="X28" s="2404">
        <v>0.20611511264139182</v>
      </c>
      <c r="Y28" s="2404">
        <v>3.4810119589447464</v>
      </c>
      <c r="Z28" s="2404">
        <v>0.24301119981622321</v>
      </c>
      <c r="AA28" s="2404">
        <v>3.9306185996036858</v>
      </c>
      <c r="AB28" s="2404">
        <v>0.74335767238564721</v>
      </c>
      <c r="AC28" s="2404">
        <v>1.6229761707250212</v>
      </c>
      <c r="AD28" s="2404">
        <v>0.99732778838244052</v>
      </c>
      <c r="AE28" s="2404">
        <v>-0.54944911700006704</v>
      </c>
      <c r="AF28" s="2404">
        <v>-3.2627031740587675</v>
      </c>
      <c r="AG28" s="2404">
        <v>3.9880002603967846</v>
      </c>
      <c r="AH28" s="2404">
        <v>6.4007521515542454</v>
      </c>
      <c r="AI28" s="2480"/>
      <c r="AJ28" s="2480"/>
      <c r="AK28" s="2480"/>
      <c r="AL28" s="299"/>
    </row>
    <row r="29" spans="1:38" s="296" customFormat="1" ht="21" customHeight="1" x14ac:dyDescent="0.15">
      <c r="A29" s="569"/>
      <c r="B29" s="569"/>
      <c r="C29" s="822">
        <v>11</v>
      </c>
      <c r="D29" s="828" t="s">
        <v>362</v>
      </c>
      <c r="E29" s="831"/>
      <c r="F29" s="744" t="s">
        <v>1241</v>
      </c>
      <c r="G29" s="1678"/>
      <c r="H29" s="971"/>
      <c r="I29" s="971"/>
      <c r="J29" s="977"/>
      <c r="K29" s="971"/>
      <c r="L29" s="971"/>
      <c r="M29" s="837"/>
      <c r="N29" s="837"/>
      <c r="O29" s="837"/>
      <c r="P29" s="837"/>
      <c r="Q29" s="837"/>
      <c r="R29" s="837"/>
      <c r="S29" s="837"/>
      <c r="T29" s="837"/>
      <c r="U29" s="837"/>
      <c r="V29" s="837"/>
      <c r="W29" s="837">
        <v>3078.1500151698979</v>
      </c>
      <c r="X29" s="837">
        <v>3096.2126364927803</v>
      </c>
      <c r="Y29" s="837">
        <v>3235.6333755100895</v>
      </c>
      <c r="Z29" s="837">
        <v>3216.3694472402667</v>
      </c>
      <c r="AA29" s="837">
        <v>3356.7713219285833</v>
      </c>
      <c r="AB29" s="837">
        <v>3361.7543995083347</v>
      </c>
      <c r="AC29" s="837">
        <v>3419.5955143234696</v>
      </c>
      <c r="AD29" s="837">
        <v>3431.0979745174673</v>
      </c>
      <c r="AE29" s="837">
        <v>3387.7732230716801</v>
      </c>
      <c r="AF29" s="837">
        <v>3137.425435171469</v>
      </c>
      <c r="AG29" s="837">
        <v>3301.6451831384356</v>
      </c>
      <c r="AH29" s="837">
        <v>3326.5879525480768</v>
      </c>
      <c r="AI29" s="2480"/>
      <c r="AJ29" s="2480"/>
      <c r="AK29" s="2480"/>
      <c r="AL29" s="299"/>
    </row>
    <row r="30" spans="1:38" s="296" customFormat="1" ht="21" customHeight="1" x14ac:dyDescent="0.15">
      <c r="A30" s="569"/>
      <c r="B30" s="569"/>
      <c r="C30" s="813"/>
      <c r="D30" s="832" t="s">
        <v>366</v>
      </c>
      <c r="E30" s="832" t="s">
        <v>287</v>
      </c>
      <c r="F30" s="743" t="s">
        <v>286</v>
      </c>
      <c r="G30" s="1679"/>
      <c r="H30" s="966"/>
      <c r="I30" s="976"/>
      <c r="J30" s="975"/>
      <c r="K30" s="976"/>
      <c r="L30" s="974"/>
      <c r="M30" s="1007"/>
      <c r="N30" s="839"/>
      <c r="O30" s="840"/>
      <c r="P30" s="840"/>
      <c r="Q30" s="840"/>
      <c r="R30" s="1294"/>
      <c r="S30" s="840"/>
      <c r="T30" s="840"/>
      <c r="U30" s="840"/>
      <c r="V30" s="840"/>
      <c r="W30" s="1294" t="s">
        <v>71</v>
      </c>
      <c r="X30" s="2404">
        <v>0.58680120312086803</v>
      </c>
      <c r="Y30" s="2404">
        <v>4.5029445773219656</v>
      </c>
      <c r="Z30" s="2404">
        <v>-0.59536807895567145</v>
      </c>
      <c r="AA30" s="2404">
        <v>4.3652284661759078</v>
      </c>
      <c r="AB30" s="2404">
        <v>0.1484485269282132</v>
      </c>
      <c r="AC30" s="2404">
        <v>1.7205633708278656</v>
      </c>
      <c r="AD30" s="2404">
        <v>0.33636902802738344</v>
      </c>
      <c r="AE30" s="2404">
        <v>-1.2627080825892256</v>
      </c>
      <c r="AF30" s="2404">
        <v>-7.3897445730804261</v>
      </c>
      <c r="AG30" s="2404">
        <v>5.2342199475408968</v>
      </c>
      <c r="AH30" s="2404">
        <v>0.75546486754616282</v>
      </c>
      <c r="AI30" s="2481"/>
      <c r="AJ30" s="2481"/>
      <c r="AK30" s="2481"/>
      <c r="AL30" s="299"/>
    </row>
    <row r="31" spans="1:38" s="296" customFormat="1" ht="21" customHeight="1" x14ac:dyDescent="0.15">
      <c r="A31" s="569"/>
      <c r="B31" s="569"/>
      <c r="C31" s="822">
        <v>12</v>
      </c>
      <c r="D31" s="835" t="s">
        <v>365</v>
      </c>
      <c r="E31" s="831"/>
      <c r="F31" s="744" t="s">
        <v>1241</v>
      </c>
      <c r="G31" s="1678"/>
      <c r="H31" s="971"/>
      <c r="I31" s="971"/>
      <c r="J31" s="977"/>
      <c r="K31" s="971"/>
      <c r="L31" s="971"/>
      <c r="M31" s="837"/>
      <c r="N31" s="837"/>
      <c r="O31" s="837"/>
      <c r="P31" s="837"/>
      <c r="Q31" s="837"/>
      <c r="R31" s="837"/>
      <c r="S31" s="837"/>
      <c r="T31" s="837"/>
      <c r="U31" s="837"/>
      <c r="V31" s="837"/>
      <c r="W31" s="837">
        <v>3472.3851939156411</v>
      </c>
      <c r="X31" s="837">
        <v>3472.4874620570808</v>
      </c>
      <c r="Y31" s="837">
        <v>3599.2802708847412</v>
      </c>
      <c r="Z31" s="837">
        <v>3573.3859180947711</v>
      </c>
      <c r="AA31" s="837">
        <v>3745.3638457919978</v>
      </c>
      <c r="AB31" s="837">
        <v>3744.3069833889067</v>
      </c>
      <c r="AC31" s="837">
        <v>3777.381293277198</v>
      </c>
      <c r="AD31" s="837">
        <v>3779.6417428632562</v>
      </c>
      <c r="AE31" s="837">
        <v>3776.5915972676212</v>
      </c>
      <c r="AF31" s="837">
        <v>3659.5263028660956</v>
      </c>
      <c r="AG31" s="837">
        <v>3792.7673268060003</v>
      </c>
      <c r="AH31" s="837">
        <v>3896.4074661933514</v>
      </c>
      <c r="AI31" s="2482"/>
      <c r="AJ31" s="2482"/>
      <c r="AK31" s="2482"/>
      <c r="AL31" s="299"/>
    </row>
    <row r="32" spans="1:38" s="296" customFormat="1" ht="21" customHeight="1" x14ac:dyDescent="0.15">
      <c r="A32" s="569"/>
      <c r="B32" s="569"/>
      <c r="C32" s="822"/>
      <c r="D32" s="835" t="s">
        <v>288</v>
      </c>
      <c r="E32" s="832" t="s">
        <v>289</v>
      </c>
      <c r="F32" s="743" t="s">
        <v>286</v>
      </c>
      <c r="G32" s="1679"/>
      <c r="H32" s="966"/>
      <c r="I32" s="976"/>
      <c r="J32" s="975"/>
      <c r="K32" s="976"/>
      <c r="L32" s="974"/>
      <c r="M32" s="1007"/>
      <c r="N32" s="839"/>
      <c r="O32" s="840"/>
      <c r="P32" s="840"/>
      <c r="Q32" s="840"/>
      <c r="R32" s="1294"/>
      <c r="S32" s="840"/>
      <c r="T32" s="840"/>
      <c r="U32" s="840"/>
      <c r="V32" s="840"/>
      <c r="W32" s="1294" t="s">
        <v>71</v>
      </c>
      <c r="X32" s="2404">
        <v>2.9451842387340221E-3</v>
      </c>
      <c r="Y32" s="2404">
        <v>3.6513539706936493</v>
      </c>
      <c r="Z32" s="2404">
        <v>-0.7194314096469312</v>
      </c>
      <c r="AA32" s="2404">
        <v>4.8127443169899919</v>
      </c>
      <c r="AB32" s="2404">
        <v>-2.8217883404801913E-2</v>
      </c>
      <c r="AC32" s="2404">
        <v>0.88332260242069971</v>
      </c>
      <c r="AD32" s="2404">
        <v>5.9841710713226526E-2</v>
      </c>
      <c r="AE32" s="2404">
        <v>-8.0699330866329522E-2</v>
      </c>
      <c r="AF32" s="2404">
        <v>-3.0997604953160063</v>
      </c>
      <c r="AG32" s="2404">
        <v>3.6409363647844861</v>
      </c>
      <c r="AH32" s="2404">
        <v>2.7325730912850288</v>
      </c>
      <c r="AI32" s="2481"/>
      <c r="AJ32" s="2481"/>
      <c r="AK32" s="2481"/>
      <c r="AL32" s="299"/>
    </row>
    <row r="33" spans="1:38" s="296" customFormat="1" ht="21" customHeight="1" x14ac:dyDescent="0.15">
      <c r="A33" s="569"/>
      <c r="B33" s="569"/>
      <c r="C33" s="841">
        <v>13</v>
      </c>
      <c r="D33" s="828" t="s">
        <v>362</v>
      </c>
      <c r="E33" s="831"/>
      <c r="F33" s="744" t="s">
        <v>1241</v>
      </c>
      <c r="G33" s="1678"/>
      <c r="H33" s="971"/>
      <c r="I33" s="971"/>
      <c r="J33" s="977"/>
      <c r="K33" s="971"/>
      <c r="L33" s="971"/>
      <c r="M33" s="837"/>
      <c r="N33" s="837"/>
      <c r="O33" s="837"/>
      <c r="P33" s="837"/>
      <c r="Q33" s="837"/>
      <c r="R33" s="837"/>
      <c r="S33" s="837"/>
      <c r="T33" s="837"/>
      <c r="U33" s="837"/>
      <c r="V33" s="837"/>
      <c r="W33" s="837">
        <v>2151.424294739862</v>
      </c>
      <c r="X33" s="837">
        <v>2176.0549186493117</v>
      </c>
      <c r="Y33" s="837">
        <v>2227.8841454135122</v>
      </c>
      <c r="Z33" s="837">
        <v>2206.3189361216655</v>
      </c>
      <c r="AA33" s="837">
        <v>2235.9515581953192</v>
      </c>
      <c r="AB33" s="837">
        <v>2219.9766595673914</v>
      </c>
      <c r="AC33" s="837">
        <v>2249.5688873946769</v>
      </c>
      <c r="AD33" s="837">
        <v>2256.5268481324465</v>
      </c>
      <c r="AE33" s="837">
        <v>2253.6954090122476</v>
      </c>
      <c r="AF33" s="837">
        <v>2177.9643780322922</v>
      </c>
      <c r="AG33" s="837">
        <v>2253.1824564195877</v>
      </c>
      <c r="AH33" s="837">
        <v>2383.0043866968267</v>
      </c>
      <c r="AI33" s="2482"/>
      <c r="AJ33" s="2482"/>
      <c r="AK33" s="2482"/>
      <c r="AL33" s="299"/>
    </row>
    <row r="34" spans="1:38" s="296" customFormat="1" ht="21" customHeight="1" x14ac:dyDescent="0.15">
      <c r="A34" s="569"/>
      <c r="B34" s="569"/>
      <c r="C34" s="813"/>
      <c r="D34" s="832" t="s">
        <v>364</v>
      </c>
      <c r="E34" s="832" t="s">
        <v>290</v>
      </c>
      <c r="F34" s="743" t="s">
        <v>286</v>
      </c>
      <c r="G34" s="1677"/>
      <c r="H34" s="966"/>
      <c r="I34" s="974"/>
      <c r="J34" s="978"/>
      <c r="K34" s="974"/>
      <c r="L34" s="974"/>
      <c r="M34" s="1007"/>
      <c r="N34" s="839"/>
      <c r="O34" s="839"/>
      <c r="P34" s="840"/>
      <c r="Q34" s="840"/>
      <c r="R34" s="1294"/>
      <c r="S34" s="840"/>
      <c r="T34" s="840"/>
      <c r="U34" s="840"/>
      <c r="V34" s="840"/>
      <c r="W34" s="1294" t="s">
        <v>71</v>
      </c>
      <c r="X34" s="2404">
        <v>1.144851992685525</v>
      </c>
      <c r="Y34" s="2404">
        <v>2.3817977349749553</v>
      </c>
      <c r="Z34" s="2404">
        <v>-0.96796816550099862</v>
      </c>
      <c r="AA34" s="2404">
        <v>1.3430797147461648</v>
      </c>
      <c r="AB34" s="2404">
        <v>-0.71445638298270886</v>
      </c>
      <c r="AC34" s="2404">
        <v>1.3329972502076792</v>
      </c>
      <c r="AD34" s="2404">
        <v>0.30930196344545191</v>
      </c>
      <c r="AE34" s="2404">
        <v>-0.12547775013367346</v>
      </c>
      <c r="AF34" s="2404">
        <v>-3.3603046213395382</v>
      </c>
      <c r="AG34" s="2404">
        <v>3.4535954373712929</v>
      </c>
      <c r="AH34" s="2404">
        <v>5.761714055040712</v>
      </c>
      <c r="AI34" s="2481"/>
      <c r="AJ34" s="2481"/>
      <c r="AK34" s="2481"/>
      <c r="AL34" s="299"/>
    </row>
    <row r="35" spans="1:38" s="296" customFormat="1" ht="21" customHeight="1" x14ac:dyDescent="0.15">
      <c r="A35" s="569"/>
      <c r="B35" s="569"/>
      <c r="C35" s="842">
        <v>14</v>
      </c>
      <c r="D35" s="828" t="s">
        <v>363</v>
      </c>
      <c r="E35" s="831"/>
      <c r="F35" s="744" t="s">
        <v>1241</v>
      </c>
      <c r="G35" s="1680"/>
      <c r="H35" s="979"/>
      <c r="I35" s="979"/>
      <c r="J35" s="979"/>
      <c r="K35" s="979"/>
      <c r="L35" s="979"/>
      <c r="M35" s="843"/>
      <c r="N35" s="843"/>
      <c r="O35" s="843"/>
      <c r="P35" s="843"/>
      <c r="Q35" s="843"/>
      <c r="R35" s="843"/>
      <c r="S35" s="843"/>
      <c r="T35" s="843"/>
      <c r="U35" s="843"/>
      <c r="V35" s="843"/>
      <c r="W35" s="843">
        <v>4342.433023979218</v>
      </c>
      <c r="X35" s="843">
        <v>4398.9513740903531</v>
      </c>
      <c r="Y35" s="843">
        <v>4456.3756623579829</v>
      </c>
      <c r="Z35" s="843">
        <v>4477.3428975378101</v>
      </c>
      <c r="AA35" s="843">
        <v>4375.9930511729881</v>
      </c>
      <c r="AB35" s="843">
        <v>4364.4700862828213</v>
      </c>
      <c r="AC35" s="843">
        <v>4470.4612680134769</v>
      </c>
      <c r="AD35" s="843">
        <v>4611.2498963905155</v>
      </c>
      <c r="AE35" s="843">
        <v>4579.5087192954279</v>
      </c>
      <c r="AF35" s="843">
        <v>4425.7859925953371</v>
      </c>
      <c r="AG35" s="843">
        <v>4520.5562035358444</v>
      </c>
      <c r="AH35" s="843">
        <v>4560.7699161700148</v>
      </c>
      <c r="AI35" s="2483"/>
      <c r="AJ35" s="2483"/>
      <c r="AK35" s="2483"/>
      <c r="AL35" s="299"/>
    </row>
    <row r="36" spans="1:38" s="296" customFormat="1" ht="21" customHeight="1" x14ac:dyDescent="0.15">
      <c r="A36" s="569"/>
      <c r="B36" s="569"/>
      <c r="C36" s="813"/>
      <c r="D36" s="832" t="s">
        <v>358</v>
      </c>
      <c r="E36" s="849"/>
      <c r="F36" s="743" t="s">
        <v>286</v>
      </c>
      <c r="G36" s="1677"/>
      <c r="H36" s="966"/>
      <c r="I36" s="974"/>
      <c r="J36" s="975"/>
      <c r="K36" s="976"/>
      <c r="L36" s="974"/>
      <c r="M36" s="1007"/>
      <c r="N36" s="840"/>
      <c r="O36" s="840"/>
      <c r="P36" s="840"/>
      <c r="Q36" s="840"/>
      <c r="R36" s="1294"/>
      <c r="S36" s="840"/>
      <c r="T36" s="840"/>
      <c r="U36" s="840"/>
      <c r="V36" s="840"/>
      <c r="W36" s="1294" t="s">
        <v>71</v>
      </c>
      <c r="X36" s="2404">
        <v>1.3015364842482668</v>
      </c>
      <c r="Y36" s="2404">
        <v>1.3054085709120811</v>
      </c>
      <c r="Z36" s="2404">
        <v>0.47049972373138793</v>
      </c>
      <c r="AA36" s="2404">
        <v>-2.2636159142637169</v>
      </c>
      <c r="AB36" s="2404">
        <v>-0.26332228491720011</v>
      </c>
      <c r="AC36" s="2404">
        <v>2.4285005885084976</v>
      </c>
      <c r="AD36" s="2404">
        <v>3.1493087611426773</v>
      </c>
      <c r="AE36" s="2404">
        <v>-0.68834215903009754</v>
      </c>
      <c r="AF36" s="2404">
        <v>-3.3567514797469666</v>
      </c>
      <c r="AG36" s="2404">
        <v>2.141319329471969</v>
      </c>
      <c r="AH36" s="2404">
        <v>0.88957444224930793</v>
      </c>
      <c r="AI36" s="2481"/>
      <c r="AJ36" s="2481"/>
      <c r="AK36" s="2481"/>
      <c r="AL36" s="299"/>
    </row>
    <row r="37" spans="1:38" s="296" customFormat="1" ht="21" customHeight="1" x14ac:dyDescent="0.15">
      <c r="A37" s="569"/>
      <c r="B37" s="569"/>
      <c r="C37" s="822">
        <v>15</v>
      </c>
      <c r="D37" s="828" t="s">
        <v>362</v>
      </c>
      <c r="E37" s="831"/>
      <c r="F37" s="744" t="s">
        <v>1241</v>
      </c>
      <c r="G37" s="1680"/>
      <c r="H37" s="979"/>
      <c r="I37" s="979"/>
      <c r="J37" s="979"/>
      <c r="K37" s="979"/>
      <c r="L37" s="979"/>
      <c r="M37" s="843"/>
      <c r="N37" s="843"/>
      <c r="O37" s="843"/>
      <c r="P37" s="843"/>
      <c r="Q37" s="843"/>
      <c r="R37" s="843"/>
      <c r="S37" s="843"/>
      <c r="T37" s="843"/>
      <c r="U37" s="843"/>
      <c r="V37" s="843"/>
      <c r="W37" s="843">
        <v>2110.2973421075244</v>
      </c>
      <c r="X37" s="843">
        <v>2132.7766137918657</v>
      </c>
      <c r="Y37" s="843">
        <v>2184.6683236871663</v>
      </c>
      <c r="Z37" s="843">
        <v>2166.6731261071418</v>
      </c>
      <c r="AA37" s="843">
        <v>2192.6497506716814</v>
      </c>
      <c r="AB37" s="843">
        <v>2175.1760150571722</v>
      </c>
      <c r="AC37" s="843">
        <v>2205.0922938789781</v>
      </c>
      <c r="AD37" s="843">
        <v>2216.2875600728757</v>
      </c>
      <c r="AE37" s="843">
        <v>2209.5054255072851</v>
      </c>
      <c r="AF37" s="843">
        <v>2125.6168317366178</v>
      </c>
      <c r="AG37" s="843">
        <v>2203.9267499282332</v>
      </c>
      <c r="AH37" s="843">
        <v>2333.9034804535927</v>
      </c>
      <c r="AI37" s="2483"/>
      <c r="AJ37" s="2483"/>
      <c r="AK37" s="2483"/>
      <c r="AL37" s="299"/>
    </row>
    <row r="38" spans="1:38" s="296" customFormat="1" ht="21" customHeight="1" x14ac:dyDescent="0.15">
      <c r="A38" s="569"/>
      <c r="B38" s="569"/>
      <c r="C38" s="813"/>
      <c r="D38" s="832" t="s">
        <v>1383</v>
      </c>
      <c r="E38" s="844"/>
      <c r="F38" s="743" t="s">
        <v>286</v>
      </c>
      <c r="G38" s="1681"/>
      <c r="H38" s="966"/>
      <c r="I38" s="980"/>
      <c r="J38" s="980"/>
      <c r="K38" s="980"/>
      <c r="L38" s="980"/>
      <c r="M38" s="1007"/>
      <c r="N38" s="840"/>
      <c r="O38" s="840"/>
      <c r="P38" s="840"/>
      <c r="Q38" s="840"/>
      <c r="R38" s="1294"/>
      <c r="S38" s="840"/>
      <c r="T38" s="840"/>
      <c r="U38" s="840"/>
      <c r="V38" s="840"/>
      <c r="W38" s="1294" t="s">
        <v>71</v>
      </c>
      <c r="X38" s="2404">
        <v>1.0652182152630418</v>
      </c>
      <c r="Y38" s="2404">
        <v>2.4330588379362528</v>
      </c>
      <c r="Z38" s="2404">
        <v>-0.82370387234127485</v>
      </c>
      <c r="AA38" s="2404">
        <v>1.1989175594387724</v>
      </c>
      <c r="AB38" s="2404">
        <v>-0.79692324819120586</v>
      </c>
      <c r="AC38" s="2404">
        <v>1.3753497930612202</v>
      </c>
      <c r="AD38" s="2404">
        <v>0.50770057221523057</v>
      </c>
      <c r="AE38" s="2404">
        <v>-0.30601329393229459</v>
      </c>
      <c r="AF38" s="2404">
        <v>-3.7967136356502507</v>
      </c>
      <c r="AG38" s="2404">
        <v>3.6841032222932002</v>
      </c>
      <c r="AH38" s="2404">
        <v>5.8975068263766861</v>
      </c>
      <c r="AI38" s="2481"/>
      <c r="AJ38" s="2481"/>
      <c r="AK38" s="2481"/>
      <c r="AL38" s="295"/>
    </row>
    <row r="39" spans="1:38" s="296" customFormat="1" ht="21" customHeight="1" x14ac:dyDescent="0.15">
      <c r="A39" s="569"/>
      <c r="B39" s="569"/>
      <c r="C39" s="822">
        <v>16</v>
      </c>
      <c r="D39" s="835" t="s">
        <v>361</v>
      </c>
      <c r="E39" s="831"/>
      <c r="F39" s="744" t="s">
        <v>291</v>
      </c>
      <c r="G39" s="1682"/>
      <c r="H39" s="981"/>
      <c r="I39" s="981"/>
      <c r="J39" s="981"/>
      <c r="K39" s="981"/>
      <c r="L39" s="981"/>
      <c r="M39" s="846"/>
      <c r="N39" s="846"/>
      <c r="O39" s="846"/>
      <c r="P39" s="846"/>
      <c r="Q39" s="846"/>
      <c r="R39" s="846"/>
      <c r="S39" s="846"/>
      <c r="T39" s="846"/>
      <c r="U39" s="846"/>
      <c r="V39" s="846"/>
      <c r="W39" s="846">
        <v>3751546</v>
      </c>
      <c r="X39" s="846">
        <v>3739249</v>
      </c>
      <c r="Y39" s="846">
        <v>3729878</v>
      </c>
      <c r="Z39" s="846">
        <v>3714610</v>
      </c>
      <c r="AA39" s="846">
        <v>3700305</v>
      </c>
      <c r="AB39" s="846">
        <v>3690286</v>
      </c>
      <c r="AC39" s="846">
        <v>3680542</v>
      </c>
      <c r="AD39" s="846">
        <v>3666651</v>
      </c>
      <c r="AE39" s="846">
        <v>3653012</v>
      </c>
      <c r="AF39" s="846">
        <v>3633202</v>
      </c>
      <c r="AG39" s="846">
        <v>3607595</v>
      </c>
      <c r="AH39" s="846">
        <v>3582297</v>
      </c>
      <c r="AI39" s="1682"/>
      <c r="AJ39" s="1682"/>
      <c r="AK39" s="1682"/>
      <c r="AL39" s="297" t="s">
        <v>360</v>
      </c>
    </row>
    <row r="40" spans="1:38" s="296" customFormat="1" ht="21" customHeight="1" x14ac:dyDescent="0.15">
      <c r="A40" s="569"/>
      <c r="B40" s="569"/>
      <c r="C40" s="813"/>
      <c r="D40" s="832" t="s">
        <v>292</v>
      </c>
      <c r="E40" s="832" t="s">
        <v>293</v>
      </c>
      <c r="F40" s="743" t="s">
        <v>269</v>
      </c>
      <c r="G40" s="1683"/>
      <c r="H40" s="982"/>
      <c r="I40" s="982"/>
      <c r="J40" s="983"/>
      <c r="K40" s="982"/>
      <c r="L40" s="982"/>
      <c r="M40" s="847"/>
      <c r="N40" s="847"/>
      <c r="O40" s="847"/>
      <c r="P40" s="847"/>
      <c r="Q40" s="847"/>
      <c r="R40" s="847"/>
      <c r="S40" s="847"/>
      <c r="T40" s="861"/>
      <c r="U40" s="861"/>
      <c r="V40" s="861"/>
      <c r="W40" s="1294" t="s">
        <v>71</v>
      </c>
      <c r="X40" s="2405">
        <v>-0.32778486522623274</v>
      </c>
      <c r="Y40" s="2405">
        <v>-0.25061182071587362</v>
      </c>
      <c r="Z40" s="2405">
        <v>-0.4093431474166187</v>
      </c>
      <c r="AA40" s="2405">
        <v>-0.38510099310560264</v>
      </c>
      <c r="AB40" s="2405">
        <v>-0.27076146425767389</v>
      </c>
      <c r="AC40" s="2405">
        <v>-0.26404457540689652</v>
      </c>
      <c r="AD40" s="2405">
        <v>-0.37741723909141545</v>
      </c>
      <c r="AE40" s="2405">
        <v>-0.37197431661752933</v>
      </c>
      <c r="AF40" s="2405">
        <v>-0.54229222351308559</v>
      </c>
      <c r="AG40" s="2405">
        <v>-0.70480529296196304</v>
      </c>
      <c r="AH40" s="2405">
        <v>-0.70124279471504014</v>
      </c>
      <c r="AI40" s="2484"/>
      <c r="AJ40" s="2484"/>
      <c r="AK40" s="2484"/>
    </row>
    <row r="41" spans="1:38" s="296" customFormat="1" ht="21" customHeight="1" x14ac:dyDescent="0.15">
      <c r="A41" s="573"/>
      <c r="B41" s="573"/>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300"/>
      <c r="AA41" s="300"/>
      <c r="AB41" s="300"/>
      <c r="AC41" s="300"/>
      <c r="AD41" s="300"/>
      <c r="AE41" s="300"/>
      <c r="AF41" s="300"/>
      <c r="AG41" s="300"/>
      <c r="AH41" s="300"/>
      <c r="AI41" s="300"/>
      <c r="AJ41" s="300"/>
      <c r="AK41" s="300"/>
      <c r="AL41" s="565"/>
    </row>
    <row r="42" spans="1:38" s="296" customFormat="1" ht="21" customHeight="1" x14ac:dyDescent="0.15">
      <c r="A42" s="573"/>
      <c r="B42" s="573"/>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300"/>
      <c r="AA42" s="300"/>
      <c r="AB42" s="300"/>
      <c r="AC42" s="300"/>
      <c r="AD42" s="300"/>
      <c r="AE42" s="300"/>
      <c r="AF42" s="300"/>
      <c r="AG42" s="300"/>
      <c r="AH42" s="300"/>
      <c r="AI42" s="300"/>
      <c r="AJ42" s="300"/>
      <c r="AK42" s="300"/>
      <c r="AL42" s="295" t="s">
        <v>359</v>
      </c>
    </row>
    <row r="43" spans="1:38" s="296" customFormat="1" ht="21" customHeight="1" x14ac:dyDescent="0.15">
      <c r="A43" s="569" t="s">
        <v>1274</v>
      </c>
      <c r="B43" s="571" t="s">
        <v>443</v>
      </c>
      <c r="C43" s="554">
        <v>18</v>
      </c>
      <c r="D43" s="555" t="s">
        <v>538</v>
      </c>
      <c r="E43" s="556" t="s">
        <v>355</v>
      </c>
      <c r="F43" s="557" t="s">
        <v>349</v>
      </c>
      <c r="G43" s="298"/>
      <c r="H43" s="298"/>
      <c r="I43" s="298"/>
      <c r="J43" s="298"/>
      <c r="K43" s="298"/>
      <c r="L43" s="298"/>
      <c r="M43" s="298"/>
      <c r="N43" s="298"/>
      <c r="O43" s="298"/>
      <c r="P43" s="298"/>
      <c r="Q43" s="298"/>
      <c r="R43" s="298"/>
      <c r="S43" s="298"/>
      <c r="T43" s="298"/>
      <c r="U43" s="298"/>
      <c r="V43" s="298"/>
      <c r="W43" s="2369">
        <v>7400901.452844291</v>
      </c>
      <c r="X43" s="2369">
        <v>7494230.7056824639</v>
      </c>
      <c r="Y43" s="2369">
        <v>7592833.3150027925</v>
      </c>
      <c r="Z43" s="2369">
        <v>7631566.4109343998</v>
      </c>
      <c r="AA43" s="2369">
        <v>7462915.1050219964</v>
      </c>
      <c r="AB43" s="2369">
        <v>7478725.5411025062</v>
      </c>
      <c r="AC43" s="2369">
        <v>7697759.6899246518</v>
      </c>
      <c r="AD43" s="2369">
        <v>7971317.8706863476</v>
      </c>
      <c r="AE43" s="2369">
        <v>7944808.0550414026</v>
      </c>
      <c r="AF43" s="2369">
        <v>7715007.8555802088</v>
      </c>
      <c r="AG43" s="2369">
        <v>7864683.3300055834</v>
      </c>
      <c r="AH43" s="2369">
        <v>7939631.5507591562</v>
      </c>
      <c r="AI43" s="2485"/>
      <c r="AJ43" s="2485"/>
      <c r="AK43" s="2485"/>
      <c r="AL43" s="558" t="s">
        <v>357</v>
      </c>
    </row>
    <row r="44" spans="1:38" s="296" customFormat="1" ht="21" customHeight="1" x14ac:dyDescent="0.15">
      <c r="A44" s="570">
        <v>100</v>
      </c>
      <c r="B44" s="574"/>
      <c r="C44" s="559"/>
      <c r="D44" s="560" t="s">
        <v>356</v>
      </c>
      <c r="E44" s="561" t="s">
        <v>355</v>
      </c>
      <c r="F44" s="562" t="s">
        <v>354</v>
      </c>
      <c r="G44" s="567"/>
      <c r="H44" s="567"/>
      <c r="I44" s="567"/>
      <c r="J44" s="567"/>
      <c r="K44" s="567"/>
      <c r="L44" s="567"/>
      <c r="M44" s="567"/>
      <c r="N44" s="567"/>
      <c r="O44" s="567"/>
      <c r="P44" s="567"/>
      <c r="Q44" s="567"/>
      <c r="R44" s="567"/>
      <c r="S44" s="567"/>
      <c r="T44" s="567"/>
      <c r="U44" s="567"/>
      <c r="V44" s="567"/>
      <c r="W44" s="2370">
        <v>1704321.3820399756</v>
      </c>
      <c r="X44" s="2370">
        <v>1703640.2697750153</v>
      </c>
      <c r="Y44" s="2370">
        <v>1703813.5674103445</v>
      </c>
      <c r="Z44" s="2370">
        <v>1704485.5811984306</v>
      </c>
      <c r="AA44" s="2370">
        <v>1705422.0648320173</v>
      </c>
      <c r="AB44" s="2370">
        <v>1713547.2103721229</v>
      </c>
      <c r="AC44" s="2370">
        <v>1721916.2024739515</v>
      </c>
      <c r="AD44" s="2370">
        <v>1728667.5087650199</v>
      </c>
      <c r="AE44" s="2370">
        <v>1734860.3402732983</v>
      </c>
      <c r="AF44" s="2370">
        <v>1743194.9643493788</v>
      </c>
      <c r="AG44" s="2370">
        <v>1739760.1038239636</v>
      </c>
      <c r="AH44" s="2370">
        <v>1740853.3420222607</v>
      </c>
      <c r="AI44" s="2486"/>
      <c r="AJ44" s="2486"/>
      <c r="AK44" s="2486"/>
      <c r="AL44" s="299" t="s">
        <v>352</v>
      </c>
    </row>
    <row r="45" spans="1:38" s="300" customFormat="1" ht="20.100000000000001" customHeight="1" x14ac:dyDescent="0.15">
      <c r="A45" s="569" t="s">
        <v>444</v>
      </c>
      <c r="B45" s="571" t="s">
        <v>1156</v>
      </c>
      <c r="C45" s="559">
        <v>19</v>
      </c>
      <c r="D45" s="563" t="s">
        <v>351</v>
      </c>
      <c r="E45" s="561" t="s">
        <v>350</v>
      </c>
      <c r="F45" s="564" t="s">
        <v>349</v>
      </c>
      <c r="G45" s="298"/>
      <c r="H45" s="298"/>
      <c r="I45" s="298"/>
      <c r="J45" s="298"/>
      <c r="K45" s="298"/>
      <c r="L45" s="298"/>
      <c r="M45" s="298"/>
      <c r="N45" s="298"/>
      <c r="O45" s="298"/>
      <c r="P45" s="298"/>
      <c r="Q45" s="298"/>
      <c r="R45" s="298"/>
      <c r="S45" s="298"/>
      <c r="T45" s="298"/>
      <c r="U45" s="298"/>
      <c r="V45" s="298"/>
      <c r="W45" s="2369">
        <v>7916877.552594115</v>
      </c>
      <c r="X45" s="2369">
        <v>7974982.8203446204</v>
      </c>
      <c r="Y45" s="2369">
        <v>8148546.3178176414</v>
      </c>
      <c r="Z45" s="2369">
        <v>8048345.6609688494</v>
      </c>
      <c r="AA45" s="2369">
        <v>8113472.8356591761</v>
      </c>
      <c r="AB45" s="2369">
        <v>8027021.5959012723</v>
      </c>
      <c r="AC45" s="2369">
        <v>8115934.8014979223</v>
      </c>
      <c r="AD45" s="2369">
        <v>8126352.9984287703</v>
      </c>
      <c r="AE45" s="2369">
        <v>8071349.8334432179</v>
      </c>
      <c r="AF45" s="2369">
        <v>7722795.3242991427</v>
      </c>
      <c r="AG45" s="2369">
        <v>7950875.1234073443</v>
      </c>
      <c r="AH45" s="2369">
        <v>8360735.4363184636</v>
      </c>
      <c r="AI45" s="2485"/>
      <c r="AJ45" s="2485"/>
      <c r="AK45" s="2485"/>
      <c r="AL45" s="299" t="s">
        <v>348</v>
      </c>
    </row>
    <row r="46" spans="1:38" s="300" customFormat="1" ht="20.100000000000001" customHeight="1" x14ac:dyDescent="0.15">
      <c r="A46" s="569"/>
      <c r="B46" s="569"/>
      <c r="C46" s="290"/>
      <c r="D46" s="290"/>
      <c r="E46" s="290"/>
      <c r="F46" s="290"/>
      <c r="G46" s="290"/>
      <c r="H46" s="290"/>
      <c r="I46" s="290"/>
      <c r="J46" s="290"/>
      <c r="K46" s="290"/>
      <c r="L46" s="290"/>
      <c r="M46" s="290"/>
      <c r="N46" s="290"/>
      <c r="O46" s="290"/>
      <c r="P46" s="290"/>
      <c r="Q46" s="290"/>
      <c r="R46" s="291"/>
      <c r="S46" s="291"/>
      <c r="T46" s="291"/>
      <c r="U46" s="291"/>
      <c r="V46" s="291"/>
      <c r="W46" s="290"/>
      <c r="X46" s="290"/>
      <c r="Y46" s="290"/>
      <c r="Z46" s="290"/>
      <c r="AA46" s="290"/>
      <c r="AB46" s="290"/>
      <c r="AC46" s="290"/>
      <c r="AD46" s="290"/>
      <c r="AE46" s="290"/>
      <c r="AF46" s="290"/>
      <c r="AG46" s="290"/>
      <c r="AH46" s="290"/>
      <c r="AI46" s="290"/>
      <c r="AJ46" s="290"/>
      <c r="AK46" s="290"/>
      <c r="AL46" s="290"/>
    </row>
    <row r="47" spans="1:38" s="301" customFormat="1" ht="20.100000000000001" customHeight="1" x14ac:dyDescent="0.15">
      <c r="A47" s="569"/>
      <c r="B47" s="569"/>
      <c r="C47" s="290"/>
      <c r="D47" s="290"/>
      <c r="E47" s="290"/>
      <c r="F47" s="290"/>
      <c r="G47" s="290"/>
      <c r="H47" s="290"/>
      <c r="I47" s="290"/>
      <c r="J47" s="290"/>
      <c r="K47" s="290"/>
      <c r="L47" s="290"/>
      <c r="M47" s="290"/>
      <c r="N47" s="290"/>
      <c r="O47" s="290"/>
      <c r="P47" s="290"/>
      <c r="Q47" s="290"/>
      <c r="R47" s="291"/>
      <c r="S47" s="291"/>
      <c r="T47" s="291"/>
      <c r="U47" s="291"/>
      <c r="V47" s="291"/>
      <c r="W47" s="290"/>
      <c r="X47" s="290"/>
      <c r="Y47" s="290"/>
      <c r="Z47" s="290"/>
      <c r="AA47" s="290"/>
      <c r="AB47" s="290"/>
      <c r="AL47" s="290"/>
    </row>
    <row r="48" spans="1:38" s="301" customFormat="1" ht="20.100000000000001" customHeight="1" x14ac:dyDescent="0.15">
      <c r="A48" s="569"/>
      <c r="B48" s="569"/>
      <c r="C48" s="290"/>
      <c r="D48" s="290"/>
      <c r="E48" s="290"/>
      <c r="F48" s="290"/>
      <c r="G48" s="290"/>
      <c r="H48" s="290"/>
      <c r="I48" s="290"/>
      <c r="J48" s="290"/>
      <c r="K48" s="290"/>
      <c r="L48" s="290"/>
      <c r="M48" s="290"/>
      <c r="N48" s="290"/>
      <c r="O48" s="290"/>
      <c r="P48" s="290"/>
      <c r="Q48" s="290"/>
      <c r="R48" s="291"/>
      <c r="S48" s="291"/>
      <c r="T48" s="291"/>
      <c r="U48" s="291"/>
      <c r="V48" s="291"/>
      <c r="W48" s="290"/>
      <c r="X48" s="290"/>
      <c r="Y48" s="290"/>
      <c r="Z48" s="290"/>
      <c r="AA48" s="290"/>
      <c r="AB48" s="290"/>
      <c r="AL48" s="290"/>
    </row>
  </sheetData>
  <mergeCells count="4">
    <mergeCell ref="D9:E9"/>
    <mergeCell ref="D10:E10"/>
    <mergeCell ref="D13:E13"/>
    <mergeCell ref="C7:F8"/>
  </mergeCells>
  <phoneticPr fontId="12"/>
  <pageMargins left="0.74803149606299213" right="0.23622047244094491" top="0.51181102362204722" bottom="0.39370078740157483" header="0.43307086614173229" footer="0.19685039370078741"/>
  <pageSetup paperSize="9" scale="86" fitToWidth="2" orientation="portrait" r:id="rId1"/>
  <headerFooter alignWithMargins="0"/>
  <colBreaks count="1" manualBreakCount="1">
    <brk id="27" min="2" max="3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K284"/>
  <sheetViews>
    <sheetView view="pageBreakPreview" zoomScale="75" zoomScaleNormal="75" workbookViewId="0">
      <pane xSplit="20" ySplit="8" topLeftCell="U9" activePane="bottomRight" state="frozen"/>
      <selection activeCell="K19" sqref="K19"/>
      <selection pane="topRight" activeCell="K19" sqref="K19"/>
      <selection pane="bottomLeft" activeCell="K19" sqref="K19"/>
      <selection pane="bottomRight" activeCell="AH6" sqref="AH6"/>
    </sheetView>
  </sheetViews>
  <sheetFormatPr defaultRowHeight="13.5" x14ac:dyDescent="0.15"/>
  <cols>
    <col min="1" max="2" width="3.69921875" style="131" customWidth="1"/>
    <col min="3" max="3" width="3.5" style="240" customWidth="1"/>
    <col min="4" max="4" width="22.69921875" style="240" customWidth="1"/>
    <col min="5" max="5" width="10.69921875" style="240" hidden="1" customWidth="1"/>
    <col min="6" max="15" width="8.19921875" style="240" hidden="1" customWidth="1"/>
    <col min="16" max="20" width="10.19921875" style="240" hidden="1" customWidth="1"/>
    <col min="21" max="25" width="9.69921875" style="240" customWidth="1"/>
    <col min="26" max="32" width="10.69921875" style="240" customWidth="1"/>
    <col min="33" max="16384" width="8.796875" style="240"/>
  </cols>
  <sheetData>
    <row r="1" spans="1:37" x14ac:dyDescent="0.15">
      <c r="A1" s="2398" t="str">
        <f>目次!$N$1</f>
        <v>平成</v>
      </c>
      <c r="B1" s="2398">
        <f>目次!$O$1</f>
        <v>1988</v>
      </c>
      <c r="E1" s="455">
        <f t="shared" ref="E1:L1" si="0">F1-1</f>
        <v>7</v>
      </c>
      <c r="F1" s="455">
        <f t="shared" si="0"/>
        <v>8</v>
      </c>
      <c r="G1" s="455">
        <f t="shared" si="0"/>
        <v>9</v>
      </c>
      <c r="H1" s="455">
        <f t="shared" si="0"/>
        <v>10</v>
      </c>
      <c r="I1" s="455">
        <f t="shared" si="0"/>
        <v>11</v>
      </c>
      <c r="J1" s="455">
        <f t="shared" si="0"/>
        <v>12</v>
      </c>
      <c r="K1" s="455">
        <f t="shared" si="0"/>
        <v>13</v>
      </c>
      <c r="L1" s="455">
        <f t="shared" si="0"/>
        <v>14</v>
      </c>
      <c r="M1" s="455">
        <f>N1-1</f>
        <v>15</v>
      </c>
      <c r="N1" s="455">
        <f>O1-1</f>
        <v>16</v>
      </c>
      <c r="O1" s="455">
        <f>P1-1</f>
        <v>17</v>
      </c>
      <c r="P1" s="445">
        <v>18</v>
      </c>
      <c r="Q1" s="445">
        <v>19</v>
      </c>
      <c r="R1" s="445">
        <v>20</v>
      </c>
      <c r="S1" s="445">
        <v>21</v>
      </c>
      <c r="T1" s="445">
        <v>22</v>
      </c>
      <c r="U1" s="445">
        <v>23</v>
      </c>
      <c r="V1" s="445">
        <v>24</v>
      </c>
      <c r="W1" s="445">
        <v>25</v>
      </c>
      <c r="X1" s="445">
        <v>26</v>
      </c>
      <c r="Y1" s="445">
        <v>27</v>
      </c>
      <c r="Z1" s="445">
        <v>28</v>
      </c>
      <c r="AA1" s="445">
        <v>29</v>
      </c>
      <c r="AB1" s="445">
        <v>30</v>
      </c>
      <c r="AC1" s="445">
        <v>31</v>
      </c>
      <c r="AD1" s="445">
        <v>32</v>
      </c>
      <c r="AE1" s="445">
        <v>33</v>
      </c>
      <c r="AF1" s="445">
        <v>34</v>
      </c>
    </row>
    <row r="2" spans="1:37" x14ac:dyDescent="0.15">
      <c r="A2" s="2398" t="str">
        <f>目次!$N$2</f>
        <v>令和</v>
      </c>
      <c r="B2" s="2398">
        <f>目次!$O$2</f>
        <v>2018</v>
      </c>
      <c r="E2" s="455" t="str">
        <f t="shared" ref="E2:M2" si="1">"H"&amp;E1</f>
        <v>H7</v>
      </c>
      <c r="F2" s="455" t="str">
        <f t="shared" si="1"/>
        <v>H8</v>
      </c>
      <c r="G2" s="455" t="str">
        <f t="shared" si="1"/>
        <v>H9</v>
      </c>
      <c r="H2" s="455" t="str">
        <f t="shared" si="1"/>
        <v>H10</v>
      </c>
      <c r="I2" s="455" t="str">
        <f t="shared" si="1"/>
        <v>H11</v>
      </c>
      <c r="J2" s="455" t="str">
        <f t="shared" si="1"/>
        <v>H12</v>
      </c>
      <c r="K2" s="455" t="str">
        <f t="shared" si="1"/>
        <v>H13</v>
      </c>
      <c r="L2" s="455" t="str">
        <f t="shared" si="1"/>
        <v>H14</v>
      </c>
      <c r="M2" s="455" t="str">
        <f t="shared" si="1"/>
        <v>H15</v>
      </c>
      <c r="N2" s="455" t="str">
        <f t="shared" ref="N2:Z2" si="2">"H"&amp;N1</f>
        <v>H16</v>
      </c>
      <c r="O2" s="455" t="str">
        <f t="shared" si="2"/>
        <v>H17</v>
      </c>
      <c r="P2" s="446" t="str">
        <f t="shared" si="2"/>
        <v>H18</v>
      </c>
      <c r="Q2" s="446" t="str">
        <f t="shared" si="2"/>
        <v>H19</v>
      </c>
      <c r="R2" s="446" t="str">
        <f t="shared" si="2"/>
        <v>H20</v>
      </c>
      <c r="S2" s="446" t="str">
        <f t="shared" si="2"/>
        <v>H21</v>
      </c>
      <c r="T2" s="446" t="str">
        <f t="shared" si="2"/>
        <v>H22</v>
      </c>
      <c r="U2" s="446" t="str">
        <f t="shared" si="2"/>
        <v>H23</v>
      </c>
      <c r="V2" s="446" t="str">
        <f t="shared" si="2"/>
        <v>H24</v>
      </c>
      <c r="W2" s="446" t="str">
        <f t="shared" si="2"/>
        <v>H25</v>
      </c>
      <c r="X2" s="446" t="str">
        <f t="shared" si="2"/>
        <v>H26</v>
      </c>
      <c r="Y2" s="446" t="str">
        <f t="shared" si="2"/>
        <v>H27</v>
      </c>
      <c r="Z2" s="446" t="str">
        <f t="shared" si="2"/>
        <v>H28</v>
      </c>
      <c r="AA2" s="446" t="str">
        <f>"H"&amp;AA1</f>
        <v>H29</v>
      </c>
      <c r="AB2" s="446" t="str">
        <f>"H"&amp;AB1</f>
        <v>H30</v>
      </c>
      <c r="AC2" s="446" t="str">
        <f>"R"&amp;AC1-30</f>
        <v>R1</v>
      </c>
      <c r="AD2" s="446" t="str">
        <f>"R"&amp;AD1-30</f>
        <v>R2</v>
      </c>
      <c r="AE2" s="446" t="str">
        <f>"R"&amp;AE1-30</f>
        <v>R3</v>
      </c>
      <c r="AF2" s="446" t="str">
        <f>"R"&amp;AF1-30</f>
        <v>R4</v>
      </c>
    </row>
    <row r="3" spans="1:37" x14ac:dyDescent="0.15">
      <c r="A3" s="2398" t="str">
        <f>目次!$N$3</f>
        <v/>
      </c>
      <c r="B3" s="2398" t="str">
        <f>目次!$O$3</f>
        <v/>
      </c>
    </row>
    <row r="4" spans="1:37" ht="20.100000000000001" customHeight="1" x14ac:dyDescent="0.15">
      <c r="C4" s="724" t="s">
        <v>463</v>
      </c>
      <c r="D4" s="437"/>
      <c r="E4" s="438"/>
      <c r="F4" s="442"/>
      <c r="G4" s="438"/>
      <c r="H4" s="439"/>
      <c r="I4" s="440"/>
      <c r="J4" s="440"/>
      <c r="K4" s="438"/>
      <c r="L4" s="440"/>
      <c r="M4" s="441"/>
      <c r="N4" s="441"/>
      <c r="O4" s="441"/>
    </row>
    <row r="5" spans="1:37" ht="20.100000000000001" customHeight="1" x14ac:dyDescent="0.15">
      <c r="C5" s="437"/>
      <c r="D5" s="437" t="s">
        <v>1370</v>
      </c>
      <c r="E5" s="438"/>
      <c r="F5" s="442"/>
      <c r="G5" s="438"/>
      <c r="H5" s="439"/>
      <c r="I5" s="440"/>
      <c r="J5" s="440"/>
      <c r="K5" s="438"/>
      <c r="L5" s="440"/>
      <c r="M5" s="441"/>
      <c r="N5" s="441"/>
      <c r="O5" s="441"/>
    </row>
    <row r="6" spans="1:37" ht="20.100000000000001" customHeight="1" x14ac:dyDescent="0.15">
      <c r="C6" s="800"/>
      <c r="D6" s="801"/>
      <c r="E6" s="800"/>
      <c r="F6" s="850"/>
      <c r="G6" s="802"/>
      <c r="H6" s="803"/>
      <c r="I6" s="804"/>
      <c r="J6" s="804"/>
      <c r="K6" s="500"/>
      <c r="L6" s="804"/>
      <c r="M6" s="805"/>
      <c r="N6" s="804"/>
      <c r="O6" s="804"/>
      <c r="Q6" s="803"/>
      <c r="R6" s="803"/>
      <c r="S6" s="803"/>
      <c r="T6" s="803"/>
      <c r="U6" s="1102" t="s">
        <v>211</v>
      </c>
      <c r="V6" s="803"/>
      <c r="W6" s="803"/>
      <c r="X6" s="803" t="s">
        <v>213</v>
      </c>
      <c r="Y6" s="803" t="s">
        <v>424</v>
      </c>
      <c r="Z6" s="803" t="s">
        <v>424</v>
      </c>
      <c r="AA6" s="803" t="s">
        <v>212</v>
      </c>
      <c r="AB6" s="803"/>
      <c r="AC6" s="803"/>
      <c r="AD6" s="803"/>
      <c r="AF6" s="803" t="s">
        <v>1670</v>
      </c>
    </row>
    <row r="7" spans="1:37" ht="18.95" customHeight="1" x14ac:dyDescent="0.15">
      <c r="C7" s="2756" t="s">
        <v>658</v>
      </c>
      <c r="D7" s="2757"/>
      <c r="E7" s="1011"/>
      <c r="F7" s="1543"/>
      <c r="G7" s="1543"/>
      <c r="H7" s="1543"/>
      <c r="I7" s="1543"/>
      <c r="J7" s="1543"/>
      <c r="K7" s="1011"/>
      <c r="L7" s="1011"/>
      <c r="M7" s="1011"/>
      <c r="N7" s="1011"/>
      <c r="O7" s="1011"/>
      <c r="P7" s="1011" t="str">
        <f>"平成"&amp;P1&amp;"年度"</f>
        <v>平成18年度</v>
      </c>
      <c r="Q7" s="1011" t="str">
        <f>"平成"&amp;Q1&amp;"年度"</f>
        <v>平成19年度</v>
      </c>
      <c r="R7" s="1011" t="str">
        <f>"平成"&amp;R1&amp;"年度"</f>
        <v>平成20年度</v>
      </c>
      <c r="S7" s="1011" t="str">
        <f>"平成"&amp;S1&amp;"年度"</f>
        <v>平成21年度</v>
      </c>
      <c r="T7" s="1011" t="str">
        <f>"平成"&amp;T1&amp;"年度"</f>
        <v>平成22年度</v>
      </c>
      <c r="U7" s="1665" t="s">
        <v>489</v>
      </c>
      <c r="V7" s="1665" t="s">
        <v>1232</v>
      </c>
      <c r="W7" s="1665" t="s">
        <v>2147</v>
      </c>
      <c r="X7" s="1665" t="s">
        <v>414</v>
      </c>
      <c r="Y7" s="1665" t="s">
        <v>168</v>
      </c>
      <c r="Z7" s="1665" t="s">
        <v>428</v>
      </c>
      <c r="AA7" s="1665" t="s">
        <v>1668</v>
      </c>
      <c r="AB7" s="1665" t="s">
        <v>1677</v>
      </c>
      <c r="AC7" s="1665" t="s">
        <v>1776</v>
      </c>
      <c r="AD7" s="1665" t="s">
        <v>2148</v>
      </c>
      <c r="AE7" s="1665" t="s">
        <v>2149</v>
      </c>
      <c r="AF7" s="1665" t="s">
        <v>2150</v>
      </c>
    </row>
    <row r="8" spans="1:37" ht="18.95" customHeight="1" x14ac:dyDescent="0.15">
      <c r="C8" s="2758"/>
      <c r="D8" s="2759"/>
      <c r="E8" s="1011"/>
      <c r="F8" s="1543"/>
      <c r="G8" s="1543"/>
      <c r="H8" s="1543"/>
      <c r="I8" s="1543"/>
      <c r="J8" s="1543"/>
      <c r="K8" s="1011"/>
      <c r="L8" s="1011"/>
      <c r="M8" s="1011"/>
      <c r="N8" s="1011"/>
      <c r="O8" s="1011"/>
      <c r="P8" s="1011"/>
      <c r="Q8" s="1011"/>
      <c r="R8" s="1011"/>
      <c r="S8" s="1011"/>
      <c r="T8" s="1011"/>
      <c r="U8" s="1666">
        <v>2011</v>
      </c>
      <c r="V8" s="1666">
        <v>2012</v>
      </c>
      <c r="W8" s="1666">
        <v>2013</v>
      </c>
      <c r="X8" s="1666">
        <v>2014</v>
      </c>
      <c r="Y8" s="1666">
        <v>2015</v>
      </c>
      <c r="Z8" s="1666">
        <v>2016</v>
      </c>
      <c r="AA8" s="1666">
        <v>2017</v>
      </c>
      <c r="AB8" s="1666">
        <v>2018</v>
      </c>
      <c r="AC8" s="1666">
        <v>2019</v>
      </c>
      <c r="AD8" s="1666">
        <v>2020</v>
      </c>
      <c r="AE8" s="1666">
        <v>2021</v>
      </c>
      <c r="AF8" s="1666">
        <v>2022</v>
      </c>
      <c r="AJ8" s="1666"/>
      <c r="AK8" s="1666"/>
    </row>
    <row r="9" spans="1:37" ht="18.95" customHeight="1" x14ac:dyDescent="0.15">
      <c r="A9" s="453">
        <v>19</v>
      </c>
      <c r="B9" s="453">
        <v>22</v>
      </c>
      <c r="C9" s="2754" t="s">
        <v>659</v>
      </c>
      <c r="D9" s="2754"/>
      <c r="E9" s="1103"/>
      <c r="F9" s="1105"/>
      <c r="G9" s="1105"/>
      <c r="H9" s="1105"/>
      <c r="I9" s="1105"/>
      <c r="J9" s="1105"/>
      <c r="K9" s="1103"/>
      <c r="L9" s="1103"/>
      <c r="M9" s="1103"/>
      <c r="N9" s="1103"/>
      <c r="O9" s="1103"/>
      <c r="P9" s="1103"/>
      <c r="Q9" s="1103"/>
      <c r="R9" s="1103"/>
      <c r="S9" s="1103"/>
      <c r="T9" s="1103"/>
      <c r="U9" s="1103">
        <v>8426.0666056005721</v>
      </c>
      <c r="V9" s="1103">
        <v>8435.2931547744956</v>
      </c>
      <c r="W9" s="1103">
        <v>8632.2320921927803</v>
      </c>
      <c r="X9" s="1103">
        <v>8636.0485094446576</v>
      </c>
      <c r="Y9" s="1103">
        <v>8958.7279819729883</v>
      </c>
      <c r="Z9" s="1103">
        <v>9080.0099862696097</v>
      </c>
      <c r="AA9" s="1103">
        <v>9247.6282411746415</v>
      </c>
      <c r="AB9" s="1103">
        <v>9380.8439733335035</v>
      </c>
      <c r="AC9" s="1103">
        <v>9300.2099275147757</v>
      </c>
      <c r="AD9" s="1103">
        <v>9036.3123771140527</v>
      </c>
      <c r="AE9" s="1103">
        <v>9179.8023180005839</v>
      </c>
      <c r="AF9" s="1103">
        <v>9548.8049802234091</v>
      </c>
    </row>
    <row r="10" spans="1:37" ht="18.95" customHeight="1" x14ac:dyDescent="0.15">
      <c r="A10" s="453" t="s">
        <v>268</v>
      </c>
      <c r="B10" s="454">
        <v>4</v>
      </c>
      <c r="C10" s="1072"/>
      <c r="D10" s="1073" t="s">
        <v>203</v>
      </c>
      <c r="E10" s="1536"/>
      <c r="F10" s="1105"/>
      <c r="G10" s="1105"/>
      <c r="H10" s="1105"/>
      <c r="I10" s="1105"/>
      <c r="J10" s="1105"/>
      <c r="K10" s="1103"/>
      <c r="L10" s="1103"/>
      <c r="M10" s="1103"/>
      <c r="N10" s="1103"/>
      <c r="O10" s="1103"/>
      <c r="P10" s="1540"/>
      <c r="Q10" s="1103"/>
      <c r="R10" s="1103"/>
      <c r="S10" s="1103"/>
      <c r="T10" s="1103"/>
      <c r="U10" s="1103">
        <v>1342.8467075832939</v>
      </c>
      <c r="V10" s="1103">
        <v>1395.1154089441359</v>
      </c>
      <c r="W10" s="1103">
        <v>1359.0158815001187</v>
      </c>
      <c r="X10" s="1103">
        <v>1314.7759141458723</v>
      </c>
      <c r="Y10" s="1103">
        <v>1455.7115777135136</v>
      </c>
      <c r="Z10" s="1103">
        <v>1608.9754562023277</v>
      </c>
      <c r="AA10" s="1103">
        <v>1627.250279590786</v>
      </c>
      <c r="AB10" s="1103">
        <v>1451.2068641452149</v>
      </c>
      <c r="AC10" s="1103">
        <v>1421.5946371982682</v>
      </c>
      <c r="AD10" s="1103">
        <v>1378.1071666193734</v>
      </c>
      <c r="AE10" s="1103">
        <v>1404.7751616177593</v>
      </c>
      <c r="AF10" s="1103">
        <v>1597.0993306198488</v>
      </c>
    </row>
    <row r="11" spans="1:37" ht="18.95" customHeight="1" x14ac:dyDescent="0.15">
      <c r="A11" s="453" t="s">
        <v>297</v>
      </c>
      <c r="B11" s="454">
        <v>5</v>
      </c>
      <c r="C11" s="1111"/>
      <c r="D11" s="1073" t="s">
        <v>1036</v>
      </c>
      <c r="E11" s="1536"/>
      <c r="F11" s="1105"/>
      <c r="G11" s="1105"/>
      <c r="H11" s="1105"/>
      <c r="I11" s="1105"/>
      <c r="J11" s="1105"/>
      <c r="K11" s="1103"/>
      <c r="L11" s="1103"/>
      <c r="M11" s="1103"/>
      <c r="N11" s="1103"/>
      <c r="O11" s="1103"/>
      <c r="P11" s="1540"/>
      <c r="Q11" s="1103"/>
      <c r="R11" s="1103"/>
      <c r="S11" s="1103"/>
      <c r="T11" s="1103"/>
      <c r="U11" s="1103">
        <v>4458.3685323907384</v>
      </c>
      <c r="V11" s="1103">
        <v>3880.7019280197778</v>
      </c>
      <c r="W11" s="1103">
        <v>3752.0462297200261</v>
      </c>
      <c r="X11" s="1103">
        <v>3665.1880841990142</v>
      </c>
      <c r="Y11" s="1103">
        <v>3871.9091684123514</v>
      </c>
      <c r="Z11" s="1103">
        <v>4250.6578266984852</v>
      </c>
      <c r="AA11" s="1103">
        <v>4445.3207640457895</v>
      </c>
      <c r="AB11" s="1103">
        <v>4686.4508587904611</v>
      </c>
      <c r="AC11" s="1103">
        <v>4804.6723714700056</v>
      </c>
      <c r="AD11" s="1103">
        <v>4832.8878985997499</v>
      </c>
      <c r="AE11" s="1103">
        <v>5675.1296815481019</v>
      </c>
      <c r="AF11" s="1103">
        <v>5786.5373413952948</v>
      </c>
    </row>
    <row r="12" spans="1:37" ht="18.95" customHeight="1" x14ac:dyDescent="0.15">
      <c r="A12" s="453" t="s">
        <v>446</v>
      </c>
      <c r="B12" s="454">
        <v>6</v>
      </c>
      <c r="C12" s="1111"/>
      <c r="D12" s="1073" t="s">
        <v>1037</v>
      </c>
      <c r="E12" s="1536"/>
      <c r="F12" s="1105"/>
      <c r="G12" s="1105"/>
      <c r="H12" s="1105"/>
      <c r="I12" s="1105"/>
      <c r="J12" s="1105"/>
      <c r="K12" s="1103"/>
      <c r="L12" s="1103"/>
      <c r="M12" s="1103"/>
      <c r="N12" s="1103"/>
      <c r="O12" s="1103"/>
      <c r="P12" s="1540"/>
      <c r="Q12" s="1103"/>
      <c r="R12" s="1103"/>
      <c r="S12" s="1103"/>
      <c r="T12" s="1103"/>
      <c r="U12" s="1103">
        <v>5033.4822368110999</v>
      </c>
      <c r="V12" s="1103">
        <v>5828.3706779800523</v>
      </c>
      <c r="W12" s="1103">
        <v>5348.3960932248483</v>
      </c>
      <c r="X12" s="1103">
        <v>6148.5805688532701</v>
      </c>
      <c r="Y12" s="1103">
        <v>7513.7540402087961</v>
      </c>
      <c r="Z12" s="1103">
        <v>7717.6180773060814</v>
      </c>
      <c r="AA12" s="1103">
        <v>8005.5182390155778</v>
      </c>
      <c r="AB12" s="1103">
        <v>7401.1807938652755</v>
      </c>
      <c r="AC12" s="1103">
        <v>6808.9161796434837</v>
      </c>
      <c r="AD12" s="1103">
        <v>6457.2060954043591</v>
      </c>
      <c r="AE12" s="1103">
        <v>6766.6897146188412</v>
      </c>
      <c r="AF12" s="1103">
        <v>6731.1553156741884</v>
      </c>
    </row>
    <row r="13" spans="1:37" ht="18.95" customHeight="1" x14ac:dyDescent="0.15">
      <c r="A13" s="453" t="s">
        <v>447</v>
      </c>
      <c r="B13" s="454">
        <v>7</v>
      </c>
      <c r="C13" s="1111"/>
      <c r="D13" s="1073" t="s">
        <v>1038</v>
      </c>
      <c r="E13" s="1536"/>
      <c r="F13" s="1105"/>
      <c r="G13" s="1105"/>
      <c r="H13" s="1105"/>
      <c r="I13" s="1105"/>
      <c r="J13" s="1105"/>
      <c r="K13" s="1103"/>
      <c r="L13" s="1103"/>
      <c r="M13" s="1103"/>
      <c r="N13" s="1103"/>
      <c r="O13" s="1103"/>
      <c r="P13" s="1540"/>
      <c r="Q13" s="1103"/>
      <c r="R13" s="1103"/>
      <c r="S13" s="1103"/>
      <c r="T13" s="1103"/>
      <c r="U13" s="1103">
        <v>11118.966232178482</v>
      </c>
      <c r="V13" s="1103">
        <v>11170.767682427528</v>
      </c>
      <c r="W13" s="1103">
        <v>13439.692520312175</v>
      </c>
      <c r="X13" s="1103">
        <v>15311.672723596323</v>
      </c>
      <c r="Y13" s="1103">
        <v>20451.706377962892</v>
      </c>
      <c r="Z13" s="1103">
        <v>20554.166881042675</v>
      </c>
      <c r="AA13" s="1103">
        <v>20848.832218074342</v>
      </c>
      <c r="AB13" s="1103">
        <v>19813.270556019881</v>
      </c>
      <c r="AC13" s="1103">
        <v>19045.238882427882</v>
      </c>
      <c r="AD13" s="1103">
        <v>18224.831228066785</v>
      </c>
      <c r="AE13" s="1103">
        <v>16754.055584426333</v>
      </c>
      <c r="AF13" s="1103">
        <v>19250.155641232053</v>
      </c>
    </row>
    <row r="14" spans="1:37" ht="18.95" customHeight="1" x14ac:dyDescent="0.15">
      <c r="A14" s="453" t="s">
        <v>448</v>
      </c>
      <c r="B14" s="454">
        <v>8</v>
      </c>
      <c r="C14" s="1111"/>
      <c r="D14" s="1073" t="s">
        <v>1039</v>
      </c>
      <c r="E14" s="1536"/>
      <c r="F14" s="1105"/>
      <c r="G14" s="1105"/>
      <c r="H14" s="1105"/>
      <c r="I14" s="1105"/>
      <c r="J14" s="1105"/>
      <c r="K14" s="1103"/>
      <c r="L14" s="1103"/>
      <c r="M14" s="1103"/>
      <c r="N14" s="1103"/>
      <c r="O14" s="1103"/>
      <c r="P14" s="1540"/>
      <c r="Q14" s="1103"/>
      <c r="R14" s="1103"/>
      <c r="S14" s="1103"/>
      <c r="T14" s="1103"/>
      <c r="U14" s="1103">
        <v>12117.108441706761</v>
      </c>
      <c r="V14" s="1103">
        <v>12451.193740353452</v>
      </c>
      <c r="W14" s="1103">
        <v>13142.762152775747</v>
      </c>
      <c r="X14" s="1103">
        <v>13019.656913448718</v>
      </c>
      <c r="Y14" s="1103">
        <v>13673.720897340518</v>
      </c>
      <c r="Z14" s="1103">
        <v>13823.44569900243</v>
      </c>
      <c r="AA14" s="1103">
        <v>13977.40695965743</v>
      </c>
      <c r="AB14" s="1103">
        <v>14456.17323370946</v>
      </c>
      <c r="AC14" s="1103">
        <v>13953.858874604133</v>
      </c>
      <c r="AD14" s="1103">
        <v>13898.834874023863</v>
      </c>
      <c r="AE14" s="1103">
        <v>14040.607297429935</v>
      </c>
      <c r="AF14" s="1103">
        <v>14742.792063435831</v>
      </c>
    </row>
    <row r="15" spans="1:37" ht="18.95" customHeight="1" x14ac:dyDescent="0.15">
      <c r="A15" s="453" t="s">
        <v>449</v>
      </c>
      <c r="B15" s="454">
        <v>9</v>
      </c>
      <c r="C15" s="1111"/>
      <c r="D15" s="1073" t="s">
        <v>1304</v>
      </c>
      <c r="E15" s="1536"/>
      <c r="F15" s="1105"/>
      <c r="G15" s="1105"/>
      <c r="H15" s="1105"/>
      <c r="I15" s="1105"/>
      <c r="J15" s="1105"/>
      <c r="K15" s="1103"/>
      <c r="L15" s="1103"/>
      <c r="M15" s="1103"/>
      <c r="N15" s="1103"/>
      <c r="O15" s="1103"/>
      <c r="P15" s="1540"/>
      <c r="Q15" s="1103"/>
      <c r="R15" s="1103"/>
      <c r="S15" s="1103"/>
      <c r="T15" s="1103"/>
      <c r="U15" s="1103">
        <v>16807.592132630791</v>
      </c>
      <c r="V15" s="1103">
        <v>16363.871394857515</v>
      </c>
      <c r="W15" s="1103">
        <v>16341.934457957997</v>
      </c>
      <c r="X15" s="1103">
        <v>17833.505199793617</v>
      </c>
      <c r="Y15" s="1103">
        <v>20061.224358775933</v>
      </c>
      <c r="Z15" s="1103">
        <v>19586.553649738176</v>
      </c>
      <c r="AA15" s="1103">
        <v>19348.932737877742</v>
      </c>
      <c r="AB15" s="1103">
        <v>18965.845841349896</v>
      </c>
      <c r="AC15" s="1103">
        <v>19487.465002617482</v>
      </c>
      <c r="AD15" s="1103">
        <v>19457.72133269193</v>
      </c>
      <c r="AE15" s="1103">
        <v>17612.861384932628</v>
      </c>
      <c r="AF15" s="1103">
        <v>19241.143755725789</v>
      </c>
    </row>
    <row r="16" spans="1:37" ht="18.95" customHeight="1" x14ac:dyDescent="0.15">
      <c r="A16" s="453" t="s">
        <v>450</v>
      </c>
      <c r="B16" s="454">
        <v>10</v>
      </c>
      <c r="C16" s="1111"/>
      <c r="D16" s="1073" t="s">
        <v>1040</v>
      </c>
      <c r="E16" s="1536"/>
      <c r="F16" s="1105"/>
      <c r="G16" s="1105"/>
      <c r="H16" s="1105"/>
      <c r="I16" s="1105"/>
      <c r="J16" s="1105"/>
      <c r="K16" s="1103"/>
      <c r="L16" s="1103"/>
      <c r="M16" s="1103"/>
      <c r="N16" s="1103"/>
      <c r="O16" s="1103"/>
      <c r="P16" s="1540"/>
      <c r="Q16" s="1103"/>
      <c r="R16" s="1103"/>
      <c r="S16" s="1103"/>
      <c r="T16" s="1103"/>
      <c r="U16" s="1103">
        <v>5159.802040647749</v>
      </c>
      <c r="V16" s="1103">
        <v>4493.3763688461304</v>
      </c>
      <c r="W16" s="1103">
        <v>4655.2396181132754</v>
      </c>
      <c r="X16" s="1103">
        <v>4722.4746232648031</v>
      </c>
      <c r="Y16" s="1103">
        <v>5080.0923405115345</v>
      </c>
      <c r="Z16" s="1103">
        <v>5352.288505945724</v>
      </c>
      <c r="AA16" s="1103">
        <v>5592.0361707642433</v>
      </c>
      <c r="AB16" s="1103">
        <v>5694.4375360717886</v>
      </c>
      <c r="AC16" s="1103">
        <v>6216.6761193316752</v>
      </c>
      <c r="AD16" s="1103">
        <v>6512.664332665815</v>
      </c>
      <c r="AE16" s="1103">
        <v>6579.0415294382956</v>
      </c>
      <c r="AF16" s="1103">
        <v>6420.5814470805817</v>
      </c>
    </row>
    <row r="17" spans="1:32" ht="18.95" customHeight="1" x14ac:dyDescent="0.15">
      <c r="A17" s="453" t="s">
        <v>451</v>
      </c>
      <c r="B17" s="454">
        <v>11</v>
      </c>
      <c r="C17" s="1111"/>
      <c r="D17" s="1073" t="s">
        <v>633</v>
      </c>
      <c r="E17" s="1536"/>
      <c r="F17" s="1105"/>
      <c r="G17" s="1105"/>
      <c r="H17" s="1105"/>
      <c r="I17" s="1105"/>
      <c r="J17" s="1105"/>
      <c r="K17" s="1103"/>
      <c r="L17" s="1103"/>
      <c r="M17" s="1103"/>
      <c r="N17" s="1103"/>
      <c r="O17" s="1103"/>
      <c r="P17" s="1540"/>
      <c r="Q17" s="1103"/>
      <c r="R17" s="1103"/>
      <c r="S17" s="1103"/>
      <c r="T17" s="1103"/>
      <c r="U17" s="1103">
        <v>4660.272999055539</v>
      </c>
      <c r="V17" s="1103">
        <v>4846.5885645770204</v>
      </c>
      <c r="W17" s="1103">
        <v>5112.6535970628684</v>
      </c>
      <c r="X17" s="1103">
        <v>5117.8323493341868</v>
      </c>
      <c r="Y17" s="1103">
        <v>5221.0707640535211</v>
      </c>
      <c r="Z17" s="1103">
        <v>5257.4402174611332</v>
      </c>
      <c r="AA17" s="1103">
        <v>5503.4937040354762</v>
      </c>
      <c r="AB17" s="1103">
        <v>5530.0060236402578</v>
      </c>
      <c r="AC17" s="1103">
        <v>5450.1055301508195</v>
      </c>
      <c r="AD17" s="1103">
        <v>5137.9046072529554</v>
      </c>
      <c r="AE17" s="1103">
        <v>5451.3443189278532</v>
      </c>
      <c r="AF17" s="1103">
        <v>5802.4825610137832</v>
      </c>
    </row>
    <row r="18" spans="1:32" ht="18.95" customHeight="1" x14ac:dyDescent="0.15">
      <c r="A18" s="453" t="s">
        <v>452</v>
      </c>
      <c r="B18" s="454">
        <v>12</v>
      </c>
      <c r="C18" s="1111"/>
      <c r="D18" s="1073" t="s">
        <v>204</v>
      </c>
      <c r="E18" s="1072"/>
      <c r="F18" s="1106"/>
      <c r="G18" s="1106"/>
      <c r="H18" s="1106"/>
      <c r="I18" s="1106"/>
      <c r="J18" s="1106"/>
      <c r="K18" s="1106"/>
      <c r="L18" s="1106"/>
      <c r="M18" s="1106"/>
      <c r="N18" s="1106"/>
      <c r="O18" s="1106"/>
      <c r="P18" s="1540"/>
      <c r="Q18" s="1103"/>
      <c r="R18" s="1103"/>
      <c r="S18" s="1103"/>
      <c r="T18" s="1103"/>
      <c r="U18" s="1103">
        <v>7476.4925499198716</v>
      </c>
      <c r="V18" s="1103">
        <v>7669.3546548292743</v>
      </c>
      <c r="W18" s="1103">
        <v>7220.6915955874065</v>
      </c>
      <c r="X18" s="1103">
        <v>8048.0815057121299</v>
      </c>
      <c r="Y18" s="1103">
        <v>8265.8481269146923</v>
      </c>
      <c r="Z18" s="1103">
        <v>8565.2280581661435</v>
      </c>
      <c r="AA18" s="1103">
        <v>8998.4350467183012</v>
      </c>
      <c r="AB18" s="1103">
        <v>9123.5050283294549</v>
      </c>
      <c r="AC18" s="1103">
        <v>9209.7765402218556</v>
      </c>
      <c r="AD18" s="1103">
        <v>6104.8960130077758</v>
      </c>
      <c r="AE18" s="1103">
        <v>6776.065310250764</v>
      </c>
      <c r="AF18" s="1103">
        <v>7656.4890935770745</v>
      </c>
    </row>
    <row r="19" spans="1:32" ht="18.95" customHeight="1" x14ac:dyDescent="0.15">
      <c r="A19" s="453" t="s">
        <v>439</v>
      </c>
      <c r="B19" s="454">
        <v>13</v>
      </c>
      <c r="C19" s="1111"/>
      <c r="D19" s="1073" t="s">
        <v>205</v>
      </c>
      <c r="E19" s="1536"/>
      <c r="F19" s="1105"/>
      <c r="G19" s="1105"/>
      <c r="H19" s="1105"/>
      <c r="I19" s="1105"/>
      <c r="J19" s="1105"/>
      <c r="K19" s="1103"/>
      <c r="L19" s="1103"/>
      <c r="M19" s="1103"/>
      <c r="N19" s="1103"/>
      <c r="O19" s="1103"/>
      <c r="P19" s="1540"/>
      <c r="Q19" s="1103"/>
      <c r="R19" s="1103"/>
      <c r="S19" s="1103"/>
      <c r="T19" s="1103"/>
      <c r="U19" s="1103">
        <v>3230.3320931280159</v>
      </c>
      <c r="V19" s="1103">
        <v>3005.4107815131774</v>
      </c>
      <c r="W19" s="1103">
        <v>3137.4382510848654</v>
      </c>
      <c r="X19" s="1103">
        <v>3137.4743474815641</v>
      </c>
      <c r="Y19" s="1103">
        <v>3143.5753301415193</v>
      </c>
      <c r="Z19" s="1103">
        <v>3446.0273677604855</v>
      </c>
      <c r="AA19" s="1103">
        <v>3587.3278502319836</v>
      </c>
      <c r="AB19" s="1103">
        <v>3623.2811589359549</v>
      </c>
      <c r="AC19" s="1103">
        <v>3455.5736549329099</v>
      </c>
      <c r="AD19" s="1103">
        <v>2040.9377047548905</v>
      </c>
      <c r="AE19" s="1103">
        <v>2102.6514323928632</v>
      </c>
      <c r="AF19" s="1103">
        <v>2801.8195231947047</v>
      </c>
    </row>
    <row r="20" spans="1:32" ht="18.95" customHeight="1" x14ac:dyDescent="0.15">
      <c r="A20" s="453" t="s">
        <v>491</v>
      </c>
      <c r="B20" s="454">
        <v>14</v>
      </c>
      <c r="C20" s="1111"/>
      <c r="D20" s="1073" t="s">
        <v>533</v>
      </c>
      <c r="E20" s="1536"/>
      <c r="F20" s="1105"/>
      <c r="G20" s="1105"/>
      <c r="H20" s="1105"/>
      <c r="I20" s="1105"/>
      <c r="J20" s="1105"/>
      <c r="K20" s="1103"/>
      <c r="L20" s="1103"/>
      <c r="M20" s="1103"/>
      <c r="N20" s="1103"/>
      <c r="O20" s="1103"/>
      <c r="P20" s="1540"/>
      <c r="Q20" s="1103"/>
      <c r="R20" s="1103"/>
      <c r="S20" s="1103"/>
      <c r="T20" s="1103"/>
      <c r="U20" s="1103">
        <v>16696.741605168299</v>
      </c>
      <c r="V20" s="1103">
        <v>16137.868808599307</v>
      </c>
      <c r="W20" s="1103">
        <v>15855.135669559815</v>
      </c>
      <c r="X20" s="1103">
        <v>15308.095322017176</v>
      </c>
      <c r="Y20" s="1103">
        <v>15944.108255103931</v>
      </c>
      <c r="Z20" s="1103">
        <v>16086.982884860536</v>
      </c>
      <c r="AA20" s="1103">
        <v>15565.148208738985</v>
      </c>
      <c r="AB20" s="1103">
        <v>15097.115569697726</v>
      </c>
      <c r="AC20" s="1103">
        <v>14252.39690805813</v>
      </c>
      <c r="AD20" s="1103">
        <v>14324.144628441885</v>
      </c>
      <c r="AE20" s="1103">
        <v>13627.447383060429</v>
      </c>
      <c r="AF20" s="1103">
        <v>12319.631215244504</v>
      </c>
    </row>
    <row r="21" spans="1:32" ht="18.95" customHeight="1" x14ac:dyDescent="0.15">
      <c r="A21" s="453" t="s">
        <v>490</v>
      </c>
      <c r="B21" s="454">
        <v>15</v>
      </c>
      <c r="C21" s="1111"/>
      <c r="D21" s="1073" t="s">
        <v>632</v>
      </c>
      <c r="E21" s="1536"/>
      <c r="F21" s="1105"/>
      <c r="G21" s="1105"/>
      <c r="H21" s="1105"/>
      <c r="I21" s="1105"/>
      <c r="J21" s="1105"/>
      <c r="K21" s="1107"/>
      <c r="L21" s="1107"/>
      <c r="M21" s="1107"/>
      <c r="N21" s="1107"/>
      <c r="O21" s="894"/>
      <c r="P21" s="1540"/>
      <c r="Q21" s="1103"/>
      <c r="R21" s="1103"/>
      <c r="S21" s="1103"/>
      <c r="T21" s="1103"/>
      <c r="U21" s="1103">
        <v>15113.168769912658</v>
      </c>
      <c r="V21" s="1103">
        <v>15067.336738579244</v>
      </c>
      <c r="W21" s="1103">
        <v>15493.86105955858</v>
      </c>
      <c r="X21" s="1103">
        <v>15138.011751044418</v>
      </c>
      <c r="Y21" s="1103">
        <v>15818.806617264896</v>
      </c>
      <c r="Z21" s="1103">
        <v>15114.448699792301</v>
      </c>
      <c r="AA21" s="1103">
        <v>15408.172435625394</v>
      </c>
      <c r="AB21" s="1103">
        <v>15186.173031624316</v>
      </c>
      <c r="AC21" s="1103">
        <v>15445.800565875023</v>
      </c>
      <c r="AD21" s="1103">
        <v>15206.047524580468</v>
      </c>
      <c r="AE21" s="1103">
        <v>15962.197785134442</v>
      </c>
      <c r="AF21" s="1103">
        <v>16512.445008421131</v>
      </c>
    </row>
    <row r="22" spans="1:32" ht="18.95" customHeight="1" x14ac:dyDescent="0.15">
      <c r="A22" s="453" t="s">
        <v>453</v>
      </c>
      <c r="B22" s="454">
        <v>16</v>
      </c>
      <c r="C22" s="1111"/>
      <c r="D22" s="1073" t="s">
        <v>1041</v>
      </c>
      <c r="E22" s="1536"/>
      <c r="F22" s="1105"/>
      <c r="G22" s="1105"/>
      <c r="H22" s="1105"/>
      <c r="I22" s="1105"/>
      <c r="J22" s="1105"/>
      <c r="K22" s="1103"/>
      <c r="L22" s="1103"/>
      <c r="M22" s="1103"/>
      <c r="N22" s="1103"/>
      <c r="O22" s="1103"/>
      <c r="P22" s="1540"/>
      <c r="Q22" s="1103"/>
      <c r="R22" s="1103"/>
      <c r="S22" s="1103"/>
      <c r="T22" s="1103"/>
      <c r="U22" s="1103">
        <v>82711.337983682824</v>
      </c>
      <c r="V22" s="1103">
        <v>81831.600248581031</v>
      </c>
      <c r="W22" s="1103">
        <v>81548.69067072912</v>
      </c>
      <c r="X22" s="1103">
        <v>80596.875358521444</v>
      </c>
      <c r="Y22" s="1103">
        <v>80907.440537322473</v>
      </c>
      <c r="Z22" s="1103">
        <v>80549.39818680656</v>
      </c>
      <c r="AA22" s="1103">
        <v>80726.528319600955</v>
      </c>
      <c r="AB22" s="1103">
        <v>79219.544458287535</v>
      </c>
      <c r="AC22" s="1103">
        <v>77583.6247617029</v>
      </c>
      <c r="AD22" s="1103">
        <v>76883.621366729189</v>
      </c>
      <c r="AE22" s="1103">
        <v>76976.213931642589</v>
      </c>
      <c r="AF22" s="1103">
        <v>77353.159258334403</v>
      </c>
    </row>
    <row r="23" spans="1:32" ht="18.95" customHeight="1" x14ac:dyDescent="0.15">
      <c r="A23" s="453" t="s">
        <v>454</v>
      </c>
      <c r="B23" s="454">
        <v>17</v>
      </c>
      <c r="C23" s="1111"/>
      <c r="D23" s="1533" t="s">
        <v>206</v>
      </c>
      <c r="E23" s="1536"/>
      <c r="F23" s="1105"/>
      <c r="G23" s="1105"/>
      <c r="H23" s="1105"/>
      <c r="I23" s="1105"/>
      <c r="J23" s="1105"/>
      <c r="K23" s="1103"/>
      <c r="L23" s="1103"/>
      <c r="M23" s="1103"/>
      <c r="N23" s="1103"/>
      <c r="O23" s="1103"/>
      <c r="P23" s="1540"/>
      <c r="Q23" s="1103"/>
      <c r="R23" s="1103"/>
      <c r="S23" s="1103"/>
      <c r="T23" s="1103"/>
      <c r="U23" s="1103">
        <v>7946.1200600037464</v>
      </c>
      <c r="V23" s="1103">
        <v>7628.3031247023218</v>
      </c>
      <c r="W23" s="1103">
        <v>7843.2100143498901</v>
      </c>
      <c r="X23" s="1103">
        <v>7821.9645953838417</v>
      </c>
      <c r="Y23" s="1103">
        <v>8275.0388874874516</v>
      </c>
      <c r="Z23" s="1103">
        <v>8487.0272872701098</v>
      </c>
      <c r="AA23" s="1103">
        <v>8497.7543582822382</v>
      </c>
      <c r="AB23" s="1103">
        <v>8471.4285381914524</v>
      </c>
      <c r="AC23" s="1103">
        <v>8524.7854066637428</v>
      </c>
      <c r="AD23" s="1103">
        <v>8547.8818050943501</v>
      </c>
      <c r="AE23" s="1103">
        <v>8916.2693658038061</v>
      </c>
      <c r="AF23" s="1103">
        <v>9433.7200986722182</v>
      </c>
    </row>
    <row r="24" spans="1:32" ht="18.95" customHeight="1" x14ac:dyDescent="0.15">
      <c r="A24" s="453" t="s">
        <v>455</v>
      </c>
      <c r="B24" s="454">
        <v>18</v>
      </c>
      <c r="C24" s="1111"/>
      <c r="D24" s="1073" t="s">
        <v>207</v>
      </c>
      <c r="E24" s="1536"/>
      <c r="F24" s="1105"/>
      <c r="G24" s="1105"/>
      <c r="H24" s="1105"/>
      <c r="I24" s="1105"/>
      <c r="J24" s="1105"/>
      <c r="K24" s="1103"/>
      <c r="L24" s="1103"/>
      <c r="M24" s="1103"/>
      <c r="N24" s="1103"/>
      <c r="O24" s="1103"/>
      <c r="P24" s="1540"/>
      <c r="Q24" s="1103"/>
      <c r="R24" s="1103"/>
      <c r="S24" s="1103"/>
      <c r="T24" s="1103"/>
      <c r="U24" s="1103">
        <v>10471.558556754837</v>
      </c>
      <c r="V24" s="1103">
        <v>10217.714485712084</v>
      </c>
      <c r="W24" s="1103">
        <v>9834.4436891866499</v>
      </c>
      <c r="X24" s="1103">
        <v>10064.081800389482</v>
      </c>
      <c r="Y24" s="1103">
        <v>10266.64776791598</v>
      </c>
      <c r="Z24" s="1103">
        <v>10308.871929187941</v>
      </c>
      <c r="AA24" s="1103">
        <v>10522.8255708875</v>
      </c>
      <c r="AB24" s="1103">
        <v>10770.569036322113</v>
      </c>
      <c r="AC24" s="1103">
        <v>10797.029337789427</v>
      </c>
      <c r="AD24" s="1103">
        <v>12967.526435878461</v>
      </c>
      <c r="AE24" s="1103">
        <v>11071.12610962395</v>
      </c>
      <c r="AF24" s="1103">
        <v>10816.738719477065</v>
      </c>
    </row>
    <row r="25" spans="1:32" ht="18.95" customHeight="1" x14ac:dyDescent="0.15">
      <c r="A25" s="453" t="s">
        <v>456</v>
      </c>
      <c r="B25" s="454">
        <v>18</v>
      </c>
      <c r="C25" s="1072"/>
      <c r="D25" s="1073" t="s">
        <v>208</v>
      </c>
      <c r="E25" s="1537"/>
      <c r="F25" s="1105"/>
      <c r="G25" s="1105"/>
      <c r="H25" s="1105"/>
      <c r="I25" s="1105"/>
      <c r="J25" s="1105"/>
      <c r="K25" s="1103"/>
      <c r="L25" s="1103"/>
      <c r="M25" s="1103"/>
      <c r="N25" s="1103"/>
      <c r="O25" s="1103"/>
      <c r="P25" s="1540"/>
      <c r="Q25" s="1103"/>
      <c r="R25" s="1103"/>
      <c r="S25" s="1103"/>
      <c r="T25" s="1103"/>
      <c r="U25" s="1103">
        <v>8288.6857609103063</v>
      </c>
      <c r="V25" s="1103">
        <v>8097.8977540654514</v>
      </c>
      <c r="W25" s="1103">
        <v>7904.0985327587532</v>
      </c>
      <c r="X25" s="1103">
        <v>8034.5475790014261</v>
      </c>
      <c r="Y25" s="1103">
        <v>8076.4768946168369</v>
      </c>
      <c r="Z25" s="1103">
        <v>8043.7442010741606</v>
      </c>
      <c r="AA25" s="1103">
        <v>8087.2051323990672</v>
      </c>
      <c r="AB25" s="1103">
        <v>8117.7694528127195</v>
      </c>
      <c r="AC25" s="1103">
        <v>8189.6763150198331</v>
      </c>
      <c r="AD25" s="1103">
        <v>8226.9250655717133</v>
      </c>
      <c r="AE25" s="1103">
        <v>8283.7855428800649</v>
      </c>
      <c r="AF25" s="1103">
        <v>8366.6348939943382</v>
      </c>
    </row>
    <row r="26" spans="1:32" ht="18.95" customHeight="1" x14ac:dyDescent="0.15">
      <c r="A26" s="453" t="s">
        <v>457</v>
      </c>
      <c r="B26" s="454">
        <v>20</v>
      </c>
      <c r="C26" s="1074"/>
      <c r="D26" s="1073" t="s">
        <v>209</v>
      </c>
      <c r="E26" s="1536"/>
      <c r="F26" s="1105"/>
      <c r="G26" s="1105"/>
      <c r="H26" s="1105"/>
      <c r="I26" s="1105"/>
      <c r="J26" s="1105"/>
      <c r="K26" s="1103"/>
      <c r="L26" s="1103"/>
      <c r="M26" s="1103"/>
      <c r="N26" s="1103"/>
      <c r="O26" s="1103"/>
      <c r="P26" s="1540"/>
      <c r="Q26" s="1103"/>
      <c r="R26" s="1103"/>
      <c r="S26" s="1103"/>
      <c r="T26" s="1103"/>
      <c r="U26" s="1103">
        <v>5762.4770177037126</v>
      </c>
      <c r="V26" s="1103">
        <v>5822.2155588024116</v>
      </c>
      <c r="W26" s="1103">
        <v>5750.0035003065668</v>
      </c>
      <c r="X26" s="1103">
        <v>5589.0926008704055</v>
      </c>
      <c r="Y26" s="1103">
        <v>5746.9774739099712</v>
      </c>
      <c r="Z26" s="1103">
        <v>5783.3092751020995</v>
      </c>
      <c r="AA26" s="1103">
        <v>5697.5884416538365</v>
      </c>
      <c r="AB26" s="1103">
        <v>5698.9324770225585</v>
      </c>
      <c r="AC26" s="1103">
        <v>5792.3705751524976</v>
      </c>
      <c r="AD26" s="1103">
        <v>5746.8901779459675</v>
      </c>
      <c r="AE26" s="1103">
        <v>5847.7383743736127</v>
      </c>
      <c r="AF26" s="1103">
        <v>5913.8903454968513</v>
      </c>
    </row>
    <row r="27" spans="1:32" s="239" customFormat="1" ht="18.95" customHeight="1" x14ac:dyDescent="0.15">
      <c r="A27" s="453" t="s">
        <v>458</v>
      </c>
      <c r="B27" s="443">
        <v>21</v>
      </c>
      <c r="C27" s="1111"/>
      <c r="D27" s="1073" t="s">
        <v>210</v>
      </c>
      <c r="E27" s="1111"/>
      <c r="F27" s="1108"/>
      <c r="G27" s="1108"/>
      <c r="H27" s="1108"/>
      <c r="I27" s="1109"/>
      <c r="J27" s="1108"/>
      <c r="K27" s="1108"/>
      <c r="L27" s="1108"/>
      <c r="M27" s="1110"/>
      <c r="N27" s="1110"/>
      <c r="O27" s="1110"/>
      <c r="P27" s="1540"/>
      <c r="Q27" s="1103"/>
      <c r="R27" s="1103"/>
      <c r="S27" s="1103"/>
      <c r="T27" s="1103"/>
      <c r="U27" s="1103">
        <v>4779.8732986800987</v>
      </c>
      <c r="V27" s="1103">
        <v>4600.3537527834487</v>
      </c>
      <c r="W27" s="1103">
        <v>4495.4905738193074</v>
      </c>
      <c r="X27" s="1103">
        <v>4408.2369434039738</v>
      </c>
      <c r="Y27" s="1103">
        <v>4355.3578362288636</v>
      </c>
      <c r="Z27" s="1103">
        <v>4270.3239135338044</v>
      </c>
      <c r="AA27" s="1103">
        <v>4431.0774228990858</v>
      </c>
      <c r="AB27" s="1103">
        <v>4436.6907613802441</v>
      </c>
      <c r="AC27" s="1103">
        <v>4524.1278265723759</v>
      </c>
      <c r="AD27" s="1103">
        <v>4170.1259512723209</v>
      </c>
      <c r="AE27" s="1103">
        <v>4614.8790654343984</v>
      </c>
      <c r="AF27" s="1103">
        <v>4910.5641215786609</v>
      </c>
    </row>
    <row r="28" spans="1:32" s="239" customFormat="1" ht="20.100000000000001" customHeight="1" x14ac:dyDescent="0.15">
      <c r="A28" s="443"/>
      <c r="B28" s="443"/>
      <c r="C28" s="802"/>
      <c r="D28" s="802"/>
      <c r="E28" s="802"/>
      <c r="F28" s="1108"/>
      <c r="G28" s="1108"/>
      <c r="H28" s="1108"/>
      <c r="I28" s="1109"/>
      <c r="J28" s="1108"/>
      <c r="K28" s="1108"/>
      <c r="L28" s="1108"/>
      <c r="M28" s="1110"/>
      <c r="N28" s="1110"/>
      <c r="O28" s="1110"/>
      <c r="P28" s="806"/>
      <c r="Q28" s="806"/>
      <c r="R28" s="806"/>
      <c r="S28" s="806"/>
      <c r="T28" s="806"/>
      <c r="U28" s="806"/>
    </row>
    <row r="29" spans="1:32" s="239" customFormat="1" ht="20.100000000000001" customHeight="1" x14ac:dyDescent="0.15">
      <c r="A29" s="443"/>
      <c r="B29" s="443"/>
      <c r="C29" s="802"/>
      <c r="D29" s="803"/>
      <c r="E29" s="802"/>
      <c r="F29" s="1544"/>
      <c r="G29" s="1108"/>
      <c r="H29" s="1108"/>
      <c r="I29" s="1545"/>
      <c r="J29" s="1545"/>
      <c r="K29" s="2755"/>
      <c r="L29" s="2755"/>
      <c r="M29" s="1110"/>
      <c r="N29" s="1545"/>
      <c r="O29" s="1545"/>
      <c r="Q29" s="803"/>
      <c r="R29" s="803"/>
      <c r="S29" s="803"/>
      <c r="T29" s="803"/>
      <c r="U29" s="802" t="s">
        <v>1305</v>
      </c>
      <c r="V29" s="803"/>
      <c r="W29" s="803"/>
      <c r="X29" s="803" t="s">
        <v>212</v>
      </c>
      <c r="Y29" s="803" t="s">
        <v>424</v>
      </c>
      <c r="Z29" s="803"/>
      <c r="AA29" s="803"/>
      <c r="AB29" s="803"/>
      <c r="AC29" s="803"/>
      <c r="AD29" s="803"/>
      <c r="AE29" s="803" t="s">
        <v>1044</v>
      </c>
      <c r="AF29" s="803"/>
    </row>
    <row r="30" spans="1:32" ht="18.95" customHeight="1" x14ac:dyDescent="0.15">
      <c r="C30" s="2756" t="s">
        <v>1528</v>
      </c>
      <c r="D30" s="2757"/>
      <c r="E30" s="1538"/>
      <c r="F30" s="1112"/>
      <c r="G30" s="1112"/>
      <c r="H30" s="1112"/>
      <c r="I30" s="1112"/>
      <c r="J30" s="1112"/>
      <c r="K30" s="799"/>
      <c r="L30" s="799"/>
      <c r="M30" s="799"/>
      <c r="N30" s="799"/>
      <c r="O30" s="799"/>
      <c r="P30" s="1541"/>
      <c r="Q30" s="799"/>
      <c r="R30" s="799"/>
      <c r="S30" s="799"/>
      <c r="T30" s="799"/>
      <c r="U30" s="1667" t="s">
        <v>489</v>
      </c>
      <c r="V30" s="1667" t="s">
        <v>1232</v>
      </c>
      <c r="W30" s="1667" t="s">
        <v>2147</v>
      </c>
      <c r="X30" s="1667" t="s">
        <v>414</v>
      </c>
      <c r="Y30" s="1667" t="s">
        <v>168</v>
      </c>
      <c r="Z30" s="1667" t="s">
        <v>428</v>
      </c>
      <c r="AA30" s="1667" t="s">
        <v>1668</v>
      </c>
      <c r="AB30" s="1667" t="s">
        <v>1677</v>
      </c>
      <c r="AC30" s="1667" t="s">
        <v>1776</v>
      </c>
      <c r="AD30" s="1667" t="s">
        <v>2148</v>
      </c>
      <c r="AE30" s="1667" t="s">
        <v>2149</v>
      </c>
      <c r="AF30" s="1667" t="s">
        <v>2150</v>
      </c>
    </row>
    <row r="31" spans="1:32" ht="18.95" customHeight="1" x14ac:dyDescent="0.15">
      <c r="C31" s="2758"/>
      <c r="D31" s="2759"/>
      <c r="E31" s="1538"/>
      <c r="F31" s="1112"/>
      <c r="G31" s="1112"/>
      <c r="H31" s="1112"/>
      <c r="I31" s="1112"/>
      <c r="J31" s="1112"/>
      <c r="K31" s="799"/>
      <c r="L31" s="799"/>
      <c r="M31" s="799"/>
      <c r="N31" s="799"/>
      <c r="O31" s="799"/>
      <c r="P31" s="1541"/>
      <c r="Q31" s="799"/>
      <c r="R31" s="799"/>
      <c r="S31" s="799"/>
      <c r="T31" s="799"/>
      <c r="U31" s="1668">
        <v>2011</v>
      </c>
      <c r="V31" s="1668">
        <v>2012</v>
      </c>
      <c r="W31" s="1668">
        <v>2013</v>
      </c>
      <c r="X31" s="1668">
        <v>2014</v>
      </c>
      <c r="Y31" s="1668">
        <v>2015</v>
      </c>
      <c r="Z31" s="1668">
        <v>2016</v>
      </c>
      <c r="AA31" s="1668">
        <v>2017</v>
      </c>
      <c r="AB31" s="1668">
        <v>2018</v>
      </c>
      <c r="AC31" s="1668">
        <v>2019</v>
      </c>
      <c r="AD31" s="1668">
        <v>2020</v>
      </c>
      <c r="AE31" s="1668">
        <v>2021</v>
      </c>
      <c r="AF31" s="1668">
        <v>2022</v>
      </c>
    </row>
    <row r="32" spans="1:32" ht="18.95" customHeight="1" x14ac:dyDescent="0.15">
      <c r="C32" s="2754" t="s">
        <v>1286</v>
      </c>
      <c r="D32" s="2754"/>
      <c r="E32" s="1539"/>
      <c r="F32" s="890"/>
      <c r="G32" s="891"/>
      <c r="H32" s="891"/>
      <c r="I32" s="891"/>
      <c r="J32" s="891"/>
      <c r="K32" s="894"/>
      <c r="L32" s="807"/>
      <c r="M32" s="807"/>
      <c r="N32" s="807"/>
      <c r="O32" s="807"/>
      <c r="P32" s="1542"/>
      <c r="Q32" s="807"/>
      <c r="R32" s="807"/>
      <c r="S32" s="807"/>
      <c r="T32" s="807"/>
      <c r="U32" s="1590" t="s">
        <v>71</v>
      </c>
      <c r="V32" s="2406">
        <v>0.10950007406529405</v>
      </c>
      <c r="W32" s="2406">
        <v>2.33470175611874</v>
      </c>
      <c r="X32" s="2406">
        <v>4.4211244682923478E-2</v>
      </c>
      <c r="Y32" s="2406">
        <v>3.7364249653697224</v>
      </c>
      <c r="Z32" s="2406">
        <v>1.3537859899381832</v>
      </c>
      <c r="AA32" s="2406">
        <v>1.8460139929195707</v>
      </c>
      <c r="AB32" s="2406">
        <v>1.4405394408668393</v>
      </c>
      <c r="AC32" s="2406">
        <v>-0.85956067543541126</v>
      </c>
      <c r="AD32" s="2406">
        <v>-2.8375440173665223</v>
      </c>
      <c r="AE32" s="2406">
        <v>1.5879258584502232</v>
      </c>
      <c r="AF32" s="2406">
        <v>4.0197234040568741</v>
      </c>
    </row>
    <row r="33" spans="3:32" ht="18.95" customHeight="1" x14ac:dyDescent="0.15">
      <c r="C33" s="1072"/>
      <c r="D33" s="1073" t="s">
        <v>203</v>
      </c>
      <c r="E33" s="1539"/>
      <c r="F33" s="890"/>
      <c r="G33" s="891"/>
      <c r="H33" s="891"/>
      <c r="I33" s="891"/>
      <c r="J33" s="891"/>
      <c r="K33" s="894"/>
      <c r="L33" s="807"/>
      <c r="M33" s="807"/>
      <c r="N33" s="807"/>
      <c r="O33" s="807"/>
      <c r="P33" s="1542"/>
      <c r="Q33" s="807"/>
      <c r="R33" s="807"/>
      <c r="S33" s="807"/>
      <c r="T33" s="807"/>
      <c r="U33" s="1590" t="s">
        <v>71</v>
      </c>
      <c r="V33" s="2406">
        <v>3.8923803488269515</v>
      </c>
      <c r="W33" s="2406">
        <v>-2.5875656746805142</v>
      </c>
      <c r="X33" s="2406">
        <v>-3.2552943609027607</v>
      </c>
      <c r="Y33" s="2406">
        <v>10.719367616282982</v>
      </c>
      <c r="Z33" s="2406">
        <v>10.528450885136586</v>
      </c>
      <c r="AA33" s="2406">
        <v>1.1358049818604776</v>
      </c>
      <c r="AB33" s="2406">
        <v>-10.818459683401727</v>
      </c>
      <c r="AC33" s="2406">
        <v>-2.0405241787764594</v>
      </c>
      <c r="AD33" s="2406">
        <v>-3.0590626498564699</v>
      </c>
      <c r="AE33" s="2406">
        <v>1.9351176486372301</v>
      </c>
      <c r="AF33" s="2406">
        <v>13.690743846909005</v>
      </c>
    </row>
    <row r="34" spans="3:32" ht="18.95" customHeight="1" x14ac:dyDescent="0.15">
      <c r="C34" s="1072"/>
      <c r="D34" s="1073" t="s">
        <v>1036</v>
      </c>
      <c r="E34" s="1539"/>
      <c r="F34" s="890"/>
      <c r="G34" s="891"/>
      <c r="H34" s="891"/>
      <c r="I34" s="891"/>
      <c r="J34" s="891"/>
      <c r="K34" s="894"/>
      <c r="L34" s="807"/>
      <c r="M34" s="807"/>
      <c r="N34" s="807"/>
      <c r="O34" s="807"/>
      <c r="P34" s="1542"/>
      <c r="Q34" s="807"/>
      <c r="R34" s="807"/>
      <c r="S34" s="807"/>
      <c r="T34" s="807"/>
      <c r="U34" s="1590" t="s">
        <v>71</v>
      </c>
      <c r="V34" s="2406">
        <v>-12.956905652238548</v>
      </c>
      <c r="W34" s="2406">
        <v>-3.3152687499861999</v>
      </c>
      <c r="X34" s="2406">
        <v>-2.3149540331621421</v>
      </c>
      <c r="Y34" s="2406">
        <v>5.6401221291898285</v>
      </c>
      <c r="Z34" s="2406">
        <v>9.7819613480611967</v>
      </c>
      <c r="AA34" s="2406">
        <v>4.5795955657644605</v>
      </c>
      <c r="AB34" s="2406">
        <v>5.4243576008047967</v>
      </c>
      <c r="AC34" s="2406">
        <v>2.5226235426707655</v>
      </c>
      <c r="AD34" s="2406">
        <v>0.58725184462706803</v>
      </c>
      <c r="AE34" s="2406">
        <v>17.427298141808301</v>
      </c>
      <c r="AF34" s="2406">
        <v>1.9630857107885813</v>
      </c>
    </row>
    <row r="35" spans="3:32" ht="18.95" customHeight="1" x14ac:dyDescent="0.15">
      <c r="C35" s="1072"/>
      <c r="D35" s="1073" t="s">
        <v>1037</v>
      </c>
      <c r="E35" s="1539"/>
      <c r="F35" s="890"/>
      <c r="G35" s="891"/>
      <c r="H35" s="891"/>
      <c r="I35" s="891"/>
      <c r="J35" s="891"/>
      <c r="K35" s="894"/>
      <c r="L35" s="807"/>
      <c r="M35" s="807"/>
      <c r="N35" s="807"/>
      <c r="O35" s="807"/>
      <c r="P35" s="1542"/>
      <c r="Q35" s="807"/>
      <c r="R35" s="807"/>
      <c r="S35" s="807"/>
      <c r="T35" s="807"/>
      <c r="U35" s="1590" t="s">
        <v>71</v>
      </c>
      <c r="V35" s="2406">
        <v>15.792018403397478</v>
      </c>
      <c r="W35" s="2406">
        <v>-8.2351417106770182</v>
      </c>
      <c r="X35" s="2406">
        <v>14.961204474778267</v>
      </c>
      <c r="Y35" s="2406">
        <v>22.203067131803643</v>
      </c>
      <c r="Z35" s="2406">
        <v>2.7132114786608152</v>
      </c>
      <c r="AA35" s="2406">
        <v>3.730427689290261</v>
      </c>
      <c r="AB35" s="2406">
        <v>-7.5490109085631918</v>
      </c>
      <c r="AC35" s="2406">
        <v>-8.002298967114962</v>
      </c>
      <c r="AD35" s="2406">
        <v>-5.1654341889334372</v>
      </c>
      <c r="AE35" s="2406">
        <v>4.7928409693279495</v>
      </c>
      <c r="AF35" s="2406">
        <v>-0.52513711198969304</v>
      </c>
    </row>
    <row r="36" spans="3:32" ht="18.95" customHeight="1" x14ac:dyDescent="0.15">
      <c r="C36" s="1072"/>
      <c r="D36" s="1073" t="s">
        <v>1038</v>
      </c>
      <c r="E36" s="1539"/>
      <c r="F36" s="890"/>
      <c r="G36" s="891"/>
      <c r="H36" s="891"/>
      <c r="I36" s="891"/>
      <c r="J36" s="891"/>
      <c r="K36" s="894"/>
      <c r="L36" s="807"/>
      <c r="M36" s="807"/>
      <c r="N36" s="807"/>
      <c r="O36" s="807"/>
      <c r="P36" s="1542"/>
      <c r="Q36" s="807"/>
      <c r="R36" s="807"/>
      <c r="S36" s="807"/>
      <c r="T36" s="807"/>
      <c r="U36" s="1590" t="s">
        <v>71</v>
      </c>
      <c r="V36" s="2406">
        <v>0.46588369068998325</v>
      </c>
      <c r="W36" s="2406">
        <v>20.31127047296706</v>
      </c>
      <c r="X36" s="2406">
        <v>13.928742792700932</v>
      </c>
      <c r="Y36" s="2406">
        <v>33.569380348924447</v>
      </c>
      <c r="Z36" s="2406">
        <v>0.50098755177800935</v>
      </c>
      <c r="AA36" s="2406">
        <v>1.4336038951957786</v>
      </c>
      <c r="AB36" s="2406">
        <v>-4.9670007951654327</v>
      </c>
      <c r="AC36" s="2406">
        <v>-3.8763498001022745</v>
      </c>
      <c r="AD36" s="2406">
        <v>-4.3076784671787323</v>
      </c>
      <c r="AE36" s="2406">
        <v>-8.0701742871309268</v>
      </c>
      <c r="AF36" s="2406">
        <v>14.898482604569852</v>
      </c>
    </row>
    <row r="37" spans="3:32" ht="18.95" customHeight="1" x14ac:dyDescent="0.15">
      <c r="C37" s="1072"/>
      <c r="D37" s="1073" t="s">
        <v>1039</v>
      </c>
      <c r="E37" s="1539"/>
      <c r="F37" s="890"/>
      <c r="G37" s="891"/>
      <c r="H37" s="891"/>
      <c r="I37" s="891"/>
      <c r="J37" s="891"/>
      <c r="K37" s="894"/>
      <c r="L37" s="807"/>
      <c r="M37" s="807"/>
      <c r="N37" s="807"/>
      <c r="O37" s="807"/>
      <c r="P37" s="1542"/>
      <c r="Q37" s="807"/>
      <c r="R37" s="807"/>
      <c r="S37" s="807"/>
      <c r="T37" s="807"/>
      <c r="U37" s="1590" t="s">
        <v>71</v>
      </c>
      <c r="V37" s="2406">
        <v>2.7571371524313326</v>
      </c>
      <c r="W37" s="2406">
        <v>5.5542338095741828</v>
      </c>
      <c r="X37" s="2406">
        <v>-0.93667706906671588</v>
      </c>
      <c r="Y37" s="2406">
        <v>5.0236652796601833</v>
      </c>
      <c r="Z37" s="2406">
        <v>1.0949821397263859</v>
      </c>
      <c r="AA37" s="2406">
        <v>1.1137690559026803</v>
      </c>
      <c r="AB37" s="2406">
        <v>3.4252867891296113</v>
      </c>
      <c r="AC37" s="2406">
        <v>-3.4747394831573408</v>
      </c>
      <c r="AD37" s="2406">
        <v>-0.39432820035476546</v>
      </c>
      <c r="AE37" s="2406">
        <v>1.0200309931808427</v>
      </c>
      <c r="AF37" s="2406">
        <v>5.0010996756132187</v>
      </c>
    </row>
    <row r="38" spans="3:32" ht="18.95" customHeight="1" x14ac:dyDescent="0.15">
      <c r="C38" s="1072"/>
      <c r="D38" s="1073" t="s">
        <v>1304</v>
      </c>
      <c r="E38" s="1539"/>
      <c r="F38" s="890"/>
      <c r="G38" s="891"/>
      <c r="H38" s="891"/>
      <c r="I38" s="891"/>
      <c r="J38" s="891"/>
      <c r="K38" s="894"/>
      <c r="L38" s="807"/>
      <c r="M38" s="807"/>
      <c r="N38" s="807"/>
      <c r="O38" s="807"/>
      <c r="P38" s="1542"/>
      <c r="Q38" s="807"/>
      <c r="R38" s="807"/>
      <c r="S38" s="807"/>
      <c r="T38" s="807"/>
      <c r="U38" s="1590" t="s">
        <v>71</v>
      </c>
      <c r="V38" s="2406">
        <v>-2.6400018174633222</v>
      </c>
      <c r="W38" s="2406">
        <v>-0.13405713336521741</v>
      </c>
      <c r="X38" s="2406">
        <v>9.1272593564299278</v>
      </c>
      <c r="Y38" s="2406">
        <v>12.491762746720681</v>
      </c>
      <c r="Z38" s="2406">
        <v>-2.3661103656921534</v>
      </c>
      <c r="AA38" s="2406">
        <v>-1.213183881706581</v>
      </c>
      <c r="AB38" s="2406">
        <v>-1.9798864449919185</v>
      </c>
      <c r="AC38" s="2406">
        <v>2.7503079252618301</v>
      </c>
      <c r="AD38" s="2406">
        <v>-0.15262975416021618</v>
      </c>
      <c r="AE38" s="2406">
        <v>-9.4813771675291481</v>
      </c>
      <c r="AF38" s="2406">
        <v>9.2448486092448157</v>
      </c>
    </row>
    <row r="39" spans="3:32" ht="18.95" customHeight="1" x14ac:dyDescent="0.15">
      <c r="C39" s="1072"/>
      <c r="D39" s="1073" t="s">
        <v>1040</v>
      </c>
      <c r="E39" s="1539"/>
      <c r="F39" s="890"/>
      <c r="G39" s="891"/>
      <c r="H39" s="891"/>
      <c r="I39" s="891"/>
      <c r="J39" s="891"/>
      <c r="K39" s="894"/>
      <c r="L39" s="807"/>
      <c r="M39" s="807"/>
      <c r="N39" s="807"/>
      <c r="O39" s="807"/>
      <c r="P39" s="1542"/>
      <c r="Q39" s="807"/>
      <c r="R39" s="807"/>
      <c r="S39" s="807"/>
      <c r="T39" s="807"/>
      <c r="U39" s="1590" t="s">
        <v>71</v>
      </c>
      <c r="V39" s="2406">
        <v>-12.915721699237071</v>
      </c>
      <c r="W39" s="2406">
        <v>3.6022633311865393</v>
      </c>
      <c r="X39" s="2406">
        <v>1.444286667649064</v>
      </c>
      <c r="Y39" s="2406">
        <v>7.5726763143408649</v>
      </c>
      <c r="Z39" s="2406">
        <v>5.3580948374410964</v>
      </c>
      <c r="AA39" s="2406">
        <v>4.4793486851874675</v>
      </c>
      <c r="AB39" s="2406">
        <v>1.8311999811966517</v>
      </c>
      <c r="AC39" s="2406">
        <v>9.1710301491891411</v>
      </c>
      <c r="AD39" s="2406">
        <v>4.7611972644629352</v>
      </c>
      <c r="AE39" s="2406">
        <v>1.0192018716449036</v>
      </c>
      <c r="AF39" s="2406">
        <v>-2.4085587794008489</v>
      </c>
    </row>
    <row r="40" spans="3:32" ht="18.95" customHeight="1" x14ac:dyDescent="0.15">
      <c r="C40" s="1072"/>
      <c r="D40" s="1073" t="s">
        <v>633</v>
      </c>
      <c r="E40" s="1539"/>
      <c r="F40" s="890"/>
      <c r="G40" s="891"/>
      <c r="H40" s="891"/>
      <c r="I40" s="891"/>
      <c r="J40" s="891"/>
      <c r="K40" s="894"/>
      <c r="L40" s="807"/>
      <c r="M40" s="807"/>
      <c r="N40" s="807"/>
      <c r="O40" s="807"/>
      <c r="P40" s="1542"/>
      <c r="Q40" s="807"/>
      <c r="R40" s="807"/>
      <c r="S40" s="807"/>
      <c r="T40" s="807"/>
      <c r="U40" s="1590" t="s">
        <v>71</v>
      </c>
      <c r="V40" s="2406">
        <v>3.9979538872345177</v>
      </c>
      <c r="W40" s="2406">
        <v>5.4897383786706611</v>
      </c>
      <c r="X40" s="2406">
        <v>0.10129284476252387</v>
      </c>
      <c r="Y40" s="2406">
        <v>2.0172293203931435</v>
      </c>
      <c r="Z40" s="2406">
        <v>0.69658993434855709</v>
      </c>
      <c r="AA40" s="2406">
        <v>4.6801005127389717</v>
      </c>
      <c r="AB40" s="2406">
        <v>0.48173616670699193</v>
      </c>
      <c r="AC40" s="2406">
        <v>-1.4448536429774395</v>
      </c>
      <c r="AD40" s="2406">
        <v>-5.7283463810144708</v>
      </c>
      <c r="AE40" s="2406">
        <v>6.100535833857812</v>
      </c>
      <c r="AF40" s="2406">
        <v>6.4413146839161772</v>
      </c>
    </row>
    <row r="41" spans="3:32" ht="18.95" customHeight="1" x14ac:dyDescent="0.15">
      <c r="C41" s="1072"/>
      <c r="D41" s="1073" t="s">
        <v>204</v>
      </c>
      <c r="E41" s="1539"/>
      <c r="F41" s="890"/>
      <c r="G41" s="891"/>
      <c r="H41" s="891"/>
      <c r="I41" s="891"/>
      <c r="J41" s="891"/>
      <c r="K41" s="894"/>
      <c r="L41" s="807"/>
      <c r="M41" s="807"/>
      <c r="N41" s="807"/>
      <c r="O41" s="807"/>
      <c r="P41" s="1542"/>
      <c r="Q41" s="807"/>
      <c r="R41" s="807"/>
      <c r="S41" s="807"/>
      <c r="T41" s="807"/>
      <c r="U41" s="1590" t="s">
        <v>71</v>
      </c>
      <c r="V41" s="2406">
        <v>2.5795799784682494</v>
      </c>
      <c r="W41" s="2406">
        <v>-5.8500757812699593</v>
      </c>
      <c r="X41" s="2406">
        <v>11.458596440129698</v>
      </c>
      <c r="Y41" s="2406">
        <v>2.7058202759005612</v>
      </c>
      <c r="Z41" s="2406">
        <v>3.6218900547740684</v>
      </c>
      <c r="AA41" s="2406">
        <v>5.0577402680963779</v>
      </c>
      <c r="AB41" s="2406">
        <v>1.3899081447141803</v>
      </c>
      <c r="AC41" s="2406">
        <v>0.94559614560980609</v>
      </c>
      <c r="AD41" s="2406">
        <v>-33.712875808160334</v>
      </c>
      <c r="AE41" s="2406">
        <v>10.993951343526899</v>
      </c>
      <c r="AF41" s="2406">
        <v>12.993141934367337</v>
      </c>
    </row>
    <row r="42" spans="3:32" ht="18.95" customHeight="1" x14ac:dyDescent="0.15">
      <c r="C42" s="1072"/>
      <c r="D42" s="1073" t="s">
        <v>205</v>
      </c>
      <c r="E42" s="1539"/>
      <c r="F42" s="890"/>
      <c r="G42" s="891"/>
      <c r="H42" s="891"/>
      <c r="I42" s="891"/>
      <c r="J42" s="891"/>
      <c r="K42" s="894"/>
      <c r="L42" s="807"/>
      <c r="M42" s="807"/>
      <c r="N42" s="807"/>
      <c r="O42" s="807"/>
      <c r="P42" s="1542"/>
      <c r="Q42" s="807"/>
      <c r="R42" s="807"/>
      <c r="S42" s="807"/>
      <c r="T42" s="807"/>
      <c r="U42" s="1590" t="s">
        <v>71</v>
      </c>
      <c r="V42" s="2406">
        <v>-6.9627922185870776</v>
      </c>
      <c r="W42" s="2406">
        <v>4.3929924782266871</v>
      </c>
      <c r="X42" s="2406">
        <v>1.150505406322111E-3</v>
      </c>
      <c r="Y42" s="2406">
        <v>0.19445522048180397</v>
      </c>
      <c r="Z42" s="2406">
        <v>9.6212753268219089</v>
      </c>
      <c r="AA42" s="2406">
        <v>4.1003877042139258</v>
      </c>
      <c r="AB42" s="2406">
        <v>1.0022309140673036</v>
      </c>
      <c r="AC42" s="2406">
        <v>-4.6286086187221409</v>
      </c>
      <c r="AD42" s="2406">
        <v>-40.937803428342335</v>
      </c>
      <c r="AE42" s="2406">
        <v>3.0237928131855663</v>
      </c>
      <c r="AF42" s="2406">
        <v>33.251735405624181</v>
      </c>
    </row>
    <row r="43" spans="3:32" ht="18.95" customHeight="1" x14ac:dyDescent="0.15">
      <c r="C43" s="1072"/>
      <c r="D43" s="1073" t="s">
        <v>533</v>
      </c>
      <c r="E43" s="1539"/>
      <c r="F43" s="890"/>
      <c r="G43" s="891"/>
      <c r="H43" s="891"/>
      <c r="I43" s="891"/>
      <c r="J43" s="891"/>
      <c r="K43" s="894"/>
      <c r="L43" s="807"/>
      <c r="M43" s="807"/>
      <c r="N43" s="807"/>
      <c r="O43" s="807"/>
      <c r="P43" s="1542"/>
      <c r="Q43" s="807"/>
      <c r="R43" s="807"/>
      <c r="S43" s="807"/>
      <c r="T43" s="807"/>
      <c r="U43" s="1590" t="s">
        <v>71</v>
      </c>
      <c r="V43" s="2406">
        <v>-3.3471967751839582</v>
      </c>
      <c r="W43" s="2406">
        <v>-1.7519856084641905</v>
      </c>
      <c r="X43" s="2406">
        <v>-3.4502407229027976</v>
      </c>
      <c r="Y43" s="2406">
        <v>4.1547489724080622</v>
      </c>
      <c r="Z43" s="2406">
        <v>0.89609671152897086</v>
      </c>
      <c r="AA43" s="2406">
        <v>-3.2438318599359528</v>
      </c>
      <c r="AB43" s="2406">
        <v>-3.0069269676371246</v>
      </c>
      <c r="AC43" s="2406">
        <v>-5.5952321338460065</v>
      </c>
      <c r="AD43" s="2406">
        <v>0.50340809932951647</v>
      </c>
      <c r="AE43" s="2406">
        <v>-4.863796502013118</v>
      </c>
      <c r="AF43" s="2406">
        <v>-9.5969269302892624</v>
      </c>
    </row>
    <row r="44" spans="3:32" ht="18.95" customHeight="1" x14ac:dyDescent="0.15">
      <c r="C44" s="1072"/>
      <c r="D44" s="1073" t="s">
        <v>632</v>
      </c>
      <c r="E44" s="1539"/>
      <c r="F44" s="890"/>
      <c r="G44" s="891"/>
      <c r="H44" s="891"/>
      <c r="I44" s="891"/>
      <c r="J44" s="891"/>
      <c r="K44" s="894"/>
      <c r="L44" s="894"/>
      <c r="M44" s="894"/>
      <c r="N44" s="894"/>
      <c r="O44" s="894"/>
      <c r="P44" s="1542"/>
      <c r="Q44" s="807"/>
      <c r="R44" s="807"/>
      <c r="S44" s="807"/>
      <c r="T44" s="807"/>
      <c r="U44" s="1590" t="s">
        <v>71</v>
      </c>
      <c r="V44" s="2406">
        <v>-0.30325891301270502</v>
      </c>
      <c r="W44" s="2406">
        <v>2.8307877389322389</v>
      </c>
      <c r="X44" s="2406">
        <v>-2.2967116275683153</v>
      </c>
      <c r="Y44" s="2406">
        <v>4.4972541798529608</v>
      </c>
      <c r="Z44" s="2406">
        <v>-4.452661534555002</v>
      </c>
      <c r="AA44" s="2406">
        <v>1.9433307933826915</v>
      </c>
      <c r="AB44" s="2406">
        <v>-1.4407899764140253</v>
      </c>
      <c r="AC44" s="2406">
        <v>1.7096310815769566</v>
      </c>
      <c r="AD44" s="2406">
        <v>-1.5522215263108485</v>
      </c>
      <c r="AE44" s="2406">
        <v>4.9726943134411616</v>
      </c>
      <c r="AF44" s="2406">
        <v>3.4471896081824882</v>
      </c>
    </row>
    <row r="45" spans="3:32" ht="18.95" customHeight="1" x14ac:dyDescent="0.15">
      <c r="C45" s="1072"/>
      <c r="D45" s="1073" t="s">
        <v>1041</v>
      </c>
      <c r="E45" s="1539"/>
      <c r="F45" s="890"/>
      <c r="G45" s="891"/>
      <c r="H45" s="891"/>
      <c r="I45" s="891"/>
      <c r="J45" s="891"/>
      <c r="K45" s="894"/>
      <c r="L45" s="894"/>
      <c r="M45" s="894"/>
      <c r="N45" s="894"/>
      <c r="O45" s="894"/>
      <c r="P45" s="1542"/>
      <c r="Q45" s="807"/>
      <c r="R45" s="807"/>
      <c r="S45" s="807"/>
      <c r="T45" s="807"/>
      <c r="U45" s="1590" t="s">
        <v>71</v>
      </c>
      <c r="V45" s="2406">
        <v>-1.0636241131479984</v>
      </c>
      <c r="W45" s="2406">
        <v>-0.34572167352527883</v>
      </c>
      <c r="X45" s="2406">
        <v>-1.1671742420130804</v>
      </c>
      <c r="Y45" s="2406">
        <v>0.38533153725814895</v>
      </c>
      <c r="Z45" s="2406">
        <v>-0.44253328017557214</v>
      </c>
      <c r="AA45" s="2406">
        <v>0.21990249062271428</v>
      </c>
      <c r="AB45" s="2406">
        <v>-1.8667765017060911</v>
      </c>
      <c r="AC45" s="2406">
        <v>-2.0650455740073292</v>
      </c>
      <c r="AD45" s="2406">
        <v>-0.90225662583278687</v>
      </c>
      <c r="AE45" s="2406">
        <v>0.12043210669245852</v>
      </c>
      <c r="AF45" s="2406">
        <v>0.48969065564403724</v>
      </c>
    </row>
    <row r="46" spans="3:32" ht="18.95" customHeight="1" x14ac:dyDescent="0.15">
      <c r="C46" s="1072"/>
      <c r="D46" s="1533" t="s">
        <v>206</v>
      </c>
      <c r="E46" s="1539"/>
      <c r="F46" s="890"/>
      <c r="G46" s="891"/>
      <c r="H46" s="891"/>
      <c r="I46" s="891"/>
      <c r="J46" s="891"/>
      <c r="K46" s="894"/>
      <c r="L46" s="894"/>
      <c r="M46" s="894"/>
      <c r="N46" s="894"/>
      <c r="O46" s="894"/>
      <c r="P46" s="1542"/>
      <c r="Q46" s="807"/>
      <c r="R46" s="807"/>
      <c r="S46" s="807"/>
      <c r="T46" s="807"/>
      <c r="U46" s="1590" t="s">
        <v>71</v>
      </c>
      <c r="V46" s="2406">
        <v>-3.999649299299346</v>
      </c>
      <c r="W46" s="2406">
        <v>2.8172305968236389</v>
      </c>
      <c r="X46" s="2406">
        <v>-0.27087657894124817</v>
      </c>
      <c r="Y46" s="2406">
        <v>5.7923337107789186</v>
      </c>
      <c r="Z46" s="2406">
        <v>2.5617813120274668</v>
      </c>
      <c r="AA46" s="2406">
        <v>0.12639373774865348</v>
      </c>
      <c r="AB46" s="2406">
        <v>-0.30979737682259589</v>
      </c>
      <c r="AC46" s="2406">
        <v>0.62984499286919959</v>
      </c>
      <c r="AD46" s="2406">
        <v>0.27093231476011947</v>
      </c>
      <c r="AE46" s="2406">
        <v>4.3096941336964401</v>
      </c>
      <c r="AF46" s="2406">
        <v>5.803444373865263</v>
      </c>
    </row>
    <row r="47" spans="3:32" ht="18.95" customHeight="1" x14ac:dyDescent="0.15">
      <c r="C47" s="1072"/>
      <c r="D47" s="1073" t="s">
        <v>207</v>
      </c>
      <c r="E47" s="1539"/>
      <c r="F47" s="890"/>
      <c r="G47" s="891"/>
      <c r="H47" s="891"/>
      <c r="I47" s="891"/>
      <c r="J47" s="891"/>
      <c r="K47" s="894"/>
      <c r="L47" s="807"/>
      <c r="M47" s="807"/>
      <c r="N47" s="807"/>
      <c r="O47" s="807"/>
      <c r="P47" s="1542"/>
      <c r="Q47" s="807"/>
      <c r="R47" s="807"/>
      <c r="S47" s="807"/>
      <c r="T47" s="807"/>
      <c r="U47" s="1590" t="s">
        <v>71</v>
      </c>
      <c r="V47" s="2406">
        <v>-2.4241288406777528</v>
      </c>
      <c r="W47" s="2406">
        <v>-3.751042339863575</v>
      </c>
      <c r="X47" s="2406">
        <v>2.3350391589036068</v>
      </c>
      <c r="Y47" s="2406">
        <v>2.0127615369606611</v>
      </c>
      <c r="Z47" s="2406">
        <v>0.41127505517346563</v>
      </c>
      <c r="AA47" s="2406">
        <v>2.0754321439747869</v>
      </c>
      <c r="AB47" s="2406">
        <v>2.354343553123428</v>
      </c>
      <c r="AC47" s="2406">
        <v>0.24567227022156413</v>
      </c>
      <c r="AD47" s="2406">
        <v>20.1027248346203</v>
      </c>
      <c r="AE47" s="2406">
        <v>-14.624225642660448</v>
      </c>
      <c r="AF47" s="2406">
        <v>-2.2977553288436536</v>
      </c>
    </row>
    <row r="48" spans="3:32" ht="18.95" customHeight="1" x14ac:dyDescent="0.15">
      <c r="C48" s="1072"/>
      <c r="D48" s="1073" t="s">
        <v>208</v>
      </c>
      <c r="E48" s="1539"/>
      <c r="F48" s="890"/>
      <c r="G48" s="891"/>
      <c r="H48" s="891"/>
      <c r="I48" s="891"/>
      <c r="J48" s="891"/>
      <c r="K48" s="894"/>
      <c r="L48" s="807"/>
      <c r="M48" s="807"/>
      <c r="N48" s="807"/>
      <c r="O48" s="807"/>
      <c r="P48" s="1542"/>
      <c r="Q48" s="807"/>
      <c r="R48" s="807"/>
      <c r="S48" s="807"/>
      <c r="T48" s="807"/>
      <c r="U48" s="1590" t="s">
        <v>71</v>
      </c>
      <c r="V48" s="2406">
        <v>-2.3017883938201256</v>
      </c>
      <c r="W48" s="2406">
        <v>-2.393204102995794</v>
      </c>
      <c r="X48" s="2406">
        <v>1.6503975210079069</v>
      </c>
      <c r="Y48" s="2406">
        <v>0.52186280811872265</v>
      </c>
      <c r="Z48" s="2406">
        <v>-0.40528430861349607</v>
      </c>
      <c r="AA48" s="2406">
        <v>0.54030722805809006</v>
      </c>
      <c r="AB48" s="2406">
        <v>0.37793427906513966</v>
      </c>
      <c r="AC48" s="2406">
        <v>0.88579581651211381</v>
      </c>
      <c r="AD48" s="2406">
        <v>0.45482567465537915</v>
      </c>
      <c r="AE48" s="2406">
        <v>0.6911510297608503</v>
      </c>
      <c r="AF48" s="2406">
        <v>1.0001387733351352</v>
      </c>
    </row>
    <row r="49" spans="3:32" ht="18.95" customHeight="1" x14ac:dyDescent="0.15">
      <c r="C49" s="1072"/>
      <c r="D49" s="1073" t="s">
        <v>209</v>
      </c>
      <c r="E49" s="807"/>
      <c r="F49" s="890"/>
      <c r="G49" s="891"/>
      <c r="H49" s="891"/>
      <c r="I49" s="891"/>
      <c r="J49" s="891"/>
      <c r="K49" s="894"/>
      <c r="L49" s="807"/>
      <c r="M49" s="807"/>
      <c r="N49" s="807"/>
      <c r="O49" s="807"/>
      <c r="P49" s="894"/>
      <c r="Q49" s="807"/>
      <c r="R49" s="807"/>
      <c r="S49" s="807"/>
      <c r="T49" s="807"/>
      <c r="U49" s="1590" t="s">
        <v>71</v>
      </c>
      <c r="V49" s="2406">
        <v>1.0366816373439391</v>
      </c>
      <c r="W49" s="2406">
        <v>-1.2402848669295641</v>
      </c>
      <c r="X49" s="2406">
        <v>-2.7984487214239517</v>
      </c>
      <c r="Y49" s="2406">
        <v>2.8248748824626357</v>
      </c>
      <c r="Z49" s="2406">
        <v>0.63218972680973984</v>
      </c>
      <c r="AA49" s="2406">
        <v>-1.4822107788235117</v>
      </c>
      <c r="AB49" s="2406">
        <v>2.358954814805081E-2</v>
      </c>
      <c r="AC49" s="2406">
        <v>1.6395719462666269</v>
      </c>
      <c r="AD49" s="2406">
        <v>-0.78517761625312987</v>
      </c>
      <c r="AE49" s="2406">
        <v>1.7548307572442523</v>
      </c>
      <c r="AF49" s="2406">
        <v>1.131240265692024</v>
      </c>
    </row>
    <row r="50" spans="3:32" ht="18.95" customHeight="1" x14ac:dyDescent="0.15">
      <c r="C50" s="1113"/>
      <c r="D50" s="1073" t="s">
        <v>210</v>
      </c>
      <c r="E50" s="1104"/>
      <c r="F50" s="1104"/>
      <c r="G50" s="1104"/>
      <c r="H50" s="1104"/>
      <c r="I50" s="1104"/>
      <c r="J50" s="1104"/>
      <c r="K50" s="1104"/>
      <c r="L50" s="1104"/>
      <c r="M50" s="1104"/>
      <c r="N50" s="1104"/>
      <c r="O50" s="1104"/>
      <c r="P50" s="894"/>
      <c r="Q50" s="807"/>
      <c r="R50" s="807"/>
      <c r="S50" s="807"/>
      <c r="T50" s="807"/>
      <c r="U50" s="1590" t="s">
        <v>71</v>
      </c>
      <c r="V50" s="2406">
        <v>-3.755738587175983</v>
      </c>
      <c r="W50" s="2406">
        <v>-2.2794590285734828</v>
      </c>
      <c r="X50" s="2406">
        <v>-1.9409145449771015</v>
      </c>
      <c r="Y50" s="2406">
        <v>-1.1995522893621491</v>
      </c>
      <c r="Z50" s="2406">
        <v>-1.9523980782411798</v>
      </c>
      <c r="AA50" s="2406">
        <v>3.764433626587671</v>
      </c>
      <c r="AB50" s="2406">
        <v>0.12668111940787874</v>
      </c>
      <c r="AC50" s="2406">
        <v>1.9707721338894979</v>
      </c>
      <c r="AD50" s="2406">
        <v>-7.8247540491856116</v>
      </c>
      <c r="AE50" s="2406">
        <v>10.665220172220025</v>
      </c>
      <c r="AF50" s="2406">
        <v>6.4072113689598753</v>
      </c>
    </row>
    <row r="51" spans="3:32" ht="21" customHeight="1" x14ac:dyDescent="0.15">
      <c r="C51" s="444"/>
      <c r="D51" s="444"/>
      <c r="E51" s="444"/>
      <c r="F51" s="444"/>
      <c r="G51" s="444"/>
      <c r="H51" s="444"/>
      <c r="I51" s="444"/>
      <c r="J51" s="444"/>
      <c r="K51" s="444"/>
      <c r="L51" s="444"/>
      <c r="M51" s="444"/>
      <c r="N51" s="444"/>
      <c r="O51" s="444"/>
    </row>
    <row r="56" spans="3:32" x14ac:dyDescent="0.15">
      <c r="J56" s="239"/>
    </row>
    <row r="57" spans="3:32" x14ac:dyDescent="0.15">
      <c r="J57" s="239"/>
    </row>
    <row r="58" spans="3:32" x14ac:dyDescent="0.15">
      <c r="J58" s="239"/>
    </row>
    <row r="59" spans="3:32" x14ac:dyDescent="0.15">
      <c r="J59" s="239"/>
    </row>
    <row r="60" spans="3:32" x14ac:dyDescent="0.15">
      <c r="J60" s="239"/>
    </row>
    <row r="61" spans="3:32" x14ac:dyDescent="0.15">
      <c r="J61" s="239"/>
    </row>
    <row r="62" spans="3:32" x14ac:dyDescent="0.15">
      <c r="J62" s="239"/>
    </row>
    <row r="63" spans="3:32" x14ac:dyDescent="0.15">
      <c r="J63" s="239"/>
    </row>
    <row r="64" spans="3:32" x14ac:dyDescent="0.15">
      <c r="J64" s="239"/>
    </row>
    <row r="65" spans="10:10" x14ac:dyDescent="0.15">
      <c r="J65" s="239"/>
    </row>
    <row r="66" spans="10:10" x14ac:dyDescent="0.15">
      <c r="J66" s="239"/>
    </row>
    <row r="67" spans="10:10" x14ac:dyDescent="0.15">
      <c r="J67" s="239"/>
    </row>
    <row r="68" spans="10:10" x14ac:dyDescent="0.15">
      <c r="J68" s="239"/>
    </row>
    <row r="69" spans="10:10" x14ac:dyDescent="0.15">
      <c r="J69" s="239"/>
    </row>
    <row r="70" spans="10:10" x14ac:dyDescent="0.15">
      <c r="J70" s="239"/>
    </row>
    <row r="71" spans="10:10" x14ac:dyDescent="0.15">
      <c r="J71" s="239"/>
    </row>
    <row r="72" spans="10:10" x14ac:dyDescent="0.15">
      <c r="J72" s="239"/>
    </row>
    <row r="73" spans="10:10" x14ac:dyDescent="0.15">
      <c r="J73" s="239"/>
    </row>
    <row r="74" spans="10:10" x14ac:dyDescent="0.15">
      <c r="J74" s="239"/>
    </row>
    <row r="75" spans="10:10" x14ac:dyDescent="0.15">
      <c r="J75" s="239"/>
    </row>
    <row r="76" spans="10:10" x14ac:dyDescent="0.15">
      <c r="J76" s="239"/>
    </row>
    <row r="77" spans="10:10" x14ac:dyDescent="0.15">
      <c r="J77" s="239"/>
    </row>
    <row r="78" spans="10:10" x14ac:dyDescent="0.15">
      <c r="J78" s="239"/>
    </row>
    <row r="79" spans="10:10" x14ac:dyDescent="0.15">
      <c r="J79" s="239"/>
    </row>
    <row r="80" spans="10:10" x14ac:dyDescent="0.15">
      <c r="J80" s="239"/>
    </row>
    <row r="81" spans="10:10" x14ac:dyDescent="0.15">
      <c r="J81" s="239"/>
    </row>
    <row r="82" spans="10:10" x14ac:dyDescent="0.15">
      <c r="J82" s="239"/>
    </row>
    <row r="83" spans="10:10" x14ac:dyDescent="0.15">
      <c r="J83" s="239"/>
    </row>
    <row r="84" spans="10:10" x14ac:dyDescent="0.15">
      <c r="J84" s="239"/>
    </row>
    <row r="85" spans="10:10" x14ac:dyDescent="0.15">
      <c r="J85" s="239"/>
    </row>
    <row r="86" spans="10:10" x14ac:dyDescent="0.15">
      <c r="J86" s="239"/>
    </row>
    <row r="87" spans="10:10" x14ac:dyDescent="0.15">
      <c r="J87" s="239"/>
    </row>
    <row r="88" spans="10:10" x14ac:dyDescent="0.15">
      <c r="J88" s="239"/>
    </row>
    <row r="89" spans="10:10" x14ac:dyDescent="0.15">
      <c r="J89" s="239"/>
    </row>
    <row r="90" spans="10:10" x14ac:dyDescent="0.15">
      <c r="J90" s="239"/>
    </row>
    <row r="91" spans="10:10" x14ac:dyDescent="0.15">
      <c r="J91" s="239"/>
    </row>
    <row r="92" spans="10:10" x14ac:dyDescent="0.15">
      <c r="J92" s="239"/>
    </row>
    <row r="93" spans="10:10" x14ac:dyDescent="0.15">
      <c r="J93" s="239"/>
    </row>
    <row r="94" spans="10:10" x14ac:dyDescent="0.15">
      <c r="J94" s="239"/>
    </row>
    <row r="95" spans="10:10" x14ac:dyDescent="0.15">
      <c r="J95" s="239"/>
    </row>
    <row r="96" spans="10:10" x14ac:dyDescent="0.15">
      <c r="J96" s="239"/>
    </row>
    <row r="97" spans="10:10" x14ac:dyDescent="0.15">
      <c r="J97" s="239"/>
    </row>
    <row r="98" spans="10:10" x14ac:dyDescent="0.15">
      <c r="J98" s="239"/>
    </row>
    <row r="99" spans="10:10" x14ac:dyDescent="0.15">
      <c r="J99" s="239"/>
    </row>
    <row r="100" spans="10:10" x14ac:dyDescent="0.15">
      <c r="J100" s="239"/>
    </row>
    <row r="101" spans="10:10" x14ac:dyDescent="0.15">
      <c r="J101" s="239"/>
    </row>
    <row r="102" spans="10:10" x14ac:dyDescent="0.15">
      <c r="J102" s="239"/>
    </row>
    <row r="103" spans="10:10" x14ac:dyDescent="0.15">
      <c r="J103" s="239"/>
    </row>
    <row r="104" spans="10:10" x14ac:dyDescent="0.15">
      <c r="J104" s="239"/>
    </row>
    <row r="105" spans="10:10" x14ac:dyDescent="0.15">
      <c r="J105" s="239"/>
    </row>
    <row r="106" spans="10:10" x14ac:dyDescent="0.15">
      <c r="J106" s="239"/>
    </row>
    <row r="107" spans="10:10" x14ac:dyDescent="0.15">
      <c r="J107" s="239"/>
    </row>
    <row r="108" spans="10:10" x14ac:dyDescent="0.15">
      <c r="J108" s="239"/>
    </row>
    <row r="109" spans="10:10" x14ac:dyDescent="0.15">
      <c r="J109" s="239"/>
    </row>
    <row r="110" spans="10:10" x14ac:dyDescent="0.15">
      <c r="J110" s="239"/>
    </row>
    <row r="111" spans="10:10" x14ac:dyDescent="0.15">
      <c r="J111" s="239"/>
    </row>
    <row r="112" spans="10:10" x14ac:dyDescent="0.15">
      <c r="J112" s="239"/>
    </row>
    <row r="113" spans="10:10" x14ac:dyDescent="0.15">
      <c r="J113" s="239"/>
    </row>
    <row r="114" spans="10:10" x14ac:dyDescent="0.15">
      <c r="J114" s="239"/>
    </row>
    <row r="115" spans="10:10" x14ac:dyDescent="0.15">
      <c r="J115" s="239"/>
    </row>
    <row r="116" spans="10:10" x14ac:dyDescent="0.15">
      <c r="J116" s="239"/>
    </row>
    <row r="117" spans="10:10" x14ac:dyDescent="0.15">
      <c r="J117" s="239"/>
    </row>
    <row r="118" spans="10:10" x14ac:dyDescent="0.15">
      <c r="J118" s="239"/>
    </row>
    <row r="119" spans="10:10" x14ac:dyDescent="0.15">
      <c r="J119" s="239"/>
    </row>
    <row r="120" spans="10:10" x14ac:dyDescent="0.15">
      <c r="J120" s="239"/>
    </row>
    <row r="121" spans="10:10" x14ac:dyDescent="0.15">
      <c r="J121" s="239"/>
    </row>
    <row r="122" spans="10:10" x14ac:dyDescent="0.15">
      <c r="J122" s="239"/>
    </row>
    <row r="123" spans="10:10" x14ac:dyDescent="0.15">
      <c r="J123" s="239"/>
    </row>
    <row r="124" spans="10:10" x14ac:dyDescent="0.15">
      <c r="J124" s="239"/>
    </row>
    <row r="125" spans="10:10" x14ac:dyDescent="0.15">
      <c r="J125" s="239"/>
    </row>
    <row r="126" spans="10:10" x14ac:dyDescent="0.15">
      <c r="J126" s="239"/>
    </row>
    <row r="127" spans="10:10" x14ac:dyDescent="0.15">
      <c r="J127" s="239"/>
    </row>
    <row r="128" spans="10:10" x14ac:dyDescent="0.15">
      <c r="J128" s="239"/>
    </row>
    <row r="129" spans="10:10" x14ac:dyDescent="0.15">
      <c r="J129" s="239"/>
    </row>
    <row r="130" spans="10:10" x14ac:dyDescent="0.15">
      <c r="J130" s="239"/>
    </row>
    <row r="131" spans="10:10" x14ac:dyDescent="0.15">
      <c r="J131" s="239"/>
    </row>
    <row r="132" spans="10:10" x14ac:dyDescent="0.15">
      <c r="J132" s="239"/>
    </row>
    <row r="133" spans="10:10" x14ac:dyDescent="0.15">
      <c r="J133" s="239"/>
    </row>
    <row r="134" spans="10:10" x14ac:dyDescent="0.15">
      <c r="J134" s="239"/>
    </row>
    <row r="135" spans="10:10" x14ac:dyDescent="0.15">
      <c r="J135" s="239"/>
    </row>
    <row r="136" spans="10:10" x14ac:dyDescent="0.15">
      <c r="J136" s="239"/>
    </row>
    <row r="137" spans="10:10" x14ac:dyDescent="0.15">
      <c r="J137" s="239"/>
    </row>
    <row r="138" spans="10:10" x14ac:dyDescent="0.15">
      <c r="J138" s="239"/>
    </row>
    <row r="139" spans="10:10" x14ac:dyDescent="0.15">
      <c r="J139" s="239"/>
    </row>
    <row r="140" spans="10:10" x14ac:dyDescent="0.15">
      <c r="J140" s="239"/>
    </row>
    <row r="141" spans="10:10" x14ac:dyDescent="0.15">
      <c r="J141" s="239"/>
    </row>
    <row r="142" spans="10:10" x14ac:dyDescent="0.15">
      <c r="J142" s="239"/>
    </row>
    <row r="143" spans="10:10" x14ac:dyDescent="0.15">
      <c r="J143" s="239"/>
    </row>
    <row r="144" spans="10:10" x14ac:dyDescent="0.15">
      <c r="J144" s="239"/>
    </row>
    <row r="145" spans="10:10" x14ac:dyDescent="0.15">
      <c r="J145" s="239"/>
    </row>
    <row r="146" spans="10:10" x14ac:dyDescent="0.15">
      <c r="J146" s="239"/>
    </row>
    <row r="147" spans="10:10" x14ac:dyDescent="0.15">
      <c r="J147" s="239"/>
    </row>
    <row r="148" spans="10:10" x14ac:dyDescent="0.15">
      <c r="J148" s="239"/>
    </row>
    <row r="149" spans="10:10" x14ac:dyDescent="0.15">
      <c r="J149" s="239"/>
    </row>
    <row r="150" spans="10:10" x14ac:dyDescent="0.15">
      <c r="J150" s="239"/>
    </row>
    <row r="151" spans="10:10" x14ac:dyDescent="0.15">
      <c r="J151" s="239"/>
    </row>
    <row r="152" spans="10:10" x14ac:dyDescent="0.15">
      <c r="J152" s="239"/>
    </row>
    <row r="153" spans="10:10" x14ac:dyDescent="0.15">
      <c r="J153" s="239"/>
    </row>
    <row r="155" spans="10:10" x14ac:dyDescent="0.15">
      <c r="J155" s="239"/>
    </row>
    <row r="156" spans="10:10" x14ac:dyDescent="0.15">
      <c r="J156" s="239"/>
    </row>
    <row r="157" spans="10:10" x14ac:dyDescent="0.15">
      <c r="J157" s="239"/>
    </row>
    <row r="158" spans="10:10" x14ac:dyDescent="0.15">
      <c r="J158" s="239"/>
    </row>
    <row r="159" spans="10:10" x14ac:dyDescent="0.15">
      <c r="J159" s="239"/>
    </row>
    <row r="160" spans="10:10" x14ac:dyDescent="0.15">
      <c r="J160" s="239"/>
    </row>
    <row r="161" spans="10:10" x14ac:dyDescent="0.15">
      <c r="J161" s="239"/>
    </row>
    <row r="162" spans="10:10" x14ac:dyDescent="0.15">
      <c r="J162" s="239"/>
    </row>
    <row r="163" spans="10:10" x14ac:dyDescent="0.15">
      <c r="J163" s="239"/>
    </row>
    <row r="164" spans="10:10" x14ac:dyDescent="0.15">
      <c r="J164" s="239"/>
    </row>
    <row r="165" spans="10:10" x14ac:dyDescent="0.15">
      <c r="J165" s="239"/>
    </row>
    <row r="166" spans="10:10" x14ac:dyDescent="0.15">
      <c r="J166" s="239"/>
    </row>
    <row r="167" spans="10:10" x14ac:dyDescent="0.15">
      <c r="J167" s="239"/>
    </row>
    <row r="168" spans="10:10" x14ac:dyDescent="0.15">
      <c r="J168" s="239"/>
    </row>
    <row r="169" spans="10:10" x14ac:dyDescent="0.15">
      <c r="J169" s="239"/>
    </row>
    <row r="170" spans="10:10" x14ac:dyDescent="0.15">
      <c r="J170" s="239"/>
    </row>
    <row r="171" spans="10:10" x14ac:dyDescent="0.15">
      <c r="J171" s="239"/>
    </row>
    <row r="172" spans="10:10" x14ac:dyDescent="0.15">
      <c r="J172" s="239"/>
    </row>
    <row r="173" spans="10:10" x14ac:dyDescent="0.15">
      <c r="J173" s="239"/>
    </row>
    <row r="174" spans="10:10" x14ac:dyDescent="0.15">
      <c r="J174" s="239"/>
    </row>
    <row r="175" spans="10:10" x14ac:dyDescent="0.15">
      <c r="J175" s="239"/>
    </row>
    <row r="176" spans="10:10" x14ac:dyDescent="0.15">
      <c r="J176" s="239"/>
    </row>
    <row r="177" spans="10:10" x14ac:dyDescent="0.15">
      <c r="J177" s="239"/>
    </row>
    <row r="178" spans="10:10" x14ac:dyDescent="0.15">
      <c r="J178" s="239"/>
    </row>
    <row r="179" spans="10:10" x14ac:dyDescent="0.15">
      <c r="J179" s="239"/>
    </row>
    <row r="180" spans="10:10" x14ac:dyDescent="0.15">
      <c r="J180" s="239"/>
    </row>
    <row r="181" spans="10:10" x14ac:dyDescent="0.15">
      <c r="J181" s="239"/>
    </row>
    <row r="182" spans="10:10" x14ac:dyDescent="0.15">
      <c r="J182" s="239"/>
    </row>
    <row r="183" spans="10:10" x14ac:dyDescent="0.15">
      <c r="J183" s="239"/>
    </row>
    <row r="184" spans="10:10" x14ac:dyDescent="0.15">
      <c r="J184" s="239"/>
    </row>
    <row r="185" spans="10:10" x14ac:dyDescent="0.15">
      <c r="J185" s="239"/>
    </row>
    <row r="186" spans="10:10" x14ac:dyDescent="0.15">
      <c r="J186" s="239"/>
    </row>
    <row r="187" spans="10:10" x14ac:dyDescent="0.15">
      <c r="J187" s="239"/>
    </row>
    <row r="188" spans="10:10" x14ac:dyDescent="0.15">
      <c r="J188" s="239"/>
    </row>
    <row r="189" spans="10:10" x14ac:dyDescent="0.15">
      <c r="J189" s="239"/>
    </row>
    <row r="190" spans="10:10" x14ac:dyDescent="0.15">
      <c r="J190" s="239"/>
    </row>
    <row r="191" spans="10:10" x14ac:dyDescent="0.15">
      <c r="J191" s="239"/>
    </row>
    <row r="192" spans="10:10" x14ac:dyDescent="0.15">
      <c r="J192" s="239"/>
    </row>
    <row r="193" spans="10:10" x14ac:dyDescent="0.15">
      <c r="J193" s="239"/>
    </row>
    <row r="194" spans="10:10" x14ac:dyDescent="0.15">
      <c r="J194" s="239"/>
    </row>
    <row r="195" spans="10:10" x14ac:dyDescent="0.15">
      <c r="J195" s="239"/>
    </row>
    <row r="196" spans="10:10" x14ac:dyDescent="0.15">
      <c r="J196" s="239"/>
    </row>
    <row r="197" spans="10:10" x14ac:dyDescent="0.15">
      <c r="J197" s="239"/>
    </row>
    <row r="198" spans="10:10" x14ac:dyDescent="0.15">
      <c r="J198" s="239"/>
    </row>
    <row r="199" spans="10:10" x14ac:dyDescent="0.15">
      <c r="J199" s="239"/>
    </row>
    <row r="200" spans="10:10" x14ac:dyDescent="0.15">
      <c r="J200" s="239"/>
    </row>
    <row r="201" spans="10:10" x14ac:dyDescent="0.15">
      <c r="J201" s="239"/>
    </row>
    <row r="202" spans="10:10" x14ac:dyDescent="0.15">
      <c r="J202" s="239"/>
    </row>
    <row r="203" spans="10:10" x14ac:dyDescent="0.15">
      <c r="J203" s="239"/>
    </row>
    <row r="204" spans="10:10" x14ac:dyDescent="0.15">
      <c r="J204" s="239"/>
    </row>
    <row r="205" spans="10:10" x14ac:dyDescent="0.15">
      <c r="J205" s="239"/>
    </row>
    <row r="206" spans="10:10" x14ac:dyDescent="0.15">
      <c r="J206" s="239"/>
    </row>
    <row r="207" spans="10:10" x14ac:dyDescent="0.15">
      <c r="J207" s="239"/>
    </row>
    <row r="208" spans="10:10" x14ac:dyDescent="0.15">
      <c r="J208" s="239"/>
    </row>
    <row r="209" spans="10:10" x14ac:dyDescent="0.15">
      <c r="J209" s="239"/>
    </row>
    <row r="210" spans="10:10" x14ac:dyDescent="0.15">
      <c r="J210" s="239"/>
    </row>
    <row r="211" spans="10:10" x14ac:dyDescent="0.15">
      <c r="J211" s="239"/>
    </row>
    <row r="212" spans="10:10" x14ac:dyDescent="0.15">
      <c r="J212" s="239"/>
    </row>
    <row r="213" spans="10:10" x14ac:dyDescent="0.15">
      <c r="J213" s="239"/>
    </row>
    <row r="214" spans="10:10" x14ac:dyDescent="0.15">
      <c r="J214" s="239"/>
    </row>
    <row r="215" spans="10:10" x14ac:dyDescent="0.15">
      <c r="J215" s="239"/>
    </row>
    <row r="216" spans="10:10" x14ac:dyDescent="0.15">
      <c r="J216" s="239"/>
    </row>
    <row r="217" spans="10:10" x14ac:dyDescent="0.15">
      <c r="J217" s="239"/>
    </row>
    <row r="218" spans="10:10" x14ac:dyDescent="0.15">
      <c r="J218" s="239"/>
    </row>
    <row r="219" spans="10:10" x14ac:dyDescent="0.15">
      <c r="J219" s="239"/>
    </row>
    <row r="220" spans="10:10" x14ac:dyDescent="0.15">
      <c r="J220" s="239"/>
    </row>
    <row r="221" spans="10:10" x14ac:dyDescent="0.15">
      <c r="J221" s="239"/>
    </row>
    <row r="222" spans="10:10" x14ac:dyDescent="0.15">
      <c r="J222" s="239"/>
    </row>
    <row r="223" spans="10:10" x14ac:dyDescent="0.15">
      <c r="J223" s="239"/>
    </row>
    <row r="224" spans="10:10" x14ac:dyDescent="0.15">
      <c r="J224" s="239"/>
    </row>
    <row r="225" spans="10:10" x14ac:dyDescent="0.15">
      <c r="J225" s="239"/>
    </row>
    <row r="226" spans="10:10" x14ac:dyDescent="0.15">
      <c r="J226" s="239"/>
    </row>
    <row r="227" spans="10:10" x14ac:dyDescent="0.15">
      <c r="J227" s="239"/>
    </row>
    <row r="228" spans="10:10" x14ac:dyDescent="0.15">
      <c r="J228" s="239"/>
    </row>
    <row r="229" spans="10:10" x14ac:dyDescent="0.15">
      <c r="J229" s="239"/>
    </row>
    <row r="230" spans="10:10" x14ac:dyDescent="0.15">
      <c r="J230" s="239"/>
    </row>
    <row r="231" spans="10:10" x14ac:dyDescent="0.15">
      <c r="J231" s="239"/>
    </row>
    <row r="232" spans="10:10" x14ac:dyDescent="0.15">
      <c r="J232" s="239"/>
    </row>
    <row r="233" spans="10:10" x14ac:dyDescent="0.15">
      <c r="J233" s="239"/>
    </row>
    <row r="234" spans="10:10" x14ac:dyDescent="0.15">
      <c r="J234" s="239"/>
    </row>
    <row r="235" spans="10:10" x14ac:dyDescent="0.15">
      <c r="J235" s="239"/>
    </row>
    <row r="236" spans="10:10" x14ac:dyDescent="0.15">
      <c r="J236" s="239"/>
    </row>
    <row r="237" spans="10:10" x14ac:dyDescent="0.15">
      <c r="J237" s="239"/>
    </row>
    <row r="238" spans="10:10" x14ac:dyDescent="0.15">
      <c r="J238" s="239"/>
    </row>
    <row r="239" spans="10:10" x14ac:dyDescent="0.15">
      <c r="J239" s="239"/>
    </row>
    <row r="240" spans="10:10" x14ac:dyDescent="0.15">
      <c r="J240" s="239"/>
    </row>
    <row r="241" spans="10:10" x14ac:dyDescent="0.15">
      <c r="J241" s="239"/>
    </row>
    <row r="242" spans="10:10" x14ac:dyDescent="0.15">
      <c r="J242" s="239"/>
    </row>
    <row r="243" spans="10:10" x14ac:dyDescent="0.15">
      <c r="J243" s="239"/>
    </row>
    <row r="244" spans="10:10" x14ac:dyDescent="0.15">
      <c r="J244" s="239"/>
    </row>
    <row r="245" spans="10:10" x14ac:dyDescent="0.15">
      <c r="J245" s="239"/>
    </row>
    <row r="246" spans="10:10" x14ac:dyDescent="0.15">
      <c r="J246" s="239"/>
    </row>
    <row r="247" spans="10:10" x14ac:dyDescent="0.15">
      <c r="J247" s="239"/>
    </row>
    <row r="248" spans="10:10" x14ac:dyDescent="0.15">
      <c r="J248" s="239"/>
    </row>
    <row r="249" spans="10:10" x14ac:dyDescent="0.15">
      <c r="J249" s="239"/>
    </row>
    <row r="250" spans="10:10" x14ac:dyDescent="0.15">
      <c r="J250" s="239"/>
    </row>
    <row r="251" spans="10:10" x14ac:dyDescent="0.15">
      <c r="J251" s="239"/>
    </row>
    <row r="252" spans="10:10" x14ac:dyDescent="0.15">
      <c r="J252" s="239"/>
    </row>
    <row r="253" spans="10:10" x14ac:dyDescent="0.15">
      <c r="J253" s="239"/>
    </row>
    <row r="254" spans="10:10" x14ac:dyDescent="0.15">
      <c r="J254" s="239"/>
    </row>
    <row r="255" spans="10:10" x14ac:dyDescent="0.15">
      <c r="J255" s="239"/>
    </row>
    <row r="256" spans="10:10" x14ac:dyDescent="0.15">
      <c r="J256" s="239"/>
    </row>
    <row r="257" spans="10:10" x14ac:dyDescent="0.15">
      <c r="J257" s="239"/>
    </row>
    <row r="258" spans="10:10" x14ac:dyDescent="0.15">
      <c r="J258" s="239"/>
    </row>
    <row r="259" spans="10:10" x14ac:dyDescent="0.15">
      <c r="J259" s="239"/>
    </row>
    <row r="260" spans="10:10" x14ac:dyDescent="0.15">
      <c r="J260" s="239"/>
    </row>
    <row r="261" spans="10:10" x14ac:dyDescent="0.15">
      <c r="J261" s="239"/>
    </row>
    <row r="262" spans="10:10" x14ac:dyDescent="0.15">
      <c r="J262" s="239"/>
    </row>
    <row r="263" spans="10:10" x14ac:dyDescent="0.15">
      <c r="J263" s="239"/>
    </row>
    <row r="264" spans="10:10" x14ac:dyDescent="0.15">
      <c r="J264" s="239"/>
    </row>
    <row r="265" spans="10:10" x14ac:dyDescent="0.15">
      <c r="J265" s="239"/>
    </row>
    <row r="266" spans="10:10" x14ac:dyDescent="0.15">
      <c r="J266" s="239"/>
    </row>
    <row r="267" spans="10:10" x14ac:dyDescent="0.15">
      <c r="J267" s="239"/>
    </row>
    <row r="268" spans="10:10" x14ac:dyDescent="0.15">
      <c r="J268" s="239"/>
    </row>
    <row r="269" spans="10:10" x14ac:dyDescent="0.15">
      <c r="J269" s="239"/>
    </row>
    <row r="270" spans="10:10" x14ac:dyDescent="0.15">
      <c r="J270" s="239"/>
    </row>
    <row r="271" spans="10:10" x14ac:dyDescent="0.15">
      <c r="J271" s="239"/>
    </row>
    <row r="272" spans="10:10" x14ac:dyDescent="0.15">
      <c r="J272" s="239"/>
    </row>
    <row r="273" spans="10:10" x14ac:dyDescent="0.15">
      <c r="J273" s="239"/>
    </row>
    <row r="274" spans="10:10" x14ac:dyDescent="0.15">
      <c r="J274" s="239"/>
    </row>
    <row r="275" spans="10:10" x14ac:dyDescent="0.15">
      <c r="J275" s="239"/>
    </row>
    <row r="276" spans="10:10" x14ac:dyDescent="0.15">
      <c r="J276" s="239"/>
    </row>
    <row r="277" spans="10:10" x14ac:dyDescent="0.15">
      <c r="J277" s="239"/>
    </row>
    <row r="278" spans="10:10" x14ac:dyDescent="0.15">
      <c r="J278" s="239"/>
    </row>
    <row r="279" spans="10:10" x14ac:dyDescent="0.15">
      <c r="J279" s="239"/>
    </row>
    <row r="280" spans="10:10" x14ac:dyDescent="0.15">
      <c r="J280" s="239"/>
    </row>
    <row r="281" spans="10:10" x14ac:dyDescent="0.15">
      <c r="J281" s="239"/>
    </row>
    <row r="282" spans="10:10" x14ac:dyDescent="0.15">
      <c r="J282" s="239"/>
    </row>
    <row r="283" spans="10:10" x14ac:dyDescent="0.15">
      <c r="J283" s="239"/>
    </row>
    <row r="284" spans="10:10" x14ac:dyDescent="0.15">
      <c r="J284" s="239"/>
    </row>
  </sheetData>
  <mergeCells count="5">
    <mergeCell ref="C32:D32"/>
    <mergeCell ref="K29:L29"/>
    <mergeCell ref="C9:D9"/>
    <mergeCell ref="C7:D8"/>
    <mergeCell ref="C30:D31"/>
  </mergeCells>
  <phoneticPr fontId="11"/>
  <printOptions horizontalCentered="1"/>
  <pageMargins left="0.55118110236220474" right="0.39370078740157483" top="0.62992125984251968" bottom="0.39370078740157483" header="0.31496062992125984" footer="0.31496062992125984"/>
  <pageSetup paperSize="9" scale="96" fitToWidth="2" pageOrder="overThenDown" orientation="portrait" r:id="rId1"/>
  <headerFooter alignWithMargins="0"/>
  <colBreaks count="1" manualBreakCount="1">
    <brk id="24" min="3" max="4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209"/>
  <sheetViews>
    <sheetView view="pageBreakPreview" zoomScaleNormal="75" zoomScaleSheetLayoutView="100" workbookViewId="0">
      <pane xSplit="4" ySplit="10" topLeftCell="E11" activePane="bottomRight" state="frozen"/>
      <selection activeCell="K19" sqref="K19"/>
      <selection pane="topRight" activeCell="K19" sqref="K19"/>
      <selection pane="bottomLeft" activeCell="K19" sqref="K19"/>
      <selection pane="bottomRight" activeCell="U6" sqref="U6"/>
    </sheetView>
  </sheetViews>
  <sheetFormatPr defaultColWidth="10.69921875" defaultRowHeight="14.1" customHeight="1" x14ac:dyDescent="0.2"/>
  <cols>
    <col min="1" max="1" width="2.69921875" style="21" customWidth="1"/>
    <col min="2" max="2" width="2.59765625" style="67" bestFit="1" customWidth="1"/>
    <col min="3" max="3" width="28.69921875" style="615" customWidth="1"/>
    <col min="4" max="4" width="9.69921875" style="20" hidden="1" customWidth="1"/>
    <col min="5" max="14" width="8.296875" style="20" hidden="1" customWidth="1"/>
    <col min="15" max="19" width="10.69921875" style="20" hidden="1" customWidth="1"/>
    <col min="20" max="22" width="11.69921875" style="20" customWidth="1"/>
    <col min="23" max="31" width="11.69921875" style="21" customWidth="1"/>
    <col min="32" max="32" width="11.69921875" style="21" hidden="1" customWidth="1"/>
    <col min="33" max="35" width="5.69921875" style="20" customWidth="1"/>
    <col min="36" max="36" width="11.69921875" style="20" customWidth="1"/>
    <col min="37" max="37" width="2" style="20" bestFit="1" customWidth="1"/>
    <col min="38" max="47" width="11.69921875" style="20" customWidth="1"/>
    <col min="48" max="48" width="4.5" style="20" customWidth="1"/>
    <col min="49" max="49" width="11.69921875" style="20" customWidth="1"/>
    <col min="50" max="51" width="2.59765625" style="20" bestFit="1" customWidth="1"/>
    <col min="52" max="52" width="11.69921875" style="20" customWidth="1"/>
    <col min="53" max="53" width="4.69921875" style="20" customWidth="1"/>
    <col min="54" max="54" width="10.69921875" style="20" customWidth="1"/>
    <col min="55" max="55" width="34.69921875" style="20" customWidth="1"/>
    <col min="56" max="69" width="11.69921875" style="20" customWidth="1"/>
    <col min="70" max="71" width="2.59765625" style="20" bestFit="1" customWidth="1"/>
    <col min="72" max="72" width="11.69921875" style="20" customWidth="1"/>
    <col min="73" max="73" width="4.69921875" style="20" customWidth="1"/>
    <col min="74" max="16384" width="10.69921875" style="20"/>
  </cols>
  <sheetData>
    <row r="1" spans="1:73" s="240" customFormat="1" ht="14.1" customHeight="1" x14ac:dyDescent="0.15">
      <c r="A1" s="2398" t="str">
        <f>目次!$N$1</f>
        <v>平成</v>
      </c>
      <c r="B1" s="2398">
        <f>目次!$O$1</f>
        <v>1988</v>
      </c>
      <c r="C1" s="130"/>
      <c r="D1" s="455">
        <f>F1-1</f>
        <v>8</v>
      </c>
      <c r="E1" s="455">
        <f t="shared" ref="E1:M1" si="0">F1-1</f>
        <v>8</v>
      </c>
      <c r="F1" s="455">
        <f t="shared" si="0"/>
        <v>9</v>
      </c>
      <c r="G1" s="455">
        <f t="shared" si="0"/>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c r="AG1" s="239"/>
      <c r="AH1" s="239"/>
      <c r="AI1" s="239"/>
    </row>
    <row r="2" spans="1:73" s="240" customFormat="1" ht="14.1" customHeight="1" x14ac:dyDescent="0.15">
      <c r="A2" s="2398" t="str">
        <f>目次!$N$2</f>
        <v>令和</v>
      </c>
      <c r="B2" s="2398">
        <f>目次!$O$2</f>
        <v>2018</v>
      </c>
      <c r="C2" s="130"/>
      <c r="D2" s="455" t="str">
        <f t="shared" ref="D2:O2" si="1">"H"&amp;D1</f>
        <v>H8</v>
      </c>
      <c r="E2" s="455" t="str">
        <f t="shared" si="1"/>
        <v>H8</v>
      </c>
      <c r="F2" s="455" t="str">
        <f t="shared" si="1"/>
        <v>H9</v>
      </c>
      <c r="G2" s="455" t="str">
        <f t="shared" si="1"/>
        <v>H10</v>
      </c>
      <c r="H2" s="455" t="str">
        <f t="shared" si="1"/>
        <v>H11</v>
      </c>
      <c r="I2" s="455" t="str">
        <f t="shared" si="1"/>
        <v>H12</v>
      </c>
      <c r="J2" s="455" t="str">
        <f t="shared" si="1"/>
        <v>H13</v>
      </c>
      <c r="K2" s="455" t="str">
        <f t="shared" si="1"/>
        <v>H14</v>
      </c>
      <c r="L2" s="455" t="str">
        <f t="shared" si="1"/>
        <v>H15</v>
      </c>
      <c r="M2" s="455" t="str">
        <f t="shared" si="1"/>
        <v>H16</v>
      </c>
      <c r="N2" s="455" t="str">
        <f t="shared" si="1"/>
        <v>H17</v>
      </c>
      <c r="O2" s="455" t="str">
        <f t="shared" si="1"/>
        <v>H18</v>
      </c>
      <c r="P2" s="446" t="str">
        <f t="shared" ref="P2:Y2" si="2">"H"&amp;P1</f>
        <v>H19</v>
      </c>
      <c r="Q2" s="446" t="str">
        <f t="shared" si="2"/>
        <v>H20</v>
      </c>
      <c r="R2" s="446" t="str">
        <f t="shared" si="2"/>
        <v>H21</v>
      </c>
      <c r="S2" s="446" t="str">
        <f t="shared" si="2"/>
        <v>H22</v>
      </c>
      <c r="T2" s="446" t="str">
        <f t="shared" si="2"/>
        <v>H23</v>
      </c>
      <c r="U2" s="446" t="str">
        <f t="shared" si="2"/>
        <v>H24</v>
      </c>
      <c r="V2" s="446" t="str">
        <f t="shared" si="2"/>
        <v>H25</v>
      </c>
      <c r="W2" s="446" t="str">
        <f t="shared" si="2"/>
        <v>H26</v>
      </c>
      <c r="X2" s="446" t="str">
        <f t="shared" si="2"/>
        <v>H27</v>
      </c>
      <c r="Y2" s="446" t="str">
        <f t="shared" si="2"/>
        <v>H28</v>
      </c>
      <c r="Z2" s="446" t="str">
        <f>"H"&amp;Z1</f>
        <v>H29</v>
      </c>
      <c r="AA2" s="446" t="str">
        <f>"H"&amp;AA1</f>
        <v>H30</v>
      </c>
      <c r="AB2" s="446" t="str">
        <f>"R"&amp;AB1-30</f>
        <v>R1</v>
      </c>
      <c r="AC2" s="446" t="str">
        <f>"R"&amp;AC1-30</f>
        <v>R2</v>
      </c>
      <c r="AD2" s="446" t="str">
        <f>"R"&amp;AD1-30</f>
        <v>R3</v>
      </c>
      <c r="AE2" s="446" t="str">
        <f>"R"&amp;AE1-30</f>
        <v>R4</v>
      </c>
      <c r="AF2" s="2467"/>
      <c r="AG2" s="239"/>
      <c r="AH2" s="239"/>
      <c r="AI2" s="239"/>
    </row>
    <row r="3" spans="1:73" ht="14.1" customHeight="1" x14ac:dyDescent="0.2">
      <c r="A3" s="2398" t="str">
        <f>目次!$N$3</f>
        <v/>
      </c>
      <c r="B3" s="2398" t="str">
        <f>目次!$O$3</f>
        <v/>
      </c>
      <c r="C3" s="598"/>
      <c r="D3" s="70"/>
      <c r="E3" s="70"/>
      <c r="F3" s="70"/>
      <c r="G3" s="70"/>
      <c r="H3" s="70"/>
      <c r="I3" s="70"/>
      <c r="J3" s="70"/>
      <c r="K3" s="70"/>
      <c r="L3" s="70"/>
      <c r="M3" s="70"/>
      <c r="N3" s="71"/>
      <c r="O3" s="71"/>
      <c r="P3" s="71"/>
      <c r="Q3" s="71"/>
      <c r="R3" s="71"/>
      <c r="S3" s="71"/>
      <c r="T3" s="70"/>
      <c r="U3" s="70"/>
      <c r="V3" s="32"/>
      <c r="W3" s="32"/>
      <c r="AG3" s="21"/>
      <c r="AH3" s="21"/>
      <c r="AI3" s="21"/>
    </row>
    <row r="4" spans="1:73" s="19" customFormat="1" ht="20.25" customHeight="1" x14ac:dyDescent="0.15">
      <c r="A4" s="40"/>
      <c r="B4" s="575"/>
      <c r="C4" s="2388" t="s">
        <v>2165</v>
      </c>
      <c r="D4" s="98"/>
      <c r="E4" s="98"/>
      <c r="F4" s="98"/>
      <c r="G4" s="98"/>
      <c r="H4" s="98"/>
      <c r="I4" s="98"/>
      <c r="J4" s="127"/>
      <c r="K4" s="998"/>
      <c r="L4" s="998"/>
      <c r="M4" s="998"/>
      <c r="N4" s="1046"/>
      <c r="O4" s="1046"/>
      <c r="P4" s="1046"/>
      <c r="Q4" s="1046"/>
      <c r="R4" s="1046"/>
      <c r="S4" s="1046"/>
      <c r="T4" s="1046"/>
      <c r="U4" s="1534"/>
      <c r="V4" s="1534"/>
      <c r="W4" s="240"/>
      <c r="X4" s="1534"/>
      <c r="Y4" s="2772" t="s">
        <v>415</v>
      </c>
      <c r="Z4" s="2773"/>
      <c r="AA4" s="2773"/>
      <c r="AB4" s="2773"/>
      <c r="AC4" s="2773"/>
      <c r="AD4" s="2773"/>
      <c r="AE4" s="2773"/>
      <c r="AF4" s="2773"/>
      <c r="AG4" s="2774"/>
      <c r="AH4" s="2543"/>
      <c r="AI4" s="2543"/>
      <c r="AL4" s="2388" t="str">
        <f>目次!A5</f>
        <v>Ⅲ　基本勘定（平成23年度～令和４年度）</v>
      </c>
      <c r="AM4" s="1534"/>
      <c r="AN4" s="1534"/>
      <c r="AO4" s="1534"/>
      <c r="AP4" s="1534"/>
      <c r="AQ4" s="1534"/>
      <c r="AR4" s="1534"/>
      <c r="AS4" s="1534"/>
    </row>
    <row r="5" spans="1:73" s="19" customFormat="1" ht="21.75" customHeight="1" x14ac:dyDescent="0.15">
      <c r="A5" s="40"/>
      <c r="B5" s="575"/>
      <c r="C5" s="666" t="s">
        <v>1471</v>
      </c>
      <c r="D5" s="98"/>
      <c r="E5" s="98"/>
      <c r="F5" s="98"/>
      <c r="G5" s="98"/>
      <c r="H5" s="98"/>
      <c r="I5" s="98"/>
      <c r="J5" s="127"/>
      <c r="K5" s="998"/>
      <c r="L5" s="998"/>
      <c r="M5" s="998"/>
      <c r="N5" s="1046"/>
      <c r="O5" s="1046"/>
      <c r="P5" s="1046"/>
      <c r="Q5" s="1046"/>
      <c r="R5" s="1046"/>
      <c r="S5" s="1534"/>
      <c r="T5" s="1534"/>
      <c r="U5" s="1534"/>
      <c r="V5" s="1534"/>
      <c r="W5" s="240"/>
      <c r="X5" s="1534"/>
      <c r="Y5" s="2775"/>
      <c r="Z5" s="2776"/>
      <c r="AA5" s="2776"/>
      <c r="AB5" s="2776"/>
      <c r="AC5" s="2776"/>
      <c r="AD5" s="2776"/>
      <c r="AE5" s="2776"/>
      <c r="AF5" s="2776"/>
      <c r="AG5" s="2777"/>
      <c r="AH5" s="2543"/>
      <c r="AI5" s="2543"/>
      <c r="AJ5" s="1534"/>
      <c r="AK5" s="1534"/>
      <c r="AL5" s="1534"/>
      <c r="AM5" s="1534"/>
      <c r="AN5" s="1534"/>
      <c r="AO5" s="1534"/>
      <c r="AP5" s="1534"/>
      <c r="AQ5" s="1534"/>
      <c r="AR5" s="1534"/>
      <c r="AS5" s="1534"/>
    </row>
    <row r="6" spans="1:73" s="19" customFormat="1" ht="16.5" customHeight="1" x14ac:dyDescent="0.15">
      <c r="A6" s="40"/>
      <c r="B6" s="576"/>
      <c r="C6" s="666" t="s">
        <v>1347</v>
      </c>
      <c r="D6" s="127"/>
      <c r="E6" s="41"/>
      <c r="F6" s="126"/>
      <c r="G6" s="126"/>
      <c r="H6" s="126"/>
      <c r="I6" s="126"/>
      <c r="J6" s="126"/>
      <c r="K6" s="998"/>
      <c r="L6" s="998"/>
      <c r="M6" s="998"/>
      <c r="N6" s="1046"/>
      <c r="O6" s="1046"/>
      <c r="P6" s="1263" t="s">
        <v>1608</v>
      </c>
      <c r="Q6" s="1046"/>
      <c r="R6" s="1046"/>
      <c r="S6" s="1534"/>
      <c r="T6" s="1534"/>
      <c r="U6" s="1534"/>
      <c r="V6" s="1534"/>
      <c r="W6" s="240"/>
      <c r="X6" s="1534"/>
      <c r="Y6" s="2778"/>
      <c r="Z6" s="2779"/>
      <c r="AA6" s="2779"/>
      <c r="AB6" s="2779"/>
      <c r="AC6" s="2779"/>
      <c r="AD6" s="2779"/>
      <c r="AE6" s="2779"/>
      <c r="AF6" s="2779"/>
      <c r="AG6" s="2780"/>
      <c r="AH6" s="2543"/>
      <c r="AI6" s="2543"/>
      <c r="AJ6" s="1534"/>
      <c r="AK6" s="1534"/>
      <c r="AL6" s="1534"/>
      <c r="AM6" s="1534"/>
      <c r="AN6" s="1534"/>
      <c r="AO6" s="1534"/>
      <c r="AP6" s="1534"/>
      <c r="AQ6" s="1534"/>
      <c r="AR6" s="1534"/>
      <c r="AS6" s="1534"/>
      <c r="AT6" s="94"/>
      <c r="AU6" s="94"/>
      <c r="BC6" s="99"/>
      <c r="BD6" s="94"/>
      <c r="BE6" s="94"/>
      <c r="BF6" s="94"/>
      <c r="BG6" s="94"/>
      <c r="BH6" s="94"/>
      <c r="BI6" s="94"/>
      <c r="BJ6" s="94"/>
      <c r="BK6" s="94"/>
      <c r="BL6" s="94"/>
      <c r="BM6" s="94"/>
      <c r="BN6" s="94"/>
    </row>
    <row r="7" spans="1:73" s="19" customFormat="1" ht="14.1" customHeight="1" x14ac:dyDescent="0.2">
      <c r="A7" s="40"/>
      <c r="B7" s="576"/>
      <c r="C7" s="38"/>
      <c r="D7" s="127"/>
      <c r="E7" s="41"/>
      <c r="F7" s="126"/>
      <c r="G7" s="126"/>
      <c r="H7" s="126"/>
      <c r="I7" s="126"/>
      <c r="J7" s="126"/>
      <c r="K7" s="998"/>
      <c r="L7" s="998"/>
      <c r="M7" s="998"/>
      <c r="N7" s="998"/>
      <c r="O7" s="998"/>
      <c r="P7" s="998"/>
      <c r="Q7" s="998"/>
      <c r="R7" s="998"/>
      <c r="S7" s="998"/>
      <c r="T7" s="998"/>
      <c r="U7" s="126"/>
      <c r="V7" s="96"/>
      <c r="W7" s="96"/>
      <c r="X7" s="96"/>
      <c r="Y7" s="96"/>
      <c r="Z7" s="96"/>
      <c r="AA7" s="96"/>
      <c r="AB7" s="96"/>
      <c r="AC7" s="96"/>
      <c r="AD7" s="96"/>
      <c r="AE7" s="96"/>
      <c r="AF7" s="96"/>
      <c r="AG7" s="40"/>
      <c r="AH7" s="40"/>
      <c r="AI7" s="40"/>
      <c r="AJ7" s="40"/>
      <c r="AK7" s="94"/>
      <c r="AL7" s="94"/>
      <c r="AM7" s="94"/>
      <c r="AN7" s="94"/>
      <c r="AO7" s="94"/>
      <c r="AP7" s="94"/>
      <c r="AQ7" s="94"/>
      <c r="AR7" s="94"/>
      <c r="AS7" s="94"/>
      <c r="AT7" s="94"/>
      <c r="AU7" s="94"/>
      <c r="BC7" s="99"/>
      <c r="BD7" s="94"/>
      <c r="BE7" s="94"/>
      <c r="BF7" s="94"/>
      <c r="BG7" s="94"/>
      <c r="BH7" s="94"/>
      <c r="BI7" s="94"/>
      <c r="BJ7" s="94"/>
      <c r="BK7" s="94"/>
      <c r="BL7" s="94"/>
      <c r="BM7" s="94"/>
      <c r="BN7" s="94"/>
    </row>
    <row r="8" spans="1:73" ht="12.95" customHeight="1" x14ac:dyDescent="0.2">
      <c r="B8" s="577"/>
      <c r="C8" s="599"/>
      <c r="D8" s="144"/>
      <c r="E8" s="145" t="s">
        <v>1245</v>
      </c>
      <c r="F8" s="145"/>
      <c r="G8" s="145"/>
      <c r="H8" s="144"/>
      <c r="I8" s="146"/>
      <c r="J8" s="145" t="s">
        <v>1245</v>
      </c>
      <c r="K8" s="144"/>
      <c r="M8" s="144"/>
      <c r="N8" s="144"/>
      <c r="O8" s="145" t="s">
        <v>1245</v>
      </c>
      <c r="P8" s="144"/>
      <c r="Q8" s="144"/>
      <c r="R8" s="144"/>
      <c r="S8" s="144"/>
      <c r="T8" s="145" t="s">
        <v>1245</v>
      </c>
      <c r="W8" s="175"/>
      <c r="AG8" s="175" t="s">
        <v>1057</v>
      </c>
      <c r="AH8" s="197"/>
      <c r="AI8" s="197"/>
      <c r="AJ8" s="31"/>
      <c r="AY8" s="27" t="s">
        <v>1439</v>
      </c>
      <c r="AZ8" s="27"/>
      <c r="BA8" s="21"/>
      <c r="BB8" s="21"/>
      <c r="BC8" s="25"/>
      <c r="BD8" s="28"/>
      <c r="BE8" s="25"/>
      <c r="BF8" s="25"/>
      <c r="BG8" s="25"/>
      <c r="BH8" s="25"/>
      <c r="BI8" s="25"/>
      <c r="BJ8" s="25"/>
      <c r="BK8" s="25"/>
      <c r="BL8" s="25"/>
      <c r="BM8" s="25"/>
      <c r="BN8" s="21"/>
      <c r="BO8" s="21"/>
      <c r="BP8" s="21"/>
      <c r="BQ8" s="21"/>
      <c r="BR8" s="27" t="s">
        <v>1249</v>
      </c>
      <c r="BS8" s="27" t="s">
        <v>1249</v>
      </c>
      <c r="BT8" s="27"/>
      <c r="BU8" s="21"/>
    </row>
    <row r="9" spans="1:73" s="163" customFormat="1" ht="12.95" customHeight="1" x14ac:dyDescent="0.2">
      <c r="A9" s="133"/>
      <c r="B9" s="578"/>
      <c r="C9" s="2770" t="s">
        <v>1422</v>
      </c>
      <c r="D9" s="481" t="str">
        <f t="shared" ref="D9:M9" si="3">"平成"&amp;D$1&amp;"年度"</f>
        <v>平成8年度</v>
      </c>
      <c r="E9" s="895" t="str">
        <f t="shared" si="3"/>
        <v>平成8年度</v>
      </c>
      <c r="F9" s="895" t="str">
        <f t="shared" si="3"/>
        <v>平成9年度</v>
      </c>
      <c r="G9" s="895" t="str">
        <f t="shared" si="3"/>
        <v>平成10年度</v>
      </c>
      <c r="H9" s="896" t="str">
        <f t="shared" si="3"/>
        <v>平成11年度</v>
      </c>
      <c r="I9" s="896" t="str">
        <f t="shared" si="3"/>
        <v>平成12年度</v>
      </c>
      <c r="J9" s="526" t="str">
        <f t="shared" si="3"/>
        <v>平成13年度</v>
      </c>
      <c r="K9" s="481" t="str">
        <f t="shared" si="3"/>
        <v>平成14年度</v>
      </c>
      <c r="L9" s="481" t="str">
        <f t="shared" si="3"/>
        <v>平成15年度</v>
      </c>
      <c r="M9" s="526" t="str">
        <f t="shared" si="3"/>
        <v>平成16年度</v>
      </c>
      <c r="N9" s="526" t="str">
        <f t="shared" ref="N9:S9" si="4">"平成"&amp;N$1&amp;"年度"</f>
        <v>平成17年度</v>
      </c>
      <c r="O9" s="526" t="str">
        <f t="shared" si="4"/>
        <v>平成18年度</v>
      </c>
      <c r="P9" s="526" t="str">
        <f t="shared" si="4"/>
        <v>平成19年度</v>
      </c>
      <c r="Q9" s="526" t="str">
        <f t="shared" si="4"/>
        <v>平成20年度</v>
      </c>
      <c r="R9" s="526" t="str">
        <f t="shared" si="4"/>
        <v>平成21年度</v>
      </c>
      <c r="S9" s="526" t="str">
        <f t="shared" si="4"/>
        <v>平成22年度</v>
      </c>
      <c r="T9" s="526" t="s">
        <v>489</v>
      </c>
      <c r="U9" s="526" t="s">
        <v>1232</v>
      </c>
      <c r="V9" s="526" t="s">
        <v>2147</v>
      </c>
      <c r="W9" s="526" t="s">
        <v>414</v>
      </c>
      <c r="X9" s="526" t="s">
        <v>168</v>
      </c>
      <c r="Y9" s="526" t="s">
        <v>428</v>
      </c>
      <c r="Z9" s="526" t="s">
        <v>1668</v>
      </c>
      <c r="AA9" s="526" t="s">
        <v>1677</v>
      </c>
      <c r="AB9" s="526" t="s">
        <v>1776</v>
      </c>
      <c r="AC9" s="526" t="s">
        <v>2148</v>
      </c>
      <c r="AD9" s="526" t="s">
        <v>2149</v>
      </c>
      <c r="AE9" s="526" t="s">
        <v>2150</v>
      </c>
      <c r="AF9" s="2460"/>
      <c r="AG9" s="2760" t="s">
        <v>1242</v>
      </c>
      <c r="AH9" s="2544"/>
      <c r="AI9" s="2544"/>
      <c r="AJ9" s="134"/>
    </row>
    <row r="10" spans="1:73" s="163" customFormat="1" ht="12.95" customHeight="1" x14ac:dyDescent="0.2">
      <c r="A10" s="133"/>
      <c r="B10" s="204"/>
      <c r="C10" s="2771"/>
      <c r="D10" s="482">
        <f t="shared" ref="D10:M10" si="5">1988+D$1</f>
        <v>1996</v>
      </c>
      <c r="E10" s="942">
        <f t="shared" si="5"/>
        <v>1996</v>
      </c>
      <c r="F10" s="897">
        <f t="shared" si="5"/>
        <v>1997</v>
      </c>
      <c r="G10" s="897">
        <f t="shared" si="5"/>
        <v>1998</v>
      </c>
      <c r="H10" s="903">
        <f t="shared" si="5"/>
        <v>1999</v>
      </c>
      <c r="I10" s="898">
        <f t="shared" si="5"/>
        <v>2000</v>
      </c>
      <c r="J10" s="527">
        <f t="shared" si="5"/>
        <v>2001</v>
      </c>
      <c r="K10" s="528">
        <f t="shared" si="5"/>
        <v>2002</v>
      </c>
      <c r="L10" s="482">
        <f t="shared" si="5"/>
        <v>2003</v>
      </c>
      <c r="M10" s="529">
        <f t="shared" si="5"/>
        <v>2004</v>
      </c>
      <c r="N10" s="527">
        <f t="shared" ref="N10:S10" si="6">1988+N$1</f>
        <v>2005</v>
      </c>
      <c r="O10" s="527">
        <f t="shared" si="6"/>
        <v>2006</v>
      </c>
      <c r="P10" s="527">
        <f t="shared" si="6"/>
        <v>2007</v>
      </c>
      <c r="Q10" s="527">
        <f t="shared" si="6"/>
        <v>2008</v>
      </c>
      <c r="R10" s="527">
        <f t="shared" si="6"/>
        <v>2009</v>
      </c>
      <c r="S10" s="527">
        <f t="shared" si="6"/>
        <v>2010</v>
      </c>
      <c r="T10" s="527">
        <v>2011</v>
      </c>
      <c r="U10" s="527">
        <v>2012</v>
      </c>
      <c r="V10" s="527">
        <v>2013</v>
      </c>
      <c r="W10" s="527">
        <v>2014</v>
      </c>
      <c r="X10" s="527">
        <v>2015</v>
      </c>
      <c r="Y10" s="527">
        <v>2016</v>
      </c>
      <c r="Z10" s="527">
        <v>2017</v>
      </c>
      <c r="AA10" s="527">
        <v>2018</v>
      </c>
      <c r="AB10" s="527">
        <v>2019</v>
      </c>
      <c r="AC10" s="527">
        <v>2020</v>
      </c>
      <c r="AD10" s="527">
        <v>2021</v>
      </c>
      <c r="AE10" s="527">
        <v>2022</v>
      </c>
      <c r="AF10" s="1148"/>
      <c r="AG10" s="2761"/>
      <c r="AH10" s="2545"/>
      <c r="AI10" s="2545"/>
      <c r="AJ10" s="134"/>
    </row>
    <row r="11" spans="1:73" s="163" customFormat="1" ht="12.95" customHeight="1" x14ac:dyDescent="0.2">
      <c r="A11" s="133">
        <f>要素所得D!H356</f>
        <v>355</v>
      </c>
      <c r="B11" s="283" t="s">
        <v>431</v>
      </c>
      <c r="C11" s="600" t="s">
        <v>1547</v>
      </c>
      <c r="D11" s="168"/>
      <c r="E11" s="943"/>
      <c r="F11" s="943"/>
      <c r="G11" s="943"/>
      <c r="H11" s="943"/>
      <c r="I11" s="944"/>
      <c r="J11" s="169"/>
      <c r="K11" s="170"/>
      <c r="L11" s="170"/>
      <c r="M11" s="169"/>
      <c r="N11" s="169"/>
      <c r="O11" s="169"/>
      <c r="P11" s="169"/>
      <c r="Q11" s="169"/>
      <c r="R11" s="169"/>
      <c r="S11" s="169"/>
      <c r="T11" s="169">
        <v>7406252.4329590313</v>
      </c>
      <c r="U11" s="169">
        <v>7501120.0047213864</v>
      </c>
      <c r="V11" s="169">
        <v>7598033.3859374523</v>
      </c>
      <c r="W11" s="169">
        <v>7636064.2422291422</v>
      </c>
      <c r="X11" s="169">
        <v>7465290.0314744757</v>
      </c>
      <c r="Y11" s="169">
        <v>7475631.6143481182</v>
      </c>
      <c r="Z11" s="169">
        <v>7689322.4694751343</v>
      </c>
      <c r="AA11" s="169">
        <v>7954577.7348966189</v>
      </c>
      <c r="AB11" s="169">
        <v>7924155.0656418232</v>
      </c>
      <c r="AC11" s="169">
        <v>7688906.5637866557</v>
      </c>
      <c r="AD11" s="169">
        <v>7838005.498544191</v>
      </c>
      <c r="AE11" s="169">
        <v>7912753.746474606</v>
      </c>
      <c r="AF11" s="169"/>
      <c r="AG11" s="182" t="s">
        <v>1423</v>
      </c>
      <c r="AH11" s="2546"/>
      <c r="AI11" s="2546"/>
      <c r="AJ11" s="134" t="e">
        <f>AB11-#REF!</f>
        <v>#REF!</v>
      </c>
    </row>
    <row r="12" spans="1:73" s="163" customFormat="1" ht="12.95" customHeight="1" x14ac:dyDescent="0.2">
      <c r="A12" s="133">
        <f>要素所得D!H400</f>
        <v>399</v>
      </c>
      <c r="B12" s="579" t="s">
        <v>431</v>
      </c>
      <c r="C12" s="601" t="s">
        <v>585</v>
      </c>
      <c r="D12" s="168"/>
      <c r="E12" s="943"/>
      <c r="F12" s="943"/>
      <c r="G12" s="943"/>
      <c r="H12" s="943"/>
      <c r="I12" s="944"/>
      <c r="J12" s="169"/>
      <c r="K12" s="170"/>
      <c r="L12" s="170"/>
      <c r="M12" s="169"/>
      <c r="N12" s="169"/>
      <c r="O12" s="169"/>
      <c r="P12" s="169"/>
      <c r="Q12" s="169"/>
      <c r="R12" s="169"/>
      <c r="S12" s="169"/>
      <c r="T12" s="169">
        <v>3848425.9399935976</v>
      </c>
      <c r="U12" s="169">
        <v>3775652.8281769613</v>
      </c>
      <c r="V12" s="169">
        <v>3984946.6124547562</v>
      </c>
      <c r="W12" s="169">
        <v>3840733.4070111997</v>
      </c>
      <c r="X12" s="169">
        <v>4436306.4444206469</v>
      </c>
      <c r="Y12" s="169">
        <v>4448853.8204126619</v>
      </c>
      <c r="Z12" s="169">
        <v>4412470.5926432917</v>
      </c>
      <c r="AA12" s="169">
        <v>4214284.3894574484</v>
      </c>
      <c r="AB12" s="169">
        <v>3938474.3472887613</v>
      </c>
      <c r="AC12" s="169">
        <v>3301862.1686241212</v>
      </c>
      <c r="AD12" s="169">
        <v>3364324.7987431237</v>
      </c>
      <c r="AE12" s="169">
        <v>3189529.3340693689</v>
      </c>
      <c r="AF12" s="169"/>
      <c r="AG12" s="182" t="s">
        <v>1433</v>
      </c>
      <c r="AH12" s="2546"/>
      <c r="AI12" s="2546"/>
      <c r="AJ12" s="134" t="e">
        <f>AB12-#REF!</f>
        <v>#REF!</v>
      </c>
    </row>
    <row r="13" spans="1:73" s="163" customFormat="1" ht="12.95" customHeight="1" x14ac:dyDescent="0.2">
      <c r="A13" s="133">
        <f>要素所得D!H180</f>
        <v>179</v>
      </c>
      <c r="B13" s="283" t="s">
        <v>431</v>
      </c>
      <c r="C13" s="601" t="s">
        <v>1473</v>
      </c>
      <c r="D13" s="168"/>
      <c r="E13" s="943"/>
      <c r="F13" s="943"/>
      <c r="G13" s="943"/>
      <c r="H13" s="943"/>
      <c r="I13" s="944"/>
      <c r="J13" s="169"/>
      <c r="K13" s="170"/>
      <c r="L13" s="170"/>
      <c r="M13" s="169"/>
      <c r="N13" s="169"/>
      <c r="O13" s="169"/>
      <c r="P13" s="169"/>
      <c r="Q13" s="169"/>
      <c r="R13" s="169"/>
      <c r="S13" s="169"/>
      <c r="T13" s="169">
        <v>4192891.8245162927</v>
      </c>
      <c r="U13" s="169">
        <v>4141160.077514403</v>
      </c>
      <c r="V13" s="169">
        <v>4147977.2530443417</v>
      </c>
      <c r="W13" s="169">
        <v>4119125.1245867698</v>
      </c>
      <c r="X13" s="169">
        <v>4169112.4943194422</v>
      </c>
      <c r="Y13" s="169">
        <v>4275168.6849732716</v>
      </c>
      <c r="Z13" s="169">
        <v>4357634.8090533763</v>
      </c>
      <c r="AA13" s="169">
        <v>4435226.3817876158</v>
      </c>
      <c r="AB13" s="169">
        <v>4449123.383723137</v>
      </c>
      <c r="AC13" s="169">
        <v>4705952.9473299608</v>
      </c>
      <c r="AD13" s="169">
        <v>4689702.8630021866</v>
      </c>
      <c r="AE13" s="169">
        <v>4918483.1714735655</v>
      </c>
      <c r="AF13" s="169"/>
      <c r="AG13" s="182" t="s">
        <v>1434</v>
      </c>
      <c r="AH13" s="2546"/>
      <c r="AI13" s="2546"/>
      <c r="AJ13" s="134" t="e">
        <f>AB13-#REF!</f>
        <v>#REF!</v>
      </c>
    </row>
    <row r="14" spans="1:73" s="163" customFormat="1" ht="12.95" customHeight="1" x14ac:dyDescent="0.2">
      <c r="A14" s="133"/>
      <c r="B14" s="283" t="s">
        <v>431</v>
      </c>
      <c r="C14" s="601" t="s">
        <v>1830</v>
      </c>
      <c r="D14" s="168"/>
      <c r="E14" s="943"/>
      <c r="F14" s="943"/>
      <c r="G14" s="943"/>
      <c r="H14" s="943"/>
      <c r="I14" s="944"/>
      <c r="J14" s="169"/>
      <c r="K14" s="170"/>
      <c r="L14" s="170"/>
      <c r="M14" s="169"/>
      <c r="N14" s="169"/>
      <c r="O14" s="169"/>
      <c r="P14" s="169"/>
      <c r="Q14" s="169"/>
      <c r="R14" s="169"/>
      <c r="S14" s="169"/>
      <c r="T14" s="169">
        <v>1283982.3128380317</v>
      </c>
      <c r="U14" s="169">
        <v>1273759.93266447</v>
      </c>
      <c r="V14" s="169">
        <v>1324807.5402907224</v>
      </c>
      <c r="W14" s="169">
        <v>1439913.510101174</v>
      </c>
      <c r="X14" s="169">
        <v>1531054.7792667614</v>
      </c>
      <c r="Y14" s="169">
        <v>1522659.0460524037</v>
      </c>
      <c r="Z14" s="169">
        <v>1499527.4296599941</v>
      </c>
      <c r="AA14" s="169">
        <v>1538204.2667698318</v>
      </c>
      <c r="AB14" s="169">
        <v>1562849.9616506377</v>
      </c>
      <c r="AC14" s="169">
        <v>1594181.9678656969</v>
      </c>
      <c r="AD14" s="169">
        <v>1676225.0569076263</v>
      </c>
      <c r="AE14" s="169">
        <v>2467511.144180357</v>
      </c>
      <c r="AF14" s="169"/>
      <c r="AG14" s="182" t="s">
        <v>1435</v>
      </c>
      <c r="AH14" s="2546"/>
      <c r="AI14" s="2546"/>
      <c r="AJ14" s="134" t="e">
        <f>AB14-#REF!</f>
        <v>#REF!</v>
      </c>
    </row>
    <row r="15" spans="1:73" s="163" customFormat="1" ht="12.95" customHeight="1" x14ac:dyDescent="0.2">
      <c r="A15" s="133"/>
      <c r="B15" s="283" t="s">
        <v>431</v>
      </c>
      <c r="C15" s="602" t="s">
        <v>1716</v>
      </c>
      <c r="D15" s="166"/>
      <c r="E15" s="945"/>
      <c r="F15" s="945"/>
      <c r="G15" s="945"/>
      <c r="H15" s="945"/>
      <c r="I15" s="939"/>
      <c r="J15" s="667"/>
      <c r="K15" s="167"/>
      <c r="L15" s="167"/>
      <c r="M15" s="667"/>
      <c r="N15" s="667"/>
      <c r="O15" s="667"/>
      <c r="P15" s="667"/>
      <c r="Q15" s="667"/>
      <c r="R15" s="667"/>
      <c r="S15" s="667"/>
      <c r="T15" s="667">
        <v>99176.083986424448</v>
      </c>
      <c r="U15" s="667">
        <v>87618.173611039427</v>
      </c>
      <c r="V15" s="667">
        <v>91872.376880134238</v>
      </c>
      <c r="W15" s="667">
        <v>86364.14244849325</v>
      </c>
      <c r="X15" s="667">
        <v>86011.835930561458</v>
      </c>
      <c r="Y15" s="667">
        <v>83558.954807317292</v>
      </c>
      <c r="Z15" s="667">
        <v>77559.877457177208</v>
      </c>
      <c r="AA15" s="667">
        <v>75343.40014226413</v>
      </c>
      <c r="AB15" s="667">
        <v>78713.157001202489</v>
      </c>
      <c r="AC15" s="667">
        <v>83609.785894195345</v>
      </c>
      <c r="AD15" s="667">
        <v>88103.595645470341</v>
      </c>
      <c r="AE15" s="667">
        <v>85487.731232904262</v>
      </c>
      <c r="AF15" s="667"/>
      <c r="AG15" s="184" t="s">
        <v>1436</v>
      </c>
      <c r="AH15" s="2546"/>
      <c r="AI15" s="2546"/>
      <c r="AJ15" s="134" t="e">
        <f>AB15-#REF!</f>
        <v>#REF!</v>
      </c>
    </row>
    <row r="16" spans="1:73" s="163" customFormat="1" ht="12.95" customHeight="1" x14ac:dyDescent="0.2">
      <c r="A16" s="133"/>
      <c r="B16" s="578"/>
      <c r="C16" s="602" t="s">
        <v>1348</v>
      </c>
      <c r="D16" s="167"/>
      <c r="E16" s="945"/>
      <c r="F16" s="945"/>
      <c r="G16" s="945"/>
      <c r="H16" s="945"/>
      <c r="I16" s="939"/>
      <c r="J16" s="667"/>
      <c r="K16" s="167"/>
      <c r="L16" s="167"/>
      <c r="M16" s="667"/>
      <c r="N16" s="667"/>
      <c r="O16" s="667"/>
      <c r="P16" s="667"/>
      <c r="Q16" s="667"/>
      <c r="R16" s="667"/>
      <c r="S16" s="667"/>
      <c r="T16" s="667">
        <v>16632376.426320529</v>
      </c>
      <c r="U16" s="667">
        <v>16604074.669466183</v>
      </c>
      <c r="V16" s="667">
        <v>16963892.414847136</v>
      </c>
      <c r="W16" s="667">
        <v>16949472.141479794</v>
      </c>
      <c r="X16" s="667">
        <v>17515751.913550764</v>
      </c>
      <c r="Y16" s="667">
        <v>17638754.210979134</v>
      </c>
      <c r="Z16" s="667">
        <v>17881395.423374619</v>
      </c>
      <c r="AA16" s="667">
        <v>18066949.372769251</v>
      </c>
      <c r="AB16" s="667">
        <v>17795889.601303156</v>
      </c>
      <c r="AC16" s="667">
        <v>17207293.86171224</v>
      </c>
      <c r="AD16" s="667">
        <v>17480154.621551659</v>
      </c>
      <c r="AE16" s="667">
        <v>18402789.664964993</v>
      </c>
      <c r="AF16" s="667"/>
      <c r="AG16" s="195"/>
      <c r="AH16" s="152"/>
      <c r="AI16" s="152"/>
      <c r="AJ16" s="134" t="e">
        <f>AB16-#REF!</f>
        <v>#REF!</v>
      </c>
    </row>
    <row r="17" spans="1:58" s="163" customFormat="1" ht="12.95" customHeight="1" x14ac:dyDescent="0.2">
      <c r="A17" s="133"/>
      <c r="B17" s="283" t="s">
        <v>431</v>
      </c>
      <c r="C17" s="601" t="s">
        <v>1474</v>
      </c>
      <c r="D17" s="168"/>
      <c r="E17" s="943"/>
      <c r="F17" s="943"/>
      <c r="G17" s="943"/>
      <c r="H17" s="943"/>
      <c r="I17" s="944"/>
      <c r="J17" s="169"/>
      <c r="K17" s="170"/>
      <c r="L17" s="170"/>
      <c r="M17" s="169"/>
      <c r="N17" s="169"/>
      <c r="O17" s="169"/>
      <c r="P17" s="169"/>
      <c r="Q17" s="169"/>
      <c r="R17" s="169"/>
      <c r="S17" s="169"/>
      <c r="T17" s="169">
        <v>8071167.2072341498</v>
      </c>
      <c r="U17" s="169">
        <v>8136811.1785045201</v>
      </c>
      <c r="V17" s="169">
        <v>8309736.0605266597</v>
      </c>
      <c r="W17" s="169">
        <v>8195614.3833069</v>
      </c>
      <c r="X17" s="169">
        <v>8273702.730547931</v>
      </c>
      <c r="Y17" s="169">
        <v>8192348.7871283107</v>
      </c>
      <c r="Z17" s="169">
        <v>8279632.7719493797</v>
      </c>
      <c r="AA17" s="169">
        <v>8273896.4242316838</v>
      </c>
      <c r="AB17" s="169">
        <v>8232776.3734666491</v>
      </c>
      <c r="AC17" s="169">
        <v>7912984.5341956802</v>
      </c>
      <c r="AD17" s="169">
        <v>8128569.7638670215</v>
      </c>
      <c r="AE17" s="169">
        <v>8536629.4654508829</v>
      </c>
      <c r="AF17" s="169"/>
      <c r="AG17" s="182" t="s">
        <v>1437</v>
      </c>
      <c r="AH17" s="2546"/>
      <c r="AI17" s="2546"/>
      <c r="AJ17" s="134" t="e">
        <f>AB17-#REF!</f>
        <v>#REF!</v>
      </c>
    </row>
    <row r="18" spans="1:58" s="163" customFormat="1" ht="12.95" customHeight="1" x14ac:dyDescent="0.2">
      <c r="A18" s="133"/>
      <c r="B18" s="283" t="s">
        <v>431</v>
      </c>
      <c r="C18" s="601" t="s">
        <v>1717</v>
      </c>
      <c r="D18" s="168"/>
      <c r="E18" s="943"/>
      <c r="F18" s="943"/>
      <c r="G18" s="943"/>
      <c r="H18" s="943"/>
      <c r="I18" s="944"/>
      <c r="J18" s="169"/>
      <c r="K18" s="170"/>
      <c r="L18" s="170"/>
      <c r="M18" s="169"/>
      <c r="N18" s="169"/>
      <c r="O18" s="169"/>
      <c r="P18" s="169"/>
      <c r="Q18" s="169"/>
      <c r="R18" s="169"/>
      <c r="S18" s="169"/>
      <c r="T18" s="169">
        <v>1966418.2968386603</v>
      </c>
      <c r="U18" s="169">
        <v>1964405.4797101761</v>
      </c>
      <c r="V18" s="169">
        <v>1969161.8150689187</v>
      </c>
      <c r="W18" s="169">
        <v>2013887.3817113638</v>
      </c>
      <c r="X18" s="169">
        <v>2057771.8884131466</v>
      </c>
      <c r="Y18" s="169">
        <v>2065134.6847630716</v>
      </c>
      <c r="Z18" s="169">
        <v>2065268.0015055058</v>
      </c>
      <c r="AA18" s="169">
        <v>2097746.6498755515</v>
      </c>
      <c r="AB18" s="169">
        <v>2124224.3905315949</v>
      </c>
      <c r="AC18" s="169">
        <v>2617285.7477087043</v>
      </c>
      <c r="AD18" s="169">
        <v>2277852.4884331757</v>
      </c>
      <c r="AE18" s="169">
        <v>2303700.3820031956</v>
      </c>
      <c r="AF18" s="169"/>
      <c r="AG18" s="182" t="s">
        <v>1438</v>
      </c>
      <c r="AH18" s="2546"/>
      <c r="AI18" s="2546"/>
      <c r="AJ18" s="134" t="e">
        <f>AB18-#REF!</f>
        <v>#REF!</v>
      </c>
    </row>
    <row r="19" spans="1:58" s="163" customFormat="1" ht="12.95" customHeight="1" x14ac:dyDescent="0.2">
      <c r="A19" s="133"/>
      <c r="B19" s="283" t="s">
        <v>431</v>
      </c>
      <c r="C19" s="601" t="s">
        <v>1477</v>
      </c>
      <c r="D19" s="168"/>
      <c r="E19" s="943"/>
      <c r="F19" s="943"/>
      <c r="G19" s="943"/>
      <c r="H19" s="943"/>
      <c r="I19" s="944"/>
      <c r="J19" s="169"/>
      <c r="K19" s="170"/>
      <c r="L19" s="170"/>
      <c r="M19" s="169"/>
      <c r="N19" s="169"/>
      <c r="O19" s="169"/>
      <c r="P19" s="169"/>
      <c r="Q19" s="169"/>
      <c r="R19" s="169"/>
      <c r="S19" s="169"/>
      <c r="T19" s="169">
        <v>3791902.2395386668</v>
      </c>
      <c r="U19" s="169">
        <v>3790409.135571572</v>
      </c>
      <c r="V19" s="169">
        <v>4167506.4914744329</v>
      </c>
      <c r="W19" s="169">
        <v>4194193.6785102682</v>
      </c>
      <c r="X19" s="169">
        <v>4190129.468954823</v>
      </c>
      <c r="Y19" s="169">
        <v>4206730.6286851335</v>
      </c>
      <c r="Z19" s="169">
        <v>4477171.7727450253</v>
      </c>
      <c r="AA19" s="169">
        <v>4366483.4050894119</v>
      </c>
      <c r="AB19" s="169">
        <v>4453770.4176909272</v>
      </c>
      <c r="AC19" s="169">
        <v>4271791.4946460975</v>
      </c>
      <c r="AD19" s="169">
        <v>4380358.5528148292</v>
      </c>
      <c r="AE19" s="169">
        <v>4678294.927537418</v>
      </c>
      <c r="AF19" s="169"/>
      <c r="AG19" s="182" t="s">
        <v>631</v>
      </c>
      <c r="AH19" s="2546"/>
      <c r="AI19" s="2546"/>
      <c r="AJ19" s="134" t="e">
        <f>AB19-#REF!</f>
        <v>#REF!</v>
      </c>
    </row>
    <row r="20" spans="1:58" s="163" customFormat="1" ht="12.95" customHeight="1" x14ac:dyDescent="0.2">
      <c r="A20" s="133"/>
      <c r="B20" s="283" t="s">
        <v>431</v>
      </c>
      <c r="C20" s="601" t="s">
        <v>69</v>
      </c>
      <c r="D20" s="168"/>
      <c r="E20" s="943"/>
      <c r="F20" s="943"/>
      <c r="G20" s="943"/>
      <c r="H20" s="943"/>
      <c r="I20" s="944"/>
      <c r="J20" s="169"/>
      <c r="K20" s="170"/>
      <c r="L20" s="170"/>
      <c r="M20" s="169"/>
      <c r="N20" s="169"/>
      <c r="O20" s="169"/>
      <c r="P20" s="169"/>
      <c r="Q20" s="169"/>
      <c r="R20" s="169"/>
      <c r="S20" s="169"/>
      <c r="T20" s="169">
        <v>57749.319412811186</v>
      </c>
      <c r="U20" s="169">
        <v>20065.298668206233</v>
      </c>
      <c r="V20" s="169">
        <v>34004.962339348553</v>
      </c>
      <c r="W20" s="169">
        <v>-47613.084400702632</v>
      </c>
      <c r="X20" s="169">
        <v>111322.55378075037</v>
      </c>
      <c r="Y20" s="169">
        <v>-48274.477589672744</v>
      </c>
      <c r="Z20" s="169">
        <v>61495.702783156928</v>
      </c>
      <c r="AA20" s="169">
        <v>98250.778173341183</v>
      </c>
      <c r="AB20" s="169">
        <v>101311.87477406947</v>
      </c>
      <c r="AC20" s="169">
        <v>-136455.12221831916</v>
      </c>
      <c r="AD20" s="169">
        <v>-147081.08918770921</v>
      </c>
      <c r="AE20" s="169">
        <v>274826.18509783957</v>
      </c>
      <c r="AF20" s="169"/>
      <c r="AG20" s="182" t="s">
        <v>440</v>
      </c>
      <c r="AH20" s="2546"/>
      <c r="AI20" s="2546"/>
      <c r="AJ20" s="134" t="e">
        <f>AB20-#REF!</f>
        <v>#REF!</v>
      </c>
    </row>
    <row r="21" spans="1:58" s="163" customFormat="1" ht="12.95" customHeight="1" x14ac:dyDescent="0.2">
      <c r="A21" s="133"/>
      <c r="B21" s="283" t="s">
        <v>431</v>
      </c>
      <c r="C21" s="601" t="s">
        <v>1005</v>
      </c>
      <c r="D21" s="168"/>
      <c r="E21" s="170"/>
      <c r="F21" s="170"/>
      <c r="G21" s="170"/>
      <c r="H21" s="170"/>
      <c r="I21" s="169"/>
      <c r="J21" s="169"/>
      <c r="K21" s="170"/>
      <c r="L21" s="170"/>
      <c r="M21" s="169"/>
      <c r="N21" s="169"/>
      <c r="O21" s="169"/>
      <c r="P21" s="169"/>
      <c r="Q21" s="169"/>
      <c r="R21" s="169"/>
      <c r="S21" s="169"/>
      <c r="T21" s="169">
        <v>1498309.4756485596</v>
      </c>
      <c r="U21" s="169">
        <v>1617460.2934083566</v>
      </c>
      <c r="V21" s="169">
        <v>1525230.5497045778</v>
      </c>
      <c r="W21" s="169">
        <v>1558506.5533120651</v>
      </c>
      <c r="X21" s="169">
        <v>1651728.7580942493</v>
      </c>
      <c r="Y21" s="169">
        <v>1841237.3870081622</v>
      </c>
      <c r="Z21" s="169">
        <v>1737947.8618720751</v>
      </c>
      <c r="AA21" s="169">
        <v>1931083.2930101845</v>
      </c>
      <c r="AB21" s="169">
        <v>1564202.7659948543</v>
      </c>
      <c r="AC21" s="169">
        <v>1265468.6526022721</v>
      </c>
      <c r="AD21" s="169">
        <v>1388861.9588651434</v>
      </c>
      <c r="AE21" s="169">
        <v>1811289.8341469504</v>
      </c>
      <c r="AF21" s="169"/>
      <c r="AG21" s="182">
        <v>10</v>
      </c>
      <c r="AH21" s="2546"/>
      <c r="AI21" s="2546"/>
      <c r="AJ21" s="134" t="e">
        <f>AB21-#REF!</f>
        <v>#REF!</v>
      </c>
    </row>
    <row r="22" spans="1:58" s="163" customFormat="1" ht="12.95" customHeight="1" x14ac:dyDescent="0.2">
      <c r="A22" s="133"/>
      <c r="B22" s="283" t="s">
        <v>1249</v>
      </c>
      <c r="C22" s="601" t="s">
        <v>1004</v>
      </c>
      <c r="D22" s="170"/>
      <c r="E22" s="170"/>
      <c r="F22" s="170"/>
      <c r="G22" s="170"/>
      <c r="H22" s="170"/>
      <c r="I22" s="169"/>
      <c r="J22" s="169"/>
      <c r="K22" s="169"/>
      <c r="L22" s="169"/>
      <c r="M22" s="169"/>
      <c r="N22" s="169"/>
      <c r="O22" s="169"/>
      <c r="P22" s="169"/>
      <c r="Q22" s="169"/>
      <c r="R22" s="169"/>
      <c r="S22" s="169"/>
      <c r="T22" s="169">
        <v>1246829.8876476809</v>
      </c>
      <c r="U22" s="169">
        <v>1074923.2836033516</v>
      </c>
      <c r="V22" s="169">
        <v>958252.53573319688</v>
      </c>
      <c r="W22" s="169">
        <v>1034883.2290398981</v>
      </c>
      <c r="X22" s="169">
        <v>1231096.5137598645</v>
      </c>
      <c r="Y22" s="169">
        <v>1381577.2009841278</v>
      </c>
      <c r="Z22" s="169">
        <v>1259879.3125194777</v>
      </c>
      <c r="AA22" s="169">
        <v>1299488.8223890793</v>
      </c>
      <c r="AB22" s="169">
        <v>1319603.7788450625</v>
      </c>
      <c r="AC22" s="169">
        <v>1276218.5547778029</v>
      </c>
      <c r="AD22" s="169">
        <v>1451592.9467591997</v>
      </c>
      <c r="AE22" s="169">
        <v>798048.87072870508</v>
      </c>
      <c r="AF22" s="169"/>
      <c r="AG22" s="182">
        <v>11</v>
      </c>
      <c r="AH22" s="2546"/>
      <c r="AI22" s="2546"/>
      <c r="AJ22" s="134" t="e">
        <f>AB22-#REF!</f>
        <v>#REF!</v>
      </c>
    </row>
    <row r="23" spans="1:58" s="163" customFormat="1" ht="12.95" customHeight="1" x14ac:dyDescent="0.2">
      <c r="A23" s="133"/>
      <c r="B23" s="578"/>
      <c r="C23" s="605" t="s">
        <v>1349</v>
      </c>
      <c r="D23" s="1328"/>
      <c r="E23" s="1328"/>
      <c r="F23" s="1328"/>
      <c r="G23" s="1328"/>
      <c r="H23" s="1328"/>
      <c r="I23" s="595"/>
      <c r="J23" s="595"/>
      <c r="K23" s="595"/>
      <c r="L23" s="595"/>
      <c r="M23" s="595"/>
      <c r="N23" s="595"/>
      <c r="O23" s="595"/>
      <c r="P23" s="595"/>
      <c r="Q23" s="595"/>
      <c r="R23" s="595"/>
      <c r="S23" s="595"/>
      <c r="T23" s="595">
        <v>16632376.426320529</v>
      </c>
      <c r="U23" s="595">
        <v>16604074.669466183</v>
      </c>
      <c r="V23" s="595">
        <v>16963892.414847136</v>
      </c>
      <c r="W23" s="595">
        <v>16949472.141479794</v>
      </c>
      <c r="X23" s="595">
        <v>17515751.913550764</v>
      </c>
      <c r="Y23" s="595">
        <v>17638754.210979134</v>
      </c>
      <c r="Z23" s="595">
        <v>17881395.423374619</v>
      </c>
      <c r="AA23" s="595">
        <v>18066949.372769251</v>
      </c>
      <c r="AB23" s="595">
        <v>17795889.601303156</v>
      </c>
      <c r="AC23" s="595">
        <v>17207293.86171224</v>
      </c>
      <c r="AD23" s="595">
        <v>17480154.621551659</v>
      </c>
      <c r="AE23" s="595">
        <v>18402789.664964993</v>
      </c>
      <c r="AF23" s="595"/>
      <c r="AG23" s="594"/>
      <c r="AH23" s="152"/>
      <c r="AI23" s="152"/>
      <c r="AJ23" s="136"/>
    </row>
    <row r="24" spans="1:58" s="163" customFormat="1" ht="9.9499999999999993" customHeight="1" x14ac:dyDescent="0.2">
      <c r="A24" s="133"/>
      <c r="B24" s="578"/>
      <c r="C24" s="603"/>
      <c r="D24" s="151"/>
      <c r="E24" s="151"/>
      <c r="F24" s="150"/>
      <c r="G24" s="150"/>
      <c r="H24" s="150"/>
      <c r="I24" s="150"/>
      <c r="J24" s="150"/>
      <c r="K24" s="150"/>
      <c r="L24" s="150"/>
      <c r="M24" s="150"/>
      <c r="N24" s="150"/>
      <c r="O24" s="150"/>
      <c r="P24" s="150"/>
      <c r="Q24" s="150"/>
      <c r="R24" s="150"/>
      <c r="S24" s="150"/>
      <c r="T24" s="150"/>
      <c r="W24" s="150"/>
      <c r="AG24" s="150"/>
      <c r="AH24" s="150"/>
      <c r="AI24" s="150"/>
      <c r="AR24" s="172"/>
      <c r="AS24" s="172"/>
      <c r="AT24" s="172"/>
      <c r="AU24" s="172"/>
      <c r="AV24" s="172"/>
      <c r="AW24" s="172"/>
      <c r="AX24" s="172"/>
      <c r="AY24" s="172"/>
      <c r="AZ24" s="172"/>
      <c r="BA24" s="172"/>
      <c r="BB24" s="172"/>
      <c r="BC24" s="172"/>
      <c r="BD24" s="172"/>
      <c r="BE24" s="172"/>
      <c r="BF24" s="172"/>
    </row>
    <row r="25" spans="1:58" s="163" customFormat="1" ht="12.95" customHeight="1" x14ac:dyDescent="0.2">
      <c r="A25" s="133"/>
      <c r="B25" s="578"/>
      <c r="C25" s="604"/>
      <c r="D25" s="151"/>
      <c r="E25" s="148"/>
      <c r="H25" s="150"/>
      <c r="I25" s="173"/>
      <c r="J25" s="148"/>
      <c r="K25" s="174"/>
      <c r="L25" s="150"/>
      <c r="M25" s="150"/>
      <c r="N25" s="150"/>
      <c r="O25" s="148"/>
      <c r="P25" s="150"/>
      <c r="Q25" s="150"/>
      <c r="R25" s="150"/>
      <c r="S25" s="150"/>
      <c r="T25" s="148" t="s">
        <v>586</v>
      </c>
      <c r="W25" s="175"/>
      <c r="AG25" s="175" t="s">
        <v>1475</v>
      </c>
      <c r="AH25" s="197"/>
      <c r="AI25" s="197"/>
      <c r="AK25" s="133"/>
      <c r="AR25" s="172"/>
      <c r="AS25" s="172"/>
      <c r="AT25" s="172"/>
      <c r="AU25" s="172"/>
      <c r="AV25" s="172"/>
      <c r="AW25" s="172"/>
      <c r="AX25" s="172"/>
      <c r="AY25" s="172"/>
      <c r="AZ25" s="172"/>
      <c r="BA25" s="172"/>
      <c r="BB25" s="172"/>
      <c r="BC25" s="172"/>
      <c r="BD25" s="172"/>
      <c r="BE25" s="172"/>
      <c r="BF25" s="172"/>
    </row>
    <row r="26" spans="1:58" s="163" customFormat="1" ht="12.95" customHeight="1" x14ac:dyDescent="0.2">
      <c r="A26" s="133"/>
      <c r="B26" s="578"/>
      <c r="C26" s="2770" t="s">
        <v>1422</v>
      </c>
      <c r="D26" s="481"/>
      <c r="E26" s="895"/>
      <c r="F26" s="895"/>
      <c r="G26" s="895"/>
      <c r="H26" s="896"/>
      <c r="I26" s="896"/>
      <c r="J26" s="526"/>
      <c r="K26" s="481"/>
      <c r="L26" s="481"/>
      <c r="M26" s="526"/>
      <c r="N26" s="526"/>
      <c r="O26" s="526"/>
      <c r="P26" s="526"/>
      <c r="Q26" s="526"/>
      <c r="R26" s="526"/>
      <c r="S26" s="526"/>
      <c r="T26" s="526" t="s">
        <v>489</v>
      </c>
      <c r="U26" s="526" t="s">
        <v>1232</v>
      </c>
      <c r="V26" s="526" t="s">
        <v>2147</v>
      </c>
      <c r="W26" s="526" t="s">
        <v>414</v>
      </c>
      <c r="X26" s="526" t="s">
        <v>168</v>
      </c>
      <c r="Y26" s="526" t="s">
        <v>428</v>
      </c>
      <c r="Z26" s="526" t="s">
        <v>1668</v>
      </c>
      <c r="AA26" s="526" t="s">
        <v>1677</v>
      </c>
      <c r="AB26" s="526" t="s">
        <v>1776</v>
      </c>
      <c r="AC26" s="526" t="s">
        <v>2148</v>
      </c>
      <c r="AD26" s="526" t="s">
        <v>2149</v>
      </c>
      <c r="AE26" s="526" t="s">
        <v>2150</v>
      </c>
      <c r="AF26" s="2460"/>
      <c r="AG26" s="2760" t="s">
        <v>1242</v>
      </c>
      <c r="AH26" s="2544"/>
      <c r="AI26" s="2544"/>
      <c r="AJ26" s="133"/>
      <c r="AK26" s="133"/>
      <c r="AR26" s="172"/>
      <c r="AS26" s="172"/>
      <c r="AT26" s="172"/>
      <c r="AU26" s="172"/>
      <c r="AV26" s="172"/>
      <c r="AW26" s="172"/>
      <c r="AX26" s="172"/>
      <c r="AY26" s="172"/>
      <c r="AZ26" s="172"/>
      <c r="BA26" s="172"/>
      <c r="BB26" s="172"/>
      <c r="BC26" s="172"/>
      <c r="BD26" s="172"/>
      <c r="BE26" s="172"/>
      <c r="BF26" s="172"/>
    </row>
    <row r="27" spans="1:58" s="163" customFormat="1" ht="12.95" customHeight="1" x14ac:dyDescent="0.2">
      <c r="A27" s="133"/>
      <c r="B27" s="578"/>
      <c r="C27" s="2771"/>
      <c r="D27" s="482"/>
      <c r="E27" s="942"/>
      <c r="F27" s="897"/>
      <c r="G27" s="897"/>
      <c r="H27" s="903"/>
      <c r="I27" s="898"/>
      <c r="J27" s="527"/>
      <c r="K27" s="528"/>
      <c r="L27" s="482"/>
      <c r="M27" s="529"/>
      <c r="N27" s="527"/>
      <c r="O27" s="527"/>
      <c r="P27" s="527"/>
      <c r="Q27" s="527"/>
      <c r="R27" s="527"/>
      <c r="S27" s="527"/>
      <c r="T27" s="527">
        <v>2011</v>
      </c>
      <c r="U27" s="527">
        <v>2012</v>
      </c>
      <c r="V27" s="527">
        <v>2013</v>
      </c>
      <c r="W27" s="527">
        <v>2014</v>
      </c>
      <c r="X27" s="527">
        <v>2015</v>
      </c>
      <c r="Y27" s="527">
        <v>2016</v>
      </c>
      <c r="Z27" s="527">
        <v>2017</v>
      </c>
      <c r="AA27" s="527">
        <v>2018</v>
      </c>
      <c r="AB27" s="527">
        <v>2019</v>
      </c>
      <c r="AC27" s="527">
        <v>2020</v>
      </c>
      <c r="AD27" s="527">
        <v>2021</v>
      </c>
      <c r="AE27" s="527">
        <v>2022</v>
      </c>
      <c r="AF27" s="1148"/>
      <c r="AG27" s="2761"/>
      <c r="AH27" s="2545"/>
      <c r="AI27" s="2545"/>
      <c r="AJ27" s="133"/>
      <c r="AK27" s="133"/>
      <c r="AR27" s="172"/>
      <c r="AS27" s="172"/>
      <c r="AT27" s="172"/>
      <c r="AU27" s="172"/>
      <c r="AV27" s="172"/>
      <c r="AW27" s="172"/>
      <c r="AX27" s="172"/>
      <c r="AY27" s="172"/>
      <c r="AZ27" s="172"/>
      <c r="BA27" s="172"/>
      <c r="BB27" s="172"/>
      <c r="BC27" s="172"/>
      <c r="BD27" s="172"/>
      <c r="BE27" s="172"/>
      <c r="BF27" s="172"/>
    </row>
    <row r="28" spans="1:58" s="163" customFormat="1" ht="12.95" customHeight="1" x14ac:dyDescent="0.2">
      <c r="A28" s="133"/>
      <c r="B28" s="578"/>
      <c r="C28" s="600" t="s">
        <v>1547</v>
      </c>
      <c r="D28" s="616"/>
      <c r="E28" s="946"/>
      <c r="F28" s="947"/>
      <c r="G28" s="947"/>
      <c r="H28" s="947"/>
      <c r="I28" s="947"/>
      <c r="J28" s="728"/>
      <c r="K28" s="178"/>
      <c r="L28" s="179"/>
      <c r="M28" s="1012"/>
      <c r="N28" s="178"/>
      <c r="O28" s="1008"/>
      <c r="P28" s="178"/>
      <c r="Q28" s="178"/>
      <c r="R28" s="178"/>
      <c r="S28" s="178"/>
      <c r="T28" s="1008" t="s">
        <v>630</v>
      </c>
      <c r="U28" s="2407">
        <v>1.2809119405676528</v>
      </c>
      <c r="V28" s="2407">
        <v>1.2919854789027019</v>
      </c>
      <c r="W28" s="2407">
        <v>0.50053552491724496</v>
      </c>
      <c r="X28" s="2407">
        <v>-2.23641663214732</v>
      </c>
      <c r="Y28" s="2407">
        <v>0.13852888273651054</v>
      </c>
      <c r="Z28" s="2407">
        <v>2.8584990025040113</v>
      </c>
      <c r="AA28" s="2407">
        <v>3.4496571898823047</v>
      </c>
      <c r="AB28" s="2407">
        <v>-0.38245486144828922</v>
      </c>
      <c r="AC28" s="2407">
        <v>-2.9687518720472372</v>
      </c>
      <c r="AD28" s="2407">
        <v>1.93914353777902</v>
      </c>
      <c r="AE28" s="2407">
        <v>0.95366414254618448</v>
      </c>
      <c r="AF28" s="2407"/>
      <c r="AG28" s="182" t="s">
        <v>1423</v>
      </c>
      <c r="AH28" s="2546"/>
      <c r="AI28" s="2546"/>
      <c r="AJ28" s="133"/>
      <c r="AK28" s="133"/>
      <c r="AR28" s="172"/>
      <c r="AS28" s="172"/>
      <c r="AT28" s="172"/>
      <c r="AU28" s="172"/>
      <c r="AV28" s="172"/>
      <c r="AW28" s="172"/>
      <c r="AX28" s="172"/>
      <c r="AY28" s="172"/>
      <c r="AZ28" s="172"/>
      <c r="BA28" s="172"/>
      <c r="BB28" s="172"/>
      <c r="BC28" s="172"/>
      <c r="BD28" s="172"/>
      <c r="BE28" s="172"/>
      <c r="BF28" s="172"/>
    </row>
    <row r="29" spans="1:58" s="163" customFormat="1" ht="12.95" customHeight="1" x14ac:dyDescent="0.2">
      <c r="A29" s="133"/>
      <c r="B29" s="578"/>
      <c r="C29" s="601" t="s">
        <v>585</v>
      </c>
      <c r="D29" s="616"/>
      <c r="E29" s="946"/>
      <c r="F29" s="947"/>
      <c r="G29" s="947"/>
      <c r="H29" s="947"/>
      <c r="I29" s="947"/>
      <c r="J29" s="728"/>
      <c r="K29" s="178"/>
      <c r="L29" s="179"/>
      <c r="M29" s="1012"/>
      <c r="N29" s="178"/>
      <c r="O29" s="1008"/>
      <c r="P29" s="178"/>
      <c r="Q29" s="178"/>
      <c r="R29" s="178"/>
      <c r="S29" s="178"/>
      <c r="T29" s="1008" t="s">
        <v>630</v>
      </c>
      <c r="U29" s="2407">
        <v>-1.8909838191340511</v>
      </c>
      <c r="V29" s="2407">
        <v>5.5432475866392217</v>
      </c>
      <c r="W29" s="2407">
        <v>-3.6189494984154913</v>
      </c>
      <c r="X29" s="2407">
        <v>15.506752859290817</v>
      </c>
      <c r="Y29" s="2407">
        <v>0.28283384272957957</v>
      </c>
      <c r="Z29" s="2407">
        <v>-0.81781126640828594</v>
      </c>
      <c r="AA29" s="2407">
        <v>-4.4915019607443929</v>
      </c>
      <c r="AB29" s="2407">
        <v>-6.5446471258242545</v>
      </c>
      <c r="AC29" s="2407">
        <v>-16.163928529911153</v>
      </c>
      <c r="AD29" s="2407">
        <v>1.8917394769700557</v>
      </c>
      <c r="AE29" s="2407">
        <v>-5.1955585483023707</v>
      </c>
      <c r="AF29" s="2407"/>
      <c r="AG29" s="182" t="s">
        <v>1433</v>
      </c>
      <c r="AH29" s="2546"/>
      <c r="AI29" s="2546"/>
      <c r="AJ29" s="133"/>
      <c r="AK29" s="133"/>
      <c r="AR29" s="172"/>
      <c r="AS29" s="172"/>
      <c r="AT29" s="172"/>
      <c r="AU29" s="172"/>
      <c r="AV29" s="172"/>
      <c r="AW29" s="172"/>
      <c r="AX29" s="172"/>
      <c r="AY29" s="172"/>
      <c r="AZ29" s="172"/>
      <c r="BA29" s="172"/>
      <c r="BB29" s="172"/>
      <c r="BC29" s="172"/>
      <c r="BD29" s="172"/>
      <c r="BE29" s="172"/>
      <c r="BF29" s="172"/>
    </row>
    <row r="30" spans="1:58" s="163" customFormat="1" ht="12.95" customHeight="1" x14ac:dyDescent="0.2">
      <c r="A30" s="133"/>
      <c r="B30" s="578"/>
      <c r="C30" s="601" t="s">
        <v>1473</v>
      </c>
      <c r="D30" s="616"/>
      <c r="E30" s="946"/>
      <c r="F30" s="947"/>
      <c r="G30" s="947"/>
      <c r="H30" s="947"/>
      <c r="I30" s="947"/>
      <c r="J30" s="728"/>
      <c r="K30" s="178"/>
      <c r="L30" s="179"/>
      <c r="M30" s="1012"/>
      <c r="N30" s="178"/>
      <c r="O30" s="1008"/>
      <c r="P30" s="178"/>
      <c r="Q30" s="178"/>
      <c r="R30" s="178"/>
      <c r="S30" s="178"/>
      <c r="T30" s="1008" t="s">
        <v>630</v>
      </c>
      <c r="U30" s="2407">
        <v>-1.2337963669706076</v>
      </c>
      <c r="V30" s="2407">
        <v>0.1646199471243337</v>
      </c>
      <c r="W30" s="2407">
        <v>-0.69557103854406277</v>
      </c>
      <c r="X30" s="2407">
        <v>1.2135433671169871</v>
      </c>
      <c r="Y30" s="2407">
        <v>2.5438553360777494</v>
      </c>
      <c r="Z30" s="2407">
        <v>1.9289560285647545</v>
      </c>
      <c r="AA30" s="2407">
        <v>1.780589152928469</v>
      </c>
      <c r="AB30" s="2407">
        <v>0.31333241506197318</v>
      </c>
      <c r="AC30" s="2407">
        <v>5.7725880236637162</v>
      </c>
      <c r="AD30" s="2407">
        <v>-0.3453091118769902</v>
      </c>
      <c r="AE30" s="2407">
        <v>4.8783540269952574</v>
      </c>
      <c r="AF30" s="2407"/>
      <c r="AG30" s="182" t="s">
        <v>1434</v>
      </c>
      <c r="AH30" s="2546"/>
      <c r="AI30" s="2546"/>
      <c r="AJ30" s="133"/>
      <c r="AK30" s="133"/>
      <c r="AR30" s="172"/>
      <c r="AS30" s="172"/>
      <c r="AT30" s="172"/>
      <c r="AU30" s="172"/>
      <c r="AV30" s="172"/>
      <c r="AW30" s="172"/>
      <c r="AX30" s="172"/>
      <c r="AY30" s="172"/>
      <c r="AZ30" s="172"/>
      <c r="BA30" s="172"/>
      <c r="BB30" s="172"/>
      <c r="BC30" s="172"/>
      <c r="BD30" s="172"/>
      <c r="BE30" s="172"/>
      <c r="BF30" s="172"/>
    </row>
    <row r="31" spans="1:58" s="163" customFormat="1" ht="12.95" customHeight="1" x14ac:dyDescent="0.2">
      <c r="A31" s="133"/>
      <c r="B31" s="578"/>
      <c r="C31" s="601" t="s">
        <v>1830</v>
      </c>
      <c r="D31" s="616"/>
      <c r="E31" s="946"/>
      <c r="F31" s="947"/>
      <c r="G31" s="947"/>
      <c r="H31" s="947"/>
      <c r="I31" s="947"/>
      <c r="J31" s="728"/>
      <c r="K31" s="178"/>
      <c r="L31" s="179"/>
      <c r="M31" s="1012"/>
      <c r="N31" s="178"/>
      <c r="O31" s="1008"/>
      <c r="P31" s="178"/>
      <c r="Q31" s="178"/>
      <c r="R31" s="178"/>
      <c r="S31" s="178"/>
      <c r="T31" s="1008" t="s">
        <v>630</v>
      </c>
      <c r="U31" s="2407">
        <v>-0.79614649449233355</v>
      </c>
      <c r="V31" s="2407">
        <v>4.0076317614631041</v>
      </c>
      <c r="W31" s="2407">
        <v>8.6885050326021016</v>
      </c>
      <c r="X31" s="2407">
        <v>6.3296349764218496</v>
      </c>
      <c r="Y31" s="2407">
        <v>-0.54836269270380766</v>
      </c>
      <c r="Z31" s="2407">
        <v>-1.5191592925796416</v>
      </c>
      <c r="AA31" s="2407">
        <v>2.579268397818324</v>
      </c>
      <c r="AB31" s="2407">
        <v>1.6022381040822875</v>
      </c>
      <c r="AC31" s="2407">
        <v>2.0047993719094492</v>
      </c>
      <c r="AD31" s="2407">
        <v>5.146406790171465</v>
      </c>
      <c r="AE31" s="2407">
        <v>47.206434721392966</v>
      </c>
      <c r="AF31" s="2407"/>
      <c r="AG31" s="182" t="s">
        <v>1435</v>
      </c>
      <c r="AH31" s="2546"/>
      <c r="AI31" s="2546"/>
      <c r="AJ31" s="133"/>
      <c r="AK31" s="133"/>
      <c r="AR31" s="172"/>
      <c r="AS31" s="172"/>
      <c r="AT31" s="172"/>
      <c r="AU31" s="172"/>
      <c r="AV31" s="172"/>
      <c r="AW31" s="172"/>
      <c r="AX31" s="172"/>
      <c r="AY31" s="172"/>
      <c r="AZ31" s="172"/>
      <c r="BA31" s="172"/>
      <c r="BB31" s="172"/>
      <c r="BC31" s="172"/>
      <c r="BD31" s="172"/>
      <c r="BE31" s="172"/>
      <c r="BF31" s="172"/>
    </row>
    <row r="32" spans="1:58" s="163" customFormat="1" ht="12.95" customHeight="1" x14ac:dyDescent="0.2">
      <c r="A32" s="133"/>
      <c r="B32" s="578"/>
      <c r="C32" s="602" t="s">
        <v>1716</v>
      </c>
      <c r="D32" s="616"/>
      <c r="E32" s="946"/>
      <c r="F32" s="947"/>
      <c r="G32" s="947"/>
      <c r="H32" s="947"/>
      <c r="I32" s="947"/>
      <c r="J32" s="728"/>
      <c r="K32" s="178"/>
      <c r="L32" s="179"/>
      <c r="M32" s="1012"/>
      <c r="N32" s="178"/>
      <c r="O32" s="1008"/>
      <c r="P32" s="178"/>
      <c r="Q32" s="178"/>
      <c r="R32" s="178"/>
      <c r="S32" s="178"/>
      <c r="T32" s="1008" t="s">
        <v>630</v>
      </c>
      <c r="U32" s="2407">
        <v>-11.653928962316263</v>
      </c>
      <c r="V32" s="2407">
        <v>4.8553891205041166</v>
      </c>
      <c r="W32" s="2407">
        <v>-5.9955283826253591</v>
      </c>
      <c r="X32" s="2407">
        <v>-0.40793147241855454</v>
      </c>
      <c r="Y32" s="2407">
        <v>-2.8517948683532524</v>
      </c>
      <c r="Z32" s="2407">
        <v>-7.1794547502103789</v>
      </c>
      <c r="AA32" s="2407">
        <v>-2.8577627860962629</v>
      </c>
      <c r="AB32" s="2407">
        <v>4.4725309085806408</v>
      </c>
      <c r="AC32" s="2407">
        <v>6.2208518620566311</v>
      </c>
      <c r="AD32" s="2407">
        <v>5.374741369343683</v>
      </c>
      <c r="AE32" s="2407">
        <v>-2.9690779285471369</v>
      </c>
      <c r="AF32" s="2407"/>
      <c r="AG32" s="184" t="s">
        <v>1436</v>
      </c>
      <c r="AH32" s="2546"/>
      <c r="AI32" s="2546"/>
      <c r="AJ32" s="133"/>
      <c r="AK32" s="133"/>
      <c r="AR32" s="172"/>
      <c r="AS32" s="172"/>
      <c r="AT32" s="172"/>
      <c r="AU32" s="172"/>
      <c r="AV32" s="172"/>
      <c r="AW32" s="172"/>
      <c r="AX32" s="172"/>
      <c r="AY32" s="172"/>
      <c r="AZ32" s="172"/>
      <c r="BA32" s="172"/>
      <c r="BB32" s="172"/>
      <c r="BC32" s="172"/>
      <c r="BD32" s="172"/>
      <c r="BE32" s="172"/>
      <c r="BF32" s="172"/>
    </row>
    <row r="33" spans="1:58" s="163" customFormat="1" ht="12.95" customHeight="1" x14ac:dyDescent="0.2">
      <c r="A33" s="133"/>
      <c r="B33" s="578"/>
      <c r="C33" s="605" t="s">
        <v>1348</v>
      </c>
      <c r="D33" s="617"/>
      <c r="E33" s="948"/>
      <c r="F33" s="949"/>
      <c r="G33" s="949"/>
      <c r="H33" s="949"/>
      <c r="I33" s="949"/>
      <c r="J33" s="729"/>
      <c r="K33" s="180"/>
      <c r="L33" s="181"/>
      <c r="M33" s="1013"/>
      <c r="N33" s="180"/>
      <c r="O33" s="1352"/>
      <c r="P33" s="180"/>
      <c r="Q33" s="180"/>
      <c r="R33" s="180"/>
      <c r="S33" s="180"/>
      <c r="T33" s="1352" t="s">
        <v>630</v>
      </c>
      <c r="U33" s="2408">
        <v>-0.17016063206433119</v>
      </c>
      <c r="V33" s="2408">
        <v>2.1670448522050689</v>
      </c>
      <c r="W33" s="2408">
        <v>-8.5005687460737445E-2</v>
      </c>
      <c r="X33" s="2408">
        <v>3.3409876563951224</v>
      </c>
      <c r="Y33" s="2408">
        <v>0.70223817987060677</v>
      </c>
      <c r="Z33" s="2408">
        <v>1.3756142270209493</v>
      </c>
      <c r="AA33" s="2408">
        <v>1.0376927806879932</v>
      </c>
      <c r="AB33" s="2408">
        <v>-1.5003073616547513</v>
      </c>
      <c r="AC33" s="2408">
        <v>-3.3074814059748658</v>
      </c>
      <c r="AD33" s="2408">
        <v>1.5857273202415589</v>
      </c>
      <c r="AE33" s="2408">
        <v>5.2781858249457247</v>
      </c>
      <c r="AF33" s="2407"/>
      <c r="AG33" s="195"/>
      <c r="AH33" s="152"/>
      <c r="AI33" s="152"/>
      <c r="AJ33" s="133"/>
      <c r="AK33" s="133"/>
      <c r="AR33" s="172"/>
      <c r="AS33" s="172"/>
      <c r="AT33" s="172"/>
      <c r="AU33" s="172"/>
      <c r="AV33" s="172"/>
      <c r="AW33" s="172"/>
      <c r="AX33" s="172"/>
      <c r="AY33" s="172"/>
      <c r="AZ33" s="172"/>
      <c r="BA33" s="172"/>
      <c r="BB33" s="172"/>
      <c r="BC33" s="172"/>
      <c r="BD33" s="172"/>
      <c r="BE33" s="172"/>
      <c r="BF33" s="172"/>
    </row>
    <row r="34" spans="1:58" s="163" customFormat="1" ht="12.95" customHeight="1" x14ac:dyDescent="0.2">
      <c r="A34" s="133"/>
      <c r="B34" s="578"/>
      <c r="C34" s="601" t="s">
        <v>1474</v>
      </c>
      <c r="D34" s="616"/>
      <c r="E34" s="946"/>
      <c r="F34" s="947"/>
      <c r="G34" s="947"/>
      <c r="H34" s="947"/>
      <c r="I34" s="947"/>
      <c r="J34" s="728"/>
      <c r="K34" s="178"/>
      <c r="L34" s="179"/>
      <c r="M34" s="1012"/>
      <c r="N34" s="178"/>
      <c r="O34" s="1008"/>
      <c r="P34" s="178"/>
      <c r="Q34" s="178"/>
      <c r="R34" s="178"/>
      <c r="S34" s="178"/>
      <c r="T34" s="1008" t="s">
        <v>630</v>
      </c>
      <c r="U34" s="2407">
        <v>0.81331447589803041</v>
      </c>
      <c r="V34" s="2407">
        <v>2.1252168475896838</v>
      </c>
      <c r="W34" s="2407">
        <v>-1.3733490015629513</v>
      </c>
      <c r="X34" s="2407">
        <v>0.95280650832088032</v>
      </c>
      <c r="Y34" s="2407">
        <v>-0.98328337467634697</v>
      </c>
      <c r="Z34" s="2407">
        <v>1.0654329678712937</v>
      </c>
      <c r="AA34" s="2407">
        <v>-6.9282634576861568E-2</v>
      </c>
      <c r="AB34" s="2407">
        <v>-0.49698532174764498</v>
      </c>
      <c r="AC34" s="2407">
        <v>-3.8843741742047522</v>
      </c>
      <c r="AD34" s="2407">
        <v>2.724449020969244</v>
      </c>
      <c r="AE34" s="2407">
        <v>5.02006765566263</v>
      </c>
      <c r="AF34" s="2407"/>
      <c r="AG34" s="182" t="s">
        <v>1437</v>
      </c>
      <c r="AH34" s="2546"/>
      <c r="AI34" s="2546"/>
      <c r="AJ34" s="133"/>
      <c r="AK34" s="133"/>
      <c r="AR34" s="172"/>
      <c r="AS34" s="172"/>
      <c r="AT34" s="172"/>
      <c r="AU34" s="172"/>
      <c r="AV34" s="172"/>
      <c r="AW34" s="172"/>
      <c r="AX34" s="172"/>
      <c r="AY34" s="172"/>
      <c r="AZ34" s="172"/>
      <c r="BA34" s="172"/>
      <c r="BB34" s="172"/>
      <c r="BC34" s="172"/>
      <c r="BD34" s="172"/>
      <c r="BE34" s="172"/>
      <c r="BF34" s="172"/>
    </row>
    <row r="35" spans="1:58" s="163" customFormat="1" ht="12.95" customHeight="1" x14ac:dyDescent="0.2">
      <c r="A35" s="133"/>
      <c r="B35" s="578"/>
      <c r="C35" s="601" t="s">
        <v>1717</v>
      </c>
      <c r="D35" s="616"/>
      <c r="E35" s="946"/>
      <c r="F35" s="947"/>
      <c r="G35" s="947"/>
      <c r="H35" s="947"/>
      <c r="I35" s="947"/>
      <c r="J35" s="728"/>
      <c r="K35" s="178"/>
      <c r="L35" s="179"/>
      <c r="M35" s="1012"/>
      <c r="N35" s="178"/>
      <c r="O35" s="1008"/>
      <c r="P35" s="178"/>
      <c r="Q35" s="178"/>
      <c r="R35" s="178"/>
      <c r="S35" s="178"/>
      <c r="T35" s="1008" t="s">
        <v>630</v>
      </c>
      <c r="U35" s="2407">
        <v>-0.10235956061434015</v>
      </c>
      <c r="V35" s="2407">
        <v>0.24212594639292373</v>
      </c>
      <c r="W35" s="2407">
        <v>2.271299712404784</v>
      </c>
      <c r="X35" s="2407">
        <v>2.179094377387214</v>
      </c>
      <c r="Y35" s="2407">
        <v>0.35780430238081529</v>
      </c>
      <c r="Z35" s="2407">
        <v>6.4555955317402436E-3</v>
      </c>
      <c r="AA35" s="2407">
        <v>1.5726118037160175</v>
      </c>
      <c r="AB35" s="2407">
        <v>1.2621991629739648</v>
      </c>
      <c r="AC35" s="2407">
        <v>23.211359373089536</v>
      </c>
      <c r="AD35" s="2407">
        <v>-12.96890336000509</v>
      </c>
      <c r="AE35" s="2407">
        <v>1.1347483518478141</v>
      </c>
      <c r="AF35" s="2407"/>
      <c r="AG35" s="182" t="s">
        <v>1438</v>
      </c>
      <c r="AH35" s="2546"/>
      <c r="AI35" s="2546"/>
      <c r="AJ35" s="133"/>
      <c r="AK35" s="133"/>
      <c r="AR35" s="172"/>
      <c r="AS35" s="172"/>
      <c r="AT35" s="172"/>
      <c r="AU35" s="172"/>
      <c r="AV35" s="172"/>
      <c r="AW35" s="172"/>
      <c r="AX35" s="172"/>
      <c r="AY35" s="172"/>
      <c r="AZ35" s="172"/>
      <c r="BA35" s="172"/>
      <c r="BB35" s="172"/>
      <c r="BC35" s="172"/>
      <c r="BD35" s="172"/>
      <c r="BE35" s="172"/>
      <c r="BF35" s="172"/>
    </row>
    <row r="36" spans="1:58" s="163" customFormat="1" ht="12.95" customHeight="1" x14ac:dyDescent="0.2">
      <c r="A36" s="133"/>
      <c r="B36" s="578"/>
      <c r="C36" s="601" t="s">
        <v>1477</v>
      </c>
      <c r="D36" s="616"/>
      <c r="E36" s="946"/>
      <c r="F36" s="947"/>
      <c r="G36" s="947"/>
      <c r="H36" s="947"/>
      <c r="I36" s="947"/>
      <c r="J36" s="728"/>
      <c r="K36" s="178"/>
      <c r="L36" s="179"/>
      <c r="M36" s="1012"/>
      <c r="N36" s="178"/>
      <c r="O36" s="1008"/>
      <c r="P36" s="178"/>
      <c r="Q36" s="178"/>
      <c r="R36" s="178"/>
      <c r="S36" s="178"/>
      <c r="T36" s="1008" t="s">
        <v>630</v>
      </c>
      <c r="U36" s="2407">
        <v>-3.9376119761891371E-2</v>
      </c>
      <c r="V36" s="2407">
        <v>9.9487243306782602</v>
      </c>
      <c r="W36" s="2407">
        <v>0.64036341851967382</v>
      </c>
      <c r="X36" s="2407">
        <v>-9.690085549146632E-2</v>
      </c>
      <c r="Y36" s="2407">
        <v>0.39619682048754878</v>
      </c>
      <c r="Z36" s="2407">
        <v>6.4287725535785434</v>
      </c>
      <c r="AA36" s="2407">
        <v>-2.4722832465225886</v>
      </c>
      <c r="AB36" s="2407">
        <v>1.999023115484122</v>
      </c>
      <c r="AC36" s="2407">
        <v>-4.0859520356502195</v>
      </c>
      <c r="AD36" s="2407">
        <v>2.5414877646720457</v>
      </c>
      <c r="AE36" s="2407">
        <v>6.801643544251279</v>
      </c>
      <c r="AF36" s="2407"/>
      <c r="AG36" s="182" t="s">
        <v>631</v>
      </c>
      <c r="AH36" s="2546"/>
      <c r="AI36" s="2546"/>
      <c r="AJ36" s="133"/>
      <c r="AK36" s="133"/>
      <c r="AR36" s="172"/>
      <c r="AS36" s="172"/>
      <c r="AT36" s="172"/>
      <c r="AU36" s="172"/>
      <c r="AV36" s="172"/>
      <c r="AW36" s="172"/>
      <c r="AX36" s="172"/>
      <c r="AY36" s="172"/>
      <c r="AZ36" s="172"/>
      <c r="BA36" s="172"/>
      <c r="BB36" s="172"/>
      <c r="BC36" s="172"/>
      <c r="BD36" s="172"/>
      <c r="BE36" s="172"/>
      <c r="BF36" s="172"/>
    </row>
    <row r="37" spans="1:58" s="163" customFormat="1" ht="12.95" customHeight="1" x14ac:dyDescent="0.2">
      <c r="A37" s="133"/>
      <c r="B37" s="578"/>
      <c r="C37" s="601" t="s">
        <v>69</v>
      </c>
      <c r="D37" s="616"/>
      <c r="E37" s="946"/>
      <c r="F37" s="947"/>
      <c r="G37" s="947"/>
      <c r="H37" s="947"/>
      <c r="I37" s="947"/>
      <c r="J37" s="728"/>
      <c r="K37" s="178"/>
      <c r="L37" s="179"/>
      <c r="M37" s="1012"/>
      <c r="N37" s="178"/>
      <c r="O37" s="1008"/>
      <c r="P37" s="178"/>
      <c r="Q37" s="178"/>
      <c r="R37" s="178"/>
      <c r="S37" s="178"/>
      <c r="T37" s="1008" t="s">
        <v>630</v>
      </c>
      <c r="U37" s="2407">
        <v>-65.254484603060249</v>
      </c>
      <c r="V37" s="2407">
        <v>69.471498539066971</v>
      </c>
      <c r="W37" s="2407">
        <v>-240.01804773536702</v>
      </c>
      <c r="X37" s="2407">
        <v>333.80664198076522</v>
      </c>
      <c r="Y37" s="2407">
        <v>-143.36450786491054</v>
      </c>
      <c r="Z37" s="2407">
        <v>227.38760905061056</v>
      </c>
      <c r="AA37" s="2407">
        <v>59.768526460764512</v>
      </c>
      <c r="AB37" s="2407">
        <v>3.1155952732788261</v>
      </c>
      <c r="AC37" s="2407">
        <v>-234.68818193584994</v>
      </c>
      <c r="AD37" s="2407">
        <v>-7.7871514067381131</v>
      </c>
      <c r="AE37" s="2407">
        <v>286.85351503421242</v>
      </c>
      <c r="AF37" s="2407"/>
      <c r="AG37" s="182" t="s">
        <v>440</v>
      </c>
      <c r="AH37" s="2546"/>
      <c r="AI37" s="2546"/>
      <c r="AJ37" s="133"/>
      <c r="AK37" s="133"/>
      <c r="AR37" s="172"/>
      <c r="AS37" s="172"/>
      <c r="AT37" s="172"/>
      <c r="AU37" s="172"/>
      <c r="AV37" s="172"/>
      <c r="AW37" s="172"/>
      <c r="AX37" s="172"/>
      <c r="AY37" s="172"/>
      <c r="AZ37" s="172"/>
      <c r="BA37" s="172"/>
      <c r="BB37" s="172"/>
      <c r="BC37" s="172"/>
      <c r="BD37" s="172"/>
      <c r="BE37" s="172"/>
      <c r="BF37" s="172"/>
    </row>
    <row r="38" spans="1:58" s="163" customFormat="1" ht="12.95" customHeight="1" x14ac:dyDescent="0.2">
      <c r="A38" s="133"/>
      <c r="B38" s="578"/>
      <c r="C38" s="601" t="s">
        <v>1005</v>
      </c>
      <c r="D38" s="616"/>
      <c r="E38" s="728"/>
      <c r="F38" s="1012"/>
      <c r="G38" s="1012"/>
      <c r="H38" s="1012"/>
      <c r="I38" s="1012"/>
      <c r="J38" s="728"/>
      <c r="K38" s="178"/>
      <c r="L38" s="179"/>
      <c r="M38" s="1012"/>
      <c r="N38" s="178"/>
      <c r="O38" s="1008"/>
      <c r="P38" s="178"/>
      <c r="Q38" s="178"/>
      <c r="R38" s="178"/>
      <c r="S38" s="178"/>
      <c r="T38" s="1008" t="s">
        <v>630</v>
      </c>
      <c r="U38" s="2407">
        <v>7.9523502785178168</v>
      </c>
      <c r="V38" s="2407">
        <v>-5.7021334050451289</v>
      </c>
      <c r="W38" s="2407">
        <v>2.1817031932603648</v>
      </c>
      <c r="X38" s="2407">
        <v>5.9815086811199292</v>
      </c>
      <c r="Y38" s="2407">
        <v>11.473350450867393</v>
      </c>
      <c r="Z38" s="2407">
        <v>-5.6097886054726986</v>
      </c>
      <c r="AA38" s="2407">
        <v>11.112843795559479</v>
      </c>
      <c r="AB38" s="2407">
        <v>-18.998689924111702</v>
      </c>
      <c r="AC38" s="2407">
        <v>-19.098170639187128</v>
      </c>
      <c r="AD38" s="2407">
        <v>9.7507991216636558</v>
      </c>
      <c r="AE38" s="2407">
        <v>30.415396763187186</v>
      </c>
      <c r="AF38" s="2407"/>
      <c r="AG38" s="182" t="s">
        <v>439</v>
      </c>
      <c r="AH38" s="2546"/>
      <c r="AI38" s="2546"/>
      <c r="AJ38" s="133"/>
      <c r="AK38" s="133"/>
      <c r="AR38" s="172"/>
      <c r="AS38" s="172"/>
      <c r="AT38" s="172"/>
      <c r="AU38" s="172"/>
      <c r="AV38" s="172"/>
      <c r="AW38" s="172"/>
      <c r="AX38" s="172"/>
      <c r="AY38" s="172"/>
      <c r="AZ38" s="172"/>
      <c r="BA38" s="172"/>
      <c r="BB38" s="172"/>
      <c r="BC38" s="172"/>
      <c r="BD38" s="172"/>
      <c r="BE38" s="172"/>
      <c r="BF38" s="172"/>
    </row>
    <row r="39" spans="1:58" s="163" customFormat="1" ht="12.95" customHeight="1" x14ac:dyDescent="0.2">
      <c r="A39" s="133"/>
      <c r="B39" s="578"/>
      <c r="C39" s="601" t="s">
        <v>1004</v>
      </c>
      <c r="D39" s="618"/>
      <c r="E39" s="731"/>
      <c r="F39" s="1014"/>
      <c r="G39" s="1014"/>
      <c r="H39" s="1014"/>
      <c r="I39" s="1014"/>
      <c r="J39" s="731"/>
      <c r="K39" s="183"/>
      <c r="L39" s="732"/>
      <c r="M39" s="1014"/>
      <c r="N39" s="183"/>
      <c r="O39" s="1010"/>
      <c r="P39" s="183"/>
      <c r="Q39" s="183"/>
      <c r="R39" s="183"/>
      <c r="S39" s="183"/>
      <c r="T39" s="1010" t="s">
        <v>630</v>
      </c>
      <c r="U39" s="2409" t="s">
        <v>656</v>
      </c>
      <c r="V39" s="2409" t="s">
        <v>656</v>
      </c>
      <c r="W39" s="2409" t="s">
        <v>656</v>
      </c>
      <c r="X39" s="2409" t="s">
        <v>656</v>
      </c>
      <c r="Y39" s="2409" t="s">
        <v>656</v>
      </c>
      <c r="Z39" s="2409" t="s">
        <v>656</v>
      </c>
      <c r="AA39" s="2409" t="s">
        <v>656</v>
      </c>
      <c r="AB39" s="2409" t="s">
        <v>656</v>
      </c>
      <c r="AC39" s="2409" t="s">
        <v>656</v>
      </c>
      <c r="AD39" s="2409" t="s">
        <v>656</v>
      </c>
      <c r="AE39" s="2409" t="s">
        <v>656</v>
      </c>
      <c r="AF39" s="2409"/>
      <c r="AG39" s="184">
        <v>11</v>
      </c>
      <c r="AH39" s="2546"/>
      <c r="AI39" s="2546"/>
      <c r="AJ39" s="133"/>
      <c r="AK39" s="133"/>
      <c r="AR39" s="172"/>
      <c r="AS39" s="172"/>
      <c r="AT39" s="172"/>
      <c r="AU39" s="172"/>
      <c r="AV39" s="172"/>
      <c r="AW39" s="172"/>
      <c r="AX39" s="172"/>
      <c r="AY39" s="172"/>
      <c r="AZ39" s="172"/>
      <c r="BA39" s="172"/>
      <c r="BB39" s="172"/>
      <c r="BC39" s="172"/>
      <c r="BD39" s="172"/>
      <c r="BE39" s="172"/>
      <c r="BF39" s="172"/>
    </row>
    <row r="40" spans="1:58" s="163" customFormat="1" ht="12.95" customHeight="1" x14ac:dyDescent="0.2">
      <c r="A40" s="133"/>
      <c r="B40" s="578"/>
      <c r="C40" s="1039" t="s">
        <v>1349</v>
      </c>
      <c r="D40" s="619"/>
      <c r="E40" s="730"/>
      <c r="F40" s="1015"/>
      <c r="G40" s="1015"/>
      <c r="H40" s="1015"/>
      <c r="I40" s="1015"/>
      <c r="J40" s="730"/>
      <c r="K40" s="185"/>
      <c r="L40" s="186"/>
      <c r="M40" s="1015"/>
      <c r="N40" s="185"/>
      <c r="O40" s="1010"/>
      <c r="P40" s="185"/>
      <c r="Q40" s="185"/>
      <c r="R40" s="185"/>
      <c r="S40" s="185"/>
      <c r="T40" s="1010" t="s">
        <v>630</v>
      </c>
      <c r="U40" s="2410">
        <v>-0.17016063206433119</v>
      </c>
      <c r="V40" s="2410">
        <v>2.1670448522050689</v>
      </c>
      <c r="W40" s="2410">
        <v>-8.5005687460737445E-2</v>
      </c>
      <c r="X40" s="2410">
        <v>3.3409876563951224</v>
      </c>
      <c r="Y40" s="2410">
        <v>0.70223817987060677</v>
      </c>
      <c r="Z40" s="2410">
        <v>1.3756142270209493</v>
      </c>
      <c r="AA40" s="2410">
        <v>1.0376927806879932</v>
      </c>
      <c r="AB40" s="2410">
        <v>-1.5003073616547513</v>
      </c>
      <c r="AC40" s="2410">
        <v>-3.3074814059748658</v>
      </c>
      <c r="AD40" s="2410">
        <v>1.5857273202415589</v>
      </c>
      <c r="AE40" s="2410">
        <v>5.2781858249457247</v>
      </c>
      <c r="AF40" s="2410"/>
      <c r="AG40" s="187"/>
      <c r="AH40" s="151"/>
      <c r="AI40" s="151"/>
      <c r="AJ40" s="133"/>
      <c r="AK40" s="133"/>
      <c r="AR40" s="172"/>
      <c r="AS40" s="172"/>
      <c r="AT40" s="172"/>
      <c r="AU40" s="172"/>
      <c r="AV40" s="172"/>
      <c r="AW40" s="172"/>
      <c r="AX40" s="172"/>
      <c r="AY40" s="172"/>
      <c r="AZ40" s="172"/>
      <c r="BA40" s="172"/>
      <c r="BB40" s="172"/>
      <c r="BC40" s="172"/>
      <c r="BD40" s="172"/>
      <c r="BE40" s="172"/>
      <c r="BF40" s="172"/>
    </row>
    <row r="41" spans="1:58" s="163" customFormat="1" ht="9.9499999999999993" customHeight="1" x14ac:dyDescent="0.2">
      <c r="A41" s="133"/>
      <c r="B41" s="578"/>
      <c r="C41" s="606"/>
      <c r="D41" s="188"/>
      <c r="E41" s="188"/>
      <c r="F41" s="188"/>
      <c r="G41" s="188"/>
      <c r="H41" s="188"/>
      <c r="I41" s="188"/>
      <c r="J41" s="150"/>
      <c r="K41" s="150"/>
      <c r="L41" s="188"/>
      <c r="M41" s="188"/>
      <c r="N41" s="188"/>
      <c r="O41" s="188"/>
      <c r="P41" s="188"/>
      <c r="Q41" s="188"/>
      <c r="R41" s="188"/>
      <c r="S41" s="188"/>
      <c r="T41" s="188"/>
      <c r="W41" s="189"/>
      <c r="AG41" s="189"/>
      <c r="AH41" s="189"/>
      <c r="AI41" s="189"/>
      <c r="AJ41" s="172"/>
      <c r="AK41" s="172"/>
      <c r="AR41" s="172"/>
      <c r="AS41" s="172"/>
      <c r="AT41" s="172"/>
      <c r="AU41" s="172"/>
      <c r="AV41" s="172"/>
      <c r="AW41" s="172"/>
      <c r="AX41" s="172"/>
      <c r="AY41" s="172"/>
      <c r="AZ41" s="172"/>
      <c r="BA41" s="172"/>
      <c r="BB41" s="172"/>
      <c r="BC41" s="172"/>
      <c r="BD41" s="172"/>
      <c r="BE41" s="172"/>
      <c r="BF41" s="172"/>
    </row>
    <row r="42" spans="1:58" s="163" customFormat="1" ht="12.95" customHeight="1" x14ac:dyDescent="0.2">
      <c r="A42" s="133"/>
      <c r="B42" s="578"/>
      <c r="C42" s="603"/>
      <c r="D42" s="150"/>
      <c r="E42" s="145"/>
      <c r="H42" s="190"/>
      <c r="I42" s="189"/>
      <c r="J42" s="145"/>
      <c r="K42" s="191"/>
      <c r="L42" s="190"/>
      <c r="M42" s="190"/>
      <c r="N42" s="190"/>
      <c r="O42" s="145"/>
      <c r="P42" s="190"/>
      <c r="Q42" s="190"/>
      <c r="R42" s="190"/>
      <c r="S42" s="190"/>
      <c r="T42" s="145" t="s">
        <v>430</v>
      </c>
      <c r="W42" s="192"/>
      <c r="AG42" s="192" t="s">
        <v>1476</v>
      </c>
      <c r="AH42" s="192"/>
      <c r="AI42" s="192"/>
      <c r="AJ42" s="172"/>
      <c r="AK42" s="172"/>
      <c r="AR42" s="172"/>
      <c r="AS42" s="172"/>
      <c r="AT42" s="172"/>
      <c r="AU42" s="172"/>
      <c r="AV42" s="172"/>
      <c r="AW42" s="172"/>
      <c r="AX42" s="172"/>
      <c r="AY42" s="172"/>
      <c r="AZ42" s="172"/>
      <c r="BA42" s="172"/>
      <c r="BB42" s="172"/>
      <c r="BC42" s="172"/>
      <c r="BD42" s="172"/>
      <c r="BE42" s="172"/>
      <c r="BF42" s="172"/>
    </row>
    <row r="43" spans="1:58" s="163" customFormat="1" ht="12.95" customHeight="1" x14ac:dyDescent="0.2">
      <c r="A43" s="133"/>
      <c r="B43" s="578"/>
      <c r="C43" s="2770" t="s">
        <v>1422</v>
      </c>
      <c r="D43" s="481"/>
      <c r="E43" s="895"/>
      <c r="F43" s="895"/>
      <c r="G43" s="895"/>
      <c r="H43" s="896"/>
      <c r="I43" s="896"/>
      <c r="J43" s="526"/>
      <c r="K43" s="481"/>
      <c r="L43" s="481"/>
      <c r="M43" s="526"/>
      <c r="N43" s="526"/>
      <c r="O43" s="526"/>
      <c r="P43" s="526"/>
      <c r="Q43" s="526"/>
      <c r="R43" s="526"/>
      <c r="S43" s="526"/>
      <c r="T43" s="526" t="s">
        <v>489</v>
      </c>
      <c r="U43" s="526" t="s">
        <v>1232</v>
      </c>
      <c r="V43" s="526" t="s">
        <v>2147</v>
      </c>
      <c r="W43" s="526" t="s">
        <v>414</v>
      </c>
      <c r="X43" s="526" t="s">
        <v>168</v>
      </c>
      <c r="Y43" s="526" t="s">
        <v>428</v>
      </c>
      <c r="Z43" s="526" t="s">
        <v>1668</v>
      </c>
      <c r="AA43" s="526" t="s">
        <v>1677</v>
      </c>
      <c r="AB43" s="526" t="s">
        <v>1776</v>
      </c>
      <c r="AC43" s="526" t="s">
        <v>2148</v>
      </c>
      <c r="AD43" s="526" t="s">
        <v>2149</v>
      </c>
      <c r="AE43" s="526" t="s">
        <v>2150</v>
      </c>
      <c r="AF43" s="2460"/>
      <c r="AG43" s="2760" t="s">
        <v>1242</v>
      </c>
      <c r="AH43" s="2544"/>
      <c r="AI43" s="2544"/>
      <c r="AJ43" s="172"/>
      <c r="AK43" s="172"/>
      <c r="AR43" s="172"/>
      <c r="AS43" s="172"/>
      <c r="AT43" s="172"/>
      <c r="AU43" s="172"/>
      <c r="AV43" s="172"/>
      <c r="AW43" s="172"/>
      <c r="AX43" s="172"/>
      <c r="AY43" s="172"/>
      <c r="AZ43" s="172"/>
      <c r="BA43" s="172"/>
      <c r="BB43" s="172"/>
      <c r="BC43" s="172"/>
      <c r="BD43" s="172"/>
      <c r="BE43" s="172"/>
      <c r="BF43" s="172"/>
    </row>
    <row r="44" spans="1:58" s="163" customFormat="1" ht="12.95" customHeight="1" x14ac:dyDescent="0.2">
      <c r="A44" s="133"/>
      <c r="B44" s="578"/>
      <c r="C44" s="2771"/>
      <c r="D44" s="482"/>
      <c r="E44" s="897"/>
      <c r="F44" s="897"/>
      <c r="G44" s="897"/>
      <c r="H44" s="903"/>
      <c r="I44" s="898"/>
      <c r="J44" s="527"/>
      <c r="K44" s="528"/>
      <c r="L44" s="482"/>
      <c r="M44" s="529"/>
      <c r="N44" s="527"/>
      <c r="O44" s="527"/>
      <c r="P44" s="527"/>
      <c r="Q44" s="527"/>
      <c r="R44" s="527"/>
      <c r="S44" s="527"/>
      <c r="T44" s="527">
        <v>2011</v>
      </c>
      <c r="U44" s="527">
        <v>2012</v>
      </c>
      <c r="V44" s="527">
        <v>2013</v>
      </c>
      <c r="W44" s="527">
        <v>2014</v>
      </c>
      <c r="X44" s="527">
        <v>2015</v>
      </c>
      <c r="Y44" s="527">
        <v>2016</v>
      </c>
      <c r="Z44" s="527">
        <v>2017</v>
      </c>
      <c r="AA44" s="527">
        <v>2018</v>
      </c>
      <c r="AB44" s="527">
        <v>2019</v>
      </c>
      <c r="AC44" s="527">
        <v>2020</v>
      </c>
      <c r="AD44" s="527">
        <v>2021</v>
      </c>
      <c r="AE44" s="527">
        <v>2022</v>
      </c>
      <c r="AF44" s="1148"/>
      <c r="AG44" s="2761"/>
      <c r="AH44" s="2545"/>
      <c r="AI44" s="2545"/>
      <c r="AJ44" s="172"/>
      <c r="AK44" s="172"/>
      <c r="AR44" s="172"/>
      <c r="AS44" s="172"/>
      <c r="AT44" s="172"/>
      <c r="AU44" s="172"/>
      <c r="AV44" s="172"/>
      <c r="AW44" s="172"/>
      <c r="AX44" s="172"/>
      <c r="AY44" s="172"/>
      <c r="AZ44" s="172"/>
      <c r="BA44" s="172"/>
      <c r="BB44" s="172"/>
      <c r="BC44" s="172"/>
      <c r="BD44" s="172"/>
      <c r="BE44" s="172"/>
      <c r="BF44" s="172"/>
    </row>
    <row r="45" spans="1:58" s="163" customFormat="1" ht="12.95" customHeight="1" x14ac:dyDescent="0.2">
      <c r="A45" s="133"/>
      <c r="B45" s="578"/>
      <c r="C45" s="600" t="s">
        <v>1547</v>
      </c>
      <c r="D45" s="178"/>
      <c r="E45" s="950"/>
      <c r="F45" s="951"/>
      <c r="G45" s="951"/>
      <c r="H45" s="951"/>
      <c r="I45" s="947"/>
      <c r="J45" s="178"/>
      <c r="K45" s="178"/>
      <c r="L45" s="179"/>
      <c r="M45" s="1012"/>
      <c r="N45" s="178"/>
      <c r="O45" s="178"/>
      <c r="P45" s="178"/>
      <c r="Q45" s="178"/>
      <c r="R45" s="178"/>
      <c r="S45" s="178"/>
      <c r="T45" s="178">
        <v>44.529129470871823</v>
      </c>
      <c r="U45" s="178">
        <v>45.176380822446312</v>
      </c>
      <c r="V45" s="178">
        <v>44.789445724658705</v>
      </c>
      <c r="W45" s="178">
        <v>45.051929514322133</v>
      </c>
      <c r="X45" s="178">
        <v>42.620437126076673</v>
      </c>
      <c r="Y45" s="178">
        <v>42.38185715913518</v>
      </c>
      <c r="Z45" s="178">
        <v>43.001803200569164</v>
      </c>
      <c r="AA45" s="178">
        <v>44.028339100157474</v>
      </c>
      <c r="AB45" s="178">
        <v>44.528007552157177</v>
      </c>
      <c r="AC45" s="178">
        <v>44.683996365606085</v>
      </c>
      <c r="AD45" s="178">
        <v>44.839451756797075</v>
      </c>
      <c r="AE45" s="178">
        <v>42.997577489780312</v>
      </c>
      <c r="AF45" s="178"/>
      <c r="AG45" s="182" t="s">
        <v>1423</v>
      </c>
      <c r="AH45" s="2546"/>
      <c r="AI45" s="2546"/>
      <c r="AJ45" s="172"/>
      <c r="AK45" s="172"/>
      <c r="AR45" s="172"/>
      <c r="AS45" s="172"/>
      <c r="AT45" s="172"/>
      <c r="AU45" s="172"/>
      <c r="AV45" s="172"/>
      <c r="AW45" s="172"/>
      <c r="AX45" s="172"/>
      <c r="AY45" s="172"/>
      <c r="AZ45" s="172"/>
      <c r="BA45" s="172"/>
      <c r="BB45" s="172"/>
      <c r="BC45" s="172"/>
      <c r="BD45" s="172"/>
      <c r="BE45" s="172"/>
      <c r="BF45" s="172"/>
    </row>
    <row r="46" spans="1:58" s="163" customFormat="1" ht="12.95" customHeight="1" x14ac:dyDescent="0.2">
      <c r="A46" s="133"/>
      <c r="B46" s="578"/>
      <c r="C46" s="601" t="s">
        <v>585</v>
      </c>
      <c r="D46" s="178"/>
      <c r="E46" s="950"/>
      <c r="F46" s="951"/>
      <c r="G46" s="951"/>
      <c r="H46" s="951"/>
      <c r="I46" s="947"/>
      <c r="J46" s="178"/>
      <c r="K46" s="178"/>
      <c r="L46" s="179"/>
      <c r="M46" s="1012"/>
      <c r="N46" s="178"/>
      <c r="O46" s="178"/>
      <c r="P46" s="178"/>
      <c r="Q46" s="178"/>
      <c r="R46" s="178"/>
      <c r="S46" s="178"/>
      <c r="T46" s="178">
        <v>23.138160424889804</v>
      </c>
      <c r="U46" s="178">
        <v>22.739314917200065</v>
      </c>
      <c r="V46" s="178">
        <v>23.49075621917439</v>
      </c>
      <c r="W46" s="178">
        <v>22.659899818425142</v>
      </c>
      <c r="X46" s="178">
        <v>25.327524997591304</v>
      </c>
      <c r="Y46" s="178">
        <v>25.222041008108725</v>
      </c>
      <c r="Z46" s="178">
        <v>24.676321328229761</v>
      </c>
      <c r="AA46" s="178">
        <v>23.325932355847936</v>
      </c>
      <c r="AB46" s="178">
        <v>22.131370982433801</v>
      </c>
      <c r="AC46" s="178">
        <v>19.188735864917483</v>
      </c>
      <c r="AD46" s="178">
        <v>19.246539127263638</v>
      </c>
      <c r="AE46" s="178">
        <v>17.331770846360083</v>
      </c>
      <c r="AF46" s="178"/>
      <c r="AG46" s="182" t="s">
        <v>1433</v>
      </c>
      <c r="AH46" s="2546"/>
      <c r="AI46" s="2546"/>
      <c r="AJ46" s="172"/>
      <c r="AK46" s="172"/>
      <c r="AR46" s="172"/>
      <c r="AS46" s="172"/>
      <c r="AT46" s="172"/>
      <c r="AU46" s="172"/>
      <c r="AV46" s="172"/>
      <c r="AW46" s="172"/>
      <c r="AX46" s="172"/>
      <c r="AY46" s="172"/>
      <c r="AZ46" s="172"/>
      <c r="BA46" s="172"/>
      <c r="BB46" s="172"/>
      <c r="BC46" s="172"/>
      <c r="BD46" s="172"/>
      <c r="BE46" s="172"/>
      <c r="BF46" s="172"/>
    </row>
    <row r="47" spans="1:58" s="163" customFormat="1" ht="12.95" customHeight="1" x14ac:dyDescent="0.2">
      <c r="A47" s="133"/>
      <c r="B47" s="578"/>
      <c r="C47" s="601" t="s">
        <v>1473</v>
      </c>
      <c r="D47" s="178"/>
      <c r="E47" s="950"/>
      <c r="F47" s="951"/>
      <c r="G47" s="951"/>
      <c r="H47" s="951"/>
      <c r="I47" s="947"/>
      <c r="J47" s="178"/>
      <c r="K47" s="178"/>
      <c r="L47" s="179"/>
      <c r="M47" s="1012"/>
      <c r="N47" s="178"/>
      <c r="O47" s="178"/>
      <c r="P47" s="178"/>
      <c r="Q47" s="178"/>
      <c r="R47" s="178"/>
      <c r="S47" s="178"/>
      <c r="T47" s="178">
        <v>25.20921675318203</v>
      </c>
      <c r="U47" s="178">
        <v>24.940625478694866</v>
      </c>
      <c r="V47" s="178">
        <v>24.451801223485418</v>
      </c>
      <c r="W47" s="178">
        <v>24.302379980944615</v>
      </c>
      <c r="X47" s="178">
        <v>23.802075496936439</v>
      </c>
      <c r="Y47" s="178">
        <v>24.237361855817568</v>
      </c>
      <c r="Z47" s="178">
        <v>24.369657433765273</v>
      </c>
      <c r="AA47" s="178">
        <v>24.548839376682199</v>
      </c>
      <c r="AB47" s="178">
        <v>25.00084841725101</v>
      </c>
      <c r="AC47" s="178">
        <v>27.348594062202451</v>
      </c>
      <c r="AD47" s="178">
        <v>26.828726430257948</v>
      </c>
      <c r="AE47" s="178">
        <v>26.726834686576428</v>
      </c>
      <c r="AF47" s="178"/>
      <c r="AG47" s="182" t="s">
        <v>1434</v>
      </c>
      <c r="AH47" s="2546"/>
      <c r="AI47" s="2546"/>
      <c r="AJ47" s="172"/>
      <c r="AK47" s="172"/>
      <c r="AR47" s="172"/>
      <c r="AS47" s="172"/>
      <c r="AT47" s="172"/>
      <c r="AU47" s="172"/>
      <c r="AV47" s="172"/>
      <c r="AW47" s="172"/>
      <c r="AX47" s="172"/>
      <c r="AY47" s="172"/>
      <c r="AZ47" s="172"/>
      <c r="BA47" s="172"/>
      <c r="BB47" s="172"/>
      <c r="BC47" s="172"/>
      <c r="BD47" s="172"/>
      <c r="BE47" s="172"/>
      <c r="BF47" s="172"/>
    </row>
    <row r="48" spans="1:58" s="163" customFormat="1" ht="12.95" customHeight="1" x14ac:dyDescent="0.2">
      <c r="A48" s="133"/>
      <c r="B48" s="578"/>
      <c r="C48" s="601" t="s">
        <v>1830</v>
      </c>
      <c r="D48" s="178"/>
      <c r="E48" s="950"/>
      <c r="F48" s="951"/>
      <c r="G48" s="951"/>
      <c r="H48" s="951"/>
      <c r="I48" s="947"/>
      <c r="J48" s="178"/>
      <c r="K48" s="178"/>
      <c r="L48" s="179"/>
      <c r="M48" s="1012"/>
      <c r="N48" s="178"/>
      <c r="O48" s="178"/>
      <c r="P48" s="178"/>
      <c r="Q48" s="178"/>
      <c r="R48" s="178"/>
      <c r="S48" s="178"/>
      <c r="T48" s="178">
        <v>7.719776656847098</v>
      </c>
      <c r="U48" s="178">
        <v>7.6713695765704557</v>
      </c>
      <c r="V48" s="178">
        <v>7.8095728733296159</v>
      </c>
      <c r="W48" s="178">
        <v>8.4953295187130262</v>
      </c>
      <c r="X48" s="178">
        <v>8.7410165822358259</v>
      </c>
      <c r="Y48" s="178">
        <v>8.6324636527030574</v>
      </c>
      <c r="Z48" s="178">
        <v>8.3859642614905034</v>
      </c>
      <c r="AA48" s="178">
        <v>8.5139125318424469</v>
      </c>
      <c r="AB48" s="178">
        <v>8.7820839343496111</v>
      </c>
      <c r="AC48" s="178">
        <v>9.2645710631634728</v>
      </c>
      <c r="AD48" s="178">
        <v>9.5893033740157669</v>
      </c>
      <c r="AE48" s="178">
        <v>13.408353782785307</v>
      </c>
      <c r="AF48" s="178"/>
      <c r="AG48" s="182" t="s">
        <v>1435</v>
      </c>
      <c r="AH48" s="2546"/>
      <c r="AI48" s="2546"/>
      <c r="AJ48" s="172"/>
      <c r="AK48" s="172"/>
      <c r="AR48" s="172"/>
      <c r="AS48" s="172"/>
      <c r="AT48" s="172"/>
      <c r="AU48" s="172"/>
      <c r="AV48" s="172"/>
      <c r="AW48" s="172"/>
      <c r="AX48" s="172"/>
      <c r="AY48" s="172"/>
      <c r="AZ48" s="172"/>
      <c r="BA48" s="172"/>
      <c r="BB48" s="172"/>
      <c r="BC48" s="172"/>
      <c r="BD48" s="172"/>
      <c r="BE48" s="172"/>
      <c r="BF48" s="172"/>
    </row>
    <row r="49" spans="1:73" s="163" customFormat="1" ht="12.95" customHeight="1" x14ac:dyDescent="0.2">
      <c r="A49" s="133"/>
      <c r="B49" s="578"/>
      <c r="C49" s="602" t="s">
        <v>1716</v>
      </c>
      <c r="D49" s="193"/>
      <c r="E49" s="952"/>
      <c r="F49" s="953"/>
      <c r="G49" s="953"/>
      <c r="H49" s="953"/>
      <c r="I49" s="954"/>
      <c r="J49" s="193"/>
      <c r="K49" s="193"/>
      <c r="L49" s="194"/>
      <c r="M49" s="1016"/>
      <c r="N49" s="193"/>
      <c r="O49" s="193"/>
      <c r="P49" s="193"/>
      <c r="Q49" s="193"/>
      <c r="R49" s="193"/>
      <c r="S49" s="193"/>
      <c r="T49" s="193">
        <v>-0.59628330579074396</v>
      </c>
      <c r="U49" s="193">
        <v>-0.52769079491170656</v>
      </c>
      <c r="V49" s="193">
        <v>-0.54157604064811038</v>
      </c>
      <c r="W49" s="193">
        <v>-0.50953883240491948</v>
      </c>
      <c r="X49" s="193">
        <v>-0.49105420284024381</v>
      </c>
      <c r="Y49" s="193">
        <v>-0.47372367576450802</v>
      </c>
      <c r="Z49" s="193">
        <v>-0.4337462240546992</v>
      </c>
      <c r="AA49" s="193">
        <v>-0.41702336453005573</v>
      </c>
      <c r="AB49" s="193">
        <v>-0.44231088619159831</v>
      </c>
      <c r="AC49" s="193">
        <v>-0.48589735588949617</v>
      </c>
      <c r="AD49" s="193">
        <v>-0.50402068833444713</v>
      </c>
      <c r="AE49" s="193">
        <v>-0.46453680550212867</v>
      </c>
      <c r="AF49" s="193"/>
      <c r="AG49" s="184" t="s">
        <v>1436</v>
      </c>
      <c r="AH49" s="2546"/>
      <c r="AI49" s="2546"/>
      <c r="AJ49" s="172"/>
      <c r="AK49" s="172"/>
      <c r="AR49" s="172"/>
      <c r="AS49" s="172"/>
      <c r="AT49" s="172"/>
      <c r="AU49" s="172"/>
      <c r="AV49" s="172"/>
      <c r="AW49" s="172"/>
      <c r="AX49" s="172"/>
      <c r="AY49" s="172"/>
      <c r="AZ49" s="172"/>
      <c r="BA49" s="172"/>
      <c r="BB49" s="172"/>
      <c r="BC49" s="172"/>
      <c r="BD49" s="172"/>
      <c r="BE49" s="172"/>
      <c r="BF49" s="172"/>
    </row>
    <row r="50" spans="1:73" s="163" customFormat="1" ht="12.95" customHeight="1" x14ac:dyDescent="0.2">
      <c r="A50" s="133"/>
      <c r="B50" s="578"/>
      <c r="C50" s="602" t="s">
        <v>1348</v>
      </c>
      <c r="D50" s="193"/>
      <c r="E50" s="952"/>
      <c r="F50" s="953"/>
      <c r="G50" s="953"/>
      <c r="H50" s="953"/>
      <c r="I50" s="954"/>
      <c r="J50" s="193"/>
      <c r="K50" s="193"/>
      <c r="L50" s="194"/>
      <c r="M50" s="1016"/>
      <c r="N50" s="193"/>
      <c r="O50" s="193"/>
      <c r="P50" s="193"/>
      <c r="Q50" s="193"/>
      <c r="R50" s="193"/>
      <c r="S50" s="193"/>
      <c r="T50" s="193">
        <v>100</v>
      </c>
      <c r="U50" s="193">
        <v>100</v>
      </c>
      <c r="V50" s="193">
        <v>100</v>
      </c>
      <c r="W50" s="193">
        <v>100</v>
      </c>
      <c r="X50" s="193">
        <v>100</v>
      </c>
      <c r="Y50" s="193">
        <v>100</v>
      </c>
      <c r="Z50" s="193">
        <v>100</v>
      </c>
      <c r="AA50" s="193">
        <v>100</v>
      </c>
      <c r="AB50" s="193">
        <v>100</v>
      </c>
      <c r="AC50" s="193">
        <v>100</v>
      </c>
      <c r="AD50" s="193">
        <v>100</v>
      </c>
      <c r="AE50" s="193">
        <v>100</v>
      </c>
      <c r="AF50" s="193"/>
      <c r="AG50" s="195"/>
      <c r="AH50" s="152"/>
      <c r="AI50" s="152"/>
      <c r="AJ50" s="172"/>
      <c r="AK50" s="172"/>
      <c r="AR50" s="172"/>
      <c r="AS50" s="172"/>
      <c r="AT50" s="172"/>
      <c r="AU50" s="172"/>
      <c r="AV50" s="172"/>
      <c r="AW50" s="172"/>
      <c r="AX50" s="172"/>
      <c r="AY50" s="172"/>
      <c r="AZ50" s="172"/>
      <c r="BA50" s="172"/>
      <c r="BB50" s="172"/>
      <c r="BC50" s="172"/>
      <c r="BD50" s="172"/>
      <c r="BE50" s="172"/>
      <c r="BF50" s="172"/>
    </row>
    <row r="51" spans="1:73" s="163" customFormat="1" ht="12.95" customHeight="1" x14ac:dyDescent="0.2">
      <c r="A51" s="133"/>
      <c r="B51" s="578"/>
      <c r="C51" s="601" t="s">
        <v>1474</v>
      </c>
      <c r="D51" s="178"/>
      <c r="E51" s="950"/>
      <c r="F51" s="951"/>
      <c r="G51" s="951"/>
      <c r="H51" s="951"/>
      <c r="I51" s="947"/>
      <c r="J51" s="178"/>
      <c r="K51" s="178"/>
      <c r="L51" s="179"/>
      <c r="M51" s="1012"/>
      <c r="N51" s="178"/>
      <c r="O51" s="178"/>
      <c r="P51" s="178"/>
      <c r="Q51" s="178"/>
      <c r="R51" s="178"/>
      <c r="S51" s="178"/>
      <c r="T51" s="178">
        <v>48.526843070131747</v>
      </c>
      <c r="U51" s="178">
        <v>49.004905967253862</v>
      </c>
      <c r="V51" s="178">
        <v>48.984842967135386</v>
      </c>
      <c r="W51" s="178">
        <v>48.353213096531114</v>
      </c>
      <c r="X51" s="178">
        <v>47.235783946832001</v>
      </c>
      <c r="Y51" s="178">
        <v>46.445166643509516</v>
      </c>
      <c r="Z51" s="178">
        <v>46.30305731691508</v>
      </c>
      <c r="AA51" s="178">
        <v>45.795758063628675</v>
      </c>
      <c r="AB51" s="178">
        <v>46.262235594357584</v>
      </c>
      <c r="AC51" s="178">
        <v>45.986223038840379</v>
      </c>
      <c r="AD51" s="178">
        <v>46.501704017223808</v>
      </c>
      <c r="AE51" s="178">
        <v>46.387692414388752</v>
      </c>
      <c r="AF51" s="178"/>
      <c r="AG51" s="182" t="s">
        <v>1437</v>
      </c>
      <c r="AH51" s="2546"/>
      <c r="AI51" s="2546"/>
      <c r="AJ51" s="172"/>
      <c r="AK51" s="172"/>
      <c r="AR51" s="172"/>
      <c r="AS51" s="172"/>
      <c r="AT51" s="172"/>
      <c r="AU51" s="172"/>
      <c r="AV51" s="172"/>
      <c r="AW51" s="172"/>
      <c r="AX51" s="172"/>
      <c r="AY51" s="172"/>
      <c r="AZ51" s="172"/>
      <c r="BA51" s="172"/>
      <c r="BB51" s="172"/>
      <c r="BC51" s="172"/>
      <c r="BD51" s="172"/>
      <c r="BE51" s="172"/>
      <c r="BF51" s="172"/>
    </row>
    <row r="52" spans="1:73" s="163" customFormat="1" ht="12.95" customHeight="1" x14ac:dyDescent="0.2">
      <c r="A52" s="133"/>
      <c r="B52" s="578"/>
      <c r="C52" s="601" t="s">
        <v>1717</v>
      </c>
      <c r="D52" s="178"/>
      <c r="E52" s="950"/>
      <c r="F52" s="951"/>
      <c r="G52" s="951"/>
      <c r="H52" s="951"/>
      <c r="I52" s="947"/>
      <c r="J52" s="178"/>
      <c r="K52" s="178"/>
      <c r="L52" s="179"/>
      <c r="M52" s="1012"/>
      <c r="N52" s="178"/>
      <c r="O52" s="178"/>
      <c r="P52" s="178"/>
      <c r="Q52" s="178"/>
      <c r="R52" s="178"/>
      <c r="S52" s="178"/>
      <c r="T52" s="178">
        <v>11.822834250713733</v>
      </c>
      <c r="U52" s="178">
        <v>11.830863922351485</v>
      </c>
      <c r="V52" s="178">
        <v>11.607959817909887</v>
      </c>
      <c r="W52" s="178">
        <v>11.88171150641827</v>
      </c>
      <c r="X52" s="178">
        <v>11.748121910890884</v>
      </c>
      <c r="Y52" s="178">
        <v>11.707939574766801</v>
      </c>
      <c r="Z52" s="178">
        <v>11.549814500527072</v>
      </c>
      <c r="AA52" s="178">
        <v>11.610962130869218</v>
      </c>
      <c r="AB52" s="178">
        <v>11.936601305820881</v>
      </c>
      <c r="AC52" s="178">
        <v>15.210327485209039</v>
      </c>
      <c r="AD52" s="178">
        <v>13.031077457545843</v>
      </c>
      <c r="AE52" s="178">
        <v>12.518212857635124</v>
      </c>
      <c r="AF52" s="178"/>
      <c r="AG52" s="182" t="s">
        <v>1438</v>
      </c>
      <c r="AH52" s="2546"/>
      <c r="AI52" s="2546"/>
      <c r="AJ52" s="172"/>
      <c r="AK52" s="172"/>
      <c r="AR52" s="172"/>
      <c r="AS52" s="172"/>
      <c r="AT52" s="172"/>
      <c r="AU52" s="172"/>
      <c r="AV52" s="172"/>
      <c r="AW52" s="172"/>
      <c r="AX52" s="172"/>
      <c r="AY52" s="172"/>
      <c r="AZ52" s="172"/>
      <c r="BA52" s="172"/>
      <c r="BB52" s="172"/>
      <c r="BC52" s="172"/>
      <c r="BD52" s="172"/>
      <c r="BE52" s="172"/>
      <c r="BF52" s="172"/>
    </row>
    <row r="53" spans="1:73" s="163" customFormat="1" ht="12.95" customHeight="1" x14ac:dyDescent="0.2">
      <c r="A53" s="133"/>
      <c r="B53" s="578"/>
      <c r="C53" s="601" t="s">
        <v>1477</v>
      </c>
      <c r="D53" s="178"/>
      <c r="E53" s="1329"/>
      <c r="F53" s="177"/>
      <c r="G53" s="177"/>
      <c r="H53" s="177"/>
      <c r="I53" s="1012"/>
      <c r="J53" s="178"/>
      <c r="K53" s="178"/>
      <c r="L53" s="179"/>
      <c r="M53" s="1012"/>
      <c r="N53" s="178"/>
      <c r="O53" s="178"/>
      <c r="P53" s="178"/>
      <c r="Q53" s="178"/>
      <c r="R53" s="178"/>
      <c r="S53" s="178"/>
      <c r="T53" s="178">
        <v>22.798319027568599</v>
      </c>
      <c r="U53" s="178">
        <v>22.828186520636944</v>
      </c>
      <c r="V53" s="178">
        <v>24.566923613751218</v>
      </c>
      <c r="W53" s="178">
        <v>24.745276097690255</v>
      </c>
      <c r="X53" s="178">
        <v>23.922064491637386</v>
      </c>
      <c r="Y53" s="178">
        <v>23.849363613597383</v>
      </c>
      <c r="Z53" s="178">
        <v>25.038156512620102</v>
      </c>
      <c r="AA53" s="178">
        <v>24.168349149583793</v>
      </c>
      <c r="AB53" s="178">
        <v>25.026961379692906</v>
      </c>
      <c r="AC53" s="178">
        <v>24.825469530401953</v>
      </c>
      <c r="AD53" s="178">
        <v>25.059037792573019</v>
      </c>
      <c r="AE53" s="178">
        <v>25.421661675805051</v>
      </c>
      <c r="AF53" s="178"/>
      <c r="AG53" s="182" t="s">
        <v>631</v>
      </c>
      <c r="AH53" s="2546"/>
      <c r="AI53" s="2546"/>
      <c r="AJ53" s="172"/>
      <c r="AK53" s="172"/>
      <c r="AR53" s="172"/>
      <c r="AS53" s="172"/>
      <c r="AT53" s="172"/>
      <c r="AU53" s="172"/>
      <c r="AV53" s="172"/>
      <c r="AW53" s="172"/>
      <c r="AX53" s="172"/>
      <c r="AY53" s="172"/>
      <c r="AZ53" s="172"/>
      <c r="BA53" s="172"/>
      <c r="BB53" s="172"/>
      <c r="BC53" s="172"/>
      <c r="BD53" s="172"/>
      <c r="BE53" s="172"/>
      <c r="BF53" s="172"/>
    </row>
    <row r="54" spans="1:73" s="163" customFormat="1" ht="12.95" customHeight="1" x14ac:dyDescent="0.2">
      <c r="A54" s="133"/>
      <c r="B54" s="578"/>
      <c r="C54" s="601" t="s">
        <v>69</v>
      </c>
      <c r="D54" s="178"/>
      <c r="E54" s="1329"/>
      <c r="F54" s="177"/>
      <c r="G54" s="177"/>
      <c r="H54" s="177"/>
      <c r="I54" s="1012"/>
      <c r="J54" s="178"/>
      <c r="K54" s="178"/>
      <c r="L54" s="179"/>
      <c r="M54" s="1012"/>
      <c r="N54" s="178"/>
      <c r="O54" s="178"/>
      <c r="P54" s="178"/>
      <c r="Q54" s="178"/>
      <c r="R54" s="178"/>
      <c r="S54" s="178"/>
      <c r="T54" s="178">
        <v>0.34721027189730752</v>
      </c>
      <c r="U54" s="178">
        <v>0.12084563016995471</v>
      </c>
      <c r="V54" s="178">
        <v>0.20045495165712518</v>
      </c>
      <c r="W54" s="178">
        <v>-0.28091190099177749</v>
      </c>
      <c r="X54" s="178">
        <v>0.63555680812439208</v>
      </c>
      <c r="Y54" s="178">
        <v>-0.27368416732982531</v>
      </c>
      <c r="Z54" s="178">
        <v>0.34390885793381393</v>
      </c>
      <c r="AA54" s="178">
        <v>0.54381498584053201</v>
      </c>
      <c r="AB54" s="178">
        <v>0.56929929912944954</v>
      </c>
      <c r="AC54" s="178">
        <v>-0.79300744971842407</v>
      </c>
      <c r="AD54" s="178">
        <v>-0.84141755248760652</v>
      </c>
      <c r="AE54" s="178">
        <v>1.493394154371336</v>
      </c>
      <c r="AF54" s="178"/>
      <c r="AG54" s="182" t="s">
        <v>440</v>
      </c>
      <c r="AH54" s="2546"/>
      <c r="AI54" s="2546"/>
      <c r="AJ54" s="172"/>
      <c r="AK54" s="172"/>
      <c r="AR54" s="172"/>
      <c r="AS54" s="172"/>
      <c r="AT54" s="172"/>
      <c r="AU54" s="172"/>
      <c r="AV54" s="172"/>
      <c r="AW54" s="172"/>
      <c r="AX54" s="172"/>
      <c r="AY54" s="172"/>
      <c r="AZ54" s="172"/>
      <c r="BA54" s="172"/>
      <c r="BB54" s="172"/>
      <c r="BC54" s="172"/>
      <c r="BD54" s="172"/>
      <c r="BE54" s="172"/>
      <c r="BF54" s="172"/>
    </row>
    <row r="55" spans="1:73" s="163" customFormat="1" ht="12.95" customHeight="1" x14ac:dyDescent="0.2">
      <c r="A55" s="133"/>
      <c r="B55" s="578"/>
      <c r="C55" s="601" t="s">
        <v>1005</v>
      </c>
      <c r="D55" s="178"/>
      <c r="E55" s="1329"/>
      <c r="F55" s="177"/>
      <c r="G55" s="177"/>
      <c r="H55" s="177"/>
      <c r="I55" s="1012"/>
      <c r="J55" s="178"/>
      <c r="K55" s="178"/>
      <c r="L55" s="179"/>
      <c r="M55" s="1012"/>
      <c r="N55" s="178"/>
      <c r="O55" s="178"/>
      <c r="P55" s="178"/>
      <c r="Q55" s="178"/>
      <c r="R55" s="178"/>
      <c r="S55" s="178"/>
      <c r="T55" s="178">
        <v>9.0083908471281564</v>
      </c>
      <c r="U55" s="178">
        <v>9.7413455769550428</v>
      </c>
      <c r="V55" s="178">
        <v>8.991041162048786</v>
      </c>
      <c r="W55" s="178">
        <v>9.195015280139561</v>
      </c>
      <c r="X55" s="178">
        <v>9.4299620492821514</v>
      </c>
      <c r="Y55" s="178">
        <v>10.438590872036164</v>
      </c>
      <c r="Z55" s="178">
        <v>9.7193078097262138</v>
      </c>
      <c r="AA55" s="178">
        <v>10.688485660566133</v>
      </c>
      <c r="AB55" s="178">
        <v>8.7896857141680123</v>
      </c>
      <c r="AC55" s="178">
        <v>7.3542572281981684</v>
      </c>
      <c r="AD55" s="178">
        <v>7.9453642655585295</v>
      </c>
      <c r="AE55" s="178">
        <v>9.8424742504950871</v>
      </c>
      <c r="AF55" s="178"/>
      <c r="AG55" s="182" t="s">
        <v>439</v>
      </c>
      <c r="AH55" s="2546"/>
      <c r="AI55" s="2546"/>
      <c r="AJ55" s="172"/>
      <c r="AK55" s="172"/>
      <c r="AR55" s="172"/>
      <c r="AS55" s="172"/>
      <c r="AT55" s="172"/>
      <c r="AU55" s="172"/>
      <c r="AV55" s="172"/>
      <c r="AW55" s="172"/>
      <c r="AX55" s="172"/>
      <c r="AY55" s="172"/>
      <c r="AZ55" s="172"/>
      <c r="BA55" s="172"/>
      <c r="BB55" s="172"/>
      <c r="BC55" s="172"/>
      <c r="BD55" s="172"/>
      <c r="BE55" s="172"/>
      <c r="BF55" s="172"/>
    </row>
    <row r="56" spans="1:73" s="163" customFormat="1" ht="12.95" customHeight="1" x14ac:dyDescent="0.2">
      <c r="A56" s="133"/>
      <c r="B56" s="578"/>
      <c r="C56" s="601" t="s">
        <v>1004</v>
      </c>
      <c r="D56" s="178"/>
      <c r="E56" s="1329"/>
      <c r="F56" s="177"/>
      <c r="G56" s="177"/>
      <c r="H56" s="177"/>
      <c r="I56" s="1012"/>
      <c r="J56" s="178"/>
      <c r="K56" s="178"/>
      <c r="L56" s="179"/>
      <c r="M56" s="1012"/>
      <c r="N56" s="178"/>
      <c r="O56" s="178"/>
      <c r="P56" s="178"/>
      <c r="Q56" s="178"/>
      <c r="R56" s="178"/>
      <c r="S56" s="178"/>
      <c r="T56" s="178">
        <v>7.4964025325604586</v>
      </c>
      <c r="U56" s="178">
        <v>6.4738523826327148</v>
      </c>
      <c r="V56" s="178">
        <v>5.6487774874975933</v>
      </c>
      <c r="W56" s="178">
        <v>6.1056959202125709</v>
      </c>
      <c r="X56" s="178">
        <v>7.0285107932331909</v>
      </c>
      <c r="Y56" s="178">
        <v>7.8326234634199592</v>
      </c>
      <c r="Z56" s="178">
        <v>7.0457550022777262</v>
      </c>
      <c r="AA56" s="178">
        <v>7.1926300095116567</v>
      </c>
      <c r="AB56" s="178">
        <v>7.4152167068311696</v>
      </c>
      <c r="AC56" s="178">
        <v>7.4167301670688772</v>
      </c>
      <c r="AD56" s="178">
        <v>8.3042340195864153</v>
      </c>
      <c r="AE56" s="178">
        <v>4.3365646473046464</v>
      </c>
      <c r="AF56" s="178"/>
      <c r="AG56" s="182">
        <v>11</v>
      </c>
      <c r="AH56" s="2546"/>
      <c r="AI56" s="2546"/>
      <c r="AJ56" s="172"/>
      <c r="AK56" s="172"/>
      <c r="AR56" s="172"/>
      <c r="AS56" s="172"/>
      <c r="AT56" s="172"/>
      <c r="AU56" s="172"/>
      <c r="AV56" s="172"/>
      <c r="AW56" s="172"/>
      <c r="AX56" s="172"/>
      <c r="AY56" s="172"/>
      <c r="AZ56" s="172"/>
      <c r="BA56" s="172"/>
      <c r="BB56" s="172"/>
      <c r="BC56" s="172"/>
      <c r="BD56" s="172"/>
      <c r="BE56" s="172"/>
      <c r="BF56" s="172"/>
    </row>
    <row r="57" spans="1:73" s="163" customFormat="1" ht="12.95" customHeight="1" x14ac:dyDescent="0.2">
      <c r="A57" s="133"/>
      <c r="B57" s="578"/>
      <c r="C57" s="605" t="s">
        <v>1349</v>
      </c>
      <c r="D57" s="180"/>
      <c r="E57" s="955"/>
      <c r="F57" s="956"/>
      <c r="G57" s="956"/>
      <c r="H57" s="956"/>
      <c r="I57" s="949"/>
      <c r="J57" s="180"/>
      <c r="K57" s="180"/>
      <c r="L57" s="181"/>
      <c r="M57" s="1013"/>
      <c r="N57" s="180"/>
      <c r="O57" s="180"/>
      <c r="P57" s="180"/>
      <c r="Q57" s="180"/>
      <c r="R57" s="180"/>
      <c r="S57" s="180"/>
      <c r="T57" s="180">
        <v>100</v>
      </c>
      <c r="U57" s="180">
        <v>100</v>
      </c>
      <c r="V57" s="180">
        <v>100</v>
      </c>
      <c r="W57" s="180">
        <v>100</v>
      </c>
      <c r="X57" s="180">
        <v>100</v>
      </c>
      <c r="Y57" s="180">
        <v>100</v>
      </c>
      <c r="Z57" s="180">
        <v>100</v>
      </c>
      <c r="AA57" s="180">
        <v>100</v>
      </c>
      <c r="AB57" s="180">
        <v>100</v>
      </c>
      <c r="AC57" s="180">
        <v>100</v>
      </c>
      <c r="AD57" s="180">
        <v>100</v>
      </c>
      <c r="AE57" s="180">
        <v>100</v>
      </c>
      <c r="AF57" s="180"/>
      <c r="AG57" s="196"/>
      <c r="AH57" s="151"/>
      <c r="AI57" s="151"/>
      <c r="AJ57" s="172"/>
      <c r="AK57" s="172"/>
      <c r="AR57" s="172"/>
      <c r="AS57" s="172"/>
      <c r="AT57" s="172"/>
      <c r="AU57" s="172"/>
      <c r="AV57" s="172"/>
      <c r="AW57" s="172"/>
      <c r="AX57" s="172"/>
      <c r="AY57" s="172"/>
      <c r="AZ57" s="172"/>
      <c r="BA57" s="172"/>
      <c r="BB57" s="172"/>
      <c r="BC57" s="172"/>
      <c r="BD57" s="172"/>
      <c r="BE57" s="172"/>
      <c r="BF57" s="172"/>
    </row>
    <row r="58" spans="1:73" s="21" customFormat="1" ht="14.1" customHeight="1" x14ac:dyDescent="0.2">
      <c r="B58" s="577"/>
      <c r="C58" s="607"/>
      <c r="D58" s="151"/>
      <c r="E58" s="152"/>
      <c r="F58" s="150"/>
      <c r="G58" s="150"/>
      <c r="H58" s="150"/>
      <c r="I58" s="150"/>
      <c r="J58" s="150"/>
      <c r="K58" s="150"/>
      <c r="L58" s="150"/>
      <c r="M58" s="150"/>
      <c r="N58" s="150"/>
      <c r="O58" s="150"/>
      <c r="P58" s="150"/>
      <c r="Q58" s="150"/>
      <c r="R58" s="150"/>
      <c r="S58" s="150"/>
      <c r="T58" s="150"/>
      <c r="U58" s="150"/>
      <c r="V58" s="25"/>
      <c r="W58" s="25"/>
      <c r="X58" s="25"/>
      <c r="Y58" s="25"/>
      <c r="Z58" s="25"/>
      <c r="AA58" s="25"/>
      <c r="AB58" s="25"/>
      <c r="AC58" s="25"/>
      <c r="AD58" s="25"/>
      <c r="AE58" s="25"/>
      <c r="AF58" s="25"/>
      <c r="AG58" s="25"/>
      <c r="AH58" s="25"/>
      <c r="AI58" s="25"/>
      <c r="AK58" s="29"/>
      <c r="AL58" s="29"/>
      <c r="AM58" s="29"/>
      <c r="AN58" s="29"/>
      <c r="AO58" s="29"/>
      <c r="AP58" s="29"/>
      <c r="AQ58" s="29"/>
      <c r="AR58" s="29"/>
      <c r="AS58" s="29"/>
      <c r="AT58" s="29"/>
      <c r="AU58" s="29"/>
      <c r="BC58" s="29"/>
      <c r="BD58" s="29"/>
      <c r="BE58" s="29"/>
      <c r="BF58" s="29"/>
      <c r="BG58" s="29"/>
      <c r="BH58" s="29"/>
      <c r="BI58" s="29"/>
      <c r="BJ58" s="29"/>
      <c r="BK58" s="29"/>
      <c r="BL58" s="29"/>
      <c r="BM58" s="29"/>
      <c r="BN58" s="29"/>
      <c r="BO58" s="29"/>
    </row>
    <row r="59" spans="1:73" ht="14.1" customHeight="1" x14ac:dyDescent="0.2">
      <c r="B59" s="577"/>
      <c r="C59" s="608"/>
      <c r="D59" s="456"/>
      <c r="E59" s="456"/>
      <c r="F59" s="287"/>
      <c r="G59" s="287"/>
      <c r="H59" s="287"/>
      <c r="I59" s="287"/>
      <c r="J59" s="287"/>
      <c r="K59" s="287"/>
      <c r="L59" s="274"/>
      <c r="M59" s="274"/>
      <c r="N59" s="274"/>
      <c r="O59" s="274"/>
      <c r="P59" s="274"/>
      <c r="Q59" s="274"/>
      <c r="R59" s="274"/>
      <c r="S59" s="274"/>
      <c r="T59" s="289"/>
      <c r="U59" s="274"/>
      <c r="V59" s="25"/>
      <c r="W59" s="25"/>
      <c r="X59" s="25"/>
      <c r="Y59" s="25"/>
      <c r="Z59" s="25"/>
      <c r="AA59" s="25"/>
      <c r="AB59" s="25"/>
      <c r="AC59" s="25"/>
      <c r="AD59" s="25"/>
      <c r="AE59" s="25"/>
      <c r="AF59" s="25"/>
      <c r="AG59" s="25"/>
      <c r="AH59" s="25"/>
      <c r="AI59" s="25"/>
      <c r="AK59" s="26"/>
      <c r="AL59" s="26"/>
      <c r="AM59" s="26"/>
      <c r="AN59" s="26"/>
      <c r="AO59" s="26"/>
      <c r="AP59" s="26"/>
      <c r="AQ59" s="26"/>
      <c r="AR59" s="26"/>
      <c r="AS59" s="26"/>
      <c r="AT59" s="26"/>
      <c r="AU59" s="26"/>
      <c r="BC59" s="26"/>
      <c r="BD59" s="26"/>
      <c r="BE59" s="26"/>
      <c r="BF59" s="26"/>
      <c r="BG59" s="26"/>
      <c r="BH59" s="26"/>
      <c r="BI59" s="26"/>
      <c r="BJ59" s="26"/>
      <c r="BK59" s="26"/>
      <c r="BL59" s="26"/>
      <c r="BM59" s="26"/>
      <c r="BN59" s="26"/>
      <c r="BO59" s="26"/>
    </row>
    <row r="60" spans="1:73" s="19" customFormat="1" ht="30.75" customHeight="1" x14ac:dyDescent="0.2">
      <c r="A60" s="40"/>
      <c r="B60" s="576"/>
      <c r="C60" s="666" t="s">
        <v>1043</v>
      </c>
      <c r="D60" s="154"/>
      <c r="E60" s="154"/>
      <c r="F60" s="154"/>
      <c r="G60" s="154"/>
      <c r="H60" s="154"/>
      <c r="I60" s="154"/>
      <c r="J60" s="154"/>
      <c r="K60" s="998"/>
      <c r="L60" s="998"/>
      <c r="M60" s="998"/>
      <c r="N60" s="1046"/>
      <c r="O60" s="1046"/>
      <c r="P60" s="1257"/>
      <c r="Q60" s="1046"/>
      <c r="R60" s="1046"/>
      <c r="S60" s="1046"/>
      <c r="T60" s="1046"/>
      <c r="U60" s="1534"/>
      <c r="V60" s="1534"/>
      <c r="W60" s="2543"/>
      <c r="X60" s="1534"/>
      <c r="Y60" s="2772" t="s">
        <v>411</v>
      </c>
      <c r="Z60" s="2781"/>
      <c r="AA60" s="2781"/>
      <c r="AB60" s="2781"/>
      <c r="AC60" s="2781"/>
      <c r="AD60" s="2781"/>
      <c r="AE60" s="2781"/>
      <c r="AF60" s="2781"/>
      <c r="AG60" s="2782"/>
      <c r="AH60" s="25"/>
      <c r="AI60" s="2543"/>
      <c r="AJ60" s="1046"/>
      <c r="AK60" s="1534"/>
      <c r="AL60" s="1534"/>
      <c r="AM60" s="1534"/>
      <c r="AN60" s="1534"/>
      <c r="AO60" s="1534"/>
      <c r="AP60" s="1534"/>
      <c r="AQ60" s="1534"/>
      <c r="AR60" s="1534"/>
      <c r="AS60" s="1534"/>
      <c r="AT60" s="1595"/>
      <c r="AU60" s="42"/>
      <c r="BC60" s="97"/>
      <c r="BD60" s="42"/>
      <c r="BE60" s="42"/>
      <c r="BF60" s="42"/>
      <c r="BG60" s="42"/>
      <c r="BH60" s="42"/>
      <c r="BI60" s="42"/>
      <c r="BJ60" s="42"/>
      <c r="BK60" s="42"/>
      <c r="BL60" s="42"/>
      <c r="BM60" s="42"/>
      <c r="BN60" s="42"/>
      <c r="BO60" s="42"/>
    </row>
    <row r="61" spans="1:73" ht="42" customHeight="1" x14ac:dyDescent="0.2">
      <c r="B61" s="577"/>
      <c r="C61" s="464"/>
      <c r="D61" s="154"/>
      <c r="E61" s="154"/>
      <c r="F61" s="154"/>
      <c r="G61" s="154"/>
      <c r="H61" s="154"/>
      <c r="I61" s="154"/>
      <c r="J61" s="154"/>
      <c r="K61" s="998"/>
      <c r="L61" s="998"/>
      <c r="M61" s="998"/>
      <c r="N61" s="1046"/>
      <c r="O61" s="1046"/>
      <c r="P61" s="1046"/>
      <c r="Q61" s="1046"/>
      <c r="R61" s="1046"/>
      <c r="S61" s="1534"/>
      <c r="T61" s="1534"/>
      <c r="U61" s="1534"/>
      <c r="V61" s="1534"/>
      <c r="W61" s="2543"/>
      <c r="X61" s="1534"/>
      <c r="Y61" s="2783"/>
      <c r="Z61" s="2784"/>
      <c r="AA61" s="2784"/>
      <c r="AB61" s="2784"/>
      <c r="AC61" s="2784"/>
      <c r="AD61" s="2784"/>
      <c r="AE61" s="2784"/>
      <c r="AF61" s="2784"/>
      <c r="AG61" s="2785"/>
      <c r="AH61" s="25"/>
      <c r="AI61" s="2543"/>
      <c r="AJ61" s="1534"/>
      <c r="AK61" s="1534"/>
      <c r="AL61" s="1534"/>
      <c r="AM61" s="1534"/>
      <c r="AN61" s="1534"/>
      <c r="AO61" s="1534"/>
      <c r="AP61" s="1534"/>
      <c r="AQ61" s="1534"/>
      <c r="AR61" s="1534"/>
      <c r="AS61" s="1534"/>
      <c r="AT61" s="21"/>
      <c r="BC61" s="26"/>
      <c r="BD61" s="26"/>
      <c r="BE61" s="26"/>
      <c r="BF61" s="26"/>
      <c r="BG61" s="26"/>
      <c r="BH61" s="26"/>
      <c r="BI61" s="26"/>
      <c r="BJ61" s="26"/>
      <c r="BK61" s="26"/>
      <c r="BL61" s="26"/>
      <c r="BM61" s="26"/>
      <c r="BN61" s="26"/>
      <c r="BO61" s="26"/>
    </row>
    <row r="62" spans="1:73" s="163" customFormat="1" ht="14.1" customHeight="1" x14ac:dyDescent="0.2">
      <c r="A62" s="133"/>
      <c r="B62" s="578"/>
      <c r="C62" s="603"/>
      <c r="D62" s="150"/>
      <c r="E62" s="145"/>
      <c r="H62" s="150"/>
      <c r="I62" s="189"/>
      <c r="J62" s="145"/>
      <c r="K62" s="150"/>
      <c r="L62" s="150"/>
      <c r="M62" s="150"/>
      <c r="N62" s="150"/>
      <c r="O62" s="145"/>
      <c r="P62" s="150"/>
      <c r="Q62" s="150"/>
      <c r="R62" s="150"/>
      <c r="S62" s="150"/>
      <c r="T62" s="145" t="s">
        <v>1245</v>
      </c>
      <c r="V62" s="197"/>
      <c r="W62" s="197"/>
      <c r="AG62" s="197" t="s">
        <v>1472</v>
      </c>
      <c r="AH62" s="25"/>
      <c r="AI62" s="197"/>
      <c r="AJ62" s="138"/>
      <c r="AK62" s="136"/>
      <c r="AL62" s="132"/>
      <c r="AM62" s="133"/>
      <c r="AN62" s="133"/>
      <c r="AW62" s="133"/>
      <c r="AX62" s="134" t="s">
        <v>1249</v>
      </c>
      <c r="AY62" s="134" t="s">
        <v>1249</v>
      </c>
      <c r="AZ62" s="134"/>
      <c r="BA62" s="133"/>
      <c r="BB62" s="133"/>
      <c r="BC62" s="198"/>
      <c r="BD62" s="135"/>
      <c r="BE62" s="132"/>
      <c r="BF62" s="132"/>
      <c r="BG62" s="132"/>
      <c r="BH62" s="132"/>
      <c r="BI62" s="132"/>
      <c r="BJ62" s="132"/>
      <c r="BK62" s="132"/>
      <c r="BL62" s="132"/>
      <c r="BM62" s="132"/>
      <c r="BN62" s="133"/>
      <c r="BO62" s="133"/>
      <c r="BP62" s="133"/>
      <c r="BQ62" s="133"/>
      <c r="BR62" s="134" t="s">
        <v>1439</v>
      </c>
      <c r="BS62" s="134" t="s">
        <v>1439</v>
      </c>
      <c r="BT62" s="134"/>
      <c r="BU62" s="133"/>
    </row>
    <row r="63" spans="1:73" s="163" customFormat="1" ht="14.1" customHeight="1" x14ac:dyDescent="0.2">
      <c r="A63" s="133"/>
      <c r="B63" s="578"/>
      <c r="C63" s="2768" t="s">
        <v>1422</v>
      </c>
      <c r="D63" s="526"/>
      <c r="E63" s="896"/>
      <c r="F63" s="896"/>
      <c r="G63" s="896"/>
      <c r="H63" s="896"/>
      <c r="I63" s="896"/>
      <c r="J63" s="526"/>
      <c r="K63" s="526"/>
      <c r="L63" s="526"/>
      <c r="M63" s="526"/>
      <c r="N63" s="526"/>
      <c r="O63" s="526"/>
      <c r="P63" s="526"/>
      <c r="Q63" s="526"/>
      <c r="R63" s="526"/>
      <c r="S63" s="526"/>
      <c r="T63" s="526" t="s">
        <v>489</v>
      </c>
      <c r="U63" s="526" t="s">
        <v>1232</v>
      </c>
      <c r="V63" s="526" t="s">
        <v>2147</v>
      </c>
      <c r="W63" s="526" t="s">
        <v>414</v>
      </c>
      <c r="X63" s="526" t="s">
        <v>168</v>
      </c>
      <c r="Y63" s="526" t="s">
        <v>428</v>
      </c>
      <c r="Z63" s="526" t="s">
        <v>1668</v>
      </c>
      <c r="AA63" s="526" t="s">
        <v>1677</v>
      </c>
      <c r="AB63" s="526" t="s">
        <v>1776</v>
      </c>
      <c r="AC63" s="526" t="s">
        <v>2148</v>
      </c>
      <c r="AD63" s="526" t="s">
        <v>2149</v>
      </c>
      <c r="AE63" s="526" t="s">
        <v>2150</v>
      </c>
      <c r="AF63" s="2460"/>
      <c r="AG63" s="2760" t="s">
        <v>1242</v>
      </c>
      <c r="AH63" s="25"/>
      <c r="AI63" s="2544"/>
      <c r="AJ63" s="134"/>
      <c r="AK63" s="134"/>
      <c r="AL63" s="136"/>
      <c r="AM63" s="133"/>
      <c r="AN63" s="133"/>
      <c r="AW63" s="199"/>
    </row>
    <row r="64" spans="1:73" s="163" customFormat="1" ht="14.1" customHeight="1" x14ac:dyDescent="0.2">
      <c r="A64" s="133"/>
      <c r="B64" s="204"/>
      <c r="C64" s="2769"/>
      <c r="D64" s="527"/>
      <c r="E64" s="898"/>
      <c r="F64" s="898"/>
      <c r="G64" s="898"/>
      <c r="H64" s="898"/>
      <c r="I64" s="898"/>
      <c r="J64" s="527"/>
      <c r="K64" s="527"/>
      <c r="L64" s="527"/>
      <c r="M64" s="527"/>
      <c r="N64" s="527"/>
      <c r="O64" s="527"/>
      <c r="P64" s="527"/>
      <c r="Q64" s="527"/>
      <c r="R64" s="527"/>
      <c r="S64" s="527"/>
      <c r="T64" s="527">
        <v>2011</v>
      </c>
      <c r="U64" s="527">
        <v>2012</v>
      </c>
      <c r="V64" s="527">
        <v>2013</v>
      </c>
      <c r="W64" s="527">
        <v>2014</v>
      </c>
      <c r="X64" s="527">
        <v>2015</v>
      </c>
      <c r="Y64" s="527">
        <v>2016</v>
      </c>
      <c r="Z64" s="527">
        <v>2017</v>
      </c>
      <c r="AA64" s="527">
        <v>2018</v>
      </c>
      <c r="AB64" s="527">
        <v>2019</v>
      </c>
      <c r="AC64" s="527">
        <v>2020</v>
      </c>
      <c r="AD64" s="527">
        <v>2021</v>
      </c>
      <c r="AE64" s="527">
        <v>2022</v>
      </c>
      <c r="AF64" s="1148"/>
      <c r="AG64" s="2761"/>
      <c r="AH64" s="2545"/>
      <c r="AI64" s="2545"/>
      <c r="AJ64" s="134"/>
      <c r="AK64" s="134"/>
      <c r="AL64" s="134"/>
      <c r="AM64" s="133"/>
      <c r="AN64" s="133"/>
      <c r="AW64" s="199"/>
    </row>
    <row r="65" spans="1:73" s="163" customFormat="1" ht="14.1" customHeight="1" x14ac:dyDescent="0.2">
      <c r="A65" s="133"/>
      <c r="B65" s="578"/>
      <c r="C65" s="1336" t="s">
        <v>652</v>
      </c>
      <c r="D65" s="169"/>
      <c r="E65" s="944"/>
      <c r="F65" s="1337"/>
      <c r="G65" s="1337"/>
      <c r="H65" s="1337"/>
      <c r="I65" s="1337"/>
      <c r="J65" s="164"/>
      <c r="K65" s="164"/>
      <c r="L65" s="164"/>
      <c r="M65" s="164"/>
      <c r="N65" s="164"/>
      <c r="O65" s="164"/>
      <c r="P65" s="164"/>
      <c r="Q65" s="164"/>
      <c r="R65" s="164"/>
      <c r="S65" s="164"/>
      <c r="T65" s="164">
        <v>8071167.2072341498</v>
      </c>
      <c r="U65" s="164">
        <v>8136811.1785045201</v>
      </c>
      <c r="V65" s="164">
        <v>8309736.0605266597</v>
      </c>
      <c r="W65" s="164">
        <v>8195614.3833069</v>
      </c>
      <c r="X65" s="164">
        <v>8273702.730547931</v>
      </c>
      <c r="Y65" s="164">
        <v>8192348.7871283107</v>
      </c>
      <c r="Z65" s="164">
        <v>8279632.7719493797</v>
      </c>
      <c r="AA65" s="164">
        <v>8273896.4242316838</v>
      </c>
      <c r="AB65" s="164">
        <v>8232776.3734666491</v>
      </c>
      <c r="AC65" s="164">
        <v>7912984.5341956802</v>
      </c>
      <c r="AD65" s="164">
        <v>8128569.7638670215</v>
      </c>
      <c r="AE65" s="164">
        <v>8536629.4654508829</v>
      </c>
      <c r="AF65" s="164"/>
      <c r="AG65" s="182" t="s">
        <v>1423</v>
      </c>
      <c r="AH65" s="2546"/>
      <c r="AI65" s="2546"/>
      <c r="AJ65" s="134" t="e">
        <f>AB65-#REF!</f>
        <v>#REF!</v>
      </c>
      <c r="AK65" s="134"/>
      <c r="AL65" s="136"/>
      <c r="AM65" s="133"/>
      <c r="AN65" s="133"/>
      <c r="AW65" s="199"/>
    </row>
    <row r="66" spans="1:73" s="163" customFormat="1" ht="14.1" customHeight="1" x14ac:dyDescent="0.2">
      <c r="A66" s="133"/>
      <c r="B66" s="578"/>
      <c r="C66" s="1336" t="s">
        <v>1718</v>
      </c>
      <c r="D66" s="169"/>
      <c r="E66" s="944"/>
      <c r="F66" s="1337"/>
      <c r="G66" s="1337"/>
      <c r="H66" s="1337"/>
      <c r="I66" s="1337"/>
      <c r="J66" s="164"/>
      <c r="K66" s="164"/>
      <c r="L66" s="164"/>
      <c r="M66" s="164"/>
      <c r="N66" s="164"/>
      <c r="O66" s="164"/>
      <c r="P66" s="164"/>
      <c r="Q66" s="164"/>
      <c r="R66" s="164"/>
      <c r="S66" s="164"/>
      <c r="T66" s="164">
        <v>1966418.2968386603</v>
      </c>
      <c r="U66" s="164">
        <v>1964405.4797101761</v>
      </c>
      <c r="V66" s="164">
        <v>1969161.8150689187</v>
      </c>
      <c r="W66" s="164">
        <v>2013887.3817113638</v>
      </c>
      <c r="X66" s="164">
        <v>2057771.8884131466</v>
      </c>
      <c r="Y66" s="164">
        <v>2065134.6847630716</v>
      </c>
      <c r="Z66" s="164">
        <v>2065268.0015055058</v>
      </c>
      <c r="AA66" s="164">
        <v>2097746.6498755515</v>
      </c>
      <c r="AB66" s="164">
        <v>2124224.3905315949</v>
      </c>
      <c r="AC66" s="164">
        <v>2617285.7477087043</v>
      </c>
      <c r="AD66" s="164">
        <v>2277852.4884331757</v>
      </c>
      <c r="AE66" s="164">
        <v>2303700.3820031956</v>
      </c>
      <c r="AF66" s="164"/>
      <c r="AG66" s="182" t="s">
        <v>1433</v>
      </c>
      <c r="AH66" s="2546"/>
      <c r="AI66" s="2546"/>
      <c r="AJ66" s="134" t="e">
        <f>AB66-#REF!</f>
        <v>#REF!</v>
      </c>
      <c r="AK66" s="134"/>
      <c r="AL66" s="136"/>
      <c r="AM66" s="133"/>
      <c r="AN66" s="133"/>
      <c r="AW66" s="199"/>
    </row>
    <row r="67" spans="1:73" s="163" customFormat="1" ht="14.1" customHeight="1" x14ac:dyDescent="0.2">
      <c r="A67" s="133"/>
      <c r="B67" s="578"/>
      <c r="C67" s="1338" t="s">
        <v>653</v>
      </c>
      <c r="D67" s="667"/>
      <c r="E67" s="939"/>
      <c r="F67" s="1339"/>
      <c r="G67" s="1339"/>
      <c r="H67" s="1339"/>
      <c r="I67" s="1339"/>
      <c r="J67" s="165"/>
      <c r="K67" s="165"/>
      <c r="L67" s="165"/>
      <c r="M67" s="165"/>
      <c r="N67" s="165"/>
      <c r="O67" s="165"/>
      <c r="P67" s="165"/>
      <c r="Q67" s="165"/>
      <c r="R67" s="165"/>
      <c r="S67" s="165"/>
      <c r="T67" s="165">
        <v>2989227.2806206341</v>
      </c>
      <c r="U67" s="165">
        <v>2883278.6117947805</v>
      </c>
      <c r="V67" s="165">
        <v>3145978.4226114606</v>
      </c>
      <c r="W67" s="165">
        <v>3064233.3001957536</v>
      </c>
      <c r="X67" s="165">
        <v>3527513.9464422776</v>
      </c>
      <c r="Y67" s="165">
        <v>3560080.1686109328</v>
      </c>
      <c r="Z67" s="165">
        <v>3557909.7264661589</v>
      </c>
      <c r="AA67" s="165">
        <v>3486984.1020040642</v>
      </c>
      <c r="AB67" s="165">
        <v>3438933.6599195451</v>
      </c>
      <c r="AC67" s="165">
        <v>2765528.0007213205</v>
      </c>
      <c r="AD67" s="165">
        <v>3276346.1920484938</v>
      </c>
      <c r="AE67" s="165">
        <v>3117758.9294679612</v>
      </c>
      <c r="AF67" s="165"/>
      <c r="AG67" s="184" t="s">
        <v>1434</v>
      </c>
      <c r="AH67" s="2546"/>
      <c r="AI67" s="2546"/>
      <c r="AJ67" s="134" t="e">
        <f>AB67-#REF!</f>
        <v>#REF!</v>
      </c>
      <c r="AK67" s="134"/>
      <c r="AL67" s="136"/>
      <c r="AM67" s="133"/>
      <c r="AN67" s="133"/>
      <c r="AW67" s="199"/>
    </row>
    <row r="68" spans="1:73" s="163" customFormat="1" ht="14.1" customHeight="1" x14ac:dyDescent="0.2">
      <c r="A68" s="133"/>
      <c r="B68" s="578"/>
      <c r="C68" s="1338" t="s">
        <v>442</v>
      </c>
      <c r="D68" s="667"/>
      <c r="E68" s="939"/>
      <c r="F68" s="1339"/>
      <c r="G68" s="1339"/>
      <c r="H68" s="1339"/>
      <c r="I68" s="1339"/>
      <c r="J68" s="165"/>
      <c r="K68" s="165"/>
      <c r="L68" s="165"/>
      <c r="M68" s="165"/>
      <c r="N68" s="165"/>
      <c r="O68" s="165"/>
      <c r="P68" s="165"/>
      <c r="Q68" s="165"/>
      <c r="R68" s="165"/>
      <c r="S68" s="165"/>
      <c r="T68" s="165">
        <v>13026812.784693444</v>
      </c>
      <c r="U68" s="165">
        <v>12984495.270009477</v>
      </c>
      <c r="V68" s="165">
        <v>13424876.298207039</v>
      </c>
      <c r="W68" s="165">
        <v>13273735.065214017</v>
      </c>
      <c r="X68" s="165">
        <v>13858988.565403355</v>
      </c>
      <c r="Y68" s="165">
        <v>13817563.640502315</v>
      </c>
      <c r="Z68" s="165">
        <v>13902810.499921044</v>
      </c>
      <c r="AA68" s="165">
        <v>13858627.1761113</v>
      </c>
      <c r="AB68" s="165">
        <v>13795934.423917789</v>
      </c>
      <c r="AC68" s="165">
        <v>13295798.282625705</v>
      </c>
      <c r="AD68" s="165">
        <v>13682768.444348691</v>
      </c>
      <c r="AE68" s="165">
        <v>13958088.77692204</v>
      </c>
      <c r="AF68" s="165"/>
      <c r="AG68" s="200"/>
      <c r="AH68" s="151"/>
      <c r="AI68" s="151"/>
      <c r="AJ68" s="134" t="e">
        <f>AB68-#REF!</f>
        <v>#REF!</v>
      </c>
      <c r="AK68" s="134"/>
      <c r="AL68" s="136"/>
      <c r="AM68" s="133"/>
      <c r="AN68" s="133"/>
      <c r="AW68" s="199"/>
    </row>
    <row r="69" spans="1:73" s="163" customFormat="1" ht="14.1" customHeight="1" x14ac:dyDescent="0.2">
      <c r="A69" s="133"/>
      <c r="B69" s="578"/>
      <c r="C69" s="1336" t="s">
        <v>1719</v>
      </c>
      <c r="D69" s="169"/>
      <c r="E69" s="944"/>
      <c r="F69" s="1337"/>
      <c r="G69" s="1337"/>
      <c r="H69" s="1337"/>
      <c r="I69" s="1337"/>
      <c r="J69" s="164"/>
      <c r="K69" s="164"/>
      <c r="L69" s="164"/>
      <c r="M69" s="164"/>
      <c r="N69" s="164"/>
      <c r="O69" s="164"/>
      <c r="P69" s="164"/>
      <c r="Q69" s="164"/>
      <c r="R69" s="164"/>
      <c r="S69" s="164"/>
      <c r="T69" s="164">
        <v>7406252.4329590313</v>
      </c>
      <c r="U69" s="164">
        <v>7501120.0047213864</v>
      </c>
      <c r="V69" s="164">
        <v>7598033.3859374523</v>
      </c>
      <c r="W69" s="164">
        <v>7636064.2422291422</v>
      </c>
      <c r="X69" s="164">
        <v>7465290.0314744757</v>
      </c>
      <c r="Y69" s="164">
        <v>7475631.6143481182</v>
      </c>
      <c r="Z69" s="164">
        <v>7689322.4694751343</v>
      </c>
      <c r="AA69" s="164">
        <v>7954577.7348966189</v>
      </c>
      <c r="AB69" s="164">
        <v>7924155.0656418232</v>
      </c>
      <c r="AC69" s="164">
        <v>7688906.5637866557</v>
      </c>
      <c r="AD69" s="164">
        <v>7838005.498544191</v>
      </c>
      <c r="AE69" s="164">
        <v>7912753.746474606</v>
      </c>
      <c r="AF69" s="164"/>
      <c r="AG69" s="182" t="s">
        <v>1435</v>
      </c>
      <c r="AH69" s="2546"/>
      <c r="AI69" s="2546"/>
      <c r="AJ69" s="134" t="e">
        <f>AB69-#REF!</f>
        <v>#REF!</v>
      </c>
      <c r="AK69" s="134"/>
      <c r="AL69" s="136"/>
      <c r="AM69" s="133"/>
      <c r="AN69" s="133"/>
      <c r="AW69" s="199"/>
    </row>
    <row r="70" spans="1:73" s="163" customFormat="1" ht="14.1" customHeight="1" x14ac:dyDescent="0.2">
      <c r="A70" s="133"/>
      <c r="B70" s="283" t="s">
        <v>431</v>
      </c>
      <c r="C70" s="1336" t="s">
        <v>1720</v>
      </c>
      <c r="D70" s="169"/>
      <c r="E70" s="944"/>
      <c r="F70" s="1337"/>
      <c r="G70" s="1337"/>
      <c r="H70" s="1337"/>
      <c r="I70" s="1337"/>
      <c r="J70" s="164"/>
      <c r="K70" s="164"/>
      <c r="L70" s="164"/>
      <c r="M70" s="164"/>
      <c r="N70" s="164"/>
      <c r="O70" s="164"/>
      <c r="P70" s="164"/>
      <c r="Q70" s="164"/>
      <c r="R70" s="164"/>
      <c r="S70" s="164"/>
      <c r="T70" s="164">
        <v>-5350.9801147421822</v>
      </c>
      <c r="U70" s="164">
        <v>-6889.2990389224142</v>
      </c>
      <c r="V70" s="164">
        <v>-5200.0709346579388</v>
      </c>
      <c r="W70" s="164">
        <v>-4497.8312947424129</v>
      </c>
      <c r="X70" s="164">
        <v>-2374.9264524802566</v>
      </c>
      <c r="Y70" s="164">
        <v>3093.9267543870956</v>
      </c>
      <c r="Z70" s="164">
        <v>8437.2204495184124</v>
      </c>
      <c r="AA70" s="164">
        <v>16740.135789727792</v>
      </c>
      <c r="AB70" s="164">
        <v>20652.989399578422</v>
      </c>
      <c r="AC70" s="164">
        <v>26101.291793555021</v>
      </c>
      <c r="AD70" s="164">
        <v>26677.831461392343</v>
      </c>
      <c r="AE70" s="164">
        <v>26877.804284549318</v>
      </c>
      <c r="AF70" s="164"/>
      <c r="AG70" s="182" t="s">
        <v>1436</v>
      </c>
      <c r="AH70" s="2546"/>
      <c r="AI70" s="2546"/>
      <c r="AJ70" s="134" t="e">
        <f>AB70-#REF!</f>
        <v>#REF!</v>
      </c>
      <c r="AK70" s="134"/>
      <c r="AL70" s="136"/>
      <c r="AM70" s="133"/>
      <c r="AN70" s="133"/>
      <c r="AW70" s="199"/>
    </row>
    <row r="71" spans="1:73" s="163" customFormat="1" ht="14.1" customHeight="1" x14ac:dyDescent="0.2">
      <c r="A71" s="133"/>
      <c r="B71" s="578"/>
      <c r="C71" s="1336" t="s">
        <v>441</v>
      </c>
      <c r="D71" s="169"/>
      <c r="E71" s="944"/>
      <c r="F71" s="1337"/>
      <c r="G71" s="1337"/>
      <c r="H71" s="1337"/>
      <c r="I71" s="1337"/>
      <c r="J71" s="164"/>
      <c r="K71" s="164"/>
      <c r="L71" s="164"/>
      <c r="M71" s="164"/>
      <c r="N71" s="164"/>
      <c r="O71" s="164"/>
      <c r="P71" s="164"/>
      <c r="Q71" s="164"/>
      <c r="R71" s="164"/>
      <c r="S71" s="164"/>
      <c r="T71" s="164">
        <v>3848425.9399935976</v>
      </c>
      <c r="U71" s="164">
        <v>3775652.8281769613</v>
      </c>
      <c r="V71" s="164">
        <v>3984946.6124547562</v>
      </c>
      <c r="W71" s="164">
        <v>3840733.4070111997</v>
      </c>
      <c r="X71" s="164">
        <v>4436306.4444206469</v>
      </c>
      <c r="Y71" s="164">
        <v>4448853.8204126619</v>
      </c>
      <c r="Z71" s="164">
        <v>4412470.5926432917</v>
      </c>
      <c r="AA71" s="164">
        <v>4214284.3894574484</v>
      </c>
      <c r="AB71" s="164">
        <v>3938474.3472887613</v>
      </c>
      <c r="AC71" s="164">
        <v>3301862.1686241212</v>
      </c>
      <c r="AD71" s="164">
        <v>3364324.7987431237</v>
      </c>
      <c r="AE71" s="164">
        <v>3189529.3340693689</v>
      </c>
      <c r="AF71" s="164"/>
      <c r="AG71" s="182" t="s">
        <v>1437</v>
      </c>
      <c r="AH71" s="2546"/>
      <c r="AI71" s="2546"/>
      <c r="AJ71" s="134" t="e">
        <f>AB71-#REF!</f>
        <v>#REF!</v>
      </c>
      <c r="AK71" s="134"/>
      <c r="AL71" s="136"/>
      <c r="AM71" s="133"/>
      <c r="AN71" s="133"/>
      <c r="AW71" s="199"/>
    </row>
    <row r="72" spans="1:73" s="163" customFormat="1" ht="14.1" customHeight="1" x14ac:dyDescent="0.2">
      <c r="A72" s="133"/>
      <c r="B72" s="283" t="s">
        <v>431</v>
      </c>
      <c r="C72" s="1336" t="s">
        <v>1731</v>
      </c>
      <c r="D72" s="169"/>
      <c r="E72" s="944"/>
      <c r="F72" s="1337"/>
      <c r="G72" s="1337"/>
      <c r="H72" s="1337"/>
      <c r="I72" s="1337"/>
      <c r="J72" s="164"/>
      <c r="K72" s="164"/>
      <c r="L72" s="164"/>
      <c r="M72" s="164"/>
      <c r="N72" s="164"/>
      <c r="O72" s="164"/>
      <c r="P72" s="164"/>
      <c r="Q72" s="164"/>
      <c r="R72" s="164"/>
      <c r="S72" s="164"/>
      <c r="T72" s="164">
        <v>298493.98397267982</v>
      </c>
      <c r="U72" s="164">
        <v>307626.47093356797</v>
      </c>
      <c r="V72" s="164">
        <v>490737.81592327217</v>
      </c>
      <c r="W72" s="164">
        <v>475258.29446756933</v>
      </c>
      <c r="X72" s="164">
        <v>521856.15694630193</v>
      </c>
      <c r="Y72" s="164">
        <v>478255.83442884451</v>
      </c>
      <c r="Z72" s="164">
        <v>475734.6309111882</v>
      </c>
      <c r="AA72" s="164">
        <v>395036.55921865022</v>
      </c>
      <c r="AB72" s="164">
        <v>492293.83482935978</v>
      </c>
      <c r="AC72" s="164">
        <v>382030.34171152115</v>
      </c>
      <c r="AD72" s="164">
        <v>681990.52571559651</v>
      </c>
      <c r="AE72" s="164">
        <v>787665.15782059217</v>
      </c>
      <c r="AF72" s="164"/>
      <c r="AG72" s="182" t="s">
        <v>1438</v>
      </c>
      <c r="AH72" s="2546"/>
      <c r="AI72" s="2546"/>
      <c r="AJ72" s="134" t="e">
        <f>AB72-#REF!</f>
        <v>#REF!</v>
      </c>
      <c r="AK72" s="134"/>
      <c r="AL72" s="136"/>
      <c r="AM72" s="133"/>
      <c r="AN72" s="133"/>
      <c r="AW72" s="199"/>
    </row>
    <row r="73" spans="1:73" s="163" customFormat="1" ht="14.1" customHeight="1" x14ac:dyDescent="0.2">
      <c r="A73" s="133"/>
      <c r="B73" s="578"/>
      <c r="C73" s="1336" t="s">
        <v>1721</v>
      </c>
      <c r="D73" s="169"/>
      <c r="E73" s="944"/>
      <c r="F73" s="1337"/>
      <c r="G73" s="1337"/>
      <c r="H73" s="1337"/>
      <c r="I73" s="1337"/>
      <c r="J73" s="164"/>
      <c r="K73" s="164"/>
      <c r="L73" s="164"/>
      <c r="M73" s="164"/>
      <c r="N73" s="164"/>
      <c r="O73" s="164"/>
      <c r="P73" s="164"/>
      <c r="Q73" s="164"/>
      <c r="R73" s="164"/>
      <c r="S73" s="164"/>
      <c r="T73" s="164">
        <v>604109.32304271345</v>
      </c>
      <c r="U73" s="164">
        <v>587530.30492718332</v>
      </c>
      <c r="V73" s="164">
        <v>604003.55476436915</v>
      </c>
      <c r="W73" s="164">
        <v>589648.87974664941</v>
      </c>
      <c r="X73" s="164">
        <v>644174.37041537138</v>
      </c>
      <c r="Y73" s="164">
        <v>642700.82611024182</v>
      </c>
      <c r="Z73" s="164">
        <v>632506.61539079517</v>
      </c>
      <c r="AA73" s="164">
        <v>650838.48338162794</v>
      </c>
      <c r="AB73" s="164">
        <v>659892.25630587572</v>
      </c>
      <c r="AC73" s="164">
        <v>657719.3477367406</v>
      </c>
      <c r="AD73" s="164">
        <v>691897.29848820693</v>
      </c>
      <c r="AE73" s="164">
        <v>1011434.0772057106</v>
      </c>
      <c r="AF73" s="164"/>
      <c r="AG73" s="182" t="s">
        <v>631</v>
      </c>
      <c r="AH73" s="2546"/>
      <c r="AI73" s="2546"/>
      <c r="AJ73" s="134" t="e">
        <f>AB73-#REF!</f>
        <v>#REF!</v>
      </c>
      <c r="AK73" s="134"/>
      <c r="AL73" s="136"/>
      <c r="AM73" s="133"/>
      <c r="AN73" s="133"/>
      <c r="AW73" s="199"/>
    </row>
    <row r="74" spans="1:73" s="163" customFormat="1" ht="14.1" customHeight="1" x14ac:dyDescent="0.2">
      <c r="A74" s="133"/>
      <c r="B74" s="578"/>
      <c r="C74" s="1336" t="s">
        <v>1722</v>
      </c>
      <c r="D74" s="169"/>
      <c r="E74" s="944"/>
      <c r="F74" s="1337"/>
      <c r="G74" s="1337"/>
      <c r="H74" s="1337"/>
      <c r="I74" s="1337"/>
      <c r="J74" s="164"/>
      <c r="K74" s="164"/>
      <c r="L74" s="164"/>
      <c r="M74" s="164"/>
      <c r="N74" s="164"/>
      <c r="O74" s="164"/>
      <c r="P74" s="164"/>
      <c r="Q74" s="164"/>
      <c r="R74" s="164"/>
      <c r="S74" s="164"/>
      <c r="T74" s="164">
        <v>59348.109392305239</v>
      </c>
      <c r="U74" s="164">
        <v>53790.56814841395</v>
      </c>
      <c r="V74" s="164">
        <v>58653.125563414571</v>
      </c>
      <c r="W74" s="164">
        <v>55286.954535293742</v>
      </c>
      <c r="X74" s="164">
        <v>54224.345886239913</v>
      </c>
      <c r="Y74" s="164">
        <v>56464.09196209073</v>
      </c>
      <c r="Z74" s="164">
        <v>52889.635786653766</v>
      </c>
      <c r="AA74" s="164">
        <v>50984.350504459711</v>
      </c>
      <c r="AB74" s="164">
        <v>51877.994683904486</v>
      </c>
      <c r="AC74" s="164">
        <v>58115.791023508333</v>
      </c>
      <c r="AD74" s="164">
        <v>63541.350752834667</v>
      </c>
      <c r="AE74" s="164">
        <v>30963.562239198989</v>
      </c>
      <c r="AF74" s="164"/>
      <c r="AG74" s="182" t="s">
        <v>440</v>
      </c>
      <c r="AH74" s="2546"/>
      <c r="AI74" s="2546"/>
      <c r="AJ74" s="134" t="e">
        <f>AB74-#REF!</f>
        <v>#REF!</v>
      </c>
      <c r="AK74" s="134"/>
      <c r="AL74" s="136"/>
      <c r="AM74" s="133"/>
      <c r="AN74" s="133"/>
      <c r="AW74" s="199"/>
    </row>
    <row r="75" spans="1:73" s="163" customFormat="1" ht="14.1" customHeight="1" x14ac:dyDescent="0.2">
      <c r="A75" s="133"/>
      <c r="B75" s="283" t="s">
        <v>431</v>
      </c>
      <c r="C75" s="1338" t="s">
        <v>1732</v>
      </c>
      <c r="D75" s="667"/>
      <c r="E75" s="939"/>
      <c r="F75" s="1339"/>
      <c r="G75" s="1339"/>
      <c r="H75" s="1339"/>
      <c r="I75" s="1339"/>
      <c r="J75" s="165"/>
      <c r="K75" s="201"/>
      <c r="L75" s="165"/>
      <c r="M75" s="165"/>
      <c r="N75" s="165"/>
      <c r="O75" s="165"/>
      <c r="P75" s="165"/>
      <c r="Q75" s="165"/>
      <c r="R75" s="165"/>
      <c r="S75" s="165"/>
      <c r="T75" s="165">
        <v>934230.19423247082</v>
      </c>
      <c r="U75" s="165">
        <v>873245.52843771502</v>
      </c>
      <c r="V75" s="165">
        <v>811008.12562526157</v>
      </c>
      <c r="W75" s="165">
        <v>791815.02758949366</v>
      </c>
      <c r="X75" s="165">
        <v>847960.83448528172</v>
      </c>
      <c r="Y75" s="165">
        <v>825491.71041015186</v>
      </c>
      <c r="Z75" s="165">
        <v>737228.60683777183</v>
      </c>
      <c r="AA75" s="165">
        <v>678134.22387168696</v>
      </c>
      <c r="AB75" s="165">
        <v>812343.92513629328</v>
      </c>
      <c r="AC75" s="165">
        <v>1297294.3599966196</v>
      </c>
      <c r="AD75" s="165">
        <v>1143413.8421490137</v>
      </c>
      <c r="AE75" s="165">
        <v>1060792.219306414</v>
      </c>
      <c r="AF75" s="165"/>
      <c r="AG75" s="184" t="s">
        <v>439</v>
      </c>
      <c r="AH75" s="2546"/>
      <c r="AI75" s="2546"/>
      <c r="AJ75" s="134" t="e">
        <f>AB75-#REF!</f>
        <v>#REF!</v>
      </c>
      <c r="AK75" s="134"/>
      <c r="AL75" s="136"/>
      <c r="AM75" s="133"/>
      <c r="AN75" s="133"/>
      <c r="AW75" s="199"/>
    </row>
    <row r="76" spans="1:73" s="163" customFormat="1" ht="14.1" customHeight="1" x14ac:dyDescent="0.2">
      <c r="A76" s="133"/>
      <c r="B76" s="578"/>
      <c r="C76" s="1340" t="s">
        <v>635</v>
      </c>
      <c r="D76" s="867"/>
      <c r="E76" s="1277"/>
      <c r="F76" s="1341"/>
      <c r="G76" s="1341"/>
      <c r="H76" s="1341"/>
      <c r="I76" s="1341"/>
      <c r="J76" s="201"/>
      <c r="K76" s="201"/>
      <c r="L76" s="201"/>
      <c r="M76" s="201"/>
      <c r="N76" s="201"/>
      <c r="O76" s="201"/>
      <c r="P76" s="201"/>
      <c r="Q76" s="201"/>
      <c r="R76" s="201"/>
      <c r="S76" s="201"/>
      <c r="T76" s="201">
        <v>13026812.784693444</v>
      </c>
      <c r="U76" s="201">
        <v>12984495.270009477</v>
      </c>
      <c r="V76" s="201">
        <v>13424876.298207039</v>
      </c>
      <c r="W76" s="201">
        <v>13273735.065214017</v>
      </c>
      <c r="X76" s="201">
        <v>13858988.565403355</v>
      </c>
      <c r="Y76" s="201">
        <v>13817563.640502315</v>
      </c>
      <c r="Z76" s="201">
        <v>13902810.499921044</v>
      </c>
      <c r="AA76" s="201">
        <v>13858627.1761113</v>
      </c>
      <c r="AB76" s="201">
        <v>13795934.423917789</v>
      </c>
      <c r="AC76" s="201">
        <v>13295798.282625705</v>
      </c>
      <c r="AD76" s="201">
        <v>13682768.444348691</v>
      </c>
      <c r="AE76" s="201">
        <v>13958088.77692204</v>
      </c>
      <c r="AF76" s="201"/>
      <c r="AG76" s="202"/>
      <c r="AH76" s="152"/>
      <c r="AI76" s="152"/>
      <c r="AJ76" s="134" t="e">
        <f>AB76-#REF!</f>
        <v>#REF!</v>
      </c>
      <c r="AK76" s="134"/>
      <c r="AL76" s="136"/>
      <c r="AM76" s="133"/>
      <c r="AN76" s="133"/>
      <c r="AW76" s="199"/>
    </row>
    <row r="77" spans="1:73" s="163" customFormat="1" ht="14.1" customHeight="1" x14ac:dyDescent="0.2">
      <c r="A77" s="133"/>
      <c r="B77" s="578"/>
      <c r="C77" s="606"/>
      <c r="D77" s="189"/>
      <c r="E77" s="189"/>
      <c r="F77" s="188"/>
      <c r="G77" s="188"/>
      <c r="H77" s="188"/>
      <c r="I77" s="188"/>
      <c r="J77" s="188"/>
      <c r="K77" s="188"/>
      <c r="L77" s="188"/>
      <c r="M77" s="188"/>
      <c r="N77" s="188"/>
      <c r="O77" s="188"/>
      <c r="P77" s="188"/>
      <c r="Q77" s="188"/>
      <c r="R77" s="188"/>
      <c r="S77" s="188"/>
      <c r="T77" s="188"/>
      <c r="U77" s="205"/>
      <c r="V77" s="205"/>
      <c r="W77" s="132"/>
      <c r="X77" s="132"/>
      <c r="Y77" s="132"/>
      <c r="Z77" s="132"/>
      <c r="AA77" s="132"/>
      <c r="AB77" s="132"/>
      <c r="AC77" s="132"/>
      <c r="AD77" s="132"/>
      <c r="AE77" s="132"/>
      <c r="AF77" s="132"/>
      <c r="AG77" s="132"/>
      <c r="AH77" s="132"/>
      <c r="AI77" s="132"/>
      <c r="AK77" s="198"/>
      <c r="AL77" s="198"/>
      <c r="AM77" s="198"/>
      <c r="AN77" s="198"/>
      <c r="AO77" s="172"/>
      <c r="AP77" s="172"/>
      <c r="AQ77" s="172"/>
      <c r="AR77" s="172"/>
      <c r="AS77" s="172"/>
      <c r="AT77" s="172"/>
      <c r="AU77" s="172"/>
      <c r="BA77" s="138"/>
      <c r="BC77" s="172"/>
      <c r="BD77" s="172"/>
      <c r="BE77" s="172"/>
      <c r="BF77" s="172"/>
      <c r="BG77" s="172"/>
      <c r="BH77" s="172"/>
      <c r="BI77" s="172"/>
      <c r="BJ77" s="172"/>
      <c r="BK77" s="172"/>
      <c r="BL77" s="172"/>
      <c r="BM77" s="172"/>
      <c r="BN77" s="172"/>
      <c r="BO77" s="172"/>
      <c r="BU77" s="138"/>
    </row>
    <row r="78" spans="1:73" s="163" customFormat="1" ht="14.1" customHeight="1" x14ac:dyDescent="0.2">
      <c r="A78" s="133"/>
      <c r="B78" s="578"/>
      <c r="C78" s="604"/>
      <c r="D78" s="151"/>
      <c r="E78" s="148"/>
      <c r="H78" s="150"/>
      <c r="I78" s="189"/>
      <c r="J78" s="148"/>
      <c r="K78" s="150"/>
      <c r="L78" s="150"/>
      <c r="M78" s="150"/>
      <c r="N78" s="150"/>
      <c r="O78" s="148"/>
      <c r="P78" s="150"/>
      <c r="Q78" s="150"/>
      <c r="R78" s="150"/>
      <c r="S78" s="150"/>
      <c r="T78" s="148" t="s">
        <v>654</v>
      </c>
      <c r="W78" s="197"/>
      <c r="X78" s="197"/>
      <c r="Y78" s="197"/>
      <c r="Z78" s="197"/>
      <c r="AA78" s="197"/>
      <c r="AB78" s="197"/>
      <c r="AC78" s="197"/>
      <c r="AD78" s="197"/>
      <c r="AE78" s="197"/>
      <c r="AF78" s="197"/>
      <c r="AG78" s="197" t="s">
        <v>655</v>
      </c>
      <c r="AH78" s="197"/>
      <c r="AI78" s="197"/>
      <c r="AK78" s="198"/>
      <c r="AL78" s="198"/>
      <c r="AM78" s="198"/>
      <c r="AN78" s="198"/>
      <c r="AO78" s="172"/>
      <c r="AP78" s="172"/>
      <c r="AQ78" s="172"/>
      <c r="AR78" s="172"/>
      <c r="AS78" s="172"/>
      <c r="AT78" s="172"/>
      <c r="AU78" s="172"/>
      <c r="BA78" s="138"/>
      <c r="BC78" s="172"/>
      <c r="BD78" s="172"/>
      <c r="BE78" s="172"/>
      <c r="BF78" s="172"/>
      <c r="BG78" s="172"/>
      <c r="BH78" s="172"/>
      <c r="BI78" s="172"/>
      <c r="BJ78" s="172"/>
      <c r="BK78" s="172"/>
      <c r="BL78" s="172"/>
      <c r="BM78" s="172"/>
      <c r="BN78" s="172"/>
      <c r="BO78" s="172"/>
      <c r="BU78" s="138"/>
    </row>
    <row r="79" spans="1:73" s="163" customFormat="1" ht="14.1" customHeight="1" x14ac:dyDescent="0.2">
      <c r="A79" s="133"/>
      <c r="B79" s="578"/>
      <c r="C79" s="2768" t="s">
        <v>1422</v>
      </c>
      <c r="D79" s="526"/>
      <c r="E79" s="896"/>
      <c r="F79" s="896"/>
      <c r="G79" s="896"/>
      <c r="H79" s="896"/>
      <c r="I79" s="896"/>
      <c r="J79" s="526"/>
      <c r="K79" s="526"/>
      <c r="L79" s="526"/>
      <c r="M79" s="526"/>
      <c r="N79" s="526"/>
      <c r="O79" s="526"/>
      <c r="P79" s="526"/>
      <c r="Q79" s="526"/>
      <c r="R79" s="526"/>
      <c r="S79" s="526"/>
      <c r="T79" s="526" t="s">
        <v>489</v>
      </c>
      <c r="U79" s="526" t="s">
        <v>1232</v>
      </c>
      <c r="V79" s="526" t="s">
        <v>2147</v>
      </c>
      <c r="W79" s="526" t="s">
        <v>414</v>
      </c>
      <c r="X79" s="526" t="s">
        <v>168</v>
      </c>
      <c r="Y79" s="526" t="s">
        <v>428</v>
      </c>
      <c r="Z79" s="526" t="s">
        <v>1668</v>
      </c>
      <c r="AA79" s="526" t="s">
        <v>1677</v>
      </c>
      <c r="AB79" s="526" t="s">
        <v>1776</v>
      </c>
      <c r="AC79" s="526" t="s">
        <v>2148</v>
      </c>
      <c r="AD79" s="526" t="s">
        <v>2149</v>
      </c>
      <c r="AE79" s="526" t="s">
        <v>2150</v>
      </c>
      <c r="AF79" s="2460"/>
      <c r="AG79" s="2760" t="s">
        <v>1242</v>
      </c>
      <c r="AH79" s="2544"/>
      <c r="AI79" s="2544"/>
      <c r="AK79" s="172"/>
      <c r="AL79" s="172"/>
      <c r="AM79" s="172"/>
      <c r="AN79" s="172"/>
      <c r="AO79" s="172"/>
      <c r="AP79" s="172"/>
      <c r="AQ79" s="172"/>
      <c r="AR79" s="172"/>
      <c r="AS79" s="172"/>
      <c r="AT79" s="172"/>
      <c r="AU79" s="172"/>
      <c r="BA79" s="138"/>
      <c r="BC79" s="172"/>
      <c r="BD79" s="172"/>
      <c r="BE79" s="172"/>
      <c r="BF79" s="172"/>
      <c r="BG79" s="172"/>
      <c r="BH79" s="172"/>
      <c r="BI79" s="172"/>
      <c r="BJ79" s="172"/>
      <c r="BK79" s="172"/>
      <c r="BL79" s="172"/>
      <c r="BM79" s="172"/>
      <c r="BN79" s="172"/>
      <c r="BO79" s="172"/>
      <c r="BU79" s="138"/>
    </row>
    <row r="80" spans="1:73" s="163" customFormat="1" ht="14.1" customHeight="1" x14ac:dyDescent="0.2">
      <c r="A80" s="133"/>
      <c r="B80" s="578"/>
      <c r="C80" s="2769"/>
      <c r="D80" s="527"/>
      <c r="E80" s="898"/>
      <c r="F80" s="898"/>
      <c r="G80" s="898"/>
      <c r="H80" s="898"/>
      <c r="I80" s="898"/>
      <c r="J80" s="527"/>
      <c r="K80" s="527"/>
      <c r="L80" s="527"/>
      <c r="M80" s="527"/>
      <c r="N80" s="527"/>
      <c r="O80" s="527"/>
      <c r="P80" s="527"/>
      <c r="Q80" s="527"/>
      <c r="R80" s="527"/>
      <c r="S80" s="527"/>
      <c r="T80" s="527">
        <v>2011</v>
      </c>
      <c r="U80" s="527">
        <v>2012</v>
      </c>
      <c r="V80" s="527">
        <v>2013</v>
      </c>
      <c r="W80" s="527">
        <v>2014</v>
      </c>
      <c r="X80" s="527">
        <v>2015</v>
      </c>
      <c r="Y80" s="527">
        <v>2016</v>
      </c>
      <c r="Z80" s="527">
        <v>2017</v>
      </c>
      <c r="AA80" s="527">
        <v>2018</v>
      </c>
      <c r="AB80" s="527">
        <v>2019</v>
      </c>
      <c r="AC80" s="527">
        <v>2020</v>
      </c>
      <c r="AD80" s="527">
        <v>2021</v>
      </c>
      <c r="AE80" s="527">
        <v>2022</v>
      </c>
      <c r="AF80" s="1148"/>
      <c r="AG80" s="2761"/>
      <c r="AH80" s="2545"/>
      <c r="AI80" s="2545"/>
      <c r="AK80" s="172"/>
      <c r="AL80" s="172"/>
      <c r="AM80" s="172"/>
      <c r="AN80" s="172"/>
      <c r="AO80" s="172"/>
      <c r="AP80" s="172"/>
      <c r="AQ80" s="172"/>
      <c r="AR80" s="172"/>
      <c r="AS80" s="172"/>
      <c r="AT80" s="172"/>
      <c r="AU80" s="172"/>
      <c r="BA80" s="138"/>
      <c r="BC80" s="172"/>
      <c r="BD80" s="172"/>
      <c r="BE80" s="172"/>
      <c r="BF80" s="172"/>
      <c r="BG80" s="172"/>
      <c r="BH80" s="172"/>
      <c r="BI80" s="172"/>
      <c r="BJ80" s="172"/>
      <c r="BK80" s="172"/>
      <c r="BL80" s="172"/>
      <c r="BM80" s="172"/>
      <c r="BN80" s="172"/>
      <c r="BO80" s="172"/>
      <c r="BU80" s="138"/>
    </row>
    <row r="81" spans="1:73" s="163" customFormat="1" ht="14.1" customHeight="1" x14ac:dyDescent="0.2">
      <c r="A81" s="133"/>
      <c r="B81" s="578"/>
      <c r="C81" s="1336" t="s">
        <v>652</v>
      </c>
      <c r="D81" s="178"/>
      <c r="E81" s="1342"/>
      <c r="F81" s="1343"/>
      <c r="G81" s="1343"/>
      <c r="H81" s="1343"/>
      <c r="I81" s="1343"/>
      <c r="J81" s="1008"/>
      <c r="K81" s="178"/>
      <c r="L81" s="178"/>
      <c r="M81" s="178"/>
      <c r="N81" s="178"/>
      <c r="O81" s="1008"/>
      <c r="P81" s="178"/>
      <c r="Q81" s="178"/>
      <c r="R81" s="178"/>
      <c r="S81" s="178"/>
      <c r="T81" s="178" t="s">
        <v>630</v>
      </c>
      <c r="U81" s="2411">
        <v>0.81331447589803041</v>
      </c>
      <c r="V81" s="2411">
        <v>2.1252168475896838</v>
      </c>
      <c r="W81" s="2411">
        <v>-1.3733490015629513</v>
      </c>
      <c r="X81" s="2411">
        <v>0.95280650832088032</v>
      </c>
      <c r="Y81" s="2411">
        <v>-0.98328337467634697</v>
      </c>
      <c r="Z81" s="2411">
        <v>1.0654329678712937</v>
      </c>
      <c r="AA81" s="2411">
        <v>-6.9282634576861568E-2</v>
      </c>
      <c r="AB81" s="2411">
        <v>-0.49698532174764498</v>
      </c>
      <c r="AC81" s="2411">
        <v>-3.8843741742047522</v>
      </c>
      <c r="AD81" s="2411">
        <v>2.724449020969244</v>
      </c>
      <c r="AE81" s="2411">
        <v>5.02006765566263</v>
      </c>
      <c r="AF81" s="2411"/>
      <c r="AG81" s="182" t="s">
        <v>1423</v>
      </c>
      <c r="AH81" s="2546"/>
      <c r="AI81" s="2546"/>
      <c r="AK81" s="172"/>
      <c r="AL81" s="172"/>
      <c r="AM81" s="172"/>
      <c r="AN81" s="172"/>
      <c r="AO81" s="172"/>
      <c r="AP81" s="172"/>
      <c r="AQ81" s="172"/>
      <c r="AR81" s="172"/>
      <c r="AS81" s="172"/>
      <c r="AT81" s="172"/>
      <c r="AU81" s="172"/>
      <c r="BA81" s="138"/>
      <c r="BC81" s="172"/>
      <c r="BD81" s="172"/>
      <c r="BE81" s="172"/>
      <c r="BF81" s="172"/>
      <c r="BG81" s="172"/>
      <c r="BH81" s="172"/>
      <c r="BI81" s="172"/>
      <c r="BJ81" s="172"/>
      <c r="BK81" s="172"/>
      <c r="BL81" s="172"/>
      <c r="BM81" s="172"/>
      <c r="BN81" s="172"/>
      <c r="BO81" s="172"/>
      <c r="BU81" s="138"/>
    </row>
    <row r="82" spans="1:73" s="163" customFormat="1" ht="14.1" customHeight="1" x14ac:dyDescent="0.2">
      <c r="A82" s="133"/>
      <c r="B82" s="578"/>
      <c r="C82" s="1336" t="s">
        <v>1718</v>
      </c>
      <c r="D82" s="178"/>
      <c r="E82" s="1342"/>
      <c r="F82" s="1343"/>
      <c r="G82" s="1343"/>
      <c r="H82" s="1343"/>
      <c r="I82" s="1343"/>
      <c r="J82" s="1008"/>
      <c r="K82" s="178"/>
      <c r="L82" s="178"/>
      <c r="M82" s="178"/>
      <c r="N82" s="178"/>
      <c r="O82" s="1008"/>
      <c r="P82" s="178"/>
      <c r="Q82" s="178"/>
      <c r="R82" s="178"/>
      <c r="S82" s="178"/>
      <c r="T82" s="178" t="s">
        <v>630</v>
      </c>
      <c r="U82" s="2411">
        <v>-0.10235956061434015</v>
      </c>
      <c r="V82" s="2411">
        <v>0.24212594639292373</v>
      </c>
      <c r="W82" s="2411">
        <v>2.271299712404784</v>
      </c>
      <c r="X82" s="2411">
        <v>2.179094377387214</v>
      </c>
      <c r="Y82" s="2411">
        <v>0.35780430238081529</v>
      </c>
      <c r="Z82" s="2411">
        <v>6.4555955317402436E-3</v>
      </c>
      <c r="AA82" s="2411">
        <v>1.5726118037160175</v>
      </c>
      <c r="AB82" s="2411">
        <v>1.2621991629739648</v>
      </c>
      <c r="AC82" s="2411">
        <v>23.211359373089536</v>
      </c>
      <c r="AD82" s="2411">
        <v>-12.96890336000509</v>
      </c>
      <c r="AE82" s="2411">
        <v>1.1347483518478141</v>
      </c>
      <c r="AF82" s="2411"/>
      <c r="AG82" s="182" t="s">
        <v>1433</v>
      </c>
      <c r="AH82" s="2546"/>
      <c r="AI82" s="2546"/>
      <c r="AK82" s="172"/>
      <c r="AL82" s="172"/>
      <c r="AM82" s="172"/>
      <c r="AN82" s="172"/>
      <c r="AO82" s="172"/>
      <c r="AP82" s="172"/>
      <c r="AQ82" s="172"/>
      <c r="AR82" s="172"/>
      <c r="AS82" s="172"/>
      <c r="AT82" s="172"/>
      <c r="AU82" s="172"/>
      <c r="BA82" s="138"/>
      <c r="BC82" s="172"/>
      <c r="BD82" s="172"/>
      <c r="BE82" s="172"/>
      <c r="BF82" s="172"/>
      <c r="BG82" s="172"/>
      <c r="BH82" s="172"/>
      <c r="BI82" s="172"/>
      <c r="BJ82" s="172"/>
      <c r="BK82" s="172"/>
      <c r="BL82" s="172"/>
      <c r="BM82" s="172"/>
      <c r="BN82" s="172"/>
      <c r="BO82" s="172"/>
      <c r="BU82" s="138"/>
    </row>
    <row r="83" spans="1:73" s="163" customFormat="1" ht="14.1" customHeight="1" x14ac:dyDescent="0.2">
      <c r="A83" s="133"/>
      <c r="B83" s="578"/>
      <c r="C83" s="1338" t="s">
        <v>653</v>
      </c>
      <c r="D83" s="193"/>
      <c r="E83" s="1344"/>
      <c r="F83" s="1345"/>
      <c r="G83" s="1345"/>
      <c r="H83" s="1345"/>
      <c r="I83" s="1345"/>
      <c r="J83" s="1009"/>
      <c r="K83" s="193"/>
      <c r="L83" s="193"/>
      <c r="M83" s="193"/>
      <c r="N83" s="193"/>
      <c r="O83" s="1009"/>
      <c r="P83" s="193"/>
      <c r="Q83" s="193"/>
      <c r="R83" s="193"/>
      <c r="S83" s="193"/>
      <c r="T83" s="193" t="s">
        <v>630</v>
      </c>
      <c r="U83" s="2412">
        <v>-3.5443497225094323</v>
      </c>
      <c r="V83" s="2412">
        <v>9.1111490142520513</v>
      </c>
      <c r="W83" s="2412">
        <v>-2.5984006065703058</v>
      </c>
      <c r="X83" s="2412">
        <v>15.118974335829073</v>
      </c>
      <c r="Y83" s="2412">
        <v>0.92320605001434686</v>
      </c>
      <c r="Z83" s="2412">
        <v>-6.0966103064497013E-2</v>
      </c>
      <c r="AA83" s="2412">
        <v>-1.9934632948807374</v>
      </c>
      <c r="AB83" s="2412">
        <v>-1.3779942976196335</v>
      </c>
      <c r="AC83" s="2412">
        <v>-19.581815928777736</v>
      </c>
      <c r="AD83" s="2412">
        <v>18.470910118933492</v>
      </c>
      <c r="AE83" s="2412">
        <v>-4.840369523996424</v>
      </c>
      <c r="AF83" s="2412"/>
      <c r="AG83" s="184" t="s">
        <v>1434</v>
      </c>
      <c r="AH83" s="2546"/>
      <c r="AI83" s="2546"/>
      <c r="AK83" s="172"/>
      <c r="AL83" s="172"/>
      <c r="AM83" s="172"/>
      <c r="AN83" s="172"/>
      <c r="AO83" s="172"/>
      <c r="AP83" s="172"/>
      <c r="AQ83" s="172"/>
      <c r="AR83" s="172"/>
      <c r="AS83" s="172"/>
      <c r="AT83" s="172"/>
      <c r="AU83" s="172"/>
      <c r="BA83" s="138"/>
      <c r="BC83" s="172"/>
      <c r="BD83" s="172"/>
      <c r="BE83" s="172"/>
      <c r="BF83" s="172"/>
      <c r="BG83" s="172"/>
      <c r="BH83" s="172"/>
      <c r="BI83" s="172"/>
      <c r="BJ83" s="172"/>
      <c r="BK83" s="172"/>
      <c r="BL83" s="172"/>
      <c r="BM83" s="172"/>
      <c r="BN83" s="172"/>
      <c r="BO83" s="172"/>
      <c r="BU83" s="138"/>
    </row>
    <row r="84" spans="1:73" s="163" customFormat="1" ht="14.1" customHeight="1" x14ac:dyDescent="0.2">
      <c r="A84" s="133"/>
      <c r="B84" s="578"/>
      <c r="C84" s="1338" t="s">
        <v>442</v>
      </c>
      <c r="D84" s="193"/>
      <c r="E84" s="1344"/>
      <c r="F84" s="1345"/>
      <c r="G84" s="1345"/>
      <c r="H84" s="1345"/>
      <c r="I84" s="1345"/>
      <c r="J84" s="1009"/>
      <c r="K84" s="193"/>
      <c r="L84" s="193"/>
      <c r="M84" s="193"/>
      <c r="N84" s="193"/>
      <c r="O84" s="1009"/>
      <c r="P84" s="193"/>
      <c r="Q84" s="193"/>
      <c r="R84" s="193"/>
      <c r="S84" s="193"/>
      <c r="T84" s="193" t="s">
        <v>630</v>
      </c>
      <c r="U84" s="2412">
        <v>-0.32484933485564804</v>
      </c>
      <c r="V84" s="2412">
        <v>3.3915914253110691</v>
      </c>
      <c r="W84" s="2412">
        <v>-1.1258296138878188</v>
      </c>
      <c r="X84" s="2412">
        <v>4.4091093977240092</v>
      </c>
      <c r="Y84" s="2412">
        <v>-0.29890294450816146</v>
      </c>
      <c r="Z84" s="2412">
        <v>0.61694566159877784</v>
      </c>
      <c r="AA84" s="2412">
        <v>-0.31780138131060065</v>
      </c>
      <c r="AB84" s="2412">
        <v>-0.45237346669932954</v>
      </c>
      <c r="AC84" s="2412">
        <v>-3.62524295871548</v>
      </c>
      <c r="AD84" s="2412">
        <v>2.9104695596101182</v>
      </c>
      <c r="AE84" s="2412">
        <v>2.0121683246570043</v>
      </c>
      <c r="AF84" s="2412"/>
      <c r="AG84" s="200"/>
      <c r="AH84" s="151"/>
      <c r="AI84" s="151"/>
      <c r="AK84" s="172"/>
      <c r="AL84" s="172"/>
      <c r="AM84" s="172"/>
      <c r="AN84" s="172"/>
      <c r="AO84" s="172"/>
      <c r="AP84" s="172"/>
      <c r="AQ84" s="172"/>
      <c r="AR84" s="172"/>
      <c r="AS84" s="172"/>
      <c r="AT84" s="172"/>
      <c r="AU84" s="172"/>
      <c r="BA84" s="138"/>
      <c r="BC84" s="172"/>
      <c r="BD84" s="172"/>
      <c r="BE84" s="172"/>
      <c r="BF84" s="172"/>
      <c r="BG84" s="172"/>
      <c r="BH84" s="172"/>
      <c r="BI84" s="172"/>
      <c r="BJ84" s="172"/>
      <c r="BK84" s="172"/>
      <c r="BL84" s="172"/>
      <c r="BM84" s="172"/>
      <c r="BN84" s="172"/>
      <c r="BO84" s="172"/>
      <c r="BU84" s="138"/>
    </row>
    <row r="85" spans="1:73" s="163" customFormat="1" ht="14.1" customHeight="1" x14ac:dyDescent="0.2">
      <c r="A85" s="133"/>
      <c r="B85" s="578"/>
      <c r="C85" s="1336" t="s">
        <v>1719</v>
      </c>
      <c r="D85" s="178"/>
      <c r="E85" s="1342"/>
      <c r="F85" s="1343"/>
      <c r="G85" s="1343"/>
      <c r="H85" s="1343"/>
      <c r="I85" s="1343"/>
      <c r="J85" s="1008"/>
      <c r="K85" s="178"/>
      <c r="L85" s="178"/>
      <c r="M85" s="178"/>
      <c r="N85" s="178"/>
      <c r="O85" s="1008"/>
      <c r="P85" s="178"/>
      <c r="Q85" s="178"/>
      <c r="R85" s="178"/>
      <c r="S85" s="178"/>
      <c r="T85" s="178" t="s">
        <v>630</v>
      </c>
      <c r="U85" s="2411">
        <v>1.2809119405676528</v>
      </c>
      <c r="V85" s="2411">
        <v>1.2919854789027019</v>
      </c>
      <c r="W85" s="2411">
        <v>0.50053552491724496</v>
      </c>
      <c r="X85" s="2411">
        <v>-2.23641663214732</v>
      </c>
      <c r="Y85" s="2411">
        <v>0.13852888273651054</v>
      </c>
      <c r="Z85" s="2411">
        <v>2.8584990025040113</v>
      </c>
      <c r="AA85" s="2411">
        <v>3.4496571898823047</v>
      </c>
      <c r="AB85" s="2411">
        <v>-0.38245486144828922</v>
      </c>
      <c r="AC85" s="2411">
        <v>-2.9687518720472372</v>
      </c>
      <c r="AD85" s="2411">
        <v>1.93914353777902</v>
      </c>
      <c r="AE85" s="2411">
        <v>0.95366414254618448</v>
      </c>
      <c r="AF85" s="2411"/>
      <c r="AG85" s="182" t="s">
        <v>1435</v>
      </c>
      <c r="AH85" s="2546"/>
      <c r="AI85" s="2546"/>
      <c r="AK85" s="172"/>
      <c r="AL85" s="172"/>
      <c r="AM85" s="172"/>
      <c r="AN85" s="172"/>
      <c r="AO85" s="172"/>
      <c r="AP85" s="172"/>
      <c r="AQ85" s="172"/>
      <c r="AR85" s="172"/>
      <c r="AS85" s="172"/>
      <c r="AT85" s="172"/>
      <c r="AU85" s="172"/>
      <c r="BA85" s="138"/>
      <c r="BC85" s="172"/>
      <c r="BD85" s="172"/>
      <c r="BE85" s="172"/>
      <c r="BF85" s="172"/>
      <c r="BG85" s="172"/>
      <c r="BH85" s="172"/>
      <c r="BI85" s="172"/>
      <c r="BJ85" s="172"/>
      <c r="BK85" s="172"/>
      <c r="BL85" s="172"/>
      <c r="BM85" s="172"/>
      <c r="BN85" s="172"/>
      <c r="BO85" s="172"/>
      <c r="BU85" s="138"/>
    </row>
    <row r="86" spans="1:73" s="163" customFormat="1" ht="14.1" customHeight="1" x14ac:dyDescent="0.2">
      <c r="A86" s="133"/>
      <c r="B86" s="578"/>
      <c r="C86" s="1336" t="s">
        <v>1720</v>
      </c>
      <c r="D86" s="178"/>
      <c r="E86" s="1342"/>
      <c r="F86" s="1343"/>
      <c r="G86" s="1343"/>
      <c r="H86" s="1343"/>
      <c r="I86" s="1343"/>
      <c r="J86" s="1008"/>
      <c r="K86" s="178"/>
      <c r="L86" s="178"/>
      <c r="M86" s="178"/>
      <c r="N86" s="178"/>
      <c r="O86" s="1008"/>
      <c r="P86" s="178"/>
      <c r="Q86" s="178"/>
      <c r="R86" s="178"/>
      <c r="S86" s="178"/>
      <c r="T86" s="178" t="s">
        <v>630</v>
      </c>
      <c r="U86" s="2411">
        <v>-28.748358080085112</v>
      </c>
      <c r="V86" s="2411">
        <v>24.519593281128572</v>
      </c>
      <c r="W86" s="2411">
        <v>13.504424242276603</v>
      </c>
      <c r="X86" s="2411">
        <v>47.19840970344206</v>
      </c>
      <c r="Y86" s="2411">
        <v>230.27463444840367</v>
      </c>
      <c r="Z86" s="2411">
        <v>172.70265650454348</v>
      </c>
      <c r="AA86" s="2411">
        <v>98.408183001586764</v>
      </c>
      <c r="AB86" s="2411">
        <v>23.374085246379337</v>
      </c>
      <c r="AC86" s="2411">
        <v>26.380212029198113</v>
      </c>
      <c r="AD86" s="2411">
        <v>2.2088549195089291</v>
      </c>
      <c r="AE86" s="2411">
        <v>0.74958425105269288</v>
      </c>
      <c r="AF86" s="2411"/>
      <c r="AG86" s="182" t="s">
        <v>1436</v>
      </c>
      <c r="AH86" s="2546"/>
      <c r="AI86" s="2546"/>
      <c r="AK86" s="172"/>
      <c r="AL86" s="172"/>
      <c r="AM86" s="172"/>
      <c r="AN86" s="172"/>
      <c r="AO86" s="172"/>
      <c r="AP86" s="172"/>
      <c r="AQ86" s="172"/>
      <c r="AR86" s="172"/>
      <c r="AS86" s="172"/>
      <c r="AT86" s="172"/>
      <c r="AU86" s="172"/>
      <c r="BA86" s="138"/>
      <c r="BC86" s="172"/>
      <c r="BD86" s="172"/>
      <c r="BE86" s="172"/>
      <c r="BF86" s="172"/>
      <c r="BG86" s="172"/>
      <c r="BH86" s="172"/>
      <c r="BI86" s="172"/>
      <c r="BJ86" s="172"/>
      <c r="BK86" s="172"/>
      <c r="BL86" s="172"/>
      <c r="BM86" s="172"/>
      <c r="BN86" s="172"/>
      <c r="BO86" s="172"/>
      <c r="BU86" s="138"/>
    </row>
    <row r="87" spans="1:73" s="163" customFormat="1" ht="14.1" customHeight="1" x14ac:dyDescent="0.2">
      <c r="A87" s="133"/>
      <c r="B87" s="578"/>
      <c r="C87" s="1336" t="s">
        <v>441</v>
      </c>
      <c r="D87" s="178"/>
      <c r="E87" s="1342"/>
      <c r="F87" s="1343"/>
      <c r="G87" s="1343"/>
      <c r="H87" s="1343"/>
      <c r="I87" s="1343"/>
      <c r="J87" s="1008"/>
      <c r="K87" s="178"/>
      <c r="L87" s="178"/>
      <c r="M87" s="178"/>
      <c r="N87" s="178"/>
      <c r="O87" s="1008"/>
      <c r="P87" s="178"/>
      <c r="Q87" s="178"/>
      <c r="R87" s="178"/>
      <c r="S87" s="178"/>
      <c r="T87" s="178" t="s">
        <v>630</v>
      </c>
      <c r="U87" s="2411">
        <v>-1.8909838191340511</v>
      </c>
      <c r="V87" s="2411">
        <v>5.5432475866392217</v>
      </c>
      <c r="W87" s="2411">
        <v>-3.6189494984154913</v>
      </c>
      <c r="X87" s="2411">
        <v>15.506752859290817</v>
      </c>
      <c r="Y87" s="2411">
        <v>0.28283384272957957</v>
      </c>
      <c r="Z87" s="2411">
        <v>-0.81781126640828594</v>
      </c>
      <c r="AA87" s="2411">
        <v>-4.4915019607443929</v>
      </c>
      <c r="AB87" s="2411">
        <v>-6.5446471258242545</v>
      </c>
      <c r="AC87" s="2411">
        <v>-16.163928529911153</v>
      </c>
      <c r="AD87" s="2411">
        <v>1.8917394769700557</v>
      </c>
      <c r="AE87" s="2411">
        <v>-5.1955585483023707</v>
      </c>
      <c r="AF87" s="2411"/>
      <c r="AG87" s="182" t="s">
        <v>1437</v>
      </c>
      <c r="AH87" s="2546"/>
      <c r="AI87" s="2546"/>
      <c r="AK87" s="172"/>
      <c r="AL87" s="172"/>
      <c r="AM87" s="172"/>
      <c r="AN87" s="172"/>
      <c r="AO87" s="172"/>
      <c r="AP87" s="172"/>
      <c r="AQ87" s="172"/>
      <c r="AR87" s="172"/>
      <c r="AS87" s="172"/>
      <c r="AT87" s="172"/>
      <c r="AU87" s="172"/>
      <c r="BA87" s="138"/>
      <c r="BC87" s="172"/>
      <c r="BD87" s="172"/>
      <c r="BE87" s="172"/>
      <c r="BF87" s="172"/>
      <c r="BG87" s="172"/>
      <c r="BH87" s="172"/>
      <c r="BI87" s="172"/>
      <c r="BJ87" s="172"/>
      <c r="BK87" s="172"/>
      <c r="BL87" s="172"/>
      <c r="BM87" s="172"/>
      <c r="BN87" s="172"/>
      <c r="BO87" s="172"/>
      <c r="BU87" s="138"/>
    </row>
    <row r="88" spans="1:73" s="163" customFormat="1" ht="14.1" customHeight="1" x14ac:dyDescent="0.2">
      <c r="A88" s="133"/>
      <c r="B88" s="578"/>
      <c r="C88" s="1336" t="s">
        <v>1731</v>
      </c>
      <c r="D88" s="178"/>
      <c r="E88" s="1342"/>
      <c r="F88" s="1343"/>
      <c r="G88" s="1343"/>
      <c r="H88" s="1343"/>
      <c r="I88" s="1343"/>
      <c r="J88" s="1008"/>
      <c r="K88" s="178"/>
      <c r="L88" s="178"/>
      <c r="M88" s="178"/>
      <c r="N88" s="178"/>
      <c r="O88" s="1008"/>
      <c r="P88" s="178"/>
      <c r="Q88" s="178"/>
      <c r="R88" s="178"/>
      <c r="S88" s="178"/>
      <c r="T88" s="178" t="s">
        <v>630</v>
      </c>
      <c r="U88" s="2411">
        <v>3.0595212805776484</v>
      </c>
      <c r="V88" s="2411">
        <v>59.523923423757367</v>
      </c>
      <c r="W88" s="2411">
        <v>-3.1543363795145329</v>
      </c>
      <c r="X88" s="2411">
        <v>9.8047447085455097</v>
      </c>
      <c r="Y88" s="2411">
        <v>-8.3548544818536676</v>
      </c>
      <c r="Z88" s="2411">
        <v>-0.5271662855231507</v>
      </c>
      <c r="AA88" s="2411">
        <v>-16.962833153006883</v>
      </c>
      <c r="AB88" s="2411">
        <v>24.619816404607331</v>
      </c>
      <c r="AC88" s="2411">
        <v>-22.39790249578455</v>
      </c>
      <c r="AD88" s="2411">
        <v>78.517371855919606</v>
      </c>
      <c r="AE88" s="2411">
        <v>15.495029347235256</v>
      </c>
      <c r="AF88" s="2411"/>
      <c r="AG88" s="182" t="s">
        <v>1438</v>
      </c>
      <c r="AH88" s="2546"/>
      <c r="AI88" s="2546"/>
      <c r="AK88" s="172"/>
      <c r="AL88" s="172"/>
      <c r="AM88" s="172"/>
      <c r="AN88" s="172"/>
      <c r="AO88" s="172"/>
      <c r="AP88" s="172"/>
      <c r="AQ88" s="172"/>
      <c r="AR88" s="172"/>
      <c r="AS88" s="172"/>
      <c r="AT88" s="172"/>
      <c r="AU88" s="172"/>
      <c r="BA88" s="138"/>
      <c r="BC88" s="172"/>
      <c r="BD88" s="172"/>
      <c r="BE88" s="172"/>
      <c r="BF88" s="172"/>
      <c r="BG88" s="172"/>
      <c r="BH88" s="172"/>
      <c r="BI88" s="172"/>
      <c r="BJ88" s="172"/>
      <c r="BK88" s="172"/>
      <c r="BL88" s="172"/>
      <c r="BM88" s="172"/>
      <c r="BN88" s="172"/>
      <c r="BO88" s="172"/>
      <c r="BU88" s="138"/>
    </row>
    <row r="89" spans="1:73" s="163" customFormat="1" ht="14.1" customHeight="1" x14ac:dyDescent="0.2">
      <c r="A89" s="133"/>
      <c r="B89" s="578"/>
      <c r="C89" s="1336" t="s">
        <v>1721</v>
      </c>
      <c r="D89" s="178"/>
      <c r="E89" s="1342"/>
      <c r="F89" s="1343"/>
      <c r="G89" s="1343"/>
      <c r="H89" s="1343"/>
      <c r="I89" s="1343"/>
      <c r="J89" s="1008"/>
      <c r="K89" s="178"/>
      <c r="L89" s="178"/>
      <c r="M89" s="178"/>
      <c r="N89" s="178"/>
      <c r="O89" s="1008"/>
      <c r="P89" s="178"/>
      <c r="Q89" s="178"/>
      <c r="R89" s="178"/>
      <c r="S89" s="178"/>
      <c r="T89" s="178" t="s">
        <v>630</v>
      </c>
      <c r="U89" s="2411">
        <v>-2.744373821616708</v>
      </c>
      <c r="V89" s="2411">
        <v>2.8038127904274734</v>
      </c>
      <c r="W89" s="2411">
        <v>-2.3765878370235249</v>
      </c>
      <c r="X89" s="2411">
        <v>9.2471117204783848</v>
      </c>
      <c r="Y89" s="2411">
        <v>-0.22874929100010766</v>
      </c>
      <c r="Z89" s="2411">
        <v>-1.5861517996085595</v>
      </c>
      <c r="AA89" s="2411">
        <v>2.8982887363962817</v>
      </c>
      <c r="AB89" s="2411">
        <v>1.3910936669273344</v>
      </c>
      <c r="AC89" s="2411">
        <v>-0.32928232576924232</v>
      </c>
      <c r="AD89" s="2411">
        <v>5.1964338390036779</v>
      </c>
      <c r="AE89" s="2411">
        <v>46.18268916726376</v>
      </c>
      <c r="AF89" s="2411"/>
      <c r="AG89" s="182" t="s">
        <v>631</v>
      </c>
      <c r="AH89" s="2546"/>
      <c r="AI89" s="2546"/>
      <c r="AK89" s="172"/>
      <c r="AL89" s="172"/>
      <c r="AM89" s="172"/>
      <c r="AN89" s="172"/>
      <c r="AO89" s="172"/>
      <c r="AP89" s="172"/>
      <c r="AQ89" s="172"/>
      <c r="AR89" s="172"/>
      <c r="AS89" s="172"/>
      <c r="AT89" s="172"/>
      <c r="AU89" s="172"/>
      <c r="BA89" s="138"/>
      <c r="BC89" s="172"/>
      <c r="BD89" s="172"/>
      <c r="BE89" s="172"/>
      <c r="BF89" s="172"/>
      <c r="BG89" s="172"/>
      <c r="BH89" s="172"/>
      <c r="BI89" s="172"/>
      <c r="BJ89" s="172"/>
      <c r="BK89" s="172"/>
      <c r="BL89" s="172"/>
      <c r="BM89" s="172"/>
      <c r="BN89" s="172"/>
      <c r="BO89" s="172"/>
      <c r="BU89" s="138"/>
    </row>
    <row r="90" spans="1:73" s="163" customFormat="1" ht="14.1" customHeight="1" x14ac:dyDescent="0.2">
      <c r="A90" s="133"/>
      <c r="B90" s="578"/>
      <c r="C90" s="1336" t="s">
        <v>1722</v>
      </c>
      <c r="D90" s="178"/>
      <c r="E90" s="1342"/>
      <c r="F90" s="1343"/>
      <c r="G90" s="1343"/>
      <c r="H90" s="1343"/>
      <c r="I90" s="1343"/>
      <c r="J90" s="1008"/>
      <c r="K90" s="178"/>
      <c r="L90" s="178"/>
      <c r="M90" s="178"/>
      <c r="N90" s="178"/>
      <c r="O90" s="1008"/>
      <c r="P90" s="178"/>
      <c r="Q90" s="178"/>
      <c r="R90" s="178"/>
      <c r="S90" s="178"/>
      <c r="T90" s="178" t="s">
        <v>630</v>
      </c>
      <c r="U90" s="2411">
        <v>-9.3643105076096198</v>
      </c>
      <c r="V90" s="2411">
        <v>9.0397956042856933</v>
      </c>
      <c r="W90" s="2411">
        <v>-5.7391161950634544</v>
      </c>
      <c r="X90" s="2411">
        <v>-1.9219880313275151</v>
      </c>
      <c r="Y90" s="2411">
        <v>4.130517462672012</v>
      </c>
      <c r="Z90" s="2411">
        <v>-6.3304943925013628</v>
      </c>
      <c r="AA90" s="2411">
        <v>-3.6023792825490286</v>
      </c>
      <c r="AB90" s="2411">
        <v>1.7527813350620258</v>
      </c>
      <c r="AC90" s="2411">
        <v>12.023973512490382</v>
      </c>
      <c r="AD90" s="2411">
        <v>9.3357754127989967</v>
      </c>
      <c r="AE90" s="2411">
        <v>-51.27021715411415</v>
      </c>
      <c r="AF90" s="2411"/>
      <c r="AG90" s="182" t="s">
        <v>440</v>
      </c>
      <c r="AH90" s="2546"/>
      <c r="AI90" s="2546"/>
      <c r="AK90" s="172"/>
      <c r="AL90" s="172"/>
      <c r="AM90" s="172"/>
      <c r="AN90" s="172"/>
      <c r="AO90" s="172"/>
      <c r="AP90" s="172"/>
      <c r="AQ90" s="172"/>
      <c r="AR90" s="172"/>
      <c r="AS90" s="172"/>
      <c r="AT90" s="172"/>
      <c r="AU90" s="172"/>
      <c r="BA90" s="138"/>
      <c r="BC90" s="172"/>
      <c r="BD90" s="172"/>
      <c r="BE90" s="172"/>
      <c r="BF90" s="172"/>
      <c r="BG90" s="172"/>
      <c r="BH90" s="172"/>
      <c r="BI90" s="172"/>
      <c r="BJ90" s="172"/>
      <c r="BK90" s="172"/>
      <c r="BL90" s="172"/>
      <c r="BM90" s="172"/>
      <c r="BN90" s="172"/>
      <c r="BO90" s="172"/>
      <c r="BU90" s="138"/>
    </row>
    <row r="91" spans="1:73" s="163" customFormat="1" ht="14.1" customHeight="1" x14ac:dyDescent="0.2">
      <c r="A91" s="133"/>
      <c r="B91" s="578"/>
      <c r="C91" s="1338" t="s">
        <v>1732</v>
      </c>
      <c r="D91" s="193"/>
      <c r="E91" s="1344"/>
      <c r="F91" s="1345"/>
      <c r="G91" s="1345"/>
      <c r="H91" s="1345"/>
      <c r="I91" s="1345"/>
      <c r="J91" s="1009"/>
      <c r="K91" s="193"/>
      <c r="L91" s="193"/>
      <c r="M91" s="193"/>
      <c r="N91" s="193"/>
      <c r="O91" s="1009"/>
      <c r="P91" s="193"/>
      <c r="Q91" s="193"/>
      <c r="R91" s="193"/>
      <c r="S91" s="193"/>
      <c r="T91" s="193" t="s">
        <v>630</v>
      </c>
      <c r="U91" s="2412">
        <v>-6.5277986272814221</v>
      </c>
      <c r="V91" s="2412">
        <v>-7.1271367313840877</v>
      </c>
      <c r="W91" s="2412">
        <v>-2.3665728405582453</v>
      </c>
      <c r="X91" s="2412">
        <v>7.0907730896080157</v>
      </c>
      <c r="Y91" s="2412">
        <v>-2.6497832401385368</v>
      </c>
      <c r="Z91" s="2412">
        <v>-10.692185331397919</v>
      </c>
      <c r="AA91" s="2412">
        <v>-8.0157474110454157</v>
      </c>
      <c r="AB91" s="2412">
        <v>19.791023154436861</v>
      </c>
      <c r="AC91" s="2412">
        <v>59.697674821531102</v>
      </c>
      <c r="AD91" s="2412">
        <v>-11.861650107536658</v>
      </c>
      <c r="AE91" s="2412">
        <v>-7.2258721905372969</v>
      </c>
      <c r="AF91" s="2412"/>
      <c r="AG91" s="184" t="s">
        <v>439</v>
      </c>
      <c r="AH91" s="2546"/>
      <c r="AI91" s="2546"/>
      <c r="AK91" s="172"/>
      <c r="AL91" s="172"/>
      <c r="AM91" s="172"/>
      <c r="AN91" s="172"/>
      <c r="AO91" s="172"/>
      <c r="AP91" s="172"/>
      <c r="AQ91" s="172"/>
      <c r="AR91" s="172"/>
      <c r="AS91" s="172"/>
      <c r="AT91" s="172"/>
      <c r="AU91" s="172"/>
      <c r="BA91" s="138"/>
      <c r="BC91" s="172"/>
      <c r="BD91" s="172"/>
      <c r="BE91" s="172"/>
      <c r="BF91" s="172"/>
      <c r="BG91" s="172"/>
      <c r="BH91" s="172"/>
      <c r="BI91" s="172"/>
      <c r="BJ91" s="172"/>
      <c r="BK91" s="172"/>
      <c r="BL91" s="172"/>
      <c r="BM91" s="172"/>
      <c r="BN91" s="172"/>
      <c r="BO91" s="172"/>
      <c r="BU91" s="138"/>
    </row>
    <row r="92" spans="1:73" s="163" customFormat="1" ht="14.1" customHeight="1" x14ac:dyDescent="0.2">
      <c r="A92" s="133"/>
      <c r="B92" s="578"/>
      <c r="C92" s="1340" t="s">
        <v>371</v>
      </c>
      <c r="D92" s="185"/>
      <c r="E92" s="1346"/>
      <c r="F92" s="1347"/>
      <c r="G92" s="1347"/>
      <c r="H92" s="1347"/>
      <c r="I92" s="1347"/>
      <c r="J92" s="1010"/>
      <c r="K92" s="185"/>
      <c r="L92" s="185"/>
      <c r="M92" s="185"/>
      <c r="N92" s="185"/>
      <c r="O92" s="1010"/>
      <c r="P92" s="185"/>
      <c r="Q92" s="185"/>
      <c r="R92" s="185"/>
      <c r="S92" s="185"/>
      <c r="T92" s="185" t="s">
        <v>630</v>
      </c>
      <c r="U92" s="2413">
        <v>-0.32484933485564804</v>
      </c>
      <c r="V92" s="2413">
        <v>3.3915914253110691</v>
      </c>
      <c r="W92" s="2413">
        <v>-1.1258296138878188</v>
      </c>
      <c r="X92" s="2413">
        <v>4.4091093977240092</v>
      </c>
      <c r="Y92" s="2413">
        <v>-0.29890294450816146</v>
      </c>
      <c r="Z92" s="2413">
        <v>0.61694566159877784</v>
      </c>
      <c r="AA92" s="2413">
        <v>-0.31780138131060065</v>
      </c>
      <c r="AB92" s="2413">
        <v>-0.45237346669932954</v>
      </c>
      <c r="AC92" s="2413">
        <v>-3.62524295871548</v>
      </c>
      <c r="AD92" s="2413">
        <v>2.9104695596101182</v>
      </c>
      <c r="AE92" s="2413">
        <v>2.0121683246570043</v>
      </c>
      <c r="AF92" s="2413"/>
      <c r="AG92" s="202"/>
      <c r="AH92" s="152"/>
      <c r="AI92" s="152"/>
      <c r="AK92" s="172"/>
      <c r="AL92" s="172"/>
      <c r="AM92" s="172"/>
      <c r="AN92" s="172"/>
      <c r="AO92" s="172"/>
      <c r="AP92" s="172"/>
      <c r="AQ92" s="172"/>
      <c r="AR92" s="172"/>
      <c r="AS92" s="172"/>
      <c r="AT92" s="172"/>
      <c r="AU92" s="172"/>
      <c r="BA92" s="138"/>
      <c r="BC92" s="172"/>
      <c r="BD92" s="172"/>
      <c r="BE92" s="172"/>
      <c r="BF92" s="172"/>
      <c r="BG92" s="172"/>
      <c r="BH92" s="172"/>
      <c r="BI92" s="172"/>
      <c r="BJ92" s="172"/>
      <c r="BK92" s="172"/>
      <c r="BL92" s="172"/>
      <c r="BM92" s="172"/>
      <c r="BN92" s="172"/>
      <c r="BO92" s="172"/>
      <c r="BU92" s="138"/>
    </row>
    <row r="93" spans="1:73" s="163" customFormat="1" ht="14.1" customHeight="1" x14ac:dyDescent="0.2">
      <c r="A93" s="133"/>
      <c r="B93" s="578"/>
      <c r="C93" s="609"/>
      <c r="D93" s="205"/>
      <c r="E93" s="205"/>
      <c r="F93" s="205"/>
      <c r="G93" s="205"/>
      <c r="H93" s="205"/>
      <c r="I93" s="205"/>
      <c r="J93" s="205"/>
      <c r="K93" s="205"/>
      <c r="L93" s="205"/>
      <c r="M93" s="205"/>
      <c r="N93" s="205"/>
      <c r="O93" s="205"/>
      <c r="P93" s="205"/>
      <c r="Q93" s="205"/>
      <c r="R93" s="205"/>
      <c r="S93" s="205"/>
      <c r="T93" s="205"/>
      <c r="U93" s="189"/>
      <c r="V93" s="189"/>
      <c r="W93" s="198"/>
      <c r="X93" s="198"/>
      <c r="Y93" s="198"/>
      <c r="Z93" s="198"/>
      <c r="AA93" s="198"/>
      <c r="AB93" s="198"/>
      <c r="AC93" s="198"/>
      <c r="AD93" s="198"/>
      <c r="AE93" s="198"/>
      <c r="AF93" s="198"/>
      <c r="AG93" s="198"/>
      <c r="AH93" s="198"/>
      <c r="AI93" s="198"/>
      <c r="AK93" s="172"/>
      <c r="AL93" s="172"/>
      <c r="AM93" s="172"/>
      <c r="AN93" s="172"/>
      <c r="AO93" s="172"/>
      <c r="AP93" s="172"/>
      <c r="AQ93" s="172"/>
      <c r="AR93" s="172"/>
      <c r="AS93" s="172"/>
      <c r="AT93" s="172"/>
      <c r="AU93" s="172"/>
      <c r="BA93" s="138"/>
      <c r="BC93" s="172"/>
      <c r="BD93" s="172"/>
      <c r="BE93" s="172"/>
      <c r="BF93" s="172"/>
      <c r="BG93" s="172"/>
      <c r="BH93" s="172"/>
      <c r="BI93" s="172"/>
      <c r="BJ93" s="172"/>
      <c r="BK93" s="172"/>
      <c r="BL93" s="172"/>
      <c r="BM93" s="172"/>
      <c r="BN93" s="172"/>
      <c r="BO93" s="172"/>
      <c r="BU93" s="138"/>
    </row>
    <row r="94" spans="1:73" s="163" customFormat="1" ht="14.1" customHeight="1" x14ac:dyDescent="0.2">
      <c r="A94" s="133"/>
      <c r="B94" s="578"/>
      <c r="C94" s="603"/>
      <c r="D94" s="150"/>
      <c r="E94" s="145"/>
      <c r="H94" s="151"/>
      <c r="I94" s="189"/>
      <c r="J94" s="145"/>
      <c r="K94" s="151"/>
      <c r="L94" s="151"/>
      <c r="M94" s="151"/>
      <c r="N94" s="151"/>
      <c r="O94" s="145"/>
      <c r="P94" s="151"/>
      <c r="Q94" s="151"/>
      <c r="R94" s="151"/>
      <c r="S94" s="151"/>
      <c r="T94" s="145" t="s">
        <v>430</v>
      </c>
      <c r="W94" s="192"/>
      <c r="X94" s="192"/>
      <c r="Y94" s="192"/>
      <c r="Z94" s="192"/>
      <c r="AA94" s="192"/>
      <c r="AB94" s="192"/>
      <c r="AC94" s="192"/>
      <c r="AD94" s="192"/>
      <c r="AE94" s="192"/>
      <c r="AF94" s="192"/>
      <c r="AG94" s="192" t="s">
        <v>1476</v>
      </c>
      <c r="AH94" s="192"/>
      <c r="AI94" s="192"/>
      <c r="AK94" s="172"/>
      <c r="AL94" s="172"/>
      <c r="AM94" s="172"/>
      <c r="AN94" s="172"/>
      <c r="AO94" s="172"/>
      <c r="AP94" s="172"/>
      <c r="AQ94" s="172"/>
      <c r="AR94" s="172"/>
      <c r="AS94" s="172"/>
      <c r="AT94" s="172"/>
      <c r="AU94" s="172"/>
      <c r="BA94" s="138"/>
      <c r="BC94" s="172"/>
      <c r="BD94" s="172"/>
      <c r="BE94" s="172"/>
      <c r="BF94" s="172"/>
      <c r="BG94" s="172"/>
      <c r="BH94" s="172"/>
      <c r="BI94" s="172"/>
      <c r="BJ94" s="172"/>
      <c r="BK94" s="172"/>
      <c r="BL94" s="172"/>
      <c r="BM94" s="172"/>
      <c r="BN94" s="172"/>
      <c r="BO94" s="172"/>
      <c r="BU94" s="138"/>
    </row>
    <row r="95" spans="1:73" s="163" customFormat="1" ht="14.1" customHeight="1" x14ac:dyDescent="0.2">
      <c r="A95" s="133"/>
      <c r="B95" s="578"/>
      <c r="C95" s="2768" t="s">
        <v>1422</v>
      </c>
      <c r="D95" s="526"/>
      <c r="E95" s="896"/>
      <c r="F95" s="896"/>
      <c r="G95" s="896"/>
      <c r="H95" s="896"/>
      <c r="I95" s="896"/>
      <c r="J95" s="526"/>
      <c r="K95" s="526"/>
      <c r="L95" s="526"/>
      <c r="M95" s="526"/>
      <c r="N95" s="526"/>
      <c r="O95" s="526"/>
      <c r="P95" s="526"/>
      <c r="Q95" s="526"/>
      <c r="R95" s="526"/>
      <c r="S95" s="526"/>
      <c r="T95" s="526" t="s">
        <v>489</v>
      </c>
      <c r="U95" s="526" t="s">
        <v>1232</v>
      </c>
      <c r="V95" s="526" t="s">
        <v>2147</v>
      </c>
      <c r="W95" s="526" t="s">
        <v>414</v>
      </c>
      <c r="X95" s="526" t="s">
        <v>168</v>
      </c>
      <c r="Y95" s="526" t="s">
        <v>428</v>
      </c>
      <c r="Z95" s="526" t="s">
        <v>1668</v>
      </c>
      <c r="AA95" s="526" t="s">
        <v>1677</v>
      </c>
      <c r="AB95" s="526" t="s">
        <v>1776</v>
      </c>
      <c r="AC95" s="526" t="s">
        <v>2148</v>
      </c>
      <c r="AD95" s="526" t="s">
        <v>2149</v>
      </c>
      <c r="AE95" s="526" t="s">
        <v>2150</v>
      </c>
      <c r="AF95" s="2460"/>
      <c r="AG95" s="2760" t="s">
        <v>1242</v>
      </c>
      <c r="AH95" s="2544"/>
      <c r="AI95" s="2544"/>
      <c r="AK95" s="172"/>
      <c r="AL95" s="172"/>
      <c r="AM95" s="172"/>
      <c r="AN95" s="172"/>
      <c r="AO95" s="172"/>
      <c r="AP95" s="172"/>
      <c r="AQ95" s="172"/>
      <c r="AR95" s="172"/>
      <c r="AS95" s="172"/>
      <c r="AT95" s="172"/>
      <c r="AU95" s="172"/>
      <c r="BA95" s="138"/>
      <c r="BC95" s="172"/>
      <c r="BD95" s="172"/>
      <c r="BE95" s="172"/>
      <c r="BF95" s="172"/>
      <c r="BG95" s="172"/>
      <c r="BH95" s="172"/>
      <c r="BI95" s="172"/>
      <c r="BJ95" s="172"/>
      <c r="BK95" s="172"/>
      <c r="BL95" s="172"/>
      <c r="BM95" s="172"/>
      <c r="BN95" s="172"/>
      <c r="BO95" s="172"/>
      <c r="BU95" s="138"/>
    </row>
    <row r="96" spans="1:73" s="163" customFormat="1" ht="14.1" customHeight="1" x14ac:dyDescent="0.2">
      <c r="A96" s="133"/>
      <c r="B96" s="578"/>
      <c r="C96" s="2769"/>
      <c r="D96" s="527"/>
      <c r="E96" s="898"/>
      <c r="F96" s="898"/>
      <c r="G96" s="898"/>
      <c r="H96" s="898"/>
      <c r="I96" s="898"/>
      <c r="J96" s="527"/>
      <c r="K96" s="527"/>
      <c r="L96" s="527"/>
      <c r="M96" s="527"/>
      <c r="N96" s="527"/>
      <c r="O96" s="527"/>
      <c r="P96" s="527"/>
      <c r="Q96" s="527"/>
      <c r="R96" s="527"/>
      <c r="S96" s="527"/>
      <c r="T96" s="527">
        <v>2011</v>
      </c>
      <c r="U96" s="527">
        <v>2012</v>
      </c>
      <c r="V96" s="527">
        <v>2013</v>
      </c>
      <c r="W96" s="527">
        <v>2014</v>
      </c>
      <c r="X96" s="527">
        <v>2015</v>
      </c>
      <c r="Y96" s="527">
        <v>2016</v>
      </c>
      <c r="Z96" s="527">
        <v>2017</v>
      </c>
      <c r="AA96" s="527">
        <v>2018</v>
      </c>
      <c r="AB96" s="527">
        <v>2019</v>
      </c>
      <c r="AC96" s="527">
        <v>2020</v>
      </c>
      <c r="AD96" s="527">
        <v>2021</v>
      </c>
      <c r="AE96" s="527">
        <v>2022</v>
      </c>
      <c r="AF96" s="1148"/>
      <c r="AG96" s="2761"/>
      <c r="AH96" s="2545"/>
      <c r="AI96" s="2545"/>
      <c r="AK96" s="172"/>
      <c r="AL96" s="172"/>
      <c r="AM96" s="172"/>
      <c r="AN96" s="172"/>
      <c r="AO96" s="172"/>
      <c r="AP96" s="172"/>
      <c r="AQ96" s="172"/>
      <c r="AR96" s="172"/>
      <c r="AS96" s="172"/>
      <c r="AT96" s="172"/>
      <c r="AU96" s="172"/>
      <c r="BA96" s="138"/>
      <c r="BC96" s="172"/>
      <c r="BD96" s="172"/>
      <c r="BE96" s="172"/>
      <c r="BF96" s="172"/>
      <c r="BG96" s="172"/>
      <c r="BH96" s="172"/>
      <c r="BI96" s="172"/>
      <c r="BJ96" s="172"/>
      <c r="BK96" s="172"/>
      <c r="BL96" s="172"/>
      <c r="BM96" s="172"/>
      <c r="BN96" s="172"/>
      <c r="BO96" s="172"/>
      <c r="BU96" s="138"/>
    </row>
    <row r="97" spans="1:73" s="163" customFormat="1" ht="14.1" customHeight="1" x14ac:dyDescent="0.2">
      <c r="A97" s="133"/>
      <c r="B97" s="578"/>
      <c r="C97" s="1336" t="s">
        <v>652</v>
      </c>
      <c r="D97" s="178"/>
      <c r="E97" s="1343"/>
      <c r="F97" s="1343"/>
      <c r="G97" s="1343"/>
      <c r="H97" s="1343"/>
      <c r="I97" s="1343"/>
      <c r="J97" s="178"/>
      <c r="K97" s="178"/>
      <c r="L97" s="178"/>
      <c r="M97" s="178"/>
      <c r="N97" s="178"/>
      <c r="O97" s="178"/>
      <c r="P97" s="178"/>
      <c r="Q97" s="178"/>
      <c r="R97" s="178"/>
      <c r="S97" s="178"/>
      <c r="T97" s="2411">
        <v>61.958111632016411</v>
      </c>
      <c r="U97" s="2411">
        <v>62.665594690447925</v>
      </c>
      <c r="V97" s="2411">
        <v>61.898045657496802</v>
      </c>
      <c r="W97" s="2411">
        <v>61.743091473814637</v>
      </c>
      <c r="X97" s="2411">
        <v>59.699181448217978</v>
      </c>
      <c r="Y97" s="2411">
        <v>59.289387045880773</v>
      </c>
      <c r="Z97" s="2411">
        <v>59.553661987958485</v>
      </c>
      <c r="AA97" s="2411">
        <v>59.702135854363327</v>
      </c>
      <c r="AB97" s="2411">
        <v>59.675380590339842</v>
      </c>
      <c r="AC97" s="2411">
        <v>59.514926189396078</v>
      </c>
      <c r="AD97" s="2411">
        <v>59.407347255257505</v>
      </c>
      <c r="AE97" s="2411">
        <v>61.159013973067253</v>
      </c>
      <c r="AF97" s="2411"/>
      <c r="AG97" s="182" t="s">
        <v>1423</v>
      </c>
      <c r="AH97" s="2546"/>
      <c r="AI97" s="2546"/>
      <c r="AK97" s="172"/>
      <c r="AL97" s="172"/>
      <c r="AM97" s="172"/>
      <c r="AN97" s="172"/>
      <c r="AO97" s="172"/>
      <c r="AP97" s="172"/>
      <c r="AQ97" s="172"/>
      <c r="AR97" s="172"/>
      <c r="AS97" s="172"/>
      <c r="AT97" s="172"/>
      <c r="AU97" s="172"/>
      <c r="BA97" s="138"/>
      <c r="BC97" s="172"/>
      <c r="BD97" s="172"/>
      <c r="BE97" s="172"/>
      <c r="BF97" s="172"/>
      <c r="BG97" s="172"/>
      <c r="BH97" s="172"/>
      <c r="BI97" s="172"/>
      <c r="BJ97" s="172"/>
      <c r="BK97" s="172"/>
      <c r="BL97" s="172"/>
      <c r="BM97" s="172"/>
      <c r="BN97" s="172"/>
      <c r="BO97" s="172"/>
      <c r="BU97" s="138"/>
    </row>
    <row r="98" spans="1:73" s="163" customFormat="1" ht="14.1" customHeight="1" x14ac:dyDescent="0.2">
      <c r="A98" s="133"/>
      <c r="B98" s="578"/>
      <c r="C98" s="1336" t="s">
        <v>1718</v>
      </c>
      <c r="D98" s="178"/>
      <c r="E98" s="1343"/>
      <c r="F98" s="1343"/>
      <c r="G98" s="1343"/>
      <c r="H98" s="1343"/>
      <c r="I98" s="1343"/>
      <c r="J98" s="178"/>
      <c r="K98" s="178"/>
      <c r="L98" s="178"/>
      <c r="M98" s="178"/>
      <c r="N98" s="178"/>
      <c r="O98" s="178"/>
      <c r="P98" s="178"/>
      <c r="Q98" s="178"/>
      <c r="R98" s="178"/>
      <c r="S98" s="178"/>
      <c r="T98" s="2411">
        <v>15.095160491975514</v>
      </c>
      <c r="U98" s="2411">
        <v>15.128855137306715</v>
      </c>
      <c r="V98" s="2411">
        <v>14.668007148281212</v>
      </c>
      <c r="W98" s="2411">
        <v>15.171972107452131</v>
      </c>
      <c r="X98" s="2411">
        <v>14.847922550062778</v>
      </c>
      <c r="Y98" s="2411">
        <v>14.945722259673246</v>
      </c>
      <c r="Z98" s="2411">
        <v>14.855039572877979</v>
      </c>
      <c r="AA98" s="2411">
        <v>15.136756499890017</v>
      </c>
      <c r="AB98" s="2411">
        <v>15.397466567026161</v>
      </c>
      <c r="AC98" s="2411">
        <v>19.685059084634617</v>
      </c>
      <c r="AD98" s="2411">
        <v>16.647599480308266</v>
      </c>
      <c r="AE98" s="2411">
        <v>16.504411304591194</v>
      </c>
      <c r="AF98" s="2411"/>
      <c r="AG98" s="182" t="s">
        <v>1433</v>
      </c>
      <c r="AH98" s="2546"/>
      <c r="AI98" s="2546"/>
      <c r="AK98" s="172"/>
      <c r="AL98" s="172"/>
      <c r="AM98" s="172"/>
      <c r="AN98" s="172"/>
      <c r="AO98" s="172"/>
      <c r="AP98" s="172"/>
      <c r="AQ98" s="172"/>
      <c r="AR98" s="172"/>
      <c r="AS98" s="172"/>
      <c r="AT98" s="172"/>
      <c r="AU98" s="172"/>
      <c r="BA98" s="138"/>
      <c r="BC98" s="172"/>
      <c r="BD98" s="172"/>
      <c r="BE98" s="172"/>
      <c r="BF98" s="172"/>
      <c r="BG98" s="172"/>
      <c r="BH98" s="172"/>
      <c r="BI98" s="172"/>
      <c r="BJ98" s="172"/>
      <c r="BK98" s="172"/>
      <c r="BL98" s="172"/>
      <c r="BM98" s="172"/>
      <c r="BN98" s="172"/>
      <c r="BO98" s="172"/>
      <c r="BU98" s="138"/>
    </row>
    <row r="99" spans="1:73" s="163" customFormat="1" ht="14.1" customHeight="1" x14ac:dyDescent="0.2">
      <c r="A99" s="133"/>
      <c r="B99" s="578"/>
      <c r="C99" s="1338" t="s">
        <v>653</v>
      </c>
      <c r="D99" s="193"/>
      <c r="E99" s="1345"/>
      <c r="F99" s="1345"/>
      <c r="G99" s="1345"/>
      <c r="H99" s="1345"/>
      <c r="I99" s="1345"/>
      <c r="J99" s="193"/>
      <c r="K99" s="193"/>
      <c r="L99" s="193"/>
      <c r="M99" s="193"/>
      <c r="N99" s="193"/>
      <c r="O99" s="193"/>
      <c r="P99" s="193"/>
      <c r="Q99" s="193"/>
      <c r="R99" s="193"/>
      <c r="S99" s="193"/>
      <c r="T99" s="2412">
        <v>22.946727876008076</v>
      </c>
      <c r="U99" s="2412">
        <v>22.205550172245363</v>
      </c>
      <c r="V99" s="2412">
        <v>23.433947194221986</v>
      </c>
      <c r="W99" s="2412">
        <v>23.084936418733228</v>
      </c>
      <c r="X99" s="2412">
        <v>25.452896001719242</v>
      </c>
      <c r="Y99" s="2412">
        <v>25.764890694445985</v>
      </c>
      <c r="Z99" s="2412">
        <v>25.591298439163541</v>
      </c>
      <c r="AA99" s="2412">
        <v>25.161107645746654</v>
      </c>
      <c r="AB99" s="2412">
        <v>24.927152842633994</v>
      </c>
      <c r="AC99" s="2412">
        <v>20.800014725969305</v>
      </c>
      <c r="AD99" s="2412">
        <v>23.945053264434236</v>
      </c>
      <c r="AE99" s="2412">
        <v>22.336574722341553</v>
      </c>
      <c r="AF99" s="2412"/>
      <c r="AG99" s="184" t="s">
        <v>1434</v>
      </c>
      <c r="AH99" s="2546"/>
      <c r="AI99" s="2546"/>
      <c r="AK99" s="172"/>
      <c r="AL99" s="172"/>
      <c r="AM99" s="172"/>
      <c r="AN99" s="172"/>
      <c r="AO99" s="172"/>
      <c r="AP99" s="172"/>
      <c r="AQ99" s="172"/>
      <c r="AR99" s="172"/>
      <c r="AS99" s="172"/>
      <c r="AT99" s="172"/>
      <c r="AU99" s="172"/>
      <c r="BA99" s="138"/>
      <c r="BC99" s="172"/>
      <c r="BD99" s="172"/>
      <c r="BE99" s="172"/>
      <c r="BF99" s="172"/>
      <c r="BG99" s="172"/>
      <c r="BH99" s="172"/>
      <c r="BI99" s="172"/>
      <c r="BJ99" s="172"/>
      <c r="BK99" s="172"/>
      <c r="BL99" s="172"/>
      <c r="BM99" s="172"/>
      <c r="BN99" s="172"/>
      <c r="BO99" s="172"/>
      <c r="BU99" s="138"/>
    </row>
    <row r="100" spans="1:73" s="163" customFormat="1" ht="14.1" customHeight="1" x14ac:dyDescent="0.2">
      <c r="A100" s="133"/>
      <c r="B100" s="578"/>
      <c r="C100" s="1338" t="s">
        <v>442</v>
      </c>
      <c r="D100" s="193"/>
      <c r="E100" s="1345"/>
      <c r="F100" s="1345"/>
      <c r="G100" s="1345"/>
      <c r="H100" s="1345"/>
      <c r="I100" s="1345"/>
      <c r="J100" s="193"/>
      <c r="K100" s="193"/>
      <c r="L100" s="193"/>
      <c r="M100" s="193"/>
      <c r="N100" s="193"/>
      <c r="O100" s="193"/>
      <c r="P100" s="193"/>
      <c r="Q100" s="193"/>
      <c r="R100" s="193"/>
      <c r="S100" s="193"/>
      <c r="T100" s="2412">
        <v>100</v>
      </c>
      <c r="U100" s="2412">
        <v>100</v>
      </c>
      <c r="V100" s="2412">
        <v>100</v>
      </c>
      <c r="W100" s="2412">
        <v>100</v>
      </c>
      <c r="X100" s="2412">
        <v>100</v>
      </c>
      <c r="Y100" s="2412">
        <v>100</v>
      </c>
      <c r="Z100" s="2412">
        <v>100</v>
      </c>
      <c r="AA100" s="2412">
        <v>100</v>
      </c>
      <c r="AB100" s="2412">
        <v>100</v>
      </c>
      <c r="AC100" s="2412">
        <v>100</v>
      </c>
      <c r="AD100" s="2412">
        <v>100</v>
      </c>
      <c r="AE100" s="2412">
        <v>100</v>
      </c>
      <c r="AF100" s="2412"/>
      <c r="AG100" s="200"/>
      <c r="AH100" s="151"/>
      <c r="AI100" s="151"/>
      <c r="AK100" s="172"/>
      <c r="AL100" s="172"/>
      <c r="AM100" s="172"/>
      <c r="AN100" s="172"/>
      <c r="AO100" s="172"/>
      <c r="AP100" s="172"/>
      <c r="AQ100" s="172"/>
      <c r="AR100" s="172"/>
      <c r="AS100" s="172"/>
      <c r="AT100" s="172"/>
      <c r="AU100" s="172"/>
      <c r="BA100" s="138"/>
      <c r="BC100" s="172"/>
      <c r="BD100" s="172"/>
      <c r="BE100" s="172"/>
      <c r="BF100" s="172"/>
      <c r="BG100" s="172"/>
      <c r="BH100" s="172"/>
      <c r="BI100" s="172"/>
      <c r="BJ100" s="172"/>
      <c r="BK100" s="172"/>
      <c r="BL100" s="172"/>
      <c r="BM100" s="172"/>
      <c r="BN100" s="172"/>
      <c r="BO100" s="172"/>
      <c r="BU100" s="138"/>
    </row>
    <row r="101" spans="1:73" s="163" customFormat="1" ht="14.1" customHeight="1" x14ac:dyDescent="0.2">
      <c r="A101" s="133"/>
      <c r="B101" s="578"/>
      <c r="C101" s="1336" t="s">
        <v>1719</v>
      </c>
      <c r="D101" s="178"/>
      <c r="E101" s="1343"/>
      <c r="F101" s="1343"/>
      <c r="G101" s="1343"/>
      <c r="H101" s="1343"/>
      <c r="I101" s="1343"/>
      <c r="J101" s="178"/>
      <c r="K101" s="178"/>
      <c r="L101" s="178"/>
      <c r="M101" s="178"/>
      <c r="N101" s="178"/>
      <c r="O101" s="178"/>
      <c r="P101" s="178"/>
      <c r="Q101" s="178"/>
      <c r="R101" s="178"/>
      <c r="S101" s="178"/>
      <c r="T101" s="2411">
        <v>56.853910126515416</v>
      </c>
      <c r="U101" s="2411">
        <v>57.769823537514462</v>
      </c>
      <c r="V101" s="2411">
        <v>56.596673348507565</v>
      </c>
      <c r="W101" s="2411">
        <v>57.527622818393375</v>
      </c>
      <c r="X101" s="2411">
        <v>53.866052318639781</v>
      </c>
      <c r="Y101" s="2411">
        <v>54.102385983845949</v>
      </c>
      <c r="Z101" s="2411">
        <v>55.307683791840525</v>
      </c>
      <c r="AA101" s="2411">
        <v>57.398020985861145</v>
      </c>
      <c r="AB101" s="2411">
        <v>57.438335252622274</v>
      </c>
      <c r="AC101" s="2411">
        <v>57.829596992563737</v>
      </c>
      <c r="AD101" s="2411">
        <v>57.283769219828272</v>
      </c>
      <c r="AE101" s="2411">
        <v>56.689378273316024</v>
      </c>
      <c r="AF101" s="2411"/>
      <c r="AG101" s="182" t="s">
        <v>1435</v>
      </c>
      <c r="AH101" s="2546"/>
      <c r="AI101" s="2546"/>
      <c r="AK101" s="172"/>
      <c r="AL101" s="172"/>
      <c r="AM101" s="172"/>
      <c r="AN101" s="172"/>
      <c r="AO101" s="172"/>
      <c r="AP101" s="172"/>
      <c r="AQ101" s="172"/>
      <c r="AR101" s="172"/>
      <c r="AS101" s="172"/>
      <c r="AT101" s="172"/>
      <c r="AU101" s="172"/>
      <c r="BA101" s="138"/>
      <c r="BC101" s="172"/>
      <c r="BD101" s="172"/>
      <c r="BE101" s="172"/>
      <c r="BF101" s="172"/>
      <c r="BG101" s="172"/>
      <c r="BH101" s="172"/>
      <c r="BI101" s="172"/>
      <c r="BJ101" s="172"/>
      <c r="BK101" s="172"/>
      <c r="BL101" s="172"/>
      <c r="BM101" s="172"/>
      <c r="BN101" s="172"/>
      <c r="BO101" s="172"/>
      <c r="BU101" s="138"/>
    </row>
    <row r="102" spans="1:73" s="163" customFormat="1" ht="14.1" customHeight="1" x14ac:dyDescent="0.2">
      <c r="A102" s="133"/>
      <c r="B102" s="578"/>
      <c r="C102" s="1336" t="s">
        <v>1720</v>
      </c>
      <c r="D102" s="178"/>
      <c r="E102" s="1343"/>
      <c r="F102" s="1343"/>
      <c r="G102" s="1343"/>
      <c r="H102" s="1343"/>
      <c r="I102" s="1343"/>
      <c r="J102" s="178"/>
      <c r="K102" s="178"/>
      <c r="L102" s="178"/>
      <c r="M102" s="178"/>
      <c r="N102" s="178"/>
      <c r="O102" s="178"/>
      <c r="P102" s="178"/>
      <c r="Q102" s="178"/>
      <c r="R102" s="178"/>
      <c r="S102" s="178"/>
      <c r="T102" s="2411">
        <v>-4.1076663979001865E-2</v>
      </c>
      <c r="U102" s="2411">
        <v>-5.3057888625326489E-2</v>
      </c>
      <c r="V102" s="2411">
        <v>-3.8734591061762219E-2</v>
      </c>
      <c r="W102" s="2411">
        <v>-3.3885197140401814E-2</v>
      </c>
      <c r="X102" s="2411">
        <v>-1.7136362017130622E-2</v>
      </c>
      <c r="Y102" s="2411">
        <v>2.239126111435533E-2</v>
      </c>
      <c r="Z102" s="2411">
        <v>6.0687157100834603E-2</v>
      </c>
      <c r="AA102" s="2411">
        <v>0.12079216488761217</v>
      </c>
      <c r="AB102" s="2411">
        <v>0.14970344715304434</v>
      </c>
      <c r="AC102" s="2411">
        <v>0.19631233295456132</v>
      </c>
      <c r="AD102" s="2411">
        <v>0.19497393067709862</v>
      </c>
      <c r="AE102" s="2411">
        <v>0.19256077758287665</v>
      </c>
      <c r="AF102" s="2411"/>
      <c r="AG102" s="182" t="s">
        <v>1436</v>
      </c>
      <c r="AH102" s="2546"/>
      <c r="AI102" s="2546"/>
      <c r="AK102" s="172"/>
      <c r="AL102" s="172"/>
      <c r="AM102" s="172"/>
      <c r="AN102" s="172"/>
      <c r="AO102" s="172"/>
      <c r="AP102" s="172"/>
      <c r="AQ102" s="172"/>
      <c r="AR102" s="172"/>
      <c r="AS102" s="172"/>
      <c r="AT102" s="172"/>
      <c r="AU102" s="172"/>
      <c r="BA102" s="138"/>
      <c r="BC102" s="172"/>
      <c r="BD102" s="172"/>
      <c r="BE102" s="172"/>
      <c r="BF102" s="172"/>
      <c r="BG102" s="172"/>
      <c r="BH102" s="172"/>
      <c r="BI102" s="172"/>
      <c r="BJ102" s="172"/>
      <c r="BK102" s="172"/>
      <c r="BL102" s="172"/>
      <c r="BM102" s="172"/>
      <c r="BN102" s="172"/>
      <c r="BO102" s="172"/>
      <c r="BU102" s="138"/>
    </row>
    <row r="103" spans="1:73" s="163" customFormat="1" ht="14.1" customHeight="1" x14ac:dyDescent="0.2">
      <c r="A103" s="133"/>
      <c r="B103" s="578"/>
      <c r="C103" s="1336" t="s">
        <v>441</v>
      </c>
      <c r="D103" s="178"/>
      <c r="E103" s="1343"/>
      <c r="F103" s="1343"/>
      <c r="G103" s="1343"/>
      <c r="H103" s="1343"/>
      <c r="I103" s="1343"/>
      <c r="J103" s="178"/>
      <c r="K103" s="178"/>
      <c r="L103" s="178"/>
      <c r="M103" s="178"/>
      <c r="N103" s="178"/>
      <c r="O103" s="178"/>
      <c r="P103" s="178"/>
      <c r="Q103" s="178"/>
      <c r="R103" s="178"/>
      <c r="S103" s="178"/>
      <c r="T103" s="2411">
        <v>29.542344728524178</v>
      </c>
      <c r="U103" s="2411">
        <v>29.078163992231985</v>
      </c>
      <c r="V103" s="2411">
        <v>29.683302281056896</v>
      </c>
      <c r="W103" s="2411">
        <v>28.934835508932721</v>
      </c>
      <c r="X103" s="2411">
        <v>32.010318960036834</v>
      </c>
      <c r="Y103" s="2411">
        <v>32.197093034347198</v>
      </c>
      <c r="Z103" s="2411">
        <v>31.737975517024779</v>
      </c>
      <c r="AA103" s="2411">
        <v>30.40910427781612</v>
      </c>
      <c r="AB103" s="2411">
        <v>28.548079646281092</v>
      </c>
      <c r="AC103" s="2411">
        <v>24.833876826627492</v>
      </c>
      <c r="AD103" s="2411">
        <v>24.588041611803128</v>
      </c>
      <c r="AE103" s="2411">
        <v>22.850759764064964</v>
      </c>
      <c r="AF103" s="2411"/>
      <c r="AG103" s="182" t="s">
        <v>1437</v>
      </c>
      <c r="AH103" s="2546"/>
      <c r="AI103" s="2546"/>
      <c r="AK103" s="172"/>
      <c r="AL103" s="172"/>
      <c r="AM103" s="172"/>
      <c r="AN103" s="172"/>
      <c r="AO103" s="172"/>
      <c r="AP103" s="172"/>
      <c r="AQ103" s="172"/>
      <c r="AR103" s="172"/>
      <c r="AS103" s="172"/>
      <c r="AT103" s="172"/>
      <c r="AU103" s="172"/>
      <c r="BA103" s="138"/>
      <c r="BC103" s="172"/>
      <c r="BD103" s="172"/>
      <c r="BE103" s="172"/>
      <c r="BF103" s="172"/>
      <c r="BG103" s="172"/>
      <c r="BH103" s="172"/>
      <c r="BI103" s="172"/>
      <c r="BJ103" s="172"/>
      <c r="BK103" s="172"/>
      <c r="BL103" s="172"/>
      <c r="BM103" s="172"/>
      <c r="BN103" s="172"/>
      <c r="BO103" s="172"/>
      <c r="BU103" s="138"/>
    </row>
    <row r="104" spans="1:73" s="163" customFormat="1" ht="14.1" customHeight="1" x14ac:dyDescent="0.2">
      <c r="A104" s="133"/>
      <c r="B104" s="578"/>
      <c r="C104" s="1336" t="s">
        <v>1731</v>
      </c>
      <c r="D104" s="178"/>
      <c r="E104" s="1343"/>
      <c r="F104" s="1343"/>
      <c r="G104" s="1343"/>
      <c r="H104" s="1343"/>
      <c r="I104" s="1343"/>
      <c r="J104" s="178"/>
      <c r="K104" s="178"/>
      <c r="L104" s="178"/>
      <c r="M104" s="178"/>
      <c r="N104" s="178"/>
      <c r="O104" s="178"/>
      <c r="P104" s="178"/>
      <c r="Q104" s="178"/>
      <c r="R104" s="178"/>
      <c r="S104" s="178"/>
      <c r="T104" s="2411">
        <v>2.2913815444051782</v>
      </c>
      <c r="U104" s="2411">
        <v>2.3691831260018121</v>
      </c>
      <c r="V104" s="2411">
        <v>3.6554364079228998</v>
      </c>
      <c r="W104" s="2411">
        <v>3.5804413161225512</v>
      </c>
      <c r="X104" s="2411">
        <v>3.7654707230874584</v>
      </c>
      <c r="Y104" s="2411">
        <v>3.4612168025553474</v>
      </c>
      <c r="Z104" s="2411">
        <v>3.4218594212579534</v>
      </c>
      <c r="AA104" s="2411">
        <v>2.8504739625263271</v>
      </c>
      <c r="AB104" s="2411">
        <v>3.5683979040656926</v>
      </c>
      <c r="AC104" s="2411">
        <v>2.8733163183645738</v>
      </c>
      <c r="AD104" s="2411">
        <v>4.9843021789736914</v>
      </c>
      <c r="AE104" s="2411">
        <v>5.6430731342166158</v>
      </c>
      <c r="AF104" s="2411"/>
      <c r="AG104" s="182" t="s">
        <v>1438</v>
      </c>
      <c r="AH104" s="2546"/>
      <c r="AI104" s="2546"/>
      <c r="AK104" s="172"/>
      <c r="AL104" s="172"/>
      <c r="AM104" s="172"/>
      <c r="AN104" s="172"/>
      <c r="AO104" s="172"/>
      <c r="AP104" s="172"/>
      <c r="AQ104" s="172"/>
      <c r="AR104" s="172"/>
      <c r="AS104" s="172"/>
      <c r="AT104" s="172"/>
      <c r="AU104" s="172"/>
      <c r="BA104" s="138"/>
      <c r="BC104" s="172"/>
      <c r="BD104" s="172"/>
      <c r="BE104" s="172"/>
      <c r="BF104" s="172"/>
      <c r="BG104" s="172"/>
      <c r="BH104" s="172"/>
      <c r="BI104" s="172"/>
      <c r="BJ104" s="172"/>
      <c r="BK104" s="172"/>
      <c r="BL104" s="172"/>
      <c r="BM104" s="172"/>
      <c r="BN104" s="172"/>
      <c r="BO104" s="172"/>
      <c r="BU104" s="138"/>
    </row>
    <row r="105" spans="1:73" s="163" customFormat="1" ht="14.1" customHeight="1" x14ac:dyDescent="0.2">
      <c r="A105" s="133"/>
      <c r="B105" s="578"/>
      <c r="C105" s="1336" t="s">
        <v>1721</v>
      </c>
      <c r="D105" s="178"/>
      <c r="E105" s="1343"/>
      <c r="F105" s="1343"/>
      <c r="G105" s="1343"/>
      <c r="H105" s="1343"/>
      <c r="I105" s="1343"/>
      <c r="J105" s="178"/>
      <c r="K105" s="178"/>
      <c r="L105" s="178"/>
      <c r="M105" s="178"/>
      <c r="N105" s="178"/>
      <c r="O105" s="178"/>
      <c r="P105" s="178"/>
      <c r="Q105" s="178"/>
      <c r="R105" s="178"/>
      <c r="S105" s="178"/>
      <c r="T105" s="2411">
        <v>4.6374299917209543</v>
      </c>
      <c r="U105" s="2411">
        <v>4.524860556453147</v>
      </c>
      <c r="V105" s="2411">
        <v>4.499136836330007</v>
      </c>
      <c r="W105" s="2411">
        <v>4.4422227568178627</v>
      </c>
      <c r="X105" s="2411">
        <v>4.6480619229562308</v>
      </c>
      <c r="Y105" s="2411">
        <v>4.6513324840158106</v>
      </c>
      <c r="Z105" s="2411">
        <v>4.5494874248223933</v>
      </c>
      <c r="AA105" s="2411">
        <v>4.6962695158111023</v>
      </c>
      <c r="AB105" s="2411">
        <v>4.7832371192039824</v>
      </c>
      <c r="AC105" s="2411">
        <v>4.946821046437023</v>
      </c>
      <c r="AD105" s="2411">
        <v>5.0567054562264184</v>
      </c>
      <c r="AE105" s="2411">
        <v>7.2462218386086699</v>
      </c>
      <c r="AF105" s="2411"/>
      <c r="AG105" s="182" t="s">
        <v>631</v>
      </c>
      <c r="AH105" s="2546"/>
      <c r="AI105" s="2546"/>
      <c r="AK105" s="172"/>
      <c r="AL105" s="172"/>
      <c r="AM105" s="172"/>
      <c r="AN105" s="172"/>
      <c r="AO105" s="172"/>
      <c r="AP105" s="172"/>
      <c r="AQ105" s="172"/>
      <c r="AR105" s="172"/>
      <c r="AS105" s="172"/>
      <c r="AT105" s="172"/>
      <c r="AU105" s="172"/>
      <c r="BA105" s="138"/>
      <c r="BC105" s="172"/>
      <c r="BD105" s="172"/>
      <c r="BE105" s="172"/>
      <c r="BF105" s="172"/>
      <c r="BG105" s="172"/>
      <c r="BH105" s="172"/>
      <c r="BI105" s="172"/>
      <c r="BJ105" s="172"/>
      <c r="BK105" s="172"/>
      <c r="BL105" s="172"/>
      <c r="BM105" s="172"/>
      <c r="BN105" s="172"/>
      <c r="BO105" s="172"/>
      <c r="BU105" s="138"/>
    </row>
    <row r="106" spans="1:73" s="163" customFormat="1" ht="14.1" customHeight="1" x14ac:dyDescent="0.2">
      <c r="A106" s="133"/>
      <c r="B106" s="578"/>
      <c r="C106" s="1336" t="s">
        <v>1722</v>
      </c>
      <c r="D106" s="178"/>
      <c r="E106" s="1343"/>
      <c r="F106" s="1343"/>
      <c r="G106" s="1343"/>
      <c r="H106" s="1343"/>
      <c r="I106" s="1343"/>
      <c r="J106" s="178"/>
      <c r="K106" s="178"/>
      <c r="L106" s="178"/>
      <c r="M106" s="178"/>
      <c r="N106" s="178"/>
      <c r="O106" s="178"/>
      <c r="P106" s="178"/>
      <c r="Q106" s="178"/>
      <c r="R106" s="178"/>
      <c r="S106" s="178"/>
      <c r="T106" s="2411">
        <v>-0.4555842658769112</v>
      </c>
      <c r="U106" s="2411">
        <v>-0.41426768642024148</v>
      </c>
      <c r="V106" s="2411">
        <v>-0.43689881575480882</v>
      </c>
      <c r="W106" s="2411">
        <v>-0.41651392214526117</v>
      </c>
      <c r="X106" s="2411">
        <v>-0.3912575988525015</v>
      </c>
      <c r="Y106" s="2411">
        <v>-0.40863999928744366</v>
      </c>
      <c r="Z106" s="2411">
        <v>-0.380424057329661</v>
      </c>
      <c r="AA106" s="2411">
        <v>-0.36788889589542889</v>
      </c>
      <c r="AB106" s="2411">
        <v>-0.37603828120525451</v>
      </c>
      <c r="AC106" s="2411">
        <v>-0.43709892244267268</v>
      </c>
      <c r="AD106" s="2411">
        <v>-0.46438957884344489</v>
      </c>
      <c r="AE106" s="2411">
        <v>-0.22183239219966405</v>
      </c>
      <c r="AF106" s="2411"/>
      <c r="AG106" s="182" t="s">
        <v>440</v>
      </c>
      <c r="AH106" s="2546"/>
      <c r="AI106" s="2546"/>
      <c r="AK106" s="172"/>
      <c r="AL106" s="172"/>
      <c r="AM106" s="172"/>
      <c r="AN106" s="172"/>
      <c r="AO106" s="172"/>
      <c r="AP106" s="172"/>
      <c r="AQ106" s="172"/>
      <c r="AR106" s="172"/>
      <c r="AS106" s="172"/>
      <c r="AT106" s="172"/>
      <c r="AU106" s="172"/>
      <c r="BA106" s="138"/>
      <c r="BC106" s="172"/>
      <c r="BD106" s="172"/>
      <c r="BE106" s="172"/>
      <c r="BF106" s="172"/>
      <c r="BG106" s="172"/>
      <c r="BH106" s="172"/>
      <c r="BI106" s="172"/>
      <c r="BJ106" s="172"/>
      <c r="BK106" s="172"/>
      <c r="BL106" s="172"/>
      <c r="BM106" s="172"/>
      <c r="BN106" s="172"/>
      <c r="BO106" s="172"/>
      <c r="BU106" s="138"/>
    </row>
    <row r="107" spans="1:73" s="163" customFormat="1" ht="14.1" customHeight="1" x14ac:dyDescent="0.2">
      <c r="A107" s="133"/>
      <c r="B107" s="578"/>
      <c r="C107" s="1338" t="s">
        <v>1732</v>
      </c>
      <c r="D107" s="193"/>
      <c r="E107" s="1345"/>
      <c r="F107" s="1345"/>
      <c r="G107" s="1345"/>
      <c r="H107" s="1345"/>
      <c r="I107" s="1345"/>
      <c r="J107" s="193"/>
      <c r="K107" s="193"/>
      <c r="L107" s="193"/>
      <c r="M107" s="193"/>
      <c r="N107" s="193"/>
      <c r="O107" s="193"/>
      <c r="P107" s="193"/>
      <c r="Q107" s="193"/>
      <c r="R107" s="193"/>
      <c r="S107" s="193"/>
      <c r="T107" s="2412">
        <v>7.1715945386901927</v>
      </c>
      <c r="U107" s="2412">
        <v>6.7252943628441679</v>
      </c>
      <c r="V107" s="2412">
        <v>6.0410845329992044</v>
      </c>
      <c r="W107" s="2412">
        <v>5.9652767190191538</v>
      </c>
      <c r="X107" s="2412">
        <v>6.1184900361493471</v>
      </c>
      <c r="Y107" s="2412">
        <v>5.9742204334087834</v>
      </c>
      <c r="Z107" s="2412">
        <v>5.3027307452831831</v>
      </c>
      <c r="AA107" s="2412">
        <v>4.8932279889931349</v>
      </c>
      <c r="AB107" s="2412">
        <v>5.8882849118791523</v>
      </c>
      <c r="AC107" s="2412">
        <v>9.7571754054952837</v>
      </c>
      <c r="AD107" s="2412">
        <v>8.3565971813348252</v>
      </c>
      <c r="AE107" s="2412">
        <v>7.5998386044105253</v>
      </c>
      <c r="AF107" s="2412"/>
      <c r="AG107" s="184" t="s">
        <v>439</v>
      </c>
      <c r="AH107" s="2546"/>
      <c r="AI107" s="2546"/>
      <c r="AK107" s="172"/>
      <c r="AL107" s="172"/>
      <c r="AM107" s="172"/>
      <c r="AN107" s="172"/>
      <c r="AO107" s="172"/>
      <c r="AP107" s="172"/>
      <c r="AQ107" s="172"/>
      <c r="AR107" s="172"/>
      <c r="AS107" s="172"/>
      <c r="AT107" s="172"/>
      <c r="AU107" s="172"/>
      <c r="BA107" s="138"/>
      <c r="BC107" s="172"/>
      <c r="BD107" s="172"/>
      <c r="BE107" s="172"/>
      <c r="BF107" s="172"/>
      <c r="BG107" s="172"/>
      <c r="BH107" s="172"/>
      <c r="BI107" s="172"/>
      <c r="BJ107" s="172"/>
      <c r="BK107" s="172"/>
      <c r="BL107" s="172"/>
      <c r="BM107" s="172"/>
      <c r="BN107" s="172"/>
      <c r="BO107" s="172"/>
      <c r="BU107" s="138"/>
    </row>
    <row r="108" spans="1:73" s="163" customFormat="1" ht="14.1" customHeight="1" x14ac:dyDescent="0.2">
      <c r="A108" s="133"/>
      <c r="B108" s="578"/>
      <c r="C108" s="1340" t="s">
        <v>371</v>
      </c>
      <c r="D108" s="185"/>
      <c r="E108" s="1347"/>
      <c r="F108" s="1347"/>
      <c r="G108" s="1347"/>
      <c r="H108" s="1347"/>
      <c r="I108" s="1347"/>
      <c r="J108" s="185"/>
      <c r="K108" s="185"/>
      <c r="L108" s="185"/>
      <c r="M108" s="185"/>
      <c r="N108" s="185"/>
      <c r="O108" s="185"/>
      <c r="P108" s="185"/>
      <c r="Q108" s="185"/>
      <c r="R108" s="185"/>
      <c r="S108" s="185"/>
      <c r="T108" s="2413">
        <v>100</v>
      </c>
      <c r="U108" s="2413">
        <v>100</v>
      </c>
      <c r="V108" s="2413">
        <v>100</v>
      </c>
      <c r="W108" s="2413">
        <v>100</v>
      </c>
      <c r="X108" s="2413">
        <v>100</v>
      </c>
      <c r="Y108" s="2413">
        <v>100</v>
      </c>
      <c r="Z108" s="2413">
        <v>100</v>
      </c>
      <c r="AA108" s="2413">
        <v>100</v>
      </c>
      <c r="AB108" s="2413">
        <v>100</v>
      </c>
      <c r="AC108" s="2413">
        <v>100</v>
      </c>
      <c r="AD108" s="2413">
        <v>100</v>
      </c>
      <c r="AE108" s="2413">
        <v>100</v>
      </c>
      <c r="AF108" s="2413"/>
      <c r="AG108" s="202"/>
      <c r="AH108" s="152"/>
      <c r="AI108" s="152"/>
      <c r="AK108" s="172"/>
      <c r="AL108" s="172"/>
      <c r="AM108" s="172"/>
      <c r="AN108" s="172"/>
      <c r="AO108" s="172"/>
      <c r="AP108" s="172"/>
      <c r="AQ108" s="172"/>
      <c r="AR108" s="172"/>
      <c r="AS108" s="172"/>
      <c r="AT108" s="172"/>
      <c r="AU108" s="172"/>
      <c r="BA108" s="138"/>
      <c r="BC108" s="172"/>
      <c r="BD108" s="172"/>
      <c r="BE108" s="172"/>
      <c r="BF108" s="172"/>
      <c r="BG108" s="172"/>
      <c r="BH108" s="172"/>
      <c r="BI108" s="172"/>
      <c r="BJ108" s="172"/>
      <c r="BK108" s="172"/>
      <c r="BL108" s="172"/>
      <c r="BM108" s="172"/>
      <c r="BN108" s="172"/>
      <c r="BO108" s="172"/>
      <c r="BU108" s="138"/>
    </row>
    <row r="109" spans="1:73" s="163" customFormat="1" ht="14.1" customHeight="1" x14ac:dyDescent="0.2">
      <c r="A109" s="133"/>
      <c r="B109" s="578"/>
      <c r="C109" s="61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33"/>
      <c r="AH109" s="133"/>
      <c r="AI109" s="133"/>
      <c r="AK109" s="172"/>
      <c r="AL109" s="172"/>
      <c r="AM109" s="172"/>
      <c r="AN109" s="172"/>
      <c r="AO109" s="172"/>
      <c r="AP109" s="172"/>
      <c r="AQ109" s="172"/>
      <c r="AR109" s="172"/>
      <c r="AS109" s="172"/>
      <c r="AT109" s="172"/>
      <c r="AU109" s="172"/>
      <c r="BA109" s="138"/>
      <c r="BC109" s="172"/>
      <c r="BD109" s="172"/>
      <c r="BE109" s="172"/>
      <c r="BF109" s="172"/>
      <c r="BG109" s="172"/>
      <c r="BH109" s="172"/>
      <c r="BI109" s="172"/>
      <c r="BJ109" s="172"/>
      <c r="BK109" s="172"/>
      <c r="BL109" s="172"/>
      <c r="BM109" s="172"/>
      <c r="BN109" s="172"/>
      <c r="BO109" s="172"/>
      <c r="BU109" s="138"/>
    </row>
    <row r="110" spans="1:73" ht="14.1" customHeight="1" x14ac:dyDescent="0.2">
      <c r="B110" s="577"/>
      <c r="C110" s="611"/>
      <c r="D110" s="156"/>
      <c r="E110" s="156"/>
      <c r="F110" s="156"/>
      <c r="G110" s="156"/>
      <c r="H110" s="156"/>
      <c r="I110" s="156"/>
      <c r="J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21"/>
      <c r="AH110" s="133"/>
      <c r="AI110" s="21"/>
      <c r="AK110" s="26"/>
      <c r="AL110" s="26"/>
      <c r="AM110" s="26"/>
      <c r="AN110" s="26"/>
      <c r="AO110" s="26"/>
      <c r="AP110" s="26"/>
      <c r="AQ110" s="26"/>
      <c r="AR110" s="26"/>
      <c r="AS110" s="26"/>
      <c r="AT110" s="26"/>
      <c r="AU110" s="26"/>
      <c r="BA110" s="24"/>
      <c r="BC110" s="26"/>
      <c r="BD110" s="26"/>
      <c r="BE110" s="26"/>
      <c r="BF110" s="26"/>
      <c r="BG110" s="26"/>
      <c r="BH110" s="26"/>
      <c r="BI110" s="26"/>
      <c r="BJ110" s="26"/>
      <c r="BK110" s="26"/>
      <c r="BL110" s="26"/>
      <c r="BM110" s="26"/>
      <c r="BN110" s="26"/>
      <c r="BO110" s="26"/>
      <c r="BU110" s="24"/>
    </row>
    <row r="111" spans="1:73" s="19" customFormat="1" ht="28.5" customHeight="1" x14ac:dyDescent="0.2">
      <c r="A111" s="40"/>
      <c r="B111" s="576"/>
      <c r="C111" s="666" t="s">
        <v>1346</v>
      </c>
      <c r="D111" s="156"/>
      <c r="E111" s="155"/>
      <c r="F111" s="154"/>
      <c r="G111" s="154"/>
      <c r="H111" s="154"/>
      <c r="I111" s="154"/>
      <c r="J111" s="154"/>
      <c r="K111" s="999"/>
      <c r="L111" s="999"/>
      <c r="M111" s="999"/>
      <c r="N111" s="1047"/>
      <c r="O111" s="1047"/>
      <c r="P111" s="1256"/>
      <c r="Q111" s="1256"/>
      <c r="R111" s="1256"/>
      <c r="S111" s="1047"/>
      <c r="T111" s="1047"/>
      <c r="U111" s="1534"/>
      <c r="V111" s="1534"/>
      <c r="W111" s="2543"/>
      <c r="X111" s="1534"/>
      <c r="Y111" s="2762" t="s">
        <v>751</v>
      </c>
      <c r="Z111" s="2763"/>
      <c r="AA111" s="2763"/>
      <c r="AB111" s="2763"/>
      <c r="AC111" s="2763"/>
      <c r="AD111" s="2763"/>
      <c r="AE111" s="2763"/>
      <c r="AF111" s="2763"/>
      <c r="AG111" s="2764"/>
      <c r="AH111" s="133"/>
      <c r="AI111" s="2543"/>
      <c r="AK111" s="42"/>
      <c r="AL111" s="42"/>
      <c r="AM111" s="42"/>
      <c r="AN111" s="42"/>
      <c r="AO111" s="42"/>
      <c r="AP111" s="42"/>
      <c r="AQ111" s="42"/>
      <c r="AR111" s="42"/>
      <c r="AS111" s="42"/>
      <c r="AT111" s="42"/>
      <c r="AU111" s="42"/>
      <c r="BC111" s="97"/>
      <c r="BD111" s="42"/>
      <c r="BE111" s="42"/>
      <c r="BF111" s="42"/>
      <c r="BG111" s="42"/>
      <c r="BH111" s="42"/>
      <c r="BI111" s="42"/>
      <c r="BJ111" s="42"/>
      <c r="BK111" s="42"/>
      <c r="BL111" s="42"/>
      <c r="BM111" s="42"/>
      <c r="BN111" s="42"/>
      <c r="BO111" s="42"/>
    </row>
    <row r="112" spans="1:73" s="19" customFormat="1" ht="40.5" customHeight="1" x14ac:dyDescent="0.2">
      <c r="A112" s="40"/>
      <c r="B112" s="576"/>
      <c r="C112" s="464"/>
      <c r="D112" s="154"/>
      <c r="E112" s="154"/>
      <c r="F112" s="154"/>
      <c r="G112" s="154"/>
      <c r="H112" s="154"/>
      <c r="I112" s="154"/>
      <c r="J112" s="154"/>
      <c r="K112" s="999"/>
      <c r="L112" s="999"/>
      <c r="M112" s="999"/>
      <c r="N112" s="1047"/>
      <c r="O112" s="1047"/>
      <c r="P112" s="1256"/>
      <c r="Q112" s="1256"/>
      <c r="R112" s="1256"/>
      <c r="S112" s="1534"/>
      <c r="T112" s="1534"/>
      <c r="U112" s="1534"/>
      <c r="V112" s="1534"/>
      <c r="W112" s="2543"/>
      <c r="X112" s="1534"/>
      <c r="Y112" s="2765"/>
      <c r="Z112" s="2766"/>
      <c r="AA112" s="2766"/>
      <c r="AB112" s="2766"/>
      <c r="AC112" s="2766"/>
      <c r="AD112" s="2766"/>
      <c r="AE112" s="2766"/>
      <c r="AF112" s="2766"/>
      <c r="AG112" s="2767"/>
      <c r="AH112" s="133"/>
      <c r="AI112" s="2543"/>
      <c r="AJ112" s="40"/>
      <c r="AK112" s="40"/>
      <c r="AL112" s="40"/>
      <c r="AM112" s="40"/>
      <c r="AN112" s="40"/>
      <c r="BC112" s="42"/>
      <c r="BD112" s="42"/>
      <c r="BE112" s="42"/>
      <c r="BF112" s="42"/>
      <c r="BG112" s="42"/>
      <c r="BH112" s="42"/>
      <c r="BI112" s="42"/>
      <c r="BJ112" s="42"/>
      <c r="BK112" s="42"/>
      <c r="BL112" s="42"/>
      <c r="BM112" s="42"/>
      <c r="BN112" s="42"/>
      <c r="BO112" s="42"/>
    </row>
    <row r="113" spans="1:78" s="163" customFormat="1" ht="14.1" customHeight="1" x14ac:dyDescent="0.2">
      <c r="A113" s="133"/>
      <c r="B113" s="578"/>
      <c r="C113" s="603"/>
      <c r="D113" s="150"/>
      <c r="E113" s="145"/>
      <c r="H113" s="150"/>
      <c r="I113" s="189"/>
      <c r="J113" s="145"/>
      <c r="K113" s="150"/>
      <c r="L113" s="150"/>
      <c r="M113" s="150"/>
      <c r="N113" s="150"/>
      <c r="O113" s="145"/>
      <c r="P113" s="150"/>
      <c r="Q113" s="150"/>
      <c r="R113" s="150"/>
      <c r="S113" s="150"/>
      <c r="T113" s="145" t="s">
        <v>1245</v>
      </c>
      <c r="V113" s="197"/>
      <c r="W113" s="197"/>
      <c r="AG113" s="197" t="s">
        <v>1472</v>
      </c>
      <c r="AH113" s="133"/>
      <c r="AI113" s="197"/>
      <c r="AJ113" s="136"/>
      <c r="AK113" s="133"/>
      <c r="AL113" s="133"/>
      <c r="AM113" s="133"/>
      <c r="AN113" s="133"/>
      <c r="AW113" s="133"/>
      <c r="AX113" s="134" t="s">
        <v>1249</v>
      </c>
      <c r="AY113" s="134" t="s">
        <v>1249</v>
      </c>
      <c r="AZ113" s="134"/>
      <c r="BA113" s="133"/>
      <c r="BB113" s="133"/>
      <c r="BC113" s="198"/>
      <c r="BD113" s="135"/>
      <c r="BE113" s="132"/>
      <c r="BF113" s="132"/>
      <c r="BG113" s="132"/>
      <c r="BH113" s="132"/>
      <c r="BI113" s="132"/>
      <c r="BJ113" s="132"/>
      <c r="BK113" s="132"/>
      <c r="BL113" s="132"/>
      <c r="BM113" s="132"/>
      <c r="BN113" s="133"/>
      <c r="BO113" s="133"/>
      <c r="BP113" s="133"/>
      <c r="BQ113" s="133"/>
      <c r="BR113" s="134" t="s">
        <v>1439</v>
      </c>
      <c r="BS113" s="134" t="s">
        <v>1439</v>
      </c>
      <c r="BT113" s="134"/>
      <c r="BU113" s="133"/>
    </row>
    <row r="114" spans="1:78" s="163" customFormat="1" ht="14.1" customHeight="1" x14ac:dyDescent="0.2">
      <c r="A114" s="133"/>
      <c r="B114" s="578"/>
      <c r="C114" s="2768" t="s">
        <v>1422</v>
      </c>
      <c r="D114" s="526"/>
      <c r="E114" s="896"/>
      <c r="F114" s="896"/>
      <c r="G114" s="896"/>
      <c r="H114" s="896"/>
      <c r="I114" s="896"/>
      <c r="J114" s="526"/>
      <c r="K114" s="526"/>
      <c r="L114" s="526"/>
      <c r="M114" s="526"/>
      <c r="N114" s="526"/>
      <c r="O114" s="526"/>
      <c r="P114" s="526"/>
      <c r="Q114" s="526"/>
      <c r="R114" s="526"/>
      <c r="S114" s="526"/>
      <c r="T114" s="526" t="s">
        <v>489</v>
      </c>
      <c r="U114" s="526" t="s">
        <v>1232</v>
      </c>
      <c r="V114" s="526" t="s">
        <v>2147</v>
      </c>
      <c r="W114" s="526" t="s">
        <v>414</v>
      </c>
      <c r="X114" s="526" t="s">
        <v>168</v>
      </c>
      <c r="Y114" s="526" t="s">
        <v>428</v>
      </c>
      <c r="Z114" s="526" t="s">
        <v>1668</v>
      </c>
      <c r="AA114" s="526" t="s">
        <v>1677</v>
      </c>
      <c r="AB114" s="526" t="s">
        <v>1776</v>
      </c>
      <c r="AC114" s="526" t="s">
        <v>2148</v>
      </c>
      <c r="AD114" s="526" t="s">
        <v>2149</v>
      </c>
      <c r="AE114" s="526" t="s">
        <v>2150</v>
      </c>
      <c r="AF114" s="2460"/>
      <c r="AG114" s="2760" t="s">
        <v>1242</v>
      </c>
      <c r="AH114" s="133"/>
      <c r="AI114" s="2544"/>
      <c r="AJ114" s="134"/>
      <c r="AK114" s="134"/>
      <c r="AL114" s="136"/>
      <c r="AM114" s="133"/>
      <c r="AN114" s="133"/>
      <c r="AW114" s="199"/>
    </row>
    <row r="115" spans="1:78" s="163" customFormat="1" ht="14.1" customHeight="1" x14ac:dyDescent="0.2">
      <c r="A115" s="133"/>
      <c r="B115" s="204"/>
      <c r="C115" s="2769"/>
      <c r="D115" s="527"/>
      <c r="E115" s="898"/>
      <c r="F115" s="898"/>
      <c r="G115" s="898"/>
      <c r="H115" s="898"/>
      <c r="I115" s="898"/>
      <c r="J115" s="527"/>
      <c r="K115" s="527"/>
      <c r="L115" s="527"/>
      <c r="M115" s="527"/>
      <c r="N115" s="527"/>
      <c r="O115" s="527"/>
      <c r="P115" s="527"/>
      <c r="Q115" s="527"/>
      <c r="R115" s="527"/>
      <c r="S115" s="527"/>
      <c r="T115" s="527">
        <v>2011</v>
      </c>
      <c r="U115" s="527">
        <v>2012</v>
      </c>
      <c r="V115" s="527">
        <v>2013</v>
      </c>
      <c r="W115" s="527">
        <v>2014</v>
      </c>
      <c r="X115" s="527">
        <v>2015</v>
      </c>
      <c r="Y115" s="527">
        <v>2016</v>
      </c>
      <c r="Z115" s="527">
        <v>2017</v>
      </c>
      <c r="AA115" s="527">
        <v>2018</v>
      </c>
      <c r="AB115" s="527">
        <v>2019</v>
      </c>
      <c r="AC115" s="527">
        <v>2020</v>
      </c>
      <c r="AD115" s="527">
        <v>2021</v>
      </c>
      <c r="AE115" s="527">
        <v>2022</v>
      </c>
      <c r="AF115" s="1148"/>
      <c r="AG115" s="2761"/>
      <c r="AH115" s="133"/>
      <c r="AI115" s="2545"/>
      <c r="AJ115" s="1601"/>
      <c r="AK115" s="134"/>
      <c r="AL115" s="134"/>
      <c r="AM115" s="133"/>
      <c r="AN115" s="133"/>
      <c r="AW115" s="199"/>
    </row>
    <row r="116" spans="1:78" s="163" customFormat="1" ht="14.1" customHeight="1" x14ac:dyDescent="0.2">
      <c r="A116" s="133"/>
      <c r="B116" s="578"/>
      <c r="C116" s="1336" t="s">
        <v>1058</v>
      </c>
      <c r="D116" s="169"/>
      <c r="E116" s="944"/>
      <c r="F116" s="1337"/>
      <c r="G116" s="1337"/>
      <c r="H116" s="1337"/>
      <c r="I116" s="1337"/>
      <c r="J116" s="164"/>
      <c r="K116" s="164"/>
      <c r="L116" s="164"/>
      <c r="M116" s="164"/>
      <c r="N116" s="164"/>
      <c r="O116" s="164"/>
      <c r="P116" s="164"/>
      <c r="Q116" s="164"/>
      <c r="R116" s="164"/>
      <c r="S116" s="164"/>
      <c r="T116" s="164">
        <v>3791902.2395386668</v>
      </c>
      <c r="U116" s="164">
        <v>3790409.135571572</v>
      </c>
      <c r="V116" s="164">
        <v>4167506.4914744329</v>
      </c>
      <c r="W116" s="164">
        <v>4194193.6785102682</v>
      </c>
      <c r="X116" s="164">
        <v>4190129.468954823</v>
      </c>
      <c r="Y116" s="164">
        <v>4206730.6286851335</v>
      </c>
      <c r="Z116" s="164">
        <v>4477171.7727450253</v>
      </c>
      <c r="AA116" s="164">
        <v>4366483.4050894119</v>
      </c>
      <c r="AB116" s="164">
        <v>4453770.4176909272</v>
      </c>
      <c r="AC116" s="164">
        <v>4271791.4946460975</v>
      </c>
      <c r="AD116" s="164">
        <v>4380358.5528148292</v>
      </c>
      <c r="AE116" s="164">
        <v>4678294.927537418</v>
      </c>
      <c r="AF116" s="164"/>
      <c r="AG116" s="182" t="s">
        <v>1423</v>
      </c>
      <c r="AH116" s="2546"/>
      <c r="AI116" s="2546"/>
      <c r="AJ116" s="1601" t="e">
        <f>AB116-#REF!</f>
        <v>#REF!</v>
      </c>
      <c r="AK116" s="134"/>
      <c r="AL116" s="136"/>
      <c r="AM116" s="133"/>
      <c r="AN116" s="133"/>
      <c r="AW116" s="199"/>
    </row>
    <row r="117" spans="1:78" s="163" customFormat="1" ht="14.1" customHeight="1" x14ac:dyDescent="0.2">
      <c r="A117" s="133"/>
      <c r="B117" s="578"/>
      <c r="C117" s="1336" t="s">
        <v>1248</v>
      </c>
      <c r="D117" s="169"/>
      <c r="E117" s="944"/>
      <c r="F117" s="1337"/>
      <c r="G117" s="1337"/>
      <c r="H117" s="1337"/>
      <c r="I117" s="1337"/>
      <c r="J117" s="164"/>
      <c r="K117" s="164"/>
      <c r="L117" s="164"/>
      <c r="M117" s="164"/>
      <c r="N117" s="164"/>
      <c r="O117" s="164"/>
      <c r="P117" s="164"/>
      <c r="Q117" s="164"/>
      <c r="R117" s="164"/>
      <c r="S117" s="164"/>
      <c r="T117" s="164">
        <v>4192891.8245162927</v>
      </c>
      <c r="U117" s="164">
        <v>4141160.077514403</v>
      </c>
      <c r="V117" s="164">
        <v>4147977.2530443417</v>
      </c>
      <c r="W117" s="164">
        <v>4119125.1245867698</v>
      </c>
      <c r="X117" s="164">
        <v>4169112.4943194422</v>
      </c>
      <c r="Y117" s="164">
        <v>4275168.6849732716</v>
      </c>
      <c r="Z117" s="164">
        <v>4357634.8090533763</v>
      </c>
      <c r="AA117" s="164">
        <v>4435226.3817876158</v>
      </c>
      <c r="AB117" s="164">
        <v>4449123.383723137</v>
      </c>
      <c r="AC117" s="164">
        <v>4705952.9473299608</v>
      </c>
      <c r="AD117" s="164">
        <v>4689702.8630021866</v>
      </c>
      <c r="AE117" s="164">
        <v>4918483.1714735655</v>
      </c>
      <c r="AF117" s="164"/>
      <c r="AG117" s="182" t="s">
        <v>1433</v>
      </c>
      <c r="AH117" s="2546"/>
      <c r="AI117" s="2546"/>
      <c r="AJ117" s="1601" t="e">
        <f>AB117-#REF!</f>
        <v>#REF!</v>
      </c>
      <c r="AK117" s="134"/>
      <c r="AL117" s="136"/>
      <c r="AM117" s="133"/>
      <c r="AN117" s="133"/>
      <c r="AW117" s="199"/>
    </row>
    <row r="118" spans="1:78" s="163" customFormat="1" ht="14.1" customHeight="1" x14ac:dyDescent="0.2">
      <c r="A118" s="133"/>
      <c r="B118" s="578"/>
      <c r="C118" s="1336" t="s">
        <v>70</v>
      </c>
      <c r="D118" s="169"/>
      <c r="E118" s="944"/>
      <c r="F118" s="1337"/>
      <c r="G118" s="1337"/>
      <c r="H118" s="1337"/>
      <c r="I118" s="1337"/>
      <c r="J118" s="164"/>
      <c r="K118" s="164"/>
      <c r="L118" s="164"/>
      <c r="M118" s="164"/>
      <c r="N118" s="164"/>
      <c r="O118" s="164"/>
      <c r="P118" s="164"/>
      <c r="Q118" s="164"/>
      <c r="R118" s="164"/>
      <c r="S118" s="164"/>
      <c r="T118" s="164">
        <v>57749.319412811186</v>
      </c>
      <c r="U118" s="164">
        <v>20065.298668206233</v>
      </c>
      <c r="V118" s="164">
        <v>34004.962339348553</v>
      </c>
      <c r="W118" s="164">
        <v>-47613.084400702632</v>
      </c>
      <c r="X118" s="164">
        <v>111322.55378075037</v>
      </c>
      <c r="Y118" s="164">
        <v>-48274.477589672744</v>
      </c>
      <c r="Z118" s="164">
        <v>61495.702783156928</v>
      </c>
      <c r="AA118" s="164">
        <v>98250.778173341183</v>
      </c>
      <c r="AB118" s="164">
        <v>101311.87477406947</v>
      </c>
      <c r="AC118" s="164">
        <v>-136455.12221831916</v>
      </c>
      <c r="AD118" s="164">
        <v>-147081.08918770921</v>
      </c>
      <c r="AE118" s="164">
        <v>274826.18509783957</v>
      </c>
      <c r="AF118" s="164"/>
      <c r="AG118" s="182" t="s">
        <v>1434</v>
      </c>
      <c r="AH118" s="2546"/>
      <c r="AI118" s="2546"/>
      <c r="AJ118" s="1601" t="e">
        <f>AB118-#REF!</f>
        <v>#REF!</v>
      </c>
      <c r="AK118" s="134"/>
      <c r="AL118" s="136"/>
      <c r="AM118" s="133"/>
      <c r="AN118" s="133"/>
      <c r="AW118" s="199"/>
    </row>
    <row r="119" spans="1:78" s="163" customFormat="1" ht="14.1" customHeight="1" x14ac:dyDescent="0.2">
      <c r="A119" s="133"/>
      <c r="B119" s="578"/>
      <c r="C119" s="1338" t="s">
        <v>636</v>
      </c>
      <c r="D119" s="667"/>
      <c r="E119" s="939"/>
      <c r="F119" s="1339"/>
      <c r="G119" s="1339"/>
      <c r="H119" s="1339"/>
      <c r="I119" s="1339"/>
      <c r="J119" s="165"/>
      <c r="K119" s="165"/>
      <c r="L119" s="165"/>
      <c r="M119" s="165"/>
      <c r="N119" s="165"/>
      <c r="O119" s="165"/>
      <c r="P119" s="165"/>
      <c r="Q119" s="165"/>
      <c r="R119" s="165"/>
      <c r="S119" s="165"/>
      <c r="T119" s="165">
        <v>2142454.8918430596</v>
      </c>
      <c r="U119" s="165">
        <v>2197772.7912700544</v>
      </c>
      <c r="V119" s="165">
        <v>2199156.8454939662</v>
      </c>
      <c r="W119" s="165">
        <v>2064840.9224512191</v>
      </c>
      <c r="X119" s="165">
        <v>2222950.4094429575</v>
      </c>
      <c r="Y119" s="165">
        <v>2355120.9787955573</v>
      </c>
      <c r="Z119" s="165">
        <v>2174800.2674109829</v>
      </c>
      <c r="AA119" s="165">
        <v>2214383.3929142635</v>
      </c>
      <c r="AB119" s="165">
        <v>2084900.4083768432</v>
      </c>
      <c r="AC119" s="165">
        <v>2144481.9209304061</v>
      </c>
      <c r="AD119" s="165">
        <v>2360847.5426533683</v>
      </c>
      <c r="AE119" s="165">
        <v>2358222.9196797144</v>
      </c>
      <c r="AF119" s="164"/>
      <c r="AG119" s="182" t="s">
        <v>1435</v>
      </c>
      <c r="AH119" s="2546"/>
      <c r="AI119" s="2546"/>
      <c r="AJ119" s="1601" t="e">
        <f>AB119-#REF!</f>
        <v>#REF!</v>
      </c>
      <c r="AK119" s="134"/>
      <c r="AL119" s="136"/>
      <c r="AM119" s="133"/>
      <c r="AN119" s="133"/>
      <c r="AW119" s="199"/>
    </row>
    <row r="120" spans="1:78" s="163" customFormat="1" ht="14.1" customHeight="1" x14ac:dyDescent="0.2">
      <c r="A120" s="133"/>
      <c r="B120" s="578"/>
      <c r="C120" s="1338" t="s">
        <v>1247</v>
      </c>
      <c r="D120" s="667"/>
      <c r="E120" s="939"/>
      <c r="F120" s="1339"/>
      <c r="G120" s="1339"/>
      <c r="H120" s="1339"/>
      <c r="I120" s="1339"/>
      <c r="J120" s="165"/>
      <c r="K120" s="165"/>
      <c r="L120" s="165"/>
      <c r="M120" s="165"/>
      <c r="N120" s="165"/>
      <c r="O120" s="165"/>
      <c r="P120" s="165"/>
      <c r="Q120" s="165"/>
      <c r="R120" s="165"/>
      <c r="S120" s="165"/>
      <c r="T120" s="165">
        <v>1799214.6262782449</v>
      </c>
      <c r="U120" s="165">
        <v>1867087.1479954296</v>
      </c>
      <c r="V120" s="165">
        <v>2252691.0462634061</v>
      </c>
      <c r="W120" s="165">
        <v>2092296.3919740147</v>
      </c>
      <c r="X120" s="165">
        <v>2355289.9378590886</v>
      </c>
      <c r="Y120" s="165">
        <v>2238408.4449177464</v>
      </c>
      <c r="Z120" s="165">
        <v>2355832.933885789</v>
      </c>
      <c r="AA120" s="165">
        <v>2243891.194389401</v>
      </c>
      <c r="AB120" s="165">
        <v>2190859.3171187029</v>
      </c>
      <c r="AC120" s="165">
        <v>1573865.3460282236</v>
      </c>
      <c r="AD120" s="165">
        <v>1904422.1432783017</v>
      </c>
      <c r="AE120" s="165">
        <v>2392860.8608414065</v>
      </c>
      <c r="AF120" s="165"/>
      <c r="AG120" s="206"/>
      <c r="AH120" s="151"/>
      <c r="AI120" s="151"/>
      <c r="AJ120" s="1601" t="e">
        <f>AB120-#REF!</f>
        <v>#REF!</v>
      </c>
      <c r="AK120" s="134"/>
      <c r="AL120" s="136"/>
      <c r="AM120" s="133"/>
      <c r="AN120" s="133"/>
      <c r="AW120" s="199"/>
    </row>
    <row r="121" spans="1:78" s="163" customFormat="1" ht="14.1" customHeight="1" x14ac:dyDescent="0.2">
      <c r="A121" s="133"/>
      <c r="B121" s="578"/>
      <c r="C121" s="1336" t="s">
        <v>657</v>
      </c>
      <c r="D121" s="169"/>
      <c r="E121" s="944"/>
      <c r="F121" s="1337"/>
      <c r="G121" s="1337"/>
      <c r="H121" s="1337"/>
      <c r="I121" s="1337"/>
      <c r="J121" s="164"/>
      <c r="K121" s="164"/>
      <c r="L121" s="164"/>
      <c r="M121" s="164"/>
      <c r="N121" s="164"/>
      <c r="O121" s="164"/>
      <c r="P121" s="164"/>
      <c r="Q121" s="164"/>
      <c r="R121" s="164"/>
      <c r="S121" s="164"/>
      <c r="T121" s="164">
        <v>2989227.2806206341</v>
      </c>
      <c r="U121" s="164">
        <v>2883278.6117947805</v>
      </c>
      <c r="V121" s="164">
        <v>3145978.4226114606</v>
      </c>
      <c r="W121" s="164">
        <v>3064233.3001957536</v>
      </c>
      <c r="X121" s="164">
        <v>3527513.9464422776</v>
      </c>
      <c r="Y121" s="164">
        <v>3560080.1686109328</v>
      </c>
      <c r="Z121" s="164">
        <v>3557909.7264661589</v>
      </c>
      <c r="AA121" s="164">
        <v>3486984.1020040642</v>
      </c>
      <c r="AB121" s="164">
        <v>3438933.6599195451</v>
      </c>
      <c r="AC121" s="164">
        <v>2765528.0007213205</v>
      </c>
      <c r="AD121" s="164">
        <v>3276346.1920484938</v>
      </c>
      <c r="AE121" s="164">
        <v>3117758.9294679612</v>
      </c>
      <c r="AF121" s="164"/>
      <c r="AG121" s="182" t="s">
        <v>1436</v>
      </c>
      <c r="AH121" s="2546"/>
      <c r="AI121" s="2546"/>
      <c r="AJ121" s="1601" t="e">
        <f>AB121-#REF!</f>
        <v>#REF!</v>
      </c>
      <c r="AK121" s="134"/>
      <c r="AL121" s="136"/>
      <c r="AM121" s="133"/>
      <c r="AN121" s="133"/>
      <c r="AW121" s="199"/>
    </row>
    <row r="122" spans="1:78" s="163" customFormat="1" ht="14.1" customHeight="1" x14ac:dyDescent="0.2">
      <c r="A122" s="133" t="s">
        <v>394</v>
      </c>
      <c r="B122" s="596" t="s">
        <v>443</v>
      </c>
      <c r="C122" s="1336" t="s">
        <v>1723</v>
      </c>
      <c r="D122" s="169"/>
      <c r="E122" s="944"/>
      <c r="F122" s="944"/>
      <c r="G122" s="944"/>
      <c r="H122" s="944"/>
      <c r="I122" s="944"/>
      <c r="J122" s="169"/>
      <c r="K122" s="169"/>
      <c r="L122" s="169"/>
      <c r="M122" s="169"/>
      <c r="N122" s="169"/>
      <c r="O122" s="164"/>
      <c r="P122" s="164"/>
      <c r="Q122" s="164"/>
      <c r="R122" s="164"/>
      <c r="S122" s="164"/>
      <c r="T122" s="164">
        <v>56817.233305291767</v>
      </c>
      <c r="U122" s="164">
        <v>58731.819804000857</v>
      </c>
      <c r="V122" s="164">
        <v>64965.159385142171</v>
      </c>
      <c r="W122" s="164">
        <v>62946.320818159089</v>
      </c>
      <c r="X122" s="164">
        <v>58872.50517667539</v>
      </c>
      <c r="Y122" s="164">
        <v>59905.477290941199</v>
      </c>
      <c r="Z122" s="164">
        <v>57802.51993910774</v>
      </c>
      <c r="AA122" s="164">
        <v>56395.914774415985</v>
      </c>
      <c r="AB122" s="164">
        <v>71529.436044220478</v>
      </c>
      <c r="AC122" s="164">
        <v>84555.900084706169</v>
      </c>
      <c r="AD122" s="164">
        <v>79668.897989007688</v>
      </c>
      <c r="AE122" s="164">
        <v>73150.802102150483</v>
      </c>
      <c r="AF122" s="164"/>
      <c r="AG122" s="182" t="s">
        <v>1437</v>
      </c>
      <c r="AH122" s="2546"/>
      <c r="AI122" s="2546"/>
      <c r="AJ122" s="1601" t="e">
        <f>AB122-#REF!</f>
        <v>#REF!</v>
      </c>
      <c r="AK122" s="134"/>
      <c r="AL122" s="136"/>
      <c r="AM122" s="133"/>
      <c r="AN122" s="133"/>
      <c r="AW122" s="199"/>
    </row>
    <row r="123" spans="1:78" s="163" customFormat="1" ht="14.1" customHeight="1" x14ac:dyDescent="0.2">
      <c r="A123" s="133"/>
      <c r="B123" s="578"/>
      <c r="C123" s="1338" t="s">
        <v>1250</v>
      </c>
      <c r="D123" s="667"/>
      <c r="E123" s="939"/>
      <c r="F123" s="1339"/>
      <c r="G123" s="1339"/>
      <c r="H123" s="1339"/>
      <c r="I123" s="1339"/>
      <c r="J123" s="165"/>
      <c r="K123" s="165"/>
      <c r="L123" s="165"/>
      <c r="M123" s="165"/>
      <c r="N123" s="165"/>
      <c r="O123" s="165"/>
      <c r="P123" s="165"/>
      <c r="Q123" s="165"/>
      <c r="R123" s="165"/>
      <c r="S123" s="165"/>
      <c r="T123" s="165">
        <v>1246829.8876476809</v>
      </c>
      <c r="U123" s="165">
        <v>1074923.2836033516</v>
      </c>
      <c r="V123" s="165">
        <v>958252.53573319688</v>
      </c>
      <c r="W123" s="165">
        <v>1034883.2290398981</v>
      </c>
      <c r="X123" s="165">
        <v>1231096.5137598645</v>
      </c>
      <c r="Y123" s="165">
        <v>1381577.2009841278</v>
      </c>
      <c r="Z123" s="165">
        <v>1259879.3125194777</v>
      </c>
      <c r="AA123" s="165">
        <v>1299488.8223890793</v>
      </c>
      <c r="AB123" s="165">
        <v>1319603.7788450625</v>
      </c>
      <c r="AC123" s="165">
        <v>1276218.5547778029</v>
      </c>
      <c r="AD123" s="165">
        <v>1451592.9467591997</v>
      </c>
      <c r="AE123" s="165">
        <v>798048.87072870508</v>
      </c>
      <c r="AF123" s="165"/>
      <c r="AG123" s="184" t="s">
        <v>1438</v>
      </c>
      <c r="AH123" s="2546"/>
      <c r="AI123" s="2546"/>
      <c r="AJ123" s="1601" t="e">
        <f>AB123-#REF!</f>
        <v>#REF!</v>
      </c>
      <c r="AK123" s="134"/>
      <c r="AL123" s="136"/>
      <c r="AM123" s="133"/>
      <c r="AN123" s="133"/>
      <c r="AW123" s="199"/>
    </row>
    <row r="124" spans="1:78" s="163" customFormat="1" ht="14.1" customHeight="1" x14ac:dyDescent="0.2">
      <c r="A124" s="133"/>
      <c r="B124" s="578"/>
      <c r="C124" s="1340" t="s">
        <v>1246</v>
      </c>
      <c r="D124" s="867"/>
      <c r="E124" s="1277"/>
      <c r="F124" s="1341"/>
      <c r="G124" s="1341"/>
      <c r="H124" s="1341"/>
      <c r="I124" s="1341"/>
      <c r="J124" s="201"/>
      <c r="K124" s="201"/>
      <c r="L124" s="201"/>
      <c r="M124" s="201"/>
      <c r="N124" s="201"/>
      <c r="O124" s="201"/>
      <c r="P124" s="201"/>
      <c r="Q124" s="201"/>
      <c r="R124" s="201"/>
      <c r="S124" s="201"/>
      <c r="T124" s="201">
        <v>1799214.6262782449</v>
      </c>
      <c r="U124" s="201">
        <v>1867087.1479954296</v>
      </c>
      <c r="V124" s="201">
        <v>2252691.0462634061</v>
      </c>
      <c r="W124" s="201">
        <v>2092296.3919740147</v>
      </c>
      <c r="X124" s="201">
        <v>2355289.9378590886</v>
      </c>
      <c r="Y124" s="201">
        <v>2238408.4449177464</v>
      </c>
      <c r="Z124" s="201">
        <v>2355832.933885789</v>
      </c>
      <c r="AA124" s="201">
        <v>2243891.194389401</v>
      </c>
      <c r="AB124" s="201">
        <v>2190859.3171187029</v>
      </c>
      <c r="AC124" s="201">
        <v>1573865.3460282236</v>
      </c>
      <c r="AD124" s="201">
        <v>1904422.1432783017</v>
      </c>
      <c r="AE124" s="201">
        <v>2392860.8608414065</v>
      </c>
      <c r="AF124" s="201"/>
      <c r="AG124" s="187"/>
      <c r="AH124" s="151"/>
      <c r="AI124" s="151"/>
      <c r="AJ124" s="1601" t="e">
        <f>AB124-#REF!</f>
        <v>#REF!</v>
      </c>
      <c r="AK124" s="134"/>
      <c r="AL124" s="136"/>
      <c r="AM124" s="1550"/>
      <c r="AN124" s="133"/>
      <c r="AW124" s="199"/>
    </row>
    <row r="125" spans="1:78" s="163" customFormat="1" ht="14.1" customHeight="1" x14ac:dyDescent="0.2">
      <c r="A125" s="133"/>
      <c r="B125" s="283"/>
      <c r="C125" s="610"/>
      <c r="D125" s="203"/>
      <c r="E125" s="203"/>
      <c r="F125" s="203"/>
      <c r="G125" s="203"/>
      <c r="H125" s="203"/>
      <c r="I125" s="203"/>
      <c r="J125" s="203"/>
      <c r="K125" s="597"/>
      <c r="L125" s="203"/>
      <c r="M125" s="203"/>
      <c r="N125" s="203"/>
      <c r="O125" s="203"/>
      <c r="P125" s="203"/>
      <c r="Q125" s="203"/>
      <c r="R125" s="203"/>
      <c r="S125" s="203"/>
      <c r="T125" s="203"/>
      <c r="W125" s="203"/>
      <c r="X125" s="203"/>
      <c r="Y125" s="203"/>
      <c r="Z125" s="203"/>
      <c r="AA125" s="203"/>
      <c r="AB125" s="203"/>
      <c r="AC125" s="203"/>
      <c r="AD125" s="203"/>
      <c r="AE125" s="203"/>
      <c r="AF125" s="203"/>
      <c r="AG125" s="203"/>
      <c r="AH125" s="203"/>
      <c r="AI125" s="203"/>
      <c r="AJ125" s="1602"/>
      <c r="AK125" s="133"/>
      <c r="AL125" s="1550"/>
      <c r="AM125" s="1550"/>
      <c r="AN125" s="1550"/>
      <c r="AO125" s="139"/>
      <c r="AP125" s="139"/>
      <c r="AQ125" s="139"/>
      <c r="AR125" s="139"/>
      <c r="AS125" s="139"/>
      <c r="AT125" s="139"/>
      <c r="AU125" s="139"/>
      <c r="AV125" s="137"/>
      <c r="AW125" s="137"/>
      <c r="BA125" s="137"/>
      <c r="BB125" s="137"/>
      <c r="BC125" s="139"/>
      <c r="BD125" s="139"/>
      <c r="BE125" s="139"/>
      <c r="BF125" s="139"/>
      <c r="BG125" s="139"/>
      <c r="BH125" s="139"/>
      <c r="BI125" s="139"/>
      <c r="BJ125" s="139"/>
      <c r="BK125" s="139"/>
      <c r="BL125" s="139"/>
      <c r="BM125" s="139"/>
      <c r="BN125" s="139"/>
      <c r="BO125" s="139"/>
      <c r="BP125" s="137"/>
      <c r="BQ125" s="137"/>
      <c r="BU125" s="137"/>
      <c r="BV125" s="137"/>
      <c r="BW125" s="137"/>
      <c r="BX125" s="137"/>
      <c r="BY125" s="137"/>
      <c r="BZ125" s="137"/>
    </row>
    <row r="126" spans="1:78" s="163" customFormat="1" ht="14.1" customHeight="1" x14ac:dyDescent="0.2">
      <c r="A126" s="133"/>
      <c r="B126" s="204"/>
      <c r="C126" s="604"/>
      <c r="D126" s="151"/>
      <c r="E126" s="148"/>
      <c r="H126" s="150"/>
      <c r="I126" s="189"/>
      <c r="J126" s="148"/>
      <c r="K126" s="150"/>
      <c r="L126" s="150"/>
      <c r="M126" s="150"/>
      <c r="N126" s="150"/>
      <c r="O126" s="148"/>
      <c r="P126" s="150"/>
      <c r="Q126" s="150"/>
      <c r="R126" s="150"/>
      <c r="S126" s="150"/>
      <c r="T126" s="148" t="s">
        <v>654</v>
      </c>
      <c r="W126" s="197"/>
      <c r="X126" s="197"/>
      <c r="Y126" s="197"/>
      <c r="Z126" s="197"/>
      <c r="AA126" s="197"/>
      <c r="AB126" s="197"/>
      <c r="AC126" s="197"/>
      <c r="AD126" s="197"/>
      <c r="AE126" s="197"/>
      <c r="AF126" s="197"/>
      <c r="AG126" s="197" t="s">
        <v>655</v>
      </c>
      <c r="AH126" s="197"/>
      <c r="AI126" s="197"/>
      <c r="AJ126" s="133"/>
      <c r="AK126" s="1550"/>
      <c r="AL126" s="1550"/>
      <c r="AM126" s="1550"/>
      <c r="AN126" s="1550"/>
      <c r="AO126" s="139"/>
      <c r="AP126" s="139"/>
      <c r="AQ126" s="139"/>
      <c r="AR126" s="139"/>
      <c r="AS126" s="139"/>
      <c r="AT126" s="139"/>
      <c r="AU126" s="139"/>
      <c r="AV126" s="137"/>
      <c r="AW126" s="137"/>
      <c r="BA126" s="137"/>
      <c r="BB126" s="137"/>
      <c r="BC126" s="139"/>
      <c r="BD126" s="139"/>
      <c r="BE126" s="139"/>
      <c r="BF126" s="139"/>
      <c r="BG126" s="139"/>
      <c r="BH126" s="139"/>
      <c r="BI126" s="139"/>
      <c r="BJ126" s="139"/>
      <c r="BK126" s="139"/>
      <c r="BL126" s="139"/>
      <c r="BM126" s="139"/>
      <c r="BN126" s="139"/>
      <c r="BO126" s="139"/>
      <c r="BP126" s="137"/>
      <c r="BQ126" s="137"/>
      <c r="BU126" s="137"/>
      <c r="BV126" s="137"/>
      <c r="BW126" s="137"/>
      <c r="BX126" s="137"/>
      <c r="BY126" s="137"/>
      <c r="BZ126" s="137"/>
    </row>
    <row r="127" spans="1:78" s="163" customFormat="1" ht="14.1" customHeight="1" x14ac:dyDescent="0.2">
      <c r="A127" s="133"/>
      <c r="B127" s="204"/>
      <c r="C127" s="2768" t="s">
        <v>1422</v>
      </c>
      <c r="D127" s="526"/>
      <c r="E127" s="896"/>
      <c r="F127" s="896"/>
      <c r="G127" s="896"/>
      <c r="H127" s="896"/>
      <c r="I127" s="896"/>
      <c r="J127" s="526"/>
      <c r="K127" s="526"/>
      <c r="L127" s="526"/>
      <c r="M127" s="526"/>
      <c r="N127" s="526"/>
      <c r="O127" s="526"/>
      <c r="P127" s="526"/>
      <c r="Q127" s="526"/>
      <c r="R127" s="526"/>
      <c r="S127" s="526"/>
      <c r="T127" s="526" t="s">
        <v>489</v>
      </c>
      <c r="U127" s="526" t="s">
        <v>1232</v>
      </c>
      <c r="V127" s="526" t="s">
        <v>2147</v>
      </c>
      <c r="W127" s="526" t="s">
        <v>414</v>
      </c>
      <c r="X127" s="526" t="s">
        <v>168</v>
      </c>
      <c r="Y127" s="526" t="s">
        <v>428</v>
      </c>
      <c r="Z127" s="526" t="s">
        <v>1668</v>
      </c>
      <c r="AA127" s="526" t="s">
        <v>1677</v>
      </c>
      <c r="AB127" s="526" t="s">
        <v>1776</v>
      </c>
      <c r="AC127" s="526" t="s">
        <v>2148</v>
      </c>
      <c r="AD127" s="526" t="s">
        <v>2149</v>
      </c>
      <c r="AE127" s="526" t="s">
        <v>2150</v>
      </c>
      <c r="AF127" s="2460"/>
      <c r="AG127" s="2760" t="s">
        <v>1242</v>
      </c>
      <c r="AH127" s="2544"/>
      <c r="AI127" s="2544"/>
      <c r="AK127" s="139"/>
      <c r="AL127" s="139"/>
      <c r="AM127" s="139"/>
      <c r="AN127" s="139"/>
      <c r="AO127" s="139"/>
      <c r="AP127" s="139"/>
      <c r="AQ127" s="139"/>
      <c r="AR127" s="139"/>
      <c r="AS127" s="139"/>
      <c r="AT127" s="139"/>
      <c r="AU127" s="139"/>
      <c r="AV127" s="137"/>
      <c r="AW127" s="137"/>
      <c r="BA127" s="137"/>
      <c r="BB127" s="137"/>
      <c r="BC127" s="139"/>
      <c r="BD127" s="139"/>
      <c r="BE127" s="139"/>
      <c r="BF127" s="139"/>
      <c r="BG127" s="139"/>
      <c r="BH127" s="139"/>
      <c r="BI127" s="139"/>
      <c r="BJ127" s="139"/>
      <c r="BK127" s="139"/>
      <c r="BL127" s="139"/>
      <c r="BM127" s="139"/>
      <c r="BN127" s="139"/>
      <c r="BO127" s="139"/>
      <c r="BP127" s="137"/>
      <c r="BQ127" s="137"/>
      <c r="BU127" s="137"/>
      <c r="BV127" s="137"/>
      <c r="BW127" s="137"/>
      <c r="BX127" s="137"/>
      <c r="BY127" s="137"/>
      <c r="BZ127" s="137"/>
    </row>
    <row r="128" spans="1:78" s="163" customFormat="1" ht="14.1" customHeight="1" x14ac:dyDescent="0.2">
      <c r="A128" s="133"/>
      <c r="B128" s="204"/>
      <c r="C128" s="2769"/>
      <c r="D128" s="527"/>
      <c r="E128" s="898"/>
      <c r="F128" s="898"/>
      <c r="G128" s="898"/>
      <c r="H128" s="898"/>
      <c r="I128" s="898"/>
      <c r="J128" s="527"/>
      <c r="K128" s="527"/>
      <c r="L128" s="527"/>
      <c r="M128" s="527"/>
      <c r="N128" s="527"/>
      <c r="O128" s="527"/>
      <c r="P128" s="527"/>
      <c r="Q128" s="527"/>
      <c r="R128" s="527"/>
      <c r="S128" s="527"/>
      <c r="T128" s="527">
        <v>2011</v>
      </c>
      <c r="U128" s="527">
        <v>2012</v>
      </c>
      <c r="V128" s="527">
        <v>2013</v>
      </c>
      <c r="W128" s="527">
        <v>2014</v>
      </c>
      <c r="X128" s="527">
        <v>2015</v>
      </c>
      <c r="Y128" s="527">
        <v>2016</v>
      </c>
      <c r="Z128" s="527">
        <v>2017</v>
      </c>
      <c r="AA128" s="527">
        <v>2018</v>
      </c>
      <c r="AB128" s="527">
        <v>2019</v>
      </c>
      <c r="AC128" s="527">
        <v>2020</v>
      </c>
      <c r="AD128" s="527">
        <v>2021</v>
      </c>
      <c r="AE128" s="527">
        <v>2022</v>
      </c>
      <c r="AF128" s="1148"/>
      <c r="AG128" s="2761"/>
      <c r="AH128" s="2545"/>
      <c r="AI128" s="2545"/>
      <c r="AK128" s="138"/>
      <c r="AL128" s="138"/>
      <c r="AM128" s="138"/>
      <c r="AN128" s="138"/>
      <c r="AO128" s="138"/>
      <c r="AP128" s="138"/>
      <c r="AQ128" s="138"/>
      <c r="AR128" s="138"/>
      <c r="AS128" s="138"/>
      <c r="AT128" s="138"/>
      <c r="AU128" s="138"/>
      <c r="AV128" s="137"/>
      <c r="AW128" s="137"/>
      <c r="BA128" s="137"/>
      <c r="BB128" s="137"/>
      <c r="BC128" s="138"/>
      <c r="BD128" s="138"/>
      <c r="BE128" s="138"/>
      <c r="BF128" s="138"/>
      <c r="BG128" s="138"/>
      <c r="BH128" s="138"/>
      <c r="BI128" s="138"/>
      <c r="BJ128" s="138"/>
      <c r="BK128" s="138"/>
      <c r="BL128" s="138"/>
      <c r="BM128" s="138"/>
      <c r="BN128" s="138"/>
      <c r="BO128" s="138"/>
      <c r="BP128" s="137"/>
      <c r="BQ128" s="137"/>
      <c r="BU128" s="137"/>
      <c r="BV128" s="137"/>
      <c r="BW128" s="137"/>
      <c r="BX128" s="137"/>
      <c r="BY128" s="137"/>
      <c r="BZ128" s="137"/>
    </row>
    <row r="129" spans="1:78" s="163" customFormat="1" ht="14.1" customHeight="1" x14ac:dyDescent="0.2">
      <c r="A129" s="133"/>
      <c r="B129" s="204"/>
      <c r="C129" s="1336" t="s">
        <v>1350</v>
      </c>
      <c r="D129" s="178"/>
      <c r="E129" s="1342"/>
      <c r="F129" s="1343"/>
      <c r="G129" s="1343"/>
      <c r="H129" s="1343"/>
      <c r="I129" s="1343"/>
      <c r="J129" s="1008"/>
      <c r="K129" s="178"/>
      <c r="L129" s="178"/>
      <c r="M129" s="178"/>
      <c r="N129" s="178"/>
      <c r="O129" s="1008"/>
      <c r="P129" s="178"/>
      <c r="Q129" s="178"/>
      <c r="R129" s="178"/>
      <c r="S129" s="178"/>
      <c r="T129" s="1008" t="s">
        <v>630</v>
      </c>
      <c r="U129" s="2407">
        <v>-3.9376119761891371E-2</v>
      </c>
      <c r="V129" s="2407">
        <v>9.9487243306782602</v>
      </c>
      <c r="W129" s="2407">
        <v>0.64036341851967382</v>
      </c>
      <c r="X129" s="2407">
        <v>-9.690085549146632E-2</v>
      </c>
      <c r="Y129" s="2407">
        <v>0.39619682048754878</v>
      </c>
      <c r="Z129" s="2407">
        <v>6.4287725535785434</v>
      </c>
      <c r="AA129" s="2407">
        <v>-2.4722832465225886</v>
      </c>
      <c r="AB129" s="2407">
        <v>1.999023115484122</v>
      </c>
      <c r="AC129" s="2407">
        <v>-4.0859520356502195</v>
      </c>
      <c r="AD129" s="2407">
        <v>2.5414877646720457</v>
      </c>
      <c r="AE129" s="2407">
        <v>6.801643544251279</v>
      </c>
      <c r="AF129" s="2407"/>
      <c r="AG129" s="182" t="s">
        <v>1423</v>
      </c>
      <c r="AH129" s="2546"/>
      <c r="AI129" s="2546"/>
      <c r="AK129" s="137"/>
      <c r="AL129" s="137"/>
      <c r="AM129" s="137"/>
      <c r="AN129" s="137"/>
      <c r="AO129" s="137"/>
      <c r="AP129" s="137"/>
      <c r="AQ129" s="137"/>
      <c r="AR129" s="137"/>
      <c r="AS129" s="137"/>
      <c r="AT129" s="137"/>
      <c r="AU129" s="137"/>
      <c r="AV129" s="137"/>
      <c r="AW129" s="137"/>
      <c r="BA129" s="137"/>
      <c r="BB129" s="137"/>
      <c r="BC129" s="137"/>
      <c r="BD129" s="137"/>
      <c r="BE129" s="137"/>
      <c r="BF129" s="137"/>
      <c r="BG129" s="137"/>
      <c r="BH129" s="137"/>
      <c r="BI129" s="137"/>
      <c r="BJ129" s="137"/>
      <c r="BK129" s="137"/>
      <c r="BL129" s="137"/>
      <c r="BM129" s="137"/>
      <c r="BN129" s="137"/>
      <c r="BO129" s="137"/>
      <c r="BP129" s="137"/>
      <c r="BQ129" s="137"/>
      <c r="BU129" s="137"/>
      <c r="BV129" s="137"/>
      <c r="BW129" s="137"/>
      <c r="BX129" s="137"/>
      <c r="BY129" s="137"/>
      <c r="BZ129" s="137"/>
    </row>
    <row r="130" spans="1:78" s="163" customFormat="1" ht="14.1" customHeight="1" x14ac:dyDescent="0.2">
      <c r="A130" s="133"/>
      <c r="B130" s="204"/>
      <c r="C130" s="1336" t="s">
        <v>1248</v>
      </c>
      <c r="D130" s="178"/>
      <c r="E130" s="1342"/>
      <c r="F130" s="1343"/>
      <c r="G130" s="1343"/>
      <c r="H130" s="1343"/>
      <c r="I130" s="1343"/>
      <c r="J130" s="1008"/>
      <c r="K130" s="178"/>
      <c r="L130" s="178"/>
      <c r="M130" s="178"/>
      <c r="N130" s="178"/>
      <c r="O130" s="1008"/>
      <c r="P130" s="178"/>
      <c r="Q130" s="178"/>
      <c r="R130" s="178"/>
      <c r="S130" s="178"/>
      <c r="T130" s="1008" t="s">
        <v>630</v>
      </c>
      <c r="U130" s="2407">
        <v>-1.2337963669706076</v>
      </c>
      <c r="V130" s="2407">
        <v>0.1646199471243337</v>
      </c>
      <c r="W130" s="2407">
        <v>-0.69557103854406277</v>
      </c>
      <c r="X130" s="2407">
        <v>1.2135433671169871</v>
      </c>
      <c r="Y130" s="2407">
        <v>2.5438553360777494</v>
      </c>
      <c r="Z130" s="2407">
        <v>1.9289560285647545</v>
      </c>
      <c r="AA130" s="2407">
        <v>1.780589152928469</v>
      </c>
      <c r="AB130" s="2407">
        <v>0.31333241506197318</v>
      </c>
      <c r="AC130" s="2407">
        <v>5.7725880236637162</v>
      </c>
      <c r="AD130" s="2407">
        <v>-0.3453091118769902</v>
      </c>
      <c r="AE130" s="2407">
        <v>4.8783540269952574</v>
      </c>
      <c r="AF130" s="2407"/>
      <c r="AG130" s="182" t="s">
        <v>1433</v>
      </c>
      <c r="AH130" s="2546"/>
      <c r="AI130" s="2546"/>
      <c r="AK130" s="139"/>
      <c r="AL130" s="139"/>
      <c r="AM130" s="139"/>
      <c r="AN130" s="139"/>
      <c r="AO130" s="139"/>
      <c r="AP130" s="139"/>
      <c r="AQ130" s="139"/>
      <c r="AR130" s="139"/>
      <c r="AS130" s="139"/>
      <c r="AT130" s="139"/>
      <c r="AU130" s="139"/>
      <c r="AV130" s="139"/>
      <c r="AW130" s="137"/>
      <c r="BA130" s="137"/>
      <c r="BB130" s="137"/>
      <c r="BC130" s="139"/>
      <c r="BD130" s="139"/>
      <c r="BE130" s="139"/>
      <c r="BF130" s="139"/>
      <c r="BG130" s="139"/>
      <c r="BH130" s="139"/>
      <c r="BI130" s="139"/>
      <c r="BJ130" s="139"/>
      <c r="BK130" s="139"/>
      <c r="BL130" s="139"/>
      <c r="BM130" s="139"/>
      <c r="BN130" s="139"/>
      <c r="BO130" s="139"/>
      <c r="BP130" s="137"/>
      <c r="BQ130" s="137"/>
      <c r="BU130" s="137"/>
      <c r="BV130" s="137"/>
      <c r="BW130" s="137"/>
      <c r="BX130" s="137"/>
      <c r="BY130" s="137"/>
      <c r="BZ130" s="137"/>
    </row>
    <row r="131" spans="1:78" s="163" customFormat="1" ht="14.1" customHeight="1" x14ac:dyDescent="0.2">
      <c r="A131" s="133"/>
      <c r="B131" s="204"/>
      <c r="C131" s="1336" t="s">
        <v>70</v>
      </c>
      <c r="D131" s="178"/>
      <c r="E131" s="1342"/>
      <c r="F131" s="1343"/>
      <c r="G131" s="1343"/>
      <c r="H131" s="1343"/>
      <c r="I131" s="1343"/>
      <c r="J131" s="1008"/>
      <c r="K131" s="178"/>
      <c r="L131" s="178"/>
      <c r="M131" s="178"/>
      <c r="N131" s="178"/>
      <c r="O131" s="1008"/>
      <c r="P131" s="178"/>
      <c r="Q131" s="178"/>
      <c r="R131" s="178"/>
      <c r="S131" s="178"/>
      <c r="T131" s="1008" t="s">
        <v>630</v>
      </c>
      <c r="U131" s="2407">
        <v>-65.254484603060249</v>
      </c>
      <c r="V131" s="2407">
        <v>69.471498539066971</v>
      </c>
      <c r="W131" s="2407">
        <v>-240.01804773536702</v>
      </c>
      <c r="X131" s="2407">
        <v>333.80664198076522</v>
      </c>
      <c r="Y131" s="2407">
        <v>-143.36450786491054</v>
      </c>
      <c r="Z131" s="2407">
        <v>227.38760905061056</v>
      </c>
      <c r="AA131" s="2407">
        <v>59.768526460764512</v>
      </c>
      <c r="AB131" s="2407">
        <v>3.1155952732788261</v>
      </c>
      <c r="AC131" s="2407">
        <v>-234.68818193584994</v>
      </c>
      <c r="AD131" s="2407">
        <v>-7.7871514067381131</v>
      </c>
      <c r="AE131" s="2407">
        <v>286.85351503421242</v>
      </c>
      <c r="AF131" s="2407"/>
      <c r="AG131" s="182" t="s">
        <v>1434</v>
      </c>
      <c r="AH131" s="2546"/>
      <c r="AI131" s="2546"/>
      <c r="AK131" s="139"/>
      <c r="AL131" s="139"/>
      <c r="AM131" s="139"/>
      <c r="AN131" s="139"/>
      <c r="AO131" s="139"/>
      <c r="AP131" s="139"/>
      <c r="AQ131" s="139"/>
      <c r="AR131" s="139"/>
      <c r="AS131" s="139"/>
      <c r="AT131" s="139"/>
      <c r="AU131" s="139"/>
      <c r="AV131" s="139"/>
      <c r="AW131" s="137"/>
      <c r="BA131" s="137"/>
      <c r="BB131" s="137"/>
      <c r="BC131" s="139"/>
      <c r="BD131" s="139"/>
      <c r="BE131" s="139"/>
      <c r="BF131" s="139"/>
      <c r="BG131" s="139"/>
      <c r="BH131" s="139"/>
      <c r="BI131" s="139"/>
      <c r="BJ131" s="139"/>
      <c r="BK131" s="139"/>
      <c r="BL131" s="139"/>
      <c r="BM131" s="139"/>
      <c r="BN131" s="139"/>
      <c r="BO131" s="139"/>
      <c r="BP131" s="137"/>
      <c r="BQ131" s="137"/>
      <c r="BU131" s="137"/>
      <c r="BV131" s="137"/>
      <c r="BW131" s="137"/>
      <c r="BX131" s="137"/>
      <c r="BY131" s="137"/>
      <c r="BZ131" s="137"/>
    </row>
    <row r="132" spans="1:78" s="163" customFormat="1" ht="14.1" customHeight="1" x14ac:dyDescent="0.2">
      <c r="A132" s="133"/>
      <c r="B132" s="204"/>
      <c r="C132" s="1338" t="s">
        <v>636</v>
      </c>
      <c r="D132" s="193"/>
      <c r="E132" s="1344"/>
      <c r="F132" s="1345"/>
      <c r="G132" s="1345"/>
      <c r="H132" s="1345"/>
      <c r="I132" s="1345"/>
      <c r="J132" s="1009"/>
      <c r="K132" s="193"/>
      <c r="L132" s="193"/>
      <c r="M132" s="193"/>
      <c r="N132" s="193"/>
      <c r="O132" s="1009"/>
      <c r="P132" s="193"/>
      <c r="Q132" s="193"/>
      <c r="R132" s="193"/>
      <c r="S132" s="193"/>
      <c r="T132" s="1009" t="s">
        <v>630</v>
      </c>
      <c r="U132" s="2414">
        <v>2.5819866564101845</v>
      </c>
      <c r="V132" s="2414">
        <v>6.2975309795887391E-2</v>
      </c>
      <c r="W132" s="2414">
        <v>-6.1076099832514501</v>
      </c>
      <c r="X132" s="2414">
        <v>7.6572236278639405</v>
      </c>
      <c r="Y132" s="2414">
        <v>5.9457272996800592</v>
      </c>
      <c r="Z132" s="2414">
        <v>-7.6565370954655982</v>
      </c>
      <c r="AA132" s="2414">
        <v>1.8200809562343379</v>
      </c>
      <c r="AB132" s="2414">
        <v>-5.8473607123205928</v>
      </c>
      <c r="AC132" s="2414">
        <v>2.8577630046103142</v>
      </c>
      <c r="AD132" s="2414">
        <v>10.089412254363506</v>
      </c>
      <c r="AE132" s="2414">
        <v>-0.11117291253395223</v>
      </c>
      <c r="AF132" s="2407"/>
      <c r="AG132" s="182" t="s">
        <v>1435</v>
      </c>
      <c r="AH132" s="2546"/>
      <c r="AI132" s="2546"/>
      <c r="AK132" s="139"/>
      <c r="AL132" s="139"/>
      <c r="AM132" s="139"/>
      <c r="AN132" s="139"/>
      <c r="AO132" s="139"/>
      <c r="AP132" s="139"/>
      <c r="AQ132" s="139"/>
      <c r="AR132" s="139"/>
      <c r="AS132" s="139"/>
      <c r="AT132" s="139"/>
      <c r="AU132" s="139"/>
      <c r="AV132" s="139"/>
      <c r="AW132" s="137"/>
      <c r="BA132" s="137"/>
      <c r="BB132" s="137"/>
      <c r="BC132" s="139"/>
      <c r="BD132" s="139"/>
      <c r="BE132" s="139"/>
      <c r="BF132" s="139"/>
      <c r="BG132" s="139"/>
      <c r="BH132" s="139"/>
      <c r="BI132" s="139"/>
      <c r="BJ132" s="139"/>
      <c r="BK132" s="139"/>
      <c r="BL132" s="139"/>
      <c r="BM132" s="139"/>
      <c r="BN132" s="139"/>
      <c r="BO132" s="139"/>
      <c r="BP132" s="137"/>
      <c r="BQ132" s="137"/>
      <c r="BU132" s="137"/>
      <c r="BV132" s="137"/>
      <c r="BW132" s="137"/>
      <c r="BX132" s="137"/>
      <c r="BY132" s="137"/>
      <c r="BZ132" s="137"/>
    </row>
    <row r="133" spans="1:78" s="163" customFormat="1" ht="14.1" customHeight="1" x14ac:dyDescent="0.2">
      <c r="A133" s="133"/>
      <c r="B133" s="204"/>
      <c r="C133" s="1338" t="s">
        <v>1247</v>
      </c>
      <c r="D133" s="193"/>
      <c r="E133" s="1344"/>
      <c r="F133" s="1345"/>
      <c r="G133" s="1345"/>
      <c r="H133" s="1345"/>
      <c r="I133" s="1345"/>
      <c r="J133" s="1009"/>
      <c r="K133" s="193"/>
      <c r="L133" s="193"/>
      <c r="M133" s="193"/>
      <c r="N133" s="193"/>
      <c r="O133" s="1009"/>
      <c r="P133" s="193"/>
      <c r="Q133" s="193"/>
      <c r="R133" s="193"/>
      <c r="S133" s="193"/>
      <c r="T133" s="1009" t="s">
        <v>630</v>
      </c>
      <c r="U133" s="2414">
        <v>3.7723415942644944</v>
      </c>
      <c r="V133" s="2414">
        <v>20.652699510142014</v>
      </c>
      <c r="W133" s="2414">
        <v>-7.1201354733238631</v>
      </c>
      <c r="X133" s="2414">
        <v>12.569612359602079</v>
      </c>
      <c r="Y133" s="2414">
        <v>-4.9625097557027376</v>
      </c>
      <c r="Z133" s="2414">
        <v>5.2458919744808874</v>
      </c>
      <c r="AA133" s="2414">
        <v>-4.7516841235319518</v>
      </c>
      <c r="AB133" s="2414">
        <v>-2.3633889826431109</v>
      </c>
      <c r="AC133" s="2414">
        <v>-28.162190345563388</v>
      </c>
      <c r="AD133" s="2414">
        <v>21.002863941585904</v>
      </c>
      <c r="AE133" s="2414">
        <v>25.647607558390327</v>
      </c>
      <c r="AF133" s="2414"/>
      <c r="AG133" s="206"/>
      <c r="AH133" s="151"/>
      <c r="AI133" s="151"/>
      <c r="AK133" s="139"/>
      <c r="AL133" s="139"/>
      <c r="AM133" s="139"/>
      <c r="AN133" s="139"/>
      <c r="AO133" s="139"/>
      <c r="AP133" s="139"/>
      <c r="AQ133" s="139"/>
      <c r="AR133" s="139"/>
      <c r="AS133" s="139"/>
      <c r="AT133" s="139"/>
      <c r="AU133" s="139"/>
      <c r="AV133" s="139"/>
      <c r="AW133" s="137"/>
      <c r="BA133" s="137"/>
      <c r="BB133" s="137"/>
      <c r="BC133" s="139"/>
      <c r="BD133" s="139"/>
      <c r="BE133" s="139"/>
      <c r="BF133" s="139"/>
      <c r="BG133" s="139"/>
      <c r="BH133" s="139"/>
      <c r="BI133" s="139"/>
      <c r="BJ133" s="139"/>
      <c r="BK133" s="139"/>
      <c r="BL133" s="139"/>
      <c r="BM133" s="139"/>
      <c r="BN133" s="139"/>
      <c r="BO133" s="139"/>
      <c r="BP133" s="137"/>
      <c r="BQ133" s="137"/>
      <c r="BU133" s="137"/>
      <c r="BV133" s="137"/>
      <c r="BW133" s="137"/>
      <c r="BX133" s="137"/>
      <c r="BY133" s="137"/>
      <c r="BZ133" s="137"/>
    </row>
    <row r="134" spans="1:78" s="163" customFormat="1" ht="14.1" customHeight="1" x14ac:dyDescent="0.2">
      <c r="A134" s="133"/>
      <c r="B134" s="204"/>
      <c r="C134" s="1336" t="s">
        <v>657</v>
      </c>
      <c r="D134" s="178"/>
      <c r="E134" s="1342"/>
      <c r="F134" s="1343"/>
      <c r="G134" s="1343"/>
      <c r="H134" s="1343"/>
      <c r="I134" s="1343"/>
      <c r="J134" s="1008"/>
      <c r="K134" s="178"/>
      <c r="L134" s="178"/>
      <c r="M134" s="178"/>
      <c r="N134" s="178"/>
      <c r="O134" s="1008"/>
      <c r="P134" s="178"/>
      <c r="Q134" s="178"/>
      <c r="R134" s="178"/>
      <c r="S134" s="178"/>
      <c r="T134" s="1008" t="s">
        <v>630</v>
      </c>
      <c r="U134" s="2407">
        <v>-3.5443497225094323</v>
      </c>
      <c r="V134" s="2407">
        <v>9.1111490142520513</v>
      </c>
      <c r="W134" s="2407">
        <v>-2.5984006065703058</v>
      </c>
      <c r="X134" s="2407">
        <v>15.118974335829073</v>
      </c>
      <c r="Y134" s="2407">
        <v>0.92320605001434686</v>
      </c>
      <c r="Z134" s="2407">
        <v>-6.0966103064497013E-2</v>
      </c>
      <c r="AA134" s="2407">
        <v>-1.9934632948807374</v>
      </c>
      <c r="AB134" s="2407">
        <v>-1.3779942976196335</v>
      </c>
      <c r="AC134" s="2407">
        <v>-19.581815928777736</v>
      </c>
      <c r="AD134" s="2407">
        <v>18.470910118933492</v>
      </c>
      <c r="AE134" s="2407">
        <v>-4.840369523996424</v>
      </c>
      <c r="AF134" s="2407"/>
      <c r="AG134" s="182" t="s">
        <v>1436</v>
      </c>
      <c r="AH134" s="2546"/>
      <c r="AI134" s="2546"/>
      <c r="AK134" s="139"/>
      <c r="AL134" s="139"/>
      <c r="AM134" s="139"/>
      <c r="AN134" s="139"/>
      <c r="AO134" s="139"/>
      <c r="AP134" s="139"/>
      <c r="AQ134" s="139"/>
      <c r="AR134" s="139"/>
      <c r="AS134" s="139"/>
      <c r="AT134" s="139"/>
      <c r="AU134" s="139"/>
      <c r="AV134" s="139"/>
      <c r="AW134" s="137"/>
      <c r="BA134" s="137"/>
      <c r="BB134" s="137"/>
      <c r="BC134" s="139"/>
      <c r="BD134" s="139"/>
      <c r="BE134" s="139"/>
      <c r="BF134" s="139"/>
      <c r="BG134" s="139"/>
      <c r="BH134" s="139"/>
      <c r="BI134" s="139"/>
      <c r="BJ134" s="139"/>
      <c r="BK134" s="139"/>
      <c r="BL134" s="139"/>
      <c r="BM134" s="139"/>
      <c r="BN134" s="139"/>
      <c r="BO134" s="139"/>
      <c r="BP134" s="137"/>
      <c r="BQ134" s="137"/>
      <c r="BU134" s="137"/>
      <c r="BV134" s="137"/>
      <c r="BW134" s="137"/>
      <c r="BX134" s="137"/>
      <c r="BY134" s="137"/>
      <c r="BZ134" s="137"/>
    </row>
    <row r="135" spans="1:78" s="163" customFormat="1" ht="14.1" customHeight="1" x14ac:dyDescent="0.2">
      <c r="A135" s="133"/>
      <c r="B135" s="204"/>
      <c r="C135" s="1336" t="s">
        <v>1723</v>
      </c>
      <c r="D135" s="178"/>
      <c r="E135" s="1342"/>
      <c r="F135" s="1343"/>
      <c r="G135" s="1343"/>
      <c r="H135" s="1343"/>
      <c r="I135" s="1343"/>
      <c r="J135" s="1008"/>
      <c r="K135" s="178"/>
      <c r="L135" s="178"/>
      <c r="M135" s="178"/>
      <c r="N135" s="178"/>
      <c r="O135" s="1008"/>
      <c r="P135" s="178"/>
      <c r="Q135" s="178"/>
      <c r="R135" s="178"/>
      <c r="S135" s="178"/>
      <c r="T135" s="1008" t="s">
        <v>630</v>
      </c>
      <c r="U135" s="2407">
        <v>3.36972849139201</v>
      </c>
      <c r="V135" s="2407">
        <v>10.613223976275798</v>
      </c>
      <c r="W135" s="2407">
        <v>-3.1075711752117985</v>
      </c>
      <c r="X135" s="2407">
        <v>-6.471888409891724</v>
      </c>
      <c r="Y135" s="2407">
        <v>1.7545917422163049</v>
      </c>
      <c r="Z135" s="2407">
        <v>-3.510459221650275</v>
      </c>
      <c r="AA135" s="2407">
        <v>-2.433466856070543</v>
      </c>
      <c r="AB135" s="2407">
        <v>26.834428221155161</v>
      </c>
      <c r="AC135" s="2407">
        <v>18.211333348738478</v>
      </c>
      <c r="AD135" s="2407">
        <v>-5.7796109920215999</v>
      </c>
      <c r="AE135" s="2407">
        <v>-8.1814811694226552</v>
      </c>
      <c r="AF135" s="2407"/>
      <c r="AG135" s="182" t="s">
        <v>1437</v>
      </c>
      <c r="AH135" s="2546"/>
      <c r="AI135" s="2546"/>
      <c r="AK135" s="139"/>
      <c r="AL135" s="139"/>
      <c r="AM135" s="139"/>
      <c r="AN135" s="139"/>
      <c r="AO135" s="139"/>
      <c r="AP135" s="139"/>
      <c r="AQ135" s="139"/>
      <c r="AR135" s="139"/>
      <c r="AS135" s="139"/>
      <c r="AT135" s="139"/>
      <c r="AU135" s="139"/>
      <c r="AV135" s="139"/>
      <c r="AW135" s="137"/>
      <c r="BA135" s="137"/>
      <c r="BB135" s="137"/>
      <c r="BC135" s="139"/>
      <c r="BD135" s="139"/>
      <c r="BE135" s="139"/>
      <c r="BF135" s="139"/>
      <c r="BG135" s="139"/>
      <c r="BH135" s="139"/>
      <c r="BI135" s="139"/>
      <c r="BJ135" s="139"/>
      <c r="BK135" s="139"/>
      <c r="BL135" s="139"/>
      <c r="BM135" s="139"/>
      <c r="BN135" s="139"/>
      <c r="BO135" s="139"/>
      <c r="BP135" s="137"/>
      <c r="BQ135" s="137"/>
      <c r="BU135" s="137"/>
      <c r="BV135" s="137"/>
      <c r="BW135" s="137"/>
      <c r="BX135" s="137"/>
      <c r="BY135" s="137"/>
      <c r="BZ135" s="137"/>
    </row>
    <row r="136" spans="1:78" s="163" customFormat="1" ht="14.1" customHeight="1" x14ac:dyDescent="0.2">
      <c r="A136" s="133"/>
      <c r="B136" s="204"/>
      <c r="C136" s="1338" t="s">
        <v>1250</v>
      </c>
      <c r="D136" s="183"/>
      <c r="E136" s="1348"/>
      <c r="F136" s="1349"/>
      <c r="G136" s="1349"/>
      <c r="H136" s="1349"/>
      <c r="I136" s="1349"/>
      <c r="J136" s="1009"/>
      <c r="K136" s="183"/>
      <c r="L136" s="183"/>
      <c r="M136" s="183"/>
      <c r="N136" s="183"/>
      <c r="O136" s="1010"/>
      <c r="P136" s="183"/>
      <c r="Q136" s="183"/>
      <c r="R136" s="183"/>
      <c r="S136" s="183"/>
      <c r="T136" s="2409" t="s">
        <v>1864</v>
      </c>
      <c r="U136" s="2409" t="s">
        <v>1059</v>
      </c>
      <c r="V136" s="2409" t="s">
        <v>1059</v>
      </c>
      <c r="W136" s="2409" t="s">
        <v>1059</v>
      </c>
      <c r="X136" s="2409" t="s">
        <v>1059</v>
      </c>
      <c r="Y136" s="2409" t="s">
        <v>1059</v>
      </c>
      <c r="Z136" s="2409" t="s">
        <v>656</v>
      </c>
      <c r="AA136" s="2409" t="s">
        <v>656</v>
      </c>
      <c r="AB136" s="2409" t="s">
        <v>656</v>
      </c>
      <c r="AC136" s="2409" t="s">
        <v>656</v>
      </c>
      <c r="AD136" s="2409" t="s">
        <v>656</v>
      </c>
      <c r="AE136" s="2409" t="s">
        <v>656</v>
      </c>
      <c r="AF136" s="2409"/>
      <c r="AG136" s="184" t="s">
        <v>1438</v>
      </c>
      <c r="AH136" s="2546"/>
      <c r="AI136" s="2546"/>
      <c r="AK136" s="139"/>
      <c r="AL136" s="139"/>
      <c r="AM136" s="139"/>
      <c r="AN136" s="139"/>
      <c r="AO136" s="139"/>
      <c r="AP136" s="139"/>
      <c r="AQ136" s="139"/>
      <c r="AR136" s="139"/>
      <c r="AS136" s="139"/>
      <c r="AT136" s="139"/>
      <c r="AU136" s="139"/>
      <c r="AV136" s="139"/>
      <c r="AW136" s="137"/>
      <c r="BA136" s="137"/>
      <c r="BB136" s="137"/>
      <c r="BC136" s="139"/>
      <c r="BD136" s="139"/>
      <c r="BE136" s="139"/>
      <c r="BF136" s="139"/>
      <c r="BG136" s="139"/>
      <c r="BH136" s="139"/>
      <c r="BI136" s="139"/>
      <c r="BJ136" s="139"/>
      <c r="BK136" s="139"/>
      <c r="BL136" s="139"/>
      <c r="BM136" s="139"/>
      <c r="BN136" s="139"/>
      <c r="BO136" s="139"/>
      <c r="BP136" s="137"/>
      <c r="BQ136" s="137"/>
      <c r="BU136" s="137"/>
      <c r="BV136" s="137"/>
      <c r="BW136" s="137"/>
      <c r="BX136" s="137"/>
      <c r="BY136" s="137"/>
      <c r="BZ136" s="137"/>
    </row>
    <row r="137" spans="1:78" s="163" customFormat="1" ht="14.1" customHeight="1" x14ac:dyDescent="0.2">
      <c r="A137" s="133"/>
      <c r="B137" s="204"/>
      <c r="C137" s="1340" t="s">
        <v>1246</v>
      </c>
      <c r="D137" s="185"/>
      <c r="E137" s="1346"/>
      <c r="F137" s="1347"/>
      <c r="G137" s="1347"/>
      <c r="H137" s="1347"/>
      <c r="I137" s="1347"/>
      <c r="J137" s="1010"/>
      <c r="K137" s="185"/>
      <c r="L137" s="185"/>
      <c r="M137" s="185"/>
      <c r="N137" s="185"/>
      <c r="O137" s="1010"/>
      <c r="P137" s="185"/>
      <c r="Q137" s="185"/>
      <c r="R137" s="185"/>
      <c r="S137" s="185"/>
      <c r="T137" s="1010" t="s">
        <v>630</v>
      </c>
      <c r="U137" s="2410">
        <v>3.7723415942644944</v>
      </c>
      <c r="V137" s="2410">
        <v>20.652699510142014</v>
      </c>
      <c r="W137" s="2410">
        <v>-7.1201354733238631</v>
      </c>
      <c r="X137" s="2410">
        <v>12.569612359602079</v>
      </c>
      <c r="Y137" s="2410">
        <v>-4.9625097557027376</v>
      </c>
      <c r="Z137" s="2410">
        <v>5.2458919744808874</v>
      </c>
      <c r="AA137" s="2410">
        <v>-4.7516841235319518</v>
      </c>
      <c r="AB137" s="2410">
        <v>-2.3633889826431109</v>
      </c>
      <c r="AC137" s="2410">
        <v>-28.162190345563388</v>
      </c>
      <c r="AD137" s="2410">
        <v>21.002863941585904</v>
      </c>
      <c r="AE137" s="2410">
        <v>25.647607558390327</v>
      </c>
      <c r="AF137" s="2410"/>
      <c r="AG137" s="187"/>
      <c r="AH137" s="151"/>
      <c r="AI137" s="151"/>
      <c r="AK137" s="139"/>
      <c r="AL137" s="139"/>
      <c r="AM137" s="139"/>
      <c r="AN137" s="139"/>
      <c r="AO137" s="139"/>
      <c r="AP137" s="139"/>
      <c r="AQ137" s="139"/>
      <c r="AR137" s="139"/>
      <c r="AS137" s="139"/>
      <c r="AT137" s="139"/>
      <c r="AU137" s="139"/>
      <c r="AV137" s="139"/>
      <c r="AW137" s="137"/>
      <c r="BA137" s="137"/>
      <c r="BB137" s="137"/>
      <c r="BC137" s="139"/>
      <c r="BD137" s="139"/>
      <c r="BE137" s="139"/>
      <c r="BF137" s="139"/>
      <c r="BG137" s="139"/>
      <c r="BH137" s="139"/>
      <c r="BI137" s="139"/>
      <c r="BJ137" s="139"/>
      <c r="BK137" s="139"/>
      <c r="BL137" s="139"/>
      <c r="BM137" s="139"/>
      <c r="BN137" s="139"/>
      <c r="BO137" s="139"/>
      <c r="BP137" s="137"/>
      <c r="BQ137" s="137"/>
      <c r="BU137" s="137"/>
      <c r="BV137" s="137"/>
      <c r="BW137" s="137"/>
      <c r="BX137" s="137"/>
      <c r="BY137" s="137"/>
      <c r="BZ137" s="137"/>
    </row>
    <row r="138" spans="1:78" s="163" customFormat="1" ht="14.1" customHeight="1" x14ac:dyDescent="0.2">
      <c r="A138" s="133"/>
      <c r="B138" s="204"/>
      <c r="C138" s="612"/>
      <c r="D138" s="151"/>
      <c r="E138" s="152"/>
      <c r="F138" s="152"/>
      <c r="G138" s="152"/>
      <c r="H138" s="152"/>
      <c r="I138" s="152"/>
      <c r="J138" s="152"/>
      <c r="K138" s="152"/>
      <c r="L138" s="152"/>
      <c r="M138" s="152"/>
      <c r="N138" s="152"/>
      <c r="O138" s="152"/>
      <c r="P138" s="152"/>
      <c r="Q138" s="152"/>
      <c r="R138" s="152"/>
      <c r="S138" s="152"/>
      <c r="T138" s="152"/>
      <c r="W138" s="203"/>
      <c r="X138" s="203"/>
      <c r="Y138" s="203"/>
      <c r="Z138" s="203"/>
      <c r="AA138" s="203"/>
      <c r="AB138" s="203"/>
      <c r="AC138" s="203"/>
      <c r="AD138" s="203"/>
      <c r="AE138" s="203"/>
      <c r="AF138" s="203"/>
      <c r="AG138" s="203"/>
      <c r="AH138" s="203"/>
      <c r="AI138" s="203"/>
      <c r="AJ138" s="137"/>
      <c r="AK138" s="139"/>
      <c r="AL138" s="139"/>
      <c r="AM138" s="139"/>
      <c r="AN138" s="139"/>
      <c r="AO138" s="139"/>
      <c r="AP138" s="139"/>
      <c r="AQ138" s="139"/>
      <c r="AR138" s="139"/>
      <c r="AS138" s="139"/>
      <c r="AT138" s="139"/>
      <c r="AU138" s="139"/>
      <c r="AV138" s="139"/>
      <c r="AW138" s="137"/>
      <c r="BA138" s="137"/>
      <c r="BB138" s="137"/>
      <c r="BC138" s="139"/>
      <c r="BD138" s="139"/>
      <c r="BE138" s="139"/>
      <c r="BF138" s="139"/>
      <c r="BG138" s="139"/>
      <c r="BH138" s="139"/>
      <c r="BI138" s="139"/>
      <c r="BJ138" s="139"/>
      <c r="BK138" s="139"/>
      <c r="BL138" s="139"/>
      <c r="BM138" s="139"/>
      <c r="BN138" s="139"/>
      <c r="BO138" s="139"/>
      <c r="BP138" s="137"/>
      <c r="BQ138" s="137"/>
      <c r="BU138" s="137"/>
      <c r="BV138" s="137"/>
      <c r="BW138" s="137"/>
      <c r="BX138" s="137"/>
      <c r="BY138" s="137"/>
      <c r="BZ138" s="137"/>
    </row>
    <row r="139" spans="1:78" s="163" customFormat="1" ht="14.1" customHeight="1" x14ac:dyDescent="0.2">
      <c r="A139" s="133"/>
      <c r="B139" s="204"/>
      <c r="C139" s="603"/>
      <c r="D139" s="150"/>
      <c r="E139" s="145"/>
      <c r="H139" s="151"/>
      <c r="I139" s="189"/>
      <c r="J139" s="145"/>
      <c r="K139" s="151"/>
      <c r="L139" s="151"/>
      <c r="M139" s="151"/>
      <c r="N139" s="151"/>
      <c r="O139" s="145"/>
      <c r="P139" s="151"/>
      <c r="Q139" s="151"/>
      <c r="R139" s="151"/>
      <c r="S139" s="151"/>
      <c r="T139" s="145" t="s">
        <v>430</v>
      </c>
      <c r="W139" s="192"/>
      <c r="X139" s="192"/>
      <c r="Y139" s="192"/>
      <c r="Z139" s="192"/>
      <c r="AA139" s="192"/>
      <c r="AB139" s="192"/>
      <c r="AC139" s="192"/>
      <c r="AD139" s="192"/>
      <c r="AE139" s="192"/>
      <c r="AF139" s="192"/>
      <c r="AG139" s="192" t="s">
        <v>1476</v>
      </c>
      <c r="AH139" s="192"/>
      <c r="AI139" s="192"/>
      <c r="AJ139" s="137"/>
      <c r="AK139" s="139"/>
      <c r="AL139" s="139"/>
      <c r="AM139" s="139"/>
      <c r="AN139" s="139"/>
      <c r="AO139" s="139"/>
      <c r="AP139" s="139"/>
      <c r="AQ139" s="139"/>
      <c r="AR139" s="139"/>
      <c r="AS139" s="139"/>
      <c r="AT139" s="139"/>
      <c r="AU139" s="139"/>
      <c r="AV139" s="137"/>
      <c r="AW139" s="137"/>
      <c r="BA139" s="137"/>
      <c r="BB139" s="137"/>
      <c r="BC139" s="139"/>
      <c r="BD139" s="139"/>
      <c r="BE139" s="139"/>
      <c r="BF139" s="139"/>
      <c r="BG139" s="139"/>
      <c r="BH139" s="139"/>
      <c r="BI139" s="139"/>
      <c r="BJ139" s="139"/>
      <c r="BK139" s="139"/>
      <c r="BL139" s="139"/>
      <c r="BM139" s="139"/>
      <c r="BN139" s="139"/>
      <c r="BO139" s="137"/>
      <c r="BP139" s="137"/>
      <c r="BQ139" s="137"/>
      <c r="BU139" s="137"/>
      <c r="BV139" s="137"/>
      <c r="BW139" s="137"/>
      <c r="BX139" s="137"/>
      <c r="BY139" s="137"/>
      <c r="BZ139" s="137"/>
    </row>
    <row r="140" spans="1:78" s="163" customFormat="1" ht="14.1" customHeight="1" x14ac:dyDescent="0.2">
      <c r="A140" s="133"/>
      <c r="B140" s="204"/>
      <c r="C140" s="2768" t="s">
        <v>1422</v>
      </c>
      <c r="D140" s="526"/>
      <c r="E140" s="896"/>
      <c r="F140" s="896"/>
      <c r="G140" s="896"/>
      <c r="H140" s="896"/>
      <c r="I140" s="896"/>
      <c r="J140" s="526"/>
      <c r="K140" s="526"/>
      <c r="L140" s="526"/>
      <c r="M140" s="526"/>
      <c r="N140" s="526"/>
      <c r="O140" s="526"/>
      <c r="P140" s="526"/>
      <c r="Q140" s="526"/>
      <c r="R140" s="526"/>
      <c r="S140" s="526"/>
      <c r="T140" s="526" t="s">
        <v>489</v>
      </c>
      <c r="U140" s="526" t="s">
        <v>1232</v>
      </c>
      <c r="V140" s="526" t="s">
        <v>2147</v>
      </c>
      <c r="W140" s="526" t="s">
        <v>414</v>
      </c>
      <c r="X140" s="526" t="s">
        <v>168</v>
      </c>
      <c r="Y140" s="526" t="s">
        <v>428</v>
      </c>
      <c r="Z140" s="526" t="s">
        <v>1668</v>
      </c>
      <c r="AA140" s="526" t="s">
        <v>1677</v>
      </c>
      <c r="AB140" s="526" t="s">
        <v>1776</v>
      </c>
      <c r="AC140" s="526" t="s">
        <v>2148</v>
      </c>
      <c r="AD140" s="526" t="s">
        <v>2149</v>
      </c>
      <c r="AE140" s="526" t="s">
        <v>2150</v>
      </c>
      <c r="AF140" s="2460"/>
      <c r="AG140" s="2760" t="s">
        <v>1242</v>
      </c>
      <c r="AH140" s="2544"/>
      <c r="AI140" s="2544"/>
      <c r="AJ140" s="137"/>
      <c r="AK140" s="139"/>
      <c r="AL140" s="139"/>
      <c r="AM140" s="139"/>
      <c r="AN140" s="139"/>
      <c r="AO140" s="139"/>
      <c r="AP140" s="139"/>
      <c r="AQ140" s="139"/>
      <c r="AR140" s="139"/>
      <c r="AS140" s="139"/>
      <c r="AT140" s="139"/>
      <c r="AU140" s="139"/>
      <c r="AV140" s="137"/>
      <c r="AW140" s="137"/>
      <c r="BA140" s="137"/>
      <c r="BB140" s="139"/>
      <c r="BC140" s="139"/>
      <c r="BD140" s="139"/>
      <c r="BE140" s="139"/>
      <c r="BF140" s="139"/>
      <c r="BG140" s="139"/>
      <c r="BH140" s="139"/>
      <c r="BI140" s="139"/>
      <c r="BJ140" s="139"/>
      <c r="BK140" s="139"/>
      <c r="BL140" s="139"/>
      <c r="BM140" s="139"/>
      <c r="BN140" s="137"/>
      <c r="BO140" s="137"/>
      <c r="BP140" s="137"/>
      <c r="BQ140" s="137"/>
      <c r="BU140" s="137"/>
      <c r="BV140" s="137"/>
      <c r="BW140" s="137"/>
      <c r="BX140" s="137"/>
      <c r="BY140" s="137"/>
      <c r="BZ140" s="137"/>
    </row>
    <row r="141" spans="1:78" s="163" customFormat="1" ht="14.1" customHeight="1" x14ac:dyDescent="0.2">
      <c r="A141" s="133"/>
      <c r="B141" s="204"/>
      <c r="C141" s="2769"/>
      <c r="D141" s="527"/>
      <c r="E141" s="898"/>
      <c r="F141" s="898"/>
      <c r="G141" s="898"/>
      <c r="H141" s="898"/>
      <c r="I141" s="898"/>
      <c r="J141" s="527"/>
      <c r="K141" s="527"/>
      <c r="L141" s="527"/>
      <c r="M141" s="527"/>
      <c r="N141" s="527"/>
      <c r="O141" s="527"/>
      <c r="P141" s="527"/>
      <c r="Q141" s="527"/>
      <c r="R141" s="527"/>
      <c r="S141" s="527"/>
      <c r="T141" s="527">
        <v>2011</v>
      </c>
      <c r="U141" s="527">
        <v>2012</v>
      </c>
      <c r="V141" s="527">
        <v>2013</v>
      </c>
      <c r="W141" s="527">
        <v>2014</v>
      </c>
      <c r="X141" s="527">
        <v>2015</v>
      </c>
      <c r="Y141" s="527">
        <v>2016</v>
      </c>
      <c r="Z141" s="527">
        <v>2017</v>
      </c>
      <c r="AA141" s="527">
        <v>2018</v>
      </c>
      <c r="AB141" s="527">
        <v>2019</v>
      </c>
      <c r="AC141" s="527">
        <v>2020</v>
      </c>
      <c r="AD141" s="527">
        <v>2021</v>
      </c>
      <c r="AE141" s="527">
        <v>2022</v>
      </c>
      <c r="AF141" s="1148"/>
      <c r="AG141" s="2761"/>
      <c r="AH141" s="2545"/>
      <c r="AI141" s="2545"/>
      <c r="AJ141" s="137"/>
      <c r="AK141" s="137"/>
      <c r="AL141" s="137"/>
      <c r="AM141" s="137"/>
      <c r="AN141" s="137"/>
      <c r="AO141" s="137"/>
      <c r="AP141" s="137"/>
      <c r="AQ141" s="137"/>
      <c r="AR141" s="137"/>
      <c r="AS141" s="137"/>
      <c r="AT141" s="137"/>
      <c r="AU141" s="137"/>
      <c r="AV141" s="137"/>
      <c r="AW141" s="137"/>
      <c r="BA141" s="137"/>
      <c r="BB141" s="137"/>
      <c r="BC141" s="137"/>
      <c r="BD141" s="137"/>
      <c r="BE141" s="137"/>
      <c r="BF141" s="137"/>
      <c r="BG141" s="137"/>
      <c r="BH141" s="137"/>
      <c r="BI141" s="137"/>
      <c r="BJ141" s="137"/>
      <c r="BK141" s="137"/>
      <c r="BL141" s="137"/>
      <c r="BM141" s="137"/>
      <c r="BN141" s="137"/>
      <c r="BO141" s="137"/>
      <c r="BP141" s="137"/>
      <c r="BQ141" s="137"/>
      <c r="BU141" s="137"/>
      <c r="BV141" s="137"/>
      <c r="BW141" s="137"/>
      <c r="BX141" s="137"/>
      <c r="BY141" s="137"/>
      <c r="BZ141" s="137"/>
    </row>
    <row r="142" spans="1:78" s="163" customFormat="1" ht="14.1" customHeight="1" x14ac:dyDescent="0.2">
      <c r="A142" s="133"/>
      <c r="B142" s="204"/>
      <c r="C142" s="1336" t="s">
        <v>1350</v>
      </c>
      <c r="D142" s="178"/>
      <c r="E142" s="1343"/>
      <c r="F142" s="1343"/>
      <c r="G142" s="1343"/>
      <c r="H142" s="1343"/>
      <c r="I142" s="1343"/>
      <c r="J142" s="178"/>
      <c r="K142" s="178"/>
      <c r="L142" s="178"/>
      <c r="M142" s="178"/>
      <c r="N142" s="178"/>
      <c r="O142" s="178"/>
      <c r="P142" s="178"/>
      <c r="Q142" s="178"/>
      <c r="R142" s="178"/>
      <c r="S142" s="178"/>
      <c r="T142" s="178">
        <v>210.75319109551617</v>
      </c>
      <c r="U142" s="178">
        <v>203.01190223718743</v>
      </c>
      <c r="V142" s="178">
        <v>185.00124543874662</v>
      </c>
      <c r="W142" s="178">
        <v>200.45886876252658</v>
      </c>
      <c r="X142" s="178">
        <v>177.90291554353459</v>
      </c>
      <c r="Y142" s="178">
        <v>187.93400454847355</v>
      </c>
      <c r="Z142" s="178">
        <v>190.04623410880964</v>
      </c>
      <c r="AA142" s="178">
        <v>194.59425733330187</v>
      </c>
      <c r="AB142" s="178">
        <v>203.28874532885476</v>
      </c>
      <c r="AC142" s="178">
        <v>271.42039218452254</v>
      </c>
      <c r="AD142" s="178">
        <v>230.00985197926823</v>
      </c>
      <c r="AE142" s="178">
        <v>195.51052901138513</v>
      </c>
      <c r="AF142" s="178"/>
      <c r="AG142" s="182" t="s">
        <v>1423</v>
      </c>
      <c r="AH142" s="2546"/>
      <c r="AI142" s="2546"/>
      <c r="AJ142" s="137"/>
      <c r="AK142" s="137"/>
      <c r="AL142" s="137"/>
      <c r="AM142" s="137"/>
      <c r="AN142" s="137"/>
      <c r="AO142" s="137"/>
      <c r="AP142" s="137"/>
      <c r="AQ142" s="137"/>
      <c r="AR142" s="137"/>
      <c r="AS142" s="137"/>
      <c r="AT142" s="137"/>
      <c r="AU142" s="137"/>
      <c r="AV142" s="137"/>
      <c r="AW142" s="137"/>
      <c r="BA142" s="137"/>
      <c r="BB142" s="137"/>
      <c r="BC142" s="137"/>
      <c r="BD142" s="137"/>
      <c r="BE142" s="137"/>
      <c r="BF142" s="137"/>
      <c r="BG142" s="137"/>
      <c r="BH142" s="137"/>
      <c r="BI142" s="137"/>
      <c r="BJ142" s="137"/>
      <c r="BK142" s="137"/>
      <c r="BL142" s="137"/>
      <c r="BM142" s="137"/>
      <c r="BN142" s="137"/>
      <c r="BO142" s="137"/>
      <c r="BP142" s="137"/>
      <c r="BQ142" s="137"/>
      <c r="BU142" s="137"/>
      <c r="BV142" s="137"/>
      <c r="BW142" s="137"/>
      <c r="BX142" s="137"/>
      <c r="BY142" s="137"/>
      <c r="BZ142" s="137"/>
    </row>
    <row r="143" spans="1:78" s="163" customFormat="1" ht="14.1" customHeight="1" x14ac:dyDescent="0.2">
      <c r="A143" s="133"/>
      <c r="B143" s="204"/>
      <c r="C143" s="1336" t="s">
        <v>1248</v>
      </c>
      <c r="D143" s="178"/>
      <c r="E143" s="1343"/>
      <c r="F143" s="1343"/>
      <c r="G143" s="1343"/>
      <c r="H143" s="1343"/>
      <c r="I143" s="1343"/>
      <c r="J143" s="178"/>
      <c r="K143" s="178"/>
      <c r="L143" s="178"/>
      <c r="M143" s="178"/>
      <c r="N143" s="178"/>
      <c r="O143" s="178"/>
      <c r="P143" s="178"/>
      <c r="Q143" s="178"/>
      <c r="R143" s="178"/>
      <c r="S143" s="178"/>
      <c r="T143" s="178">
        <v>-233.04011446313524</v>
      </c>
      <c r="U143" s="178">
        <v>-221.79789957638016</v>
      </c>
      <c r="V143" s="178">
        <v>-184.13431615155099</v>
      </c>
      <c r="W143" s="178">
        <v>-196.87101408708673</v>
      </c>
      <c r="X143" s="178">
        <v>-177.01058486706236</v>
      </c>
      <c r="Y143" s="178">
        <v>-190.99144727942488</v>
      </c>
      <c r="Z143" s="178">
        <v>-184.97214918656175</v>
      </c>
      <c r="AA143" s="178">
        <v>-197.65781838608768</v>
      </c>
      <c r="AB143" s="178">
        <v>-203.07663522523109</v>
      </c>
      <c r="AC143" s="178">
        <v>-299.00607184762112</v>
      </c>
      <c r="AD143" s="178">
        <v>-246.25332569013611</v>
      </c>
      <c r="AE143" s="178">
        <v>-205.54823107199257</v>
      </c>
      <c r="AF143" s="178"/>
      <c r="AG143" s="182" t="s">
        <v>1433</v>
      </c>
      <c r="AH143" s="2546"/>
      <c r="AI143" s="2546"/>
      <c r="AJ143" s="137"/>
      <c r="AK143" s="137"/>
      <c r="AL143" s="137"/>
      <c r="AM143" s="137"/>
      <c r="AN143" s="137"/>
      <c r="AO143" s="137"/>
      <c r="AP143" s="137"/>
      <c r="AQ143" s="137"/>
      <c r="AR143" s="137"/>
      <c r="AS143" s="137"/>
      <c r="AT143" s="137"/>
      <c r="AU143" s="137"/>
      <c r="AV143" s="137"/>
      <c r="AW143" s="137"/>
      <c r="BA143" s="137"/>
      <c r="BB143" s="137"/>
      <c r="BC143" s="137"/>
      <c r="BD143" s="137"/>
      <c r="BE143" s="137"/>
      <c r="BF143" s="137"/>
      <c r="BG143" s="137"/>
      <c r="BH143" s="137"/>
      <c r="BI143" s="137"/>
      <c r="BJ143" s="137"/>
      <c r="BK143" s="137"/>
      <c r="BL143" s="137"/>
      <c r="BM143" s="137"/>
      <c r="BN143" s="137"/>
      <c r="BO143" s="137"/>
      <c r="BP143" s="137"/>
      <c r="BQ143" s="137"/>
      <c r="BU143" s="137"/>
      <c r="BV143" s="137"/>
      <c r="BW143" s="137"/>
      <c r="BX143" s="137"/>
      <c r="BY143" s="137"/>
      <c r="BZ143" s="137"/>
    </row>
    <row r="144" spans="1:78" s="163" customFormat="1" ht="14.1" customHeight="1" x14ac:dyDescent="0.2">
      <c r="A144" s="133"/>
      <c r="B144" s="204"/>
      <c r="C144" s="1336" t="s">
        <v>70</v>
      </c>
      <c r="D144" s="178"/>
      <c r="E144" s="1343"/>
      <c r="F144" s="1343"/>
      <c r="G144" s="1343"/>
      <c r="H144" s="1343"/>
      <c r="I144" s="1343"/>
      <c r="J144" s="178"/>
      <c r="K144" s="178"/>
      <c r="L144" s="178"/>
      <c r="M144" s="178"/>
      <c r="N144" s="178"/>
      <c r="O144" s="178"/>
      <c r="P144" s="178"/>
      <c r="Q144" s="178"/>
      <c r="R144" s="178"/>
      <c r="S144" s="178"/>
      <c r="T144" s="178">
        <v>3.2096959734185915</v>
      </c>
      <c r="U144" s="178">
        <v>1.0746846332132405</v>
      </c>
      <c r="V144" s="178">
        <v>1.5095262351112648</v>
      </c>
      <c r="W144" s="178">
        <v>-2.2756376478659992</v>
      </c>
      <c r="X144" s="178">
        <v>4.7264904414248186</v>
      </c>
      <c r="Y144" s="178">
        <v>-2.1566429352640628</v>
      </c>
      <c r="Z144" s="178">
        <v>2.6103592448605375</v>
      </c>
      <c r="AA144" s="178">
        <v>4.3785892301287275</v>
      </c>
      <c r="AB144" s="178">
        <v>4.6242985107464243</v>
      </c>
      <c r="AC144" s="178">
        <v>-8.6700633292851066</v>
      </c>
      <c r="AD144" s="178">
        <v>-7.723134794816108</v>
      </c>
      <c r="AE144" s="178">
        <v>11.485255561462186</v>
      </c>
      <c r="AF144" s="178"/>
      <c r="AG144" s="182" t="s">
        <v>1434</v>
      </c>
      <c r="AH144" s="2546"/>
      <c r="AI144" s="2546"/>
      <c r="AJ144" s="137"/>
      <c r="AK144" s="137"/>
      <c r="AL144" s="137"/>
      <c r="AM144" s="137"/>
      <c r="AN144" s="137"/>
      <c r="AO144" s="137"/>
      <c r="AP144" s="137"/>
      <c r="AQ144" s="137"/>
      <c r="AR144" s="137"/>
      <c r="AS144" s="137"/>
      <c r="AT144" s="137"/>
      <c r="AU144" s="137"/>
      <c r="AV144" s="137"/>
      <c r="AW144" s="137"/>
      <c r="BA144" s="137"/>
      <c r="BB144" s="137"/>
      <c r="BC144" s="137"/>
      <c r="BD144" s="137"/>
      <c r="BE144" s="137"/>
      <c r="BF144" s="137"/>
      <c r="BG144" s="137"/>
      <c r="BH144" s="137"/>
      <c r="BI144" s="137"/>
      <c r="BJ144" s="137"/>
      <c r="BK144" s="137"/>
      <c r="BL144" s="137"/>
      <c r="BM144" s="137"/>
      <c r="BN144" s="137"/>
      <c r="BO144" s="137"/>
      <c r="BP144" s="137"/>
      <c r="BQ144" s="137"/>
      <c r="BU144" s="137"/>
      <c r="BV144" s="137"/>
      <c r="BW144" s="137"/>
      <c r="BX144" s="137"/>
      <c r="BY144" s="137"/>
      <c r="BZ144" s="137"/>
    </row>
    <row r="145" spans="1:78" s="163" customFormat="1" ht="14.1" customHeight="1" x14ac:dyDescent="0.2">
      <c r="A145" s="133"/>
      <c r="B145" s="204"/>
      <c r="C145" s="1338" t="s">
        <v>636</v>
      </c>
      <c r="D145" s="193"/>
      <c r="E145" s="1345"/>
      <c r="F145" s="1345"/>
      <c r="G145" s="1345"/>
      <c r="H145" s="1345"/>
      <c r="I145" s="1345"/>
      <c r="J145" s="193"/>
      <c r="K145" s="193"/>
      <c r="L145" s="193"/>
      <c r="M145" s="193"/>
      <c r="N145" s="193"/>
      <c r="O145" s="193"/>
      <c r="P145" s="193"/>
      <c r="Q145" s="193"/>
      <c r="R145" s="193"/>
      <c r="S145" s="193"/>
      <c r="T145" s="193">
        <v>119.07722739420046</v>
      </c>
      <c r="U145" s="193">
        <v>117.71131270597949</v>
      </c>
      <c r="V145" s="193">
        <v>97.623544477693102</v>
      </c>
      <c r="W145" s="193">
        <v>98.687782972426191</v>
      </c>
      <c r="X145" s="193">
        <v>94.38117888210293</v>
      </c>
      <c r="Y145" s="193">
        <v>105.2140856662154</v>
      </c>
      <c r="Z145" s="193">
        <v>92.315555832891562</v>
      </c>
      <c r="AA145" s="193">
        <v>98.684971822657062</v>
      </c>
      <c r="AB145" s="193">
        <v>95.163591385629871</v>
      </c>
      <c r="AC145" s="193">
        <v>136.25574299238366</v>
      </c>
      <c r="AD145" s="193">
        <v>123.96660850568398</v>
      </c>
      <c r="AE145" s="193">
        <v>98.55244649914529</v>
      </c>
      <c r="AF145" s="178"/>
      <c r="AG145" s="182" t="s">
        <v>1435</v>
      </c>
      <c r="AH145" s="2546"/>
      <c r="AI145" s="2546"/>
      <c r="AJ145" s="137"/>
      <c r="AK145" s="137"/>
      <c r="AL145" s="137"/>
      <c r="AM145" s="137"/>
      <c r="AN145" s="137"/>
      <c r="AO145" s="137"/>
      <c r="AP145" s="137"/>
      <c r="AQ145" s="137"/>
      <c r="AR145" s="137"/>
      <c r="AS145" s="137"/>
      <c r="AT145" s="137"/>
      <c r="AU145" s="137"/>
      <c r="AV145" s="137"/>
      <c r="AW145" s="137"/>
      <c r="BA145" s="137"/>
      <c r="BB145" s="137"/>
      <c r="BC145" s="137"/>
      <c r="BD145" s="137"/>
      <c r="BE145" s="137"/>
      <c r="BF145" s="137"/>
      <c r="BG145" s="137"/>
      <c r="BH145" s="137"/>
      <c r="BI145" s="137"/>
      <c r="BJ145" s="137"/>
      <c r="BK145" s="137"/>
      <c r="BL145" s="137"/>
      <c r="BM145" s="137"/>
      <c r="BN145" s="137"/>
      <c r="BO145" s="137"/>
      <c r="BP145" s="137"/>
      <c r="BQ145" s="137"/>
      <c r="BU145" s="137"/>
      <c r="BV145" s="137"/>
      <c r="BW145" s="137"/>
      <c r="BX145" s="137"/>
      <c r="BY145" s="137"/>
      <c r="BZ145" s="137"/>
    </row>
    <row r="146" spans="1:78" s="163" customFormat="1" ht="14.1" customHeight="1" x14ac:dyDescent="0.2">
      <c r="A146" s="133"/>
      <c r="B146" s="204"/>
      <c r="C146" s="1338" t="s">
        <v>1247</v>
      </c>
      <c r="D146" s="193"/>
      <c r="E146" s="1345"/>
      <c r="F146" s="1345"/>
      <c r="G146" s="1345"/>
      <c r="H146" s="1345"/>
      <c r="I146" s="1345"/>
      <c r="J146" s="193"/>
      <c r="K146" s="193"/>
      <c r="L146" s="193"/>
      <c r="M146" s="193"/>
      <c r="N146" s="193"/>
      <c r="O146" s="193"/>
      <c r="P146" s="193"/>
      <c r="Q146" s="193"/>
      <c r="R146" s="193"/>
      <c r="S146" s="193"/>
      <c r="T146" s="193">
        <v>100</v>
      </c>
      <c r="U146" s="193">
        <v>100</v>
      </c>
      <c r="V146" s="193">
        <v>100</v>
      </c>
      <c r="W146" s="193">
        <v>100</v>
      </c>
      <c r="X146" s="193">
        <v>100</v>
      </c>
      <c r="Y146" s="193">
        <v>100</v>
      </c>
      <c r="Z146" s="193">
        <v>100</v>
      </c>
      <c r="AA146" s="193">
        <v>100</v>
      </c>
      <c r="AB146" s="193">
        <v>100</v>
      </c>
      <c r="AC146" s="193">
        <v>100</v>
      </c>
      <c r="AD146" s="193">
        <v>100</v>
      </c>
      <c r="AE146" s="193">
        <v>100</v>
      </c>
      <c r="AF146" s="193"/>
      <c r="AG146" s="206"/>
      <c r="AH146" s="151"/>
      <c r="AI146" s="151"/>
      <c r="AJ146" s="137"/>
      <c r="AK146" s="137"/>
      <c r="AL146" s="137"/>
      <c r="AM146" s="137"/>
      <c r="AN146" s="137"/>
      <c r="AO146" s="137"/>
      <c r="AP146" s="137"/>
      <c r="AQ146" s="137"/>
      <c r="AR146" s="137"/>
      <c r="AS146" s="137"/>
      <c r="AT146" s="137"/>
      <c r="AU146" s="137"/>
      <c r="AV146" s="137"/>
      <c r="AW146" s="137"/>
      <c r="BA146" s="137"/>
      <c r="BB146" s="137"/>
      <c r="BC146" s="137"/>
      <c r="BD146" s="137"/>
      <c r="BE146" s="137"/>
      <c r="BF146" s="137"/>
      <c r="BG146" s="137"/>
      <c r="BH146" s="137"/>
      <c r="BI146" s="137"/>
      <c r="BJ146" s="137"/>
      <c r="BK146" s="137"/>
      <c r="BL146" s="137"/>
      <c r="BM146" s="137"/>
      <c r="BN146" s="137"/>
      <c r="BO146" s="137"/>
      <c r="BP146" s="137"/>
      <c r="BQ146" s="137"/>
      <c r="BU146" s="137"/>
      <c r="BV146" s="137"/>
      <c r="BW146" s="137"/>
      <c r="BX146" s="137"/>
      <c r="BY146" s="137"/>
      <c r="BZ146" s="137"/>
    </row>
    <row r="147" spans="1:78" s="163" customFormat="1" ht="14.1" customHeight="1" x14ac:dyDescent="0.2">
      <c r="A147" s="133"/>
      <c r="B147" s="204"/>
      <c r="C147" s="1336" t="s">
        <v>657</v>
      </c>
      <c r="D147" s="178"/>
      <c r="E147" s="1343"/>
      <c r="F147" s="1343"/>
      <c r="G147" s="1343"/>
      <c r="H147" s="1343"/>
      <c r="I147" s="1343"/>
      <c r="J147" s="178"/>
      <c r="K147" s="178"/>
      <c r="L147" s="178"/>
      <c r="M147" s="178"/>
      <c r="N147" s="178"/>
      <c r="O147" s="178"/>
      <c r="P147" s="178"/>
      <c r="Q147" s="178"/>
      <c r="R147" s="178"/>
      <c r="S147" s="178"/>
      <c r="T147" s="178">
        <v>166.14067254466374</v>
      </c>
      <c r="U147" s="178">
        <v>154.42656840578491</v>
      </c>
      <c r="V147" s="178">
        <v>139.65423389193882</v>
      </c>
      <c r="W147" s="178">
        <v>146.45311782546963</v>
      </c>
      <c r="X147" s="178">
        <v>149.76983893748204</v>
      </c>
      <c r="Y147" s="178">
        <v>159.04515445757949</v>
      </c>
      <c r="Z147" s="178">
        <v>151.02555343759562</v>
      </c>
      <c r="AA147" s="178">
        <v>155.39898328060104</v>
      </c>
      <c r="AB147" s="178">
        <v>156.96734304429191</v>
      </c>
      <c r="AC147" s="178">
        <v>175.71566765227749</v>
      </c>
      <c r="AD147" s="178">
        <v>172.03886247660094</v>
      </c>
      <c r="AE147" s="178">
        <v>130.29420057343648</v>
      </c>
      <c r="AF147" s="178"/>
      <c r="AG147" s="182" t="s">
        <v>1436</v>
      </c>
      <c r="AH147" s="2546"/>
      <c r="AI147" s="2546"/>
      <c r="AJ147" s="137"/>
      <c r="AK147" s="137"/>
      <c r="AL147" s="137"/>
      <c r="AM147" s="137"/>
      <c r="AN147" s="137"/>
      <c r="AO147" s="137"/>
      <c r="AP147" s="137"/>
      <c r="AQ147" s="137"/>
      <c r="AR147" s="137"/>
      <c r="AS147" s="137"/>
      <c r="AT147" s="137"/>
      <c r="AU147" s="137"/>
      <c r="AV147" s="137"/>
      <c r="AW147" s="137"/>
      <c r="BA147" s="137"/>
      <c r="BB147" s="137"/>
      <c r="BC147" s="137"/>
      <c r="BD147" s="137"/>
      <c r="BE147" s="137"/>
      <c r="BF147" s="137"/>
      <c r="BG147" s="137"/>
      <c r="BH147" s="137"/>
      <c r="BI147" s="137"/>
      <c r="BJ147" s="137"/>
      <c r="BK147" s="137"/>
      <c r="BL147" s="137"/>
      <c r="BM147" s="137"/>
      <c r="BN147" s="137"/>
      <c r="BO147" s="137"/>
      <c r="BP147" s="137"/>
      <c r="BQ147" s="137"/>
      <c r="BU147" s="137"/>
      <c r="BV147" s="137"/>
      <c r="BW147" s="137"/>
      <c r="BX147" s="137"/>
      <c r="BY147" s="137"/>
      <c r="BZ147" s="137"/>
    </row>
    <row r="148" spans="1:78" s="163" customFormat="1" ht="14.1" customHeight="1" x14ac:dyDescent="0.2">
      <c r="A148" s="133"/>
      <c r="B148" s="204"/>
      <c r="C148" s="1336" t="s">
        <v>1723</v>
      </c>
      <c r="D148" s="178"/>
      <c r="E148" s="1343"/>
      <c r="F148" s="1343"/>
      <c r="G148" s="1343"/>
      <c r="H148" s="1343"/>
      <c r="I148" s="1343"/>
      <c r="J148" s="178"/>
      <c r="K148" s="178"/>
      <c r="L148" s="178"/>
      <c r="M148" s="178"/>
      <c r="N148" s="178"/>
      <c r="O148" s="178"/>
      <c r="P148" s="178"/>
      <c r="Q148" s="178"/>
      <c r="R148" s="178"/>
      <c r="S148" s="178"/>
      <c r="T148" s="178">
        <v>3.1578908083256709</v>
      </c>
      <c r="U148" s="178">
        <v>3.1456389096276198</v>
      </c>
      <c r="V148" s="178">
        <v>2.8838912239164562</v>
      </c>
      <c r="W148" s="178">
        <v>3.0084801111171084</v>
      </c>
      <c r="X148" s="178">
        <v>2.4995863239745897</v>
      </c>
      <c r="Y148" s="178">
        <v>2.6762531845765314</v>
      </c>
      <c r="Z148" s="178">
        <v>2.4535916408879785</v>
      </c>
      <c r="AA148" s="178">
        <v>2.5133087965863794</v>
      </c>
      <c r="AB148" s="178">
        <v>3.2649032042044599</v>
      </c>
      <c r="AC148" s="178">
        <v>5.3724990068616618</v>
      </c>
      <c r="AD148" s="178">
        <v>4.1833633509356503</v>
      </c>
      <c r="AE148" s="178">
        <v>3.0570436960730061</v>
      </c>
      <c r="AF148" s="178"/>
      <c r="AG148" s="182" t="s">
        <v>1437</v>
      </c>
      <c r="AH148" s="2546"/>
      <c r="AI148" s="2546"/>
      <c r="AJ148" s="137"/>
      <c r="AK148" s="137"/>
      <c r="AL148" s="137"/>
      <c r="AM148" s="137"/>
      <c r="AN148" s="137"/>
      <c r="AO148" s="137"/>
      <c r="AP148" s="137"/>
      <c r="AQ148" s="137"/>
      <c r="AR148" s="137"/>
      <c r="AS148" s="137"/>
      <c r="AT148" s="137"/>
      <c r="AU148" s="137"/>
      <c r="AV148" s="137"/>
      <c r="AW148" s="137"/>
      <c r="BA148" s="137"/>
      <c r="BB148" s="137"/>
      <c r="BC148" s="137"/>
      <c r="BD148" s="137"/>
      <c r="BE148" s="137"/>
      <c r="BF148" s="137"/>
      <c r="BG148" s="137"/>
      <c r="BH148" s="137"/>
      <c r="BI148" s="137"/>
      <c r="BJ148" s="137"/>
      <c r="BK148" s="137"/>
      <c r="BL148" s="137"/>
      <c r="BM148" s="137"/>
      <c r="BN148" s="137"/>
      <c r="BO148" s="137"/>
      <c r="BP148" s="137"/>
      <c r="BQ148" s="137"/>
      <c r="BU148" s="137"/>
      <c r="BV148" s="137"/>
      <c r="BW148" s="137"/>
      <c r="BX148" s="137"/>
      <c r="BY148" s="137"/>
      <c r="BZ148" s="137"/>
    </row>
    <row r="149" spans="1:78" s="163" customFormat="1" ht="14.1" customHeight="1" x14ac:dyDescent="0.2">
      <c r="A149" s="133"/>
      <c r="B149" s="204"/>
      <c r="C149" s="1338" t="s">
        <v>1250</v>
      </c>
      <c r="D149" s="193"/>
      <c r="E149" s="1345"/>
      <c r="F149" s="1345"/>
      <c r="G149" s="1345"/>
      <c r="H149" s="1345"/>
      <c r="I149" s="1345"/>
      <c r="J149" s="193"/>
      <c r="K149" s="193"/>
      <c r="L149" s="193"/>
      <c r="M149" s="193"/>
      <c r="N149" s="193"/>
      <c r="O149" s="193"/>
      <c r="P149" s="193"/>
      <c r="Q149" s="193"/>
      <c r="R149" s="193"/>
      <c r="S149" s="193"/>
      <c r="T149" s="193">
        <v>-69.29856335298939</v>
      </c>
      <c r="U149" s="193">
        <v>-57.572207315412513</v>
      </c>
      <c r="V149" s="193">
        <v>-42.538125115855273</v>
      </c>
      <c r="W149" s="193">
        <v>-49.461597936586742</v>
      </c>
      <c r="X149" s="193">
        <v>-52.269425261456625</v>
      </c>
      <c r="Y149" s="193">
        <v>-61.721407642156038</v>
      </c>
      <c r="Z149" s="193">
        <v>-53.479145078483604</v>
      </c>
      <c r="AA149" s="193">
        <v>-57.912292077187423</v>
      </c>
      <c r="AB149" s="193">
        <v>-60.232246248496338</v>
      </c>
      <c r="AC149" s="193">
        <v>-81.088166659139134</v>
      </c>
      <c r="AD149" s="193">
        <v>-76.22222582753659</v>
      </c>
      <c r="AE149" s="193">
        <v>-33.351244269509486</v>
      </c>
      <c r="AF149" s="193"/>
      <c r="AG149" s="184" t="s">
        <v>1438</v>
      </c>
      <c r="AH149" s="2546"/>
      <c r="AI149" s="2546"/>
      <c r="AJ149" s="137"/>
      <c r="AK149" s="137"/>
      <c r="AL149" s="137"/>
      <c r="AM149" s="137"/>
      <c r="AN149" s="137"/>
      <c r="AO149" s="137"/>
      <c r="AP149" s="137"/>
      <c r="AQ149" s="137"/>
      <c r="AR149" s="137"/>
      <c r="AS149" s="137"/>
      <c r="AT149" s="137"/>
      <c r="AU149" s="137"/>
      <c r="AV149" s="137"/>
      <c r="AW149" s="137"/>
      <c r="BA149" s="137"/>
      <c r="BB149" s="137"/>
      <c r="BC149" s="137"/>
      <c r="BD149" s="137"/>
      <c r="BE149" s="137"/>
      <c r="BF149" s="137"/>
      <c r="BG149" s="137"/>
      <c r="BH149" s="137"/>
      <c r="BI149" s="137"/>
      <c r="BJ149" s="137"/>
      <c r="BK149" s="137"/>
      <c r="BL149" s="137"/>
      <c r="BM149" s="137"/>
      <c r="BN149" s="137"/>
      <c r="BO149" s="137"/>
      <c r="BP149" s="137"/>
      <c r="BQ149" s="137"/>
      <c r="BU149" s="137"/>
      <c r="BV149" s="137"/>
      <c r="BW149" s="137"/>
      <c r="BX149" s="137"/>
      <c r="BY149" s="137"/>
      <c r="BZ149" s="137"/>
    </row>
    <row r="150" spans="1:78" s="163" customFormat="1" ht="14.1" customHeight="1" x14ac:dyDescent="0.2">
      <c r="A150" s="133"/>
      <c r="B150" s="204"/>
      <c r="C150" s="1340" t="s">
        <v>1246</v>
      </c>
      <c r="D150" s="185"/>
      <c r="E150" s="1347"/>
      <c r="F150" s="1347"/>
      <c r="G150" s="1347"/>
      <c r="H150" s="1347"/>
      <c r="I150" s="1347"/>
      <c r="J150" s="185"/>
      <c r="K150" s="185"/>
      <c r="L150" s="185"/>
      <c r="M150" s="185"/>
      <c r="N150" s="185"/>
      <c r="O150" s="185"/>
      <c r="P150" s="185"/>
      <c r="Q150" s="185"/>
      <c r="R150" s="185"/>
      <c r="S150" s="185"/>
      <c r="T150" s="185">
        <v>100</v>
      </c>
      <c r="U150" s="185">
        <v>100</v>
      </c>
      <c r="V150" s="185">
        <v>100</v>
      </c>
      <c r="W150" s="185">
        <v>100</v>
      </c>
      <c r="X150" s="185">
        <v>100</v>
      </c>
      <c r="Y150" s="185">
        <v>100</v>
      </c>
      <c r="Z150" s="185">
        <v>100</v>
      </c>
      <c r="AA150" s="185">
        <v>100</v>
      </c>
      <c r="AB150" s="185">
        <v>100</v>
      </c>
      <c r="AC150" s="185">
        <v>100</v>
      </c>
      <c r="AD150" s="185">
        <v>100</v>
      </c>
      <c r="AE150" s="185">
        <v>100</v>
      </c>
      <c r="AF150" s="185"/>
      <c r="AG150" s="187"/>
      <c r="AH150" s="151"/>
      <c r="AI150" s="151"/>
      <c r="AJ150" s="137"/>
      <c r="AK150" s="137"/>
      <c r="AL150" s="137"/>
      <c r="AM150" s="137"/>
      <c r="AN150" s="137"/>
      <c r="AO150" s="137"/>
      <c r="AP150" s="137"/>
      <c r="AQ150" s="137"/>
      <c r="AR150" s="137"/>
      <c r="AS150" s="137"/>
      <c r="AT150" s="137"/>
      <c r="AU150" s="137"/>
      <c r="AV150" s="137"/>
      <c r="AW150" s="137"/>
      <c r="BA150" s="137"/>
      <c r="BB150" s="137"/>
      <c r="BC150" s="137"/>
      <c r="BD150" s="137"/>
      <c r="BE150" s="137"/>
      <c r="BF150" s="137"/>
      <c r="BG150" s="137"/>
      <c r="BH150" s="137"/>
      <c r="BI150" s="137"/>
      <c r="BJ150" s="137"/>
      <c r="BK150" s="137"/>
      <c r="BL150" s="137"/>
      <c r="BM150" s="137"/>
      <c r="BN150" s="137"/>
      <c r="BO150" s="137"/>
      <c r="BP150" s="137"/>
      <c r="BQ150" s="137"/>
      <c r="BU150" s="137"/>
      <c r="BV150" s="137"/>
      <c r="BW150" s="137"/>
      <c r="BX150" s="137"/>
      <c r="BY150" s="137"/>
      <c r="BZ150" s="137"/>
    </row>
    <row r="151" spans="1:78" ht="14.1" customHeight="1" x14ac:dyDescent="0.2">
      <c r="C151" s="463"/>
      <c r="D151" s="153"/>
      <c r="E151" s="157"/>
      <c r="F151" s="157"/>
      <c r="G151" s="157"/>
      <c r="H151" s="157"/>
      <c r="I151" s="157"/>
      <c r="K151" s="157"/>
      <c r="L151" s="157"/>
      <c r="M151" s="157"/>
      <c r="N151" s="157"/>
      <c r="O151" s="157"/>
      <c r="P151" s="157"/>
      <c r="Q151" s="157"/>
      <c r="R151" s="157"/>
      <c r="S151" s="157"/>
      <c r="T151" s="158"/>
      <c r="U151" s="158"/>
      <c r="V151" s="158"/>
      <c r="W151" s="158"/>
      <c r="X151" s="158"/>
      <c r="Y151" s="158"/>
      <c r="Z151" s="158"/>
      <c r="AA151" s="158"/>
      <c r="AB151" s="158"/>
      <c r="AC151" s="158"/>
      <c r="AD151" s="158"/>
      <c r="AE151" s="158"/>
      <c r="AF151" s="158"/>
      <c r="AG151" s="23"/>
      <c r="AH151" s="151"/>
      <c r="AI151" s="23"/>
      <c r="AJ151" s="22"/>
      <c r="AK151" s="22"/>
      <c r="AL151" s="22"/>
      <c r="AM151" s="22"/>
      <c r="AN151" s="22"/>
      <c r="AO151" s="22"/>
      <c r="AP151" s="22"/>
      <c r="AQ151" s="22"/>
      <c r="AR151" s="22"/>
      <c r="AS151" s="22"/>
      <c r="AT151" s="22"/>
      <c r="AU151" s="22"/>
      <c r="AV151" s="22"/>
      <c r="AW151" s="22"/>
      <c r="BA151" s="22"/>
      <c r="BB151" s="22"/>
      <c r="BC151" s="22"/>
      <c r="BD151" s="22"/>
      <c r="BE151" s="22"/>
      <c r="BF151" s="22"/>
      <c r="BG151" s="22"/>
      <c r="BH151" s="22"/>
      <c r="BI151" s="22"/>
      <c r="BJ151" s="22"/>
      <c r="BK151" s="22"/>
      <c r="BL151" s="22"/>
      <c r="BM151" s="22"/>
      <c r="BN151" s="22"/>
      <c r="BO151" s="22"/>
      <c r="BP151" s="22"/>
      <c r="BQ151" s="22"/>
      <c r="BU151" s="22"/>
      <c r="BV151" s="22"/>
      <c r="BW151" s="22"/>
      <c r="BX151" s="22"/>
      <c r="BY151" s="22"/>
      <c r="BZ151" s="22"/>
    </row>
    <row r="152" spans="1:78" ht="14.1" customHeight="1" x14ac:dyDescent="0.2">
      <c r="C152" s="608"/>
      <c r="D152" s="456"/>
      <c r="E152" s="456"/>
      <c r="F152" s="287"/>
      <c r="G152" s="287"/>
      <c r="H152" s="287"/>
      <c r="I152" s="287"/>
      <c r="K152" s="287"/>
      <c r="L152" s="274"/>
      <c r="M152" s="274"/>
      <c r="N152" s="274"/>
      <c r="O152" s="274"/>
      <c r="P152" s="274"/>
      <c r="Q152" s="274"/>
      <c r="R152" s="274"/>
      <c r="S152" s="274"/>
      <c r="T152" s="289"/>
      <c r="U152" s="289"/>
      <c r="V152" s="289"/>
      <c r="W152" s="289"/>
      <c r="X152" s="289"/>
      <c r="Y152" s="289"/>
      <c r="Z152" s="289"/>
      <c r="AA152" s="289"/>
      <c r="AB152" s="289"/>
      <c r="AC152" s="289"/>
      <c r="AD152" s="289"/>
      <c r="AE152" s="289"/>
      <c r="AF152" s="289"/>
      <c r="AG152" s="23"/>
      <c r="AH152" s="151"/>
      <c r="AI152" s="23"/>
      <c r="AJ152" s="22"/>
      <c r="AK152" s="22"/>
      <c r="AL152" s="22"/>
      <c r="AM152" s="22"/>
      <c r="AN152" s="22"/>
      <c r="AO152" s="22"/>
      <c r="AP152" s="22"/>
      <c r="AQ152" s="22"/>
      <c r="AR152" s="22"/>
      <c r="AS152" s="22"/>
      <c r="AT152" s="22"/>
      <c r="AU152" s="22"/>
      <c r="AV152" s="22"/>
      <c r="AW152" s="22"/>
      <c r="BA152" s="22"/>
      <c r="BB152" s="22"/>
      <c r="BC152" s="22"/>
      <c r="BD152" s="22"/>
      <c r="BE152" s="22"/>
      <c r="BF152" s="22"/>
      <c r="BG152" s="22"/>
      <c r="BH152" s="22"/>
      <c r="BI152" s="22"/>
      <c r="BJ152" s="22"/>
      <c r="BK152" s="22"/>
      <c r="BL152" s="22"/>
      <c r="BM152" s="22"/>
      <c r="BN152" s="22"/>
      <c r="BO152" s="22"/>
      <c r="BP152" s="22"/>
      <c r="BQ152" s="22"/>
      <c r="BU152" s="22"/>
      <c r="BV152" s="22"/>
      <c r="BW152" s="22"/>
      <c r="BX152" s="22"/>
      <c r="BY152" s="22"/>
      <c r="BZ152" s="22"/>
    </row>
    <row r="153" spans="1:78" s="19" customFormat="1" ht="30" customHeight="1" x14ac:dyDescent="0.2">
      <c r="A153" s="40"/>
      <c r="B153" s="576"/>
      <c r="C153" s="666" t="s">
        <v>1724</v>
      </c>
      <c r="D153" s="98"/>
      <c r="E153" s="100"/>
      <c r="F153" s="95"/>
      <c r="G153" s="95"/>
      <c r="H153" s="95"/>
      <c r="I153" s="95"/>
      <c r="J153" s="95"/>
      <c r="K153" s="999"/>
      <c r="L153" s="999"/>
      <c r="M153" s="999"/>
      <c r="N153" s="1047"/>
      <c r="O153" s="1047"/>
      <c r="P153" s="1047"/>
      <c r="Q153" s="1047"/>
      <c r="R153" s="1047"/>
      <c r="S153" s="1047"/>
      <c r="T153" s="1047"/>
      <c r="U153" s="1534"/>
      <c r="V153" s="1534"/>
      <c r="W153" s="2543"/>
      <c r="X153" s="1534"/>
      <c r="Y153" s="2762" t="s">
        <v>1840</v>
      </c>
      <c r="Z153" s="2763"/>
      <c r="AA153" s="2763"/>
      <c r="AB153" s="2763"/>
      <c r="AC153" s="2763"/>
      <c r="AD153" s="2763"/>
      <c r="AE153" s="2763"/>
      <c r="AF153" s="2763"/>
      <c r="AG153" s="2764"/>
      <c r="AH153" s="151"/>
      <c r="AI153" s="2543"/>
      <c r="AJ153" s="101"/>
      <c r="AK153" s="101"/>
      <c r="AL153" s="101"/>
      <c r="AM153" s="101"/>
      <c r="AN153" s="101"/>
      <c r="AO153" s="101"/>
      <c r="AP153" s="101"/>
      <c r="AQ153" s="101"/>
      <c r="AR153" s="101"/>
      <c r="AS153" s="101"/>
      <c r="AT153" s="101"/>
      <c r="AU153" s="101"/>
      <c r="AV153" s="101"/>
      <c r="AW153" s="101"/>
      <c r="BA153" s="101"/>
      <c r="BB153" s="101"/>
      <c r="BC153" s="101"/>
      <c r="BD153" s="101"/>
      <c r="BE153" s="101"/>
      <c r="BF153" s="101"/>
      <c r="BG153" s="101"/>
      <c r="BH153" s="101"/>
      <c r="BI153" s="101"/>
      <c r="BJ153" s="101"/>
      <c r="BK153" s="101"/>
      <c r="BL153" s="101"/>
      <c r="BM153" s="101"/>
      <c r="BN153" s="101"/>
      <c r="BO153" s="101"/>
      <c r="BP153" s="101"/>
      <c r="BQ153" s="101"/>
      <c r="BU153" s="101"/>
      <c r="BV153" s="101"/>
      <c r="BW153" s="101"/>
      <c r="BX153" s="101"/>
      <c r="BY153" s="101"/>
      <c r="BZ153" s="101"/>
    </row>
    <row r="154" spans="1:78" ht="19.5" customHeight="1" x14ac:dyDescent="0.2">
      <c r="B154" s="577"/>
      <c r="C154" s="464"/>
      <c r="D154" s="154"/>
      <c r="E154" s="154"/>
      <c r="F154" s="154"/>
      <c r="G154" s="154"/>
      <c r="H154" s="154"/>
      <c r="I154" s="154"/>
      <c r="J154" s="154"/>
      <c r="K154" s="999"/>
      <c r="L154" s="999"/>
      <c r="M154" s="999"/>
      <c r="N154" s="1047"/>
      <c r="O154" s="1047"/>
      <c r="P154" s="1047"/>
      <c r="Q154" s="1047"/>
      <c r="R154" s="1047"/>
      <c r="S154" s="1534"/>
      <c r="T154" s="1534"/>
      <c r="U154" s="1534"/>
      <c r="V154" s="1534"/>
      <c r="W154" s="2543"/>
      <c r="X154" s="1534"/>
      <c r="Y154" s="2765"/>
      <c r="Z154" s="2766"/>
      <c r="AA154" s="2766"/>
      <c r="AB154" s="2766"/>
      <c r="AC154" s="2766"/>
      <c r="AD154" s="2766"/>
      <c r="AE154" s="2766"/>
      <c r="AF154" s="2766"/>
      <c r="AG154" s="2767"/>
      <c r="AH154" s="151"/>
      <c r="AI154" s="2543"/>
      <c r="AK154" s="22"/>
      <c r="AL154" s="22"/>
      <c r="AM154" s="22"/>
      <c r="AN154" s="22"/>
      <c r="AO154" s="22"/>
      <c r="AP154" s="22"/>
      <c r="AQ154" s="22"/>
      <c r="AR154" s="22"/>
      <c r="AS154" s="22"/>
      <c r="AT154" s="22"/>
      <c r="AU154" s="22"/>
      <c r="AV154" s="22"/>
      <c r="AW154" s="22"/>
      <c r="BA154" s="22"/>
      <c r="BB154" s="22"/>
      <c r="BC154" s="22"/>
      <c r="BD154" s="22"/>
      <c r="BE154" s="22"/>
      <c r="BF154" s="22"/>
      <c r="BG154" s="22"/>
      <c r="BH154" s="22"/>
      <c r="BI154" s="22"/>
      <c r="BJ154" s="22"/>
      <c r="BK154" s="22"/>
      <c r="BL154" s="22"/>
      <c r="BM154" s="22"/>
      <c r="BN154" s="22"/>
      <c r="BO154" s="22"/>
      <c r="BP154" s="22"/>
      <c r="BQ154" s="22"/>
      <c r="BU154" s="22"/>
      <c r="BV154" s="22"/>
      <c r="BW154" s="22"/>
      <c r="BX154" s="22"/>
      <c r="BY154" s="22"/>
      <c r="BZ154" s="22"/>
    </row>
    <row r="155" spans="1:78" s="163" customFormat="1" ht="14.1" customHeight="1" x14ac:dyDescent="0.2">
      <c r="A155" s="133"/>
      <c r="B155" s="578"/>
      <c r="C155" s="603"/>
      <c r="D155" s="150"/>
      <c r="E155" s="145"/>
      <c r="H155" s="152"/>
      <c r="I155" s="189"/>
      <c r="J155" s="145"/>
      <c r="K155" s="152"/>
      <c r="L155" s="152"/>
      <c r="M155" s="152"/>
      <c r="N155" s="152"/>
      <c r="O155" s="145"/>
      <c r="P155" s="152"/>
      <c r="Q155" s="152"/>
      <c r="R155" s="152"/>
      <c r="S155" s="152"/>
      <c r="T155" s="145" t="s">
        <v>1245</v>
      </c>
      <c r="V155" s="208"/>
      <c r="W155" s="208"/>
      <c r="AG155" s="208" t="s">
        <v>1472</v>
      </c>
      <c r="AH155" s="151"/>
      <c r="AI155" s="208"/>
      <c r="AJ155" s="137"/>
      <c r="AK155" s="137"/>
      <c r="AL155" s="137"/>
      <c r="AM155" s="137"/>
      <c r="AN155" s="137"/>
      <c r="AO155" s="137"/>
      <c r="AP155" s="137"/>
      <c r="AQ155" s="137"/>
      <c r="AR155" s="137"/>
      <c r="AS155" s="137"/>
      <c r="AT155" s="137"/>
      <c r="AU155" s="137"/>
      <c r="AV155" s="137"/>
      <c r="AW155" s="137"/>
      <c r="BA155" s="137"/>
      <c r="BB155" s="137"/>
      <c r="BC155" s="137"/>
      <c r="BD155" s="137"/>
      <c r="BE155" s="137"/>
      <c r="BF155" s="137"/>
      <c r="BG155" s="137"/>
      <c r="BH155" s="137"/>
      <c r="BI155" s="137"/>
      <c r="BJ155" s="137"/>
      <c r="BK155" s="137"/>
      <c r="BL155" s="137"/>
      <c r="BM155" s="137"/>
      <c r="BN155" s="137"/>
      <c r="BO155" s="137"/>
      <c r="BP155" s="137"/>
      <c r="BQ155" s="137"/>
      <c r="BU155" s="137"/>
      <c r="BV155" s="137"/>
      <c r="BW155" s="137"/>
      <c r="BX155" s="137"/>
      <c r="BY155" s="137"/>
      <c r="BZ155" s="137"/>
    </row>
    <row r="156" spans="1:78" s="163" customFormat="1" ht="14.1" customHeight="1" x14ac:dyDescent="0.2">
      <c r="A156" s="133"/>
      <c r="B156" s="578"/>
      <c r="C156" s="2768" t="s">
        <v>1422</v>
      </c>
      <c r="D156" s="526"/>
      <c r="E156" s="896"/>
      <c r="F156" s="896"/>
      <c r="G156" s="896"/>
      <c r="H156" s="896"/>
      <c r="I156" s="896"/>
      <c r="J156" s="526"/>
      <c r="K156" s="526"/>
      <c r="L156" s="526"/>
      <c r="M156" s="526"/>
      <c r="N156" s="526"/>
      <c r="O156" s="526"/>
      <c r="P156" s="526"/>
      <c r="Q156" s="526"/>
      <c r="R156" s="526"/>
      <c r="S156" s="526"/>
      <c r="T156" s="526" t="s">
        <v>489</v>
      </c>
      <c r="U156" s="526" t="s">
        <v>1232</v>
      </c>
      <c r="V156" s="526" t="s">
        <v>2147</v>
      </c>
      <c r="W156" s="526" t="s">
        <v>414</v>
      </c>
      <c r="X156" s="526" t="s">
        <v>168</v>
      </c>
      <c r="Y156" s="526" t="s">
        <v>428</v>
      </c>
      <c r="Z156" s="526" t="s">
        <v>1668</v>
      </c>
      <c r="AA156" s="526" t="s">
        <v>1677</v>
      </c>
      <c r="AB156" s="526" t="s">
        <v>1776</v>
      </c>
      <c r="AC156" s="526" t="s">
        <v>2148</v>
      </c>
      <c r="AD156" s="526" t="s">
        <v>2149</v>
      </c>
      <c r="AE156" s="526" t="s">
        <v>2150</v>
      </c>
      <c r="AF156" s="2460"/>
      <c r="AG156" s="2760" t="s">
        <v>1242</v>
      </c>
      <c r="AH156" s="151"/>
      <c r="AI156" s="2544"/>
      <c r="AJ156" s="136"/>
      <c r="AK156" s="134"/>
      <c r="AL156" s="136"/>
      <c r="AM156" s="136"/>
      <c r="AN156" s="136"/>
      <c r="AO156" s="137"/>
      <c r="AP156" s="137"/>
      <c r="AQ156" s="137"/>
      <c r="AR156" s="137"/>
      <c r="AS156" s="137"/>
      <c r="AT156" s="137"/>
      <c r="AU156" s="137"/>
      <c r="AV156" s="137"/>
      <c r="AW156" s="137"/>
      <c r="BA156" s="137"/>
      <c r="BB156" s="137"/>
      <c r="BC156" s="137"/>
      <c r="BD156" s="137"/>
      <c r="BE156" s="137"/>
      <c r="BF156" s="137"/>
      <c r="BG156" s="137"/>
      <c r="BH156" s="137"/>
      <c r="BI156" s="137"/>
      <c r="BJ156" s="137"/>
      <c r="BK156" s="137"/>
      <c r="BL156" s="137"/>
      <c r="BM156" s="137"/>
      <c r="BN156" s="137"/>
      <c r="BO156" s="137"/>
      <c r="BP156" s="137"/>
      <c r="BQ156" s="137"/>
      <c r="BU156" s="137"/>
      <c r="BV156" s="137"/>
      <c r="BW156" s="137"/>
      <c r="BX156" s="137"/>
      <c r="BY156" s="137"/>
      <c r="BZ156" s="137"/>
    </row>
    <row r="157" spans="1:78" s="163" customFormat="1" ht="14.1" customHeight="1" x14ac:dyDescent="0.2">
      <c r="A157" s="133"/>
      <c r="B157" s="204"/>
      <c r="C157" s="2769"/>
      <c r="D157" s="527"/>
      <c r="E157" s="898"/>
      <c r="F157" s="898"/>
      <c r="G157" s="898"/>
      <c r="H157" s="898"/>
      <c r="I157" s="898"/>
      <c r="J157" s="527"/>
      <c r="K157" s="527"/>
      <c r="L157" s="527"/>
      <c r="M157" s="527"/>
      <c r="N157" s="527"/>
      <c r="O157" s="527"/>
      <c r="P157" s="527"/>
      <c r="Q157" s="527"/>
      <c r="R157" s="527"/>
      <c r="S157" s="527"/>
      <c r="T157" s="527">
        <v>2011</v>
      </c>
      <c r="U157" s="527">
        <v>2012</v>
      </c>
      <c r="V157" s="527">
        <v>2013</v>
      </c>
      <c r="W157" s="527">
        <v>2014</v>
      </c>
      <c r="X157" s="527">
        <v>2015</v>
      </c>
      <c r="Y157" s="527">
        <v>2016</v>
      </c>
      <c r="Z157" s="527">
        <v>2017</v>
      </c>
      <c r="AA157" s="527">
        <v>2018</v>
      </c>
      <c r="AB157" s="527">
        <v>2019</v>
      </c>
      <c r="AC157" s="527">
        <v>2020</v>
      </c>
      <c r="AD157" s="527">
        <v>2021</v>
      </c>
      <c r="AE157" s="527">
        <v>2022</v>
      </c>
      <c r="AF157" s="1148"/>
      <c r="AG157" s="2761"/>
      <c r="AH157" s="151"/>
      <c r="AI157" s="2545"/>
      <c r="AJ157" s="136"/>
      <c r="AK157" s="134"/>
      <c r="AL157" s="134"/>
      <c r="AM157" s="136"/>
      <c r="AN157" s="136"/>
      <c r="AO157" s="137"/>
      <c r="AP157" s="137"/>
      <c r="AQ157" s="137"/>
      <c r="AR157" s="137"/>
      <c r="AS157" s="137"/>
      <c r="AT157" s="137"/>
      <c r="AU157" s="137"/>
      <c r="AV157" s="137"/>
      <c r="AW157" s="137"/>
      <c r="BA157" s="137"/>
      <c r="BB157" s="137"/>
      <c r="BC157" s="137"/>
      <c r="BD157" s="137"/>
      <c r="BE157" s="137"/>
      <c r="BF157" s="137"/>
      <c r="BG157" s="137"/>
      <c r="BH157" s="137"/>
      <c r="BI157" s="137"/>
      <c r="BJ157" s="137"/>
      <c r="BK157" s="137"/>
      <c r="BL157" s="137"/>
      <c r="BM157" s="137"/>
      <c r="BN157" s="137"/>
      <c r="BO157" s="137"/>
      <c r="BP157" s="137"/>
      <c r="BQ157" s="137"/>
      <c r="BU157" s="137"/>
      <c r="BV157" s="137"/>
      <c r="BW157" s="137"/>
      <c r="BX157" s="137"/>
      <c r="BY157" s="137"/>
      <c r="BZ157" s="137"/>
    </row>
    <row r="158" spans="1:78" s="163" customFormat="1" ht="14.1" customHeight="1" x14ac:dyDescent="0.2">
      <c r="A158" s="133"/>
      <c r="B158" s="578"/>
      <c r="C158" s="1336" t="s">
        <v>1006</v>
      </c>
      <c r="D158" s="866"/>
      <c r="E158" s="866"/>
      <c r="F158" s="866"/>
      <c r="G158" s="866"/>
      <c r="H158" s="866"/>
      <c r="I158" s="866"/>
      <c r="J158" s="866"/>
      <c r="K158" s="866"/>
      <c r="L158" s="866"/>
      <c r="M158" s="866"/>
      <c r="N158" s="866"/>
      <c r="O158" s="866"/>
      <c r="P158" s="866"/>
      <c r="Q158" s="866"/>
      <c r="R158" s="866"/>
      <c r="S158" s="866"/>
      <c r="T158" s="866">
        <v>1498309.4756485596</v>
      </c>
      <c r="U158" s="866">
        <v>1617460.2934083566</v>
      </c>
      <c r="V158" s="866">
        <v>1525230.5497045778</v>
      </c>
      <c r="W158" s="866">
        <v>1558506.5533120651</v>
      </c>
      <c r="X158" s="866">
        <v>1651728.7580942493</v>
      </c>
      <c r="Y158" s="866">
        <v>1841237.3870081622</v>
      </c>
      <c r="Z158" s="866">
        <v>1737947.8618720751</v>
      </c>
      <c r="AA158" s="866">
        <v>1931083.2930101845</v>
      </c>
      <c r="AB158" s="866">
        <v>1564202.7659948543</v>
      </c>
      <c r="AC158" s="866">
        <v>1265468.6526022721</v>
      </c>
      <c r="AD158" s="866">
        <v>1388861.9588651434</v>
      </c>
      <c r="AE158" s="866">
        <v>1811289.8341469504</v>
      </c>
      <c r="AF158" s="866"/>
      <c r="AG158" s="182" t="s">
        <v>1423</v>
      </c>
      <c r="AH158" s="2546"/>
      <c r="AI158" s="2546"/>
      <c r="AJ158" s="136" t="e">
        <f>AB158-#REF!</f>
        <v>#REF!</v>
      </c>
      <c r="AK158" s="134"/>
      <c r="AL158" s="136"/>
      <c r="AM158" s="136"/>
      <c r="AN158" s="136"/>
      <c r="AO158" s="137"/>
      <c r="AP158" s="137"/>
      <c r="AQ158" s="137"/>
      <c r="AR158" s="137"/>
      <c r="AS158" s="137"/>
      <c r="AT158" s="137"/>
      <c r="AU158" s="137"/>
      <c r="AV158" s="137"/>
      <c r="AW158" s="137"/>
      <c r="BA158" s="137"/>
      <c r="BB158" s="137"/>
      <c r="BC158" s="137"/>
      <c r="BD158" s="137"/>
      <c r="BE158" s="137"/>
      <c r="BF158" s="137"/>
      <c r="BG158" s="137"/>
      <c r="BH158" s="137"/>
      <c r="BI158" s="137"/>
      <c r="BJ158" s="137"/>
      <c r="BK158" s="137"/>
      <c r="BL158" s="137"/>
      <c r="BM158" s="137"/>
      <c r="BN158" s="137"/>
      <c r="BO158" s="137"/>
      <c r="BP158" s="137"/>
      <c r="BQ158" s="137"/>
      <c r="BU158" s="137"/>
      <c r="BV158" s="137"/>
      <c r="BW158" s="137"/>
      <c r="BX158" s="137"/>
      <c r="BY158" s="137"/>
      <c r="BZ158" s="137"/>
    </row>
    <row r="159" spans="1:78" s="163" customFormat="1" ht="14.1" customHeight="1" x14ac:dyDescent="0.2">
      <c r="A159" s="133" t="s">
        <v>395</v>
      </c>
      <c r="B159" s="596" t="s">
        <v>443</v>
      </c>
      <c r="C159" s="1336" t="s">
        <v>429</v>
      </c>
      <c r="D159" s="581"/>
      <c r="E159" s="581"/>
      <c r="F159" s="581"/>
      <c r="G159" s="581"/>
      <c r="H159" s="581"/>
      <c r="I159" s="581"/>
      <c r="J159" s="581"/>
      <c r="K159" s="581"/>
      <c r="L159" s="581"/>
      <c r="M159" s="581"/>
      <c r="N159" s="581"/>
      <c r="O159" s="581"/>
      <c r="P159" s="581"/>
      <c r="Q159" s="581"/>
      <c r="R159" s="581"/>
      <c r="S159" s="581"/>
      <c r="T159" s="581">
        <v>126129.32943044015</v>
      </c>
      <c r="U159" s="581">
        <v>131363.29042164327</v>
      </c>
      <c r="V159" s="581">
        <v>139153.91338623708</v>
      </c>
      <c r="W159" s="581">
        <v>145092.82321628189</v>
      </c>
      <c r="X159" s="581">
        <v>148501.28871827884</v>
      </c>
      <c r="Y159" s="581">
        <v>158161.05718072271</v>
      </c>
      <c r="Z159" s="581">
        <v>168247.49394048675</v>
      </c>
      <c r="AA159" s="581">
        <v>181651.80122268741</v>
      </c>
      <c r="AB159" s="581">
        <v>184663.88226123637</v>
      </c>
      <c r="AC159" s="581">
        <v>185512.19943110837</v>
      </c>
      <c r="AD159" s="581">
        <v>170203.24025084372</v>
      </c>
      <c r="AE159" s="581">
        <v>171626.97272463053</v>
      </c>
      <c r="AF159" s="581"/>
      <c r="AG159" s="182" t="s">
        <v>1433</v>
      </c>
      <c r="AH159" s="2546"/>
      <c r="AI159" s="2546"/>
      <c r="AJ159" s="136" t="e">
        <f>AB159-#REF!</f>
        <v>#REF!</v>
      </c>
      <c r="AK159" s="134"/>
      <c r="AL159" s="136"/>
      <c r="AM159" s="136"/>
      <c r="AN159" s="136"/>
      <c r="AO159" s="137"/>
      <c r="AP159" s="137"/>
      <c r="AQ159" s="137"/>
      <c r="AR159" s="137"/>
      <c r="AS159" s="137"/>
      <c r="AT159" s="137"/>
      <c r="AU159" s="137"/>
      <c r="AV159" s="137"/>
      <c r="AW159" s="137"/>
      <c r="BA159" s="137"/>
      <c r="BB159" s="137"/>
      <c r="BC159" s="137"/>
      <c r="BD159" s="137"/>
      <c r="BE159" s="137"/>
      <c r="BF159" s="137"/>
      <c r="BG159" s="137"/>
      <c r="BH159" s="137"/>
      <c r="BI159" s="137"/>
      <c r="BJ159" s="137"/>
      <c r="BK159" s="137"/>
      <c r="BL159" s="137"/>
      <c r="BM159" s="137"/>
      <c r="BN159" s="137"/>
      <c r="BO159" s="137"/>
      <c r="BP159" s="137"/>
      <c r="BQ159" s="137"/>
      <c r="BU159" s="137"/>
      <c r="BV159" s="137"/>
      <c r="BW159" s="137"/>
      <c r="BX159" s="137"/>
      <c r="BY159" s="137"/>
      <c r="BZ159" s="137"/>
    </row>
    <row r="160" spans="1:78" s="163" customFormat="1" ht="14.1" customHeight="1" x14ac:dyDescent="0.2">
      <c r="A160" s="133" t="s">
        <v>395</v>
      </c>
      <c r="B160" s="596" t="s">
        <v>1156</v>
      </c>
      <c r="C160" s="1336" t="s">
        <v>423</v>
      </c>
      <c r="D160" s="581"/>
      <c r="E160" s="581"/>
      <c r="F160" s="581"/>
      <c r="G160" s="581"/>
      <c r="H160" s="581"/>
      <c r="I160" s="581"/>
      <c r="J160" s="581"/>
      <c r="K160" s="581"/>
      <c r="L160" s="581"/>
      <c r="M160" s="581"/>
      <c r="N160" s="581"/>
      <c r="O160" s="581"/>
      <c r="P160" s="581"/>
      <c r="Q160" s="581"/>
      <c r="R160" s="581"/>
      <c r="S160" s="581"/>
      <c r="T160" s="581">
        <v>2215852.110642178</v>
      </c>
      <c r="U160" s="581">
        <v>2337644.248439406</v>
      </c>
      <c r="V160" s="581">
        <v>2519804.7130050883</v>
      </c>
      <c r="W160" s="581">
        <v>2805851.8878959208</v>
      </c>
      <c r="X160" s="581">
        <v>3033378.9887351473</v>
      </c>
      <c r="Y160" s="581">
        <v>3006255.1123669636</v>
      </c>
      <c r="Z160" s="581">
        <v>3146736.8448374784</v>
      </c>
      <c r="AA160" s="581">
        <v>3306307.5528914118</v>
      </c>
      <c r="AB160" s="581">
        <v>3136692.2329463204</v>
      </c>
      <c r="AC160" s="581">
        <v>3181572.1633365662</v>
      </c>
      <c r="AD160" s="581">
        <v>3525723.4413104649</v>
      </c>
      <c r="AE160" s="581">
        <v>3682593.7949834634</v>
      </c>
      <c r="AF160" s="581"/>
      <c r="AG160" s="182" t="s">
        <v>1434</v>
      </c>
      <c r="AH160" s="2546"/>
      <c r="AI160" s="2546"/>
      <c r="AJ160" s="136" t="e">
        <f>AB160-#REF!</f>
        <v>#REF!</v>
      </c>
      <c r="AK160" s="134"/>
      <c r="AL160" s="136"/>
      <c r="AM160" s="136"/>
      <c r="AN160" s="136"/>
      <c r="AO160" s="137"/>
      <c r="AP160" s="137"/>
      <c r="AQ160" s="137"/>
      <c r="AR160" s="137"/>
      <c r="AS160" s="137"/>
      <c r="AT160" s="137"/>
      <c r="AU160" s="137"/>
      <c r="AV160" s="137"/>
      <c r="AW160" s="137"/>
      <c r="BA160" s="137"/>
      <c r="BB160" s="137"/>
      <c r="BC160" s="137"/>
      <c r="BD160" s="137"/>
      <c r="BE160" s="137"/>
      <c r="BF160" s="137"/>
      <c r="BG160" s="137"/>
      <c r="BH160" s="137"/>
      <c r="BI160" s="137"/>
      <c r="BJ160" s="137"/>
      <c r="BK160" s="137"/>
      <c r="BL160" s="137"/>
      <c r="BM160" s="137"/>
      <c r="BN160" s="137"/>
      <c r="BO160" s="137"/>
      <c r="BP160" s="137"/>
      <c r="BQ160" s="137"/>
      <c r="BU160" s="137"/>
      <c r="BV160" s="137"/>
      <c r="BW160" s="137"/>
      <c r="BX160" s="137"/>
      <c r="BY160" s="137"/>
      <c r="BZ160" s="137"/>
    </row>
    <row r="161" spans="1:78" s="163" customFormat="1" ht="14.1" customHeight="1" x14ac:dyDescent="0.2">
      <c r="A161" s="133" t="s">
        <v>395</v>
      </c>
      <c r="B161" s="596" t="s">
        <v>446</v>
      </c>
      <c r="C161" s="1336" t="s">
        <v>1725</v>
      </c>
      <c r="D161" s="581"/>
      <c r="E161" s="581"/>
      <c r="F161" s="581"/>
      <c r="G161" s="581"/>
      <c r="H161" s="581"/>
      <c r="I161" s="581"/>
      <c r="J161" s="581"/>
      <c r="K161" s="581"/>
      <c r="L161" s="581"/>
      <c r="M161" s="581"/>
      <c r="N161" s="581"/>
      <c r="O161" s="581"/>
      <c r="P161" s="581"/>
      <c r="Q161" s="581"/>
      <c r="R161" s="581"/>
      <c r="S161" s="581"/>
      <c r="T161" s="581">
        <v>2702137.7240661699</v>
      </c>
      <c r="U161" s="581">
        <v>2703340.1935481671</v>
      </c>
      <c r="V161" s="581">
        <v>2741634.8759340495</v>
      </c>
      <c r="W161" s="581">
        <v>2788637.6976123611</v>
      </c>
      <c r="X161" s="581">
        <v>2829179.0731286621</v>
      </c>
      <c r="Y161" s="581">
        <v>2858121.7788548926</v>
      </c>
      <c r="Z161" s="581">
        <v>2880436.3495851434</v>
      </c>
      <c r="AA161" s="581">
        <v>2879314.3636403708</v>
      </c>
      <c r="AB161" s="581">
        <v>2964409.2965502874</v>
      </c>
      <c r="AC161" s="581">
        <v>3451485.0332406219</v>
      </c>
      <c r="AD161" s="581">
        <v>3439399.0422647316</v>
      </c>
      <c r="AE161" s="581">
        <v>3436755.2383174836</v>
      </c>
      <c r="AF161" s="581"/>
      <c r="AG161" s="182" t="s">
        <v>1435</v>
      </c>
      <c r="AH161" s="2546"/>
      <c r="AI161" s="2546"/>
      <c r="AJ161" s="136" t="e">
        <f>AB161-#REF!</f>
        <v>#REF!</v>
      </c>
      <c r="AK161" s="134"/>
      <c r="AL161" s="136"/>
      <c r="AM161" s="136"/>
      <c r="AN161" s="136"/>
      <c r="AO161" s="137"/>
      <c r="AP161" s="137"/>
      <c r="AQ161" s="137"/>
      <c r="AR161" s="137"/>
      <c r="AS161" s="137"/>
      <c r="AT161" s="137"/>
      <c r="AU161" s="137"/>
      <c r="AV161" s="137"/>
      <c r="AW161" s="137"/>
      <c r="BA161" s="137"/>
      <c r="BB161" s="137"/>
      <c r="BC161" s="137"/>
      <c r="BD161" s="137"/>
      <c r="BE161" s="137"/>
      <c r="BF161" s="137"/>
      <c r="BG161" s="137"/>
      <c r="BH161" s="137"/>
      <c r="BI161" s="137"/>
      <c r="BJ161" s="137"/>
      <c r="BK161" s="137"/>
      <c r="BL161" s="137"/>
      <c r="BM161" s="137"/>
      <c r="BN161" s="137"/>
      <c r="BO161" s="137"/>
      <c r="BP161" s="137"/>
      <c r="BQ161" s="137"/>
      <c r="BU161" s="137"/>
      <c r="BV161" s="137"/>
      <c r="BW161" s="137"/>
      <c r="BX161" s="137"/>
      <c r="BY161" s="137"/>
      <c r="BZ161" s="137"/>
    </row>
    <row r="162" spans="1:78" s="133" customFormat="1" ht="14.1" customHeight="1" x14ac:dyDescent="0.2">
      <c r="B162" s="283"/>
      <c r="C162" s="1338" t="s">
        <v>1726</v>
      </c>
      <c r="D162" s="667"/>
      <c r="E162" s="667"/>
      <c r="F162" s="667"/>
      <c r="G162" s="667"/>
      <c r="H162" s="667"/>
      <c r="I162" s="667"/>
      <c r="J162" s="667"/>
      <c r="K162" s="667"/>
      <c r="L162" s="667"/>
      <c r="M162" s="667"/>
      <c r="N162" s="667"/>
      <c r="O162" s="667"/>
      <c r="P162" s="667"/>
      <c r="Q162" s="667"/>
      <c r="R162" s="667"/>
      <c r="S162" s="667"/>
      <c r="T162" s="667">
        <v>-2085637.6585377697</v>
      </c>
      <c r="U162" s="667">
        <v>-2139040.9714660561</v>
      </c>
      <c r="V162" s="667">
        <v>-2134191.6861088201</v>
      </c>
      <c r="W162" s="667">
        <v>-2001894.6016330607</v>
      </c>
      <c r="X162" s="667">
        <v>-2164077.9042662838</v>
      </c>
      <c r="Y162" s="667">
        <v>-2295215.5015046103</v>
      </c>
      <c r="Z162" s="667">
        <v>-2116997.7474718783</v>
      </c>
      <c r="AA162" s="667">
        <v>-2157987.4781398503</v>
      </c>
      <c r="AB162" s="667">
        <v>-2013370.972332621</v>
      </c>
      <c r="AC162" s="667">
        <v>-2059926.0208456982</v>
      </c>
      <c r="AD162" s="667">
        <v>-2281178.6446643611</v>
      </c>
      <c r="AE162" s="667">
        <v>-2285072.117577564</v>
      </c>
      <c r="AF162" s="169"/>
      <c r="AG162" s="182" t="s">
        <v>1436</v>
      </c>
      <c r="AH162" s="2546"/>
      <c r="AI162" s="2546"/>
      <c r="AJ162" s="136" t="e">
        <f>AB162-#REF!</f>
        <v>#REF!</v>
      </c>
      <c r="AK162" s="134"/>
      <c r="AL162" s="136"/>
      <c r="AM162" s="136"/>
      <c r="AN162" s="136"/>
      <c r="AO162" s="136"/>
      <c r="AP162" s="136"/>
      <c r="AQ162" s="136"/>
      <c r="AR162" s="136"/>
      <c r="AS162" s="136"/>
      <c r="AT162" s="136"/>
      <c r="AU162" s="136"/>
      <c r="AV162" s="136"/>
      <c r="AW162" s="136"/>
      <c r="BA162" s="136"/>
      <c r="BB162" s="136"/>
      <c r="BC162" s="136"/>
      <c r="BD162" s="136"/>
      <c r="BE162" s="136"/>
      <c r="BF162" s="136"/>
      <c r="BG162" s="136"/>
      <c r="BH162" s="136"/>
      <c r="BI162" s="136"/>
      <c r="BJ162" s="136"/>
      <c r="BK162" s="136"/>
      <c r="BL162" s="136"/>
      <c r="BM162" s="136"/>
      <c r="BN162" s="136"/>
      <c r="BO162" s="136"/>
      <c r="BP162" s="136"/>
      <c r="BQ162" s="136"/>
      <c r="BU162" s="136"/>
      <c r="BV162" s="136"/>
      <c r="BW162" s="136"/>
      <c r="BX162" s="136"/>
      <c r="BY162" s="136"/>
      <c r="BZ162" s="136"/>
    </row>
    <row r="163" spans="1:78" s="163" customFormat="1" ht="14.1" customHeight="1" x14ac:dyDescent="0.2">
      <c r="A163" s="133"/>
      <c r="B163" s="578"/>
      <c r="C163" s="1338" t="s">
        <v>377</v>
      </c>
      <c r="D163" s="793"/>
      <c r="E163" s="793"/>
      <c r="F163" s="793"/>
      <c r="G163" s="793"/>
      <c r="H163" s="793"/>
      <c r="I163" s="793"/>
      <c r="J163" s="793"/>
      <c r="K163" s="793"/>
      <c r="L163" s="793"/>
      <c r="M163" s="793"/>
      <c r="N163" s="793"/>
      <c r="O163" s="793"/>
      <c r="P163" s="793"/>
      <c r="Q163" s="793"/>
      <c r="R163" s="793"/>
      <c r="S163" s="793"/>
      <c r="T163" s="793">
        <v>4456790.9812495783</v>
      </c>
      <c r="U163" s="793">
        <v>4650767.054351517</v>
      </c>
      <c r="V163" s="793">
        <v>4791632.3659211323</v>
      </c>
      <c r="W163" s="793">
        <v>5296194.3604035685</v>
      </c>
      <c r="X163" s="793">
        <v>5498710.2044100538</v>
      </c>
      <c r="Y163" s="793">
        <v>5568559.8339061309</v>
      </c>
      <c r="Z163" s="793">
        <v>5816370.8027633056</v>
      </c>
      <c r="AA163" s="793">
        <v>6140369.5326248044</v>
      </c>
      <c r="AB163" s="793">
        <v>5836597.2054200768</v>
      </c>
      <c r="AC163" s="793">
        <v>6024112.0277648699</v>
      </c>
      <c r="AD163" s="793">
        <v>6243009.0380268218</v>
      </c>
      <c r="AE163" s="793">
        <v>6817193.7225949634</v>
      </c>
      <c r="AF163" s="793"/>
      <c r="AG163" s="209"/>
      <c r="AH163" s="152"/>
      <c r="AI163" s="152"/>
      <c r="AJ163" s="136" t="e">
        <f>AB163-#REF!</f>
        <v>#REF!</v>
      </c>
      <c r="AK163" s="136"/>
      <c r="AL163" s="136"/>
      <c r="AM163" s="136"/>
      <c r="AN163" s="136"/>
      <c r="AO163" s="137"/>
      <c r="AP163" s="137"/>
      <c r="AQ163" s="137"/>
      <c r="AR163" s="137"/>
      <c r="AS163" s="137"/>
      <c r="AT163" s="137"/>
      <c r="AU163" s="137"/>
      <c r="AV163" s="137"/>
      <c r="AW163" s="137"/>
      <c r="BA163" s="137"/>
      <c r="BB163" s="137"/>
      <c r="BC163" s="137"/>
      <c r="BD163" s="137"/>
      <c r="BE163" s="137"/>
      <c r="BF163" s="137"/>
      <c r="BG163" s="137"/>
      <c r="BH163" s="137"/>
      <c r="BI163" s="137"/>
      <c r="BJ163" s="137"/>
      <c r="BK163" s="137"/>
      <c r="BL163" s="137"/>
      <c r="BM163" s="137"/>
      <c r="BN163" s="137"/>
      <c r="BO163" s="137"/>
      <c r="BP163" s="137"/>
      <c r="BQ163" s="137"/>
      <c r="BU163" s="137"/>
      <c r="BV163" s="137"/>
      <c r="BW163" s="137"/>
      <c r="BX163" s="137"/>
      <c r="BY163" s="137"/>
      <c r="BZ163" s="137"/>
    </row>
    <row r="164" spans="1:78" s="163" customFormat="1" ht="14.1" customHeight="1" x14ac:dyDescent="0.2">
      <c r="A164" s="133" t="s">
        <v>395</v>
      </c>
      <c r="B164" s="596" t="s">
        <v>396</v>
      </c>
      <c r="C164" s="1336" t="s">
        <v>15</v>
      </c>
      <c r="D164" s="581"/>
      <c r="E164" s="581"/>
      <c r="F164" s="581"/>
      <c r="G164" s="581"/>
      <c r="H164" s="581"/>
      <c r="I164" s="581"/>
      <c r="J164" s="581"/>
      <c r="K164" s="581"/>
      <c r="L164" s="581"/>
      <c r="M164" s="581"/>
      <c r="N164" s="581"/>
      <c r="O164" s="581"/>
      <c r="P164" s="581"/>
      <c r="Q164" s="581"/>
      <c r="R164" s="581"/>
      <c r="S164" s="581"/>
      <c r="T164" s="581">
        <v>131480.30954518233</v>
      </c>
      <c r="U164" s="581">
        <v>138252.58946056568</v>
      </c>
      <c r="V164" s="581">
        <v>144353.98432089502</v>
      </c>
      <c r="W164" s="581">
        <v>149590.6545110243</v>
      </c>
      <c r="X164" s="581">
        <v>150876.2151707591</v>
      </c>
      <c r="Y164" s="581">
        <v>155067.13042633561</v>
      </c>
      <c r="Z164" s="581">
        <v>159810.27349096833</v>
      </c>
      <c r="AA164" s="581">
        <v>164911.66543295962</v>
      </c>
      <c r="AB164" s="581">
        <v>164010.89286165795</v>
      </c>
      <c r="AC164" s="581">
        <v>159410.90763755335</v>
      </c>
      <c r="AD164" s="581">
        <v>143525.40878945138</v>
      </c>
      <c r="AE164" s="581">
        <v>144749.16844008121</v>
      </c>
      <c r="AF164" s="581"/>
      <c r="AG164" s="182" t="s">
        <v>1437</v>
      </c>
      <c r="AH164" s="2546"/>
      <c r="AI164" s="2546"/>
      <c r="AJ164" s="136" t="e">
        <f>AB164-#REF!</f>
        <v>#REF!</v>
      </c>
      <c r="AK164" s="134"/>
      <c r="AL164" s="136"/>
      <c r="AM164" s="136"/>
      <c r="AN164" s="136"/>
      <c r="AO164" s="137"/>
      <c r="AP164" s="137"/>
      <c r="AQ164" s="137"/>
      <c r="AR164" s="137"/>
      <c r="AS164" s="137"/>
      <c r="AT164" s="137"/>
      <c r="AU164" s="137"/>
      <c r="AV164" s="137"/>
      <c r="AW164" s="137"/>
      <c r="BA164" s="137"/>
      <c r="BB164" s="137"/>
      <c r="BC164" s="137"/>
      <c r="BD164" s="137"/>
      <c r="BE164" s="137"/>
      <c r="BF164" s="137"/>
      <c r="BG164" s="137"/>
      <c r="BH164" s="137"/>
      <c r="BI164" s="137"/>
      <c r="BJ164" s="137"/>
      <c r="BK164" s="137"/>
      <c r="BL164" s="137"/>
      <c r="BM164" s="137"/>
      <c r="BN164" s="137"/>
      <c r="BO164" s="137"/>
      <c r="BP164" s="137"/>
      <c r="BQ164" s="137"/>
      <c r="BU164" s="137"/>
      <c r="BV164" s="137"/>
      <c r="BW164" s="137"/>
      <c r="BX164" s="137"/>
      <c r="BY164" s="137"/>
      <c r="BZ164" s="137"/>
    </row>
    <row r="165" spans="1:78" s="163" customFormat="1" ht="14.1" customHeight="1" x14ac:dyDescent="0.2">
      <c r="A165" s="133"/>
      <c r="B165" s="596"/>
      <c r="C165" s="1336" t="s">
        <v>1727</v>
      </c>
      <c r="D165" s="581"/>
      <c r="E165" s="581"/>
      <c r="F165" s="581"/>
      <c r="G165" s="581"/>
      <c r="H165" s="581"/>
      <c r="I165" s="581"/>
      <c r="J165" s="581"/>
      <c r="K165" s="581"/>
      <c r="L165" s="581"/>
      <c r="M165" s="581"/>
      <c r="N165" s="581"/>
      <c r="O165" s="581"/>
      <c r="P165" s="581"/>
      <c r="Q165" s="581"/>
      <c r="R165" s="581"/>
      <c r="S165" s="581"/>
      <c r="T165" s="581">
        <v>679872.98979531822</v>
      </c>
      <c r="U165" s="581">
        <v>686229.62773728673</v>
      </c>
      <c r="V165" s="581">
        <v>720803.98552635324</v>
      </c>
      <c r="W165" s="581">
        <v>850264.63035452459</v>
      </c>
      <c r="X165" s="581">
        <v>886880.40885139001</v>
      </c>
      <c r="Y165" s="581">
        <v>879958.21994216193</v>
      </c>
      <c r="Z165" s="581">
        <v>867020.81426919892</v>
      </c>
      <c r="AA165" s="581">
        <v>887365.78338820382</v>
      </c>
      <c r="AB165" s="581">
        <v>902957.70534476195</v>
      </c>
      <c r="AC165" s="581">
        <v>936462.62012895627</v>
      </c>
      <c r="AD165" s="581">
        <v>984327.75841941941</v>
      </c>
      <c r="AE165" s="581">
        <v>1456077.0669746464</v>
      </c>
      <c r="AF165" s="581"/>
      <c r="AG165" s="182" t="s">
        <v>1438</v>
      </c>
      <c r="AH165" s="2546"/>
      <c r="AI165" s="2546"/>
      <c r="AJ165" s="136" t="e">
        <f>AB165-#REF!</f>
        <v>#REF!</v>
      </c>
      <c r="AK165" s="134"/>
      <c r="AL165" s="136"/>
      <c r="AM165" s="136"/>
      <c r="AN165" s="136"/>
      <c r="AO165" s="137"/>
      <c r="AP165" s="137"/>
      <c r="AQ165" s="137"/>
      <c r="AR165" s="137"/>
      <c r="AS165" s="137"/>
      <c r="AT165" s="137"/>
      <c r="AU165" s="137"/>
      <c r="AV165" s="137"/>
      <c r="AW165" s="137"/>
      <c r="BA165" s="137"/>
      <c r="BB165" s="137"/>
      <c r="BC165" s="137"/>
      <c r="BD165" s="137"/>
      <c r="BE165" s="137"/>
      <c r="BF165" s="137"/>
      <c r="BG165" s="137"/>
      <c r="BH165" s="137"/>
      <c r="BI165" s="137"/>
      <c r="BJ165" s="137"/>
      <c r="BK165" s="137"/>
      <c r="BL165" s="137"/>
      <c r="BM165" s="137"/>
      <c r="BN165" s="137"/>
      <c r="BO165" s="137"/>
      <c r="BP165" s="137"/>
      <c r="BQ165" s="137"/>
      <c r="BU165" s="137"/>
      <c r="BV165" s="137"/>
      <c r="BW165" s="137"/>
      <c r="BX165" s="137"/>
      <c r="BY165" s="137"/>
      <c r="BZ165" s="137"/>
    </row>
    <row r="166" spans="1:78" s="163" customFormat="1" ht="14.1" customHeight="1" x14ac:dyDescent="0.2">
      <c r="A166" s="133"/>
      <c r="B166" s="596"/>
      <c r="C166" s="1336" t="s">
        <v>1728</v>
      </c>
      <c r="D166" s="581"/>
      <c r="E166" s="581"/>
      <c r="F166" s="581"/>
      <c r="G166" s="581"/>
      <c r="H166" s="581"/>
      <c r="I166" s="581"/>
      <c r="J166" s="581"/>
      <c r="K166" s="581"/>
      <c r="L166" s="581"/>
      <c r="M166" s="581"/>
      <c r="N166" s="581"/>
      <c r="O166" s="581"/>
      <c r="P166" s="581"/>
      <c r="Q166" s="581"/>
      <c r="R166" s="581"/>
      <c r="S166" s="581"/>
      <c r="T166" s="581">
        <v>39827.974594119209</v>
      </c>
      <c r="U166" s="581">
        <v>33827.605462625477</v>
      </c>
      <c r="V166" s="581">
        <v>33219.251316719667</v>
      </c>
      <c r="W166" s="581">
        <v>31077.187913199508</v>
      </c>
      <c r="X166" s="581">
        <v>31787.490044321545</v>
      </c>
      <c r="Y166" s="581">
        <v>27094.862845226562</v>
      </c>
      <c r="Z166" s="581">
        <v>24670.241670523443</v>
      </c>
      <c r="AA166" s="581">
        <v>24359.049637804419</v>
      </c>
      <c r="AB166" s="581">
        <v>26835.162317298003</v>
      </c>
      <c r="AC166" s="581">
        <v>25493.994870687013</v>
      </c>
      <c r="AD166" s="581">
        <v>24562.244892635674</v>
      </c>
      <c r="AE166" s="581">
        <v>54524.168993705272</v>
      </c>
      <c r="AF166" s="581"/>
      <c r="AG166" s="182" t="s">
        <v>631</v>
      </c>
      <c r="AH166" s="2546"/>
      <c r="AI166" s="2546"/>
      <c r="AJ166" s="136" t="e">
        <f>AB166-#REF!</f>
        <v>#REF!</v>
      </c>
      <c r="AK166" s="134"/>
      <c r="AL166" s="136"/>
      <c r="AM166" s="136"/>
      <c r="AN166" s="136"/>
      <c r="AO166" s="137"/>
      <c r="AP166" s="137"/>
      <c r="AQ166" s="137"/>
      <c r="AR166" s="137"/>
      <c r="AS166" s="137"/>
      <c r="AT166" s="137"/>
      <c r="AU166" s="137"/>
      <c r="AV166" s="137"/>
      <c r="AW166" s="137"/>
      <c r="BA166" s="137"/>
      <c r="BB166" s="137"/>
      <c r="BC166" s="137"/>
      <c r="BD166" s="137"/>
      <c r="BE166" s="137"/>
      <c r="BF166" s="137"/>
      <c r="BG166" s="137"/>
      <c r="BH166" s="137"/>
      <c r="BI166" s="137"/>
      <c r="BJ166" s="137"/>
      <c r="BK166" s="137"/>
      <c r="BL166" s="137"/>
      <c r="BM166" s="137"/>
      <c r="BN166" s="137"/>
      <c r="BO166" s="137"/>
      <c r="BP166" s="137"/>
      <c r="BQ166" s="137"/>
      <c r="BU166" s="137"/>
      <c r="BV166" s="137"/>
      <c r="BW166" s="137"/>
      <c r="BX166" s="137"/>
      <c r="BY166" s="137"/>
      <c r="BZ166" s="137"/>
    </row>
    <row r="167" spans="1:78" s="163" customFormat="1" ht="14.1" customHeight="1" x14ac:dyDescent="0.2">
      <c r="A167" s="133" t="s">
        <v>395</v>
      </c>
      <c r="B167" s="596" t="s">
        <v>397</v>
      </c>
      <c r="C167" s="1336" t="s">
        <v>1729</v>
      </c>
      <c r="D167" s="581"/>
      <c r="E167" s="581"/>
      <c r="F167" s="581"/>
      <c r="G167" s="581"/>
      <c r="H167" s="581"/>
      <c r="I167" s="581"/>
      <c r="J167" s="581"/>
      <c r="K167" s="581"/>
      <c r="L167" s="581"/>
      <c r="M167" s="581"/>
      <c r="N167" s="581"/>
      <c r="O167" s="581"/>
      <c r="P167" s="581"/>
      <c r="Q167" s="581"/>
      <c r="R167" s="581"/>
      <c r="S167" s="581"/>
      <c r="T167" s="581">
        <v>1917358.1266694982</v>
      </c>
      <c r="U167" s="581">
        <v>2030017.7775058381</v>
      </c>
      <c r="V167" s="581">
        <v>2029066.8970818161</v>
      </c>
      <c r="W167" s="581">
        <v>2330593.5934283515</v>
      </c>
      <c r="X167" s="581">
        <v>2511522.8317888454</v>
      </c>
      <c r="Y167" s="581">
        <v>2527999.2779381191</v>
      </c>
      <c r="Z167" s="581">
        <v>2671002.2139262902</v>
      </c>
      <c r="AA167" s="581">
        <v>2911270.9936727616</v>
      </c>
      <c r="AB167" s="581">
        <v>2644398.3981169607</v>
      </c>
      <c r="AC167" s="581">
        <v>2799541.821625045</v>
      </c>
      <c r="AD167" s="581">
        <v>2843732.9155948684</v>
      </c>
      <c r="AE167" s="581">
        <v>2894928.6371628712</v>
      </c>
      <c r="AF167" s="581"/>
      <c r="AG167" s="182" t="s">
        <v>440</v>
      </c>
      <c r="AH167" s="2546"/>
      <c r="AI167" s="2546"/>
      <c r="AJ167" s="136" t="e">
        <f>AB167-#REF!</f>
        <v>#REF!</v>
      </c>
      <c r="AK167" s="134"/>
      <c r="AL167" s="136"/>
      <c r="AM167" s="136"/>
      <c r="AN167" s="136"/>
      <c r="AO167" s="137"/>
      <c r="AP167" s="137"/>
      <c r="AQ167" s="137"/>
      <c r="AR167" s="137"/>
      <c r="AS167" s="137"/>
      <c r="AT167" s="137"/>
      <c r="AU167" s="137"/>
      <c r="AV167" s="137"/>
      <c r="AW167" s="137"/>
      <c r="BA167" s="137"/>
      <c r="BB167" s="137"/>
      <c r="BC167" s="137"/>
      <c r="BD167" s="137"/>
      <c r="BE167" s="137"/>
      <c r="BF167" s="137"/>
      <c r="BG167" s="137"/>
      <c r="BH167" s="137"/>
      <c r="BI167" s="137"/>
      <c r="BJ167" s="137"/>
      <c r="BK167" s="137"/>
      <c r="BL167" s="137"/>
      <c r="BM167" s="137"/>
      <c r="BN167" s="137"/>
      <c r="BO167" s="137"/>
      <c r="BP167" s="137"/>
      <c r="BQ167" s="137"/>
      <c r="BU167" s="137"/>
      <c r="BV167" s="137"/>
      <c r="BW167" s="137"/>
      <c r="BX167" s="137"/>
      <c r="BY167" s="137"/>
      <c r="BZ167" s="137"/>
    </row>
    <row r="168" spans="1:78" s="163" customFormat="1" ht="14.1" customHeight="1" x14ac:dyDescent="0.2">
      <c r="A168" s="133" t="s">
        <v>395</v>
      </c>
      <c r="B168" s="596" t="s">
        <v>449</v>
      </c>
      <c r="C168" s="1340" t="s">
        <v>1730</v>
      </c>
      <c r="D168" s="793"/>
      <c r="E168" s="793"/>
      <c r="F168" s="793"/>
      <c r="G168" s="793"/>
      <c r="H168" s="793"/>
      <c r="I168" s="793"/>
      <c r="J168" s="793"/>
      <c r="K168" s="793"/>
      <c r="L168" s="793"/>
      <c r="M168" s="793"/>
      <c r="N168" s="793"/>
      <c r="O168" s="793"/>
      <c r="P168" s="793"/>
      <c r="Q168" s="793"/>
      <c r="R168" s="793"/>
      <c r="S168" s="793"/>
      <c r="T168" s="793">
        <v>1767907.5298336991</v>
      </c>
      <c r="U168" s="793">
        <v>1830094.6651104521</v>
      </c>
      <c r="V168" s="793">
        <v>1930626.7503087879</v>
      </c>
      <c r="W168" s="793">
        <v>1996822.6700228674</v>
      </c>
      <c r="X168" s="793">
        <v>1981218.2386433803</v>
      </c>
      <c r="Y168" s="793">
        <v>2032630.0684447407</v>
      </c>
      <c r="Z168" s="793">
        <v>2143207.7427473716</v>
      </c>
      <c r="AA168" s="793">
        <v>2201180.1397686838</v>
      </c>
      <c r="AB168" s="793">
        <v>2152065.3714139941</v>
      </c>
      <c r="AC168" s="793">
        <v>2154190.6732440023</v>
      </c>
      <c r="AD168" s="793">
        <v>2295985.2001157179</v>
      </c>
      <c r="AE168" s="793">
        <v>2375963.0190110696</v>
      </c>
      <c r="AF168" s="793"/>
      <c r="AG168" s="184" t="s">
        <v>439</v>
      </c>
      <c r="AH168" s="2546"/>
      <c r="AI168" s="2546"/>
      <c r="AJ168" s="136" t="e">
        <f>AB168-#REF!</f>
        <v>#REF!</v>
      </c>
      <c r="AK168" s="134"/>
      <c r="AL168" s="136"/>
      <c r="AM168" s="136"/>
      <c r="AN168" s="136"/>
      <c r="AO168" s="137"/>
      <c r="AP168" s="137"/>
      <c r="AQ168" s="137"/>
      <c r="AR168" s="137"/>
      <c r="AS168" s="137"/>
      <c r="AT168" s="137"/>
      <c r="AU168" s="137"/>
      <c r="AV168" s="137"/>
      <c r="AW168" s="137"/>
      <c r="BA168" s="137"/>
      <c r="BB168" s="137"/>
      <c r="BC168" s="137"/>
      <c r="BD168" s="137"/>
      <c r="BE168" s="137"/>
      <c r="BF168" s="137"/>
      <c r="BG168" s="137"/>
      <c r="BH168" s="137"/>
      <c r="BI168" s="137"/>
      <c r="BJ168" s="137"/>
      <c r="BK168" s="137"/>
      <c r="BL168" s="137"/>
      <c r="BM168" s="137"/>
      <c r="BN168" s="137"/>
      <c r="BO168" s="137"/>
      <c r="BP168" s="137"/>
      <c r="BQ168" s="137"/>
      <c r="BU168" s="137"/>
      <c r="BV168" s="137"/>
      <c r="BW168" s="137"/>
      <c r="BX168" s="137"/>
      <c r="BY168" s="137"/>
      <c r="BZ168" s="137"/>
    </row>
    <row r="169" spans="1:78" s="163" customFormat="1" ht="14.1" customHeight="1" x14ac:dyDescent="0.2">
      <c r="A169" s="133"/>
      <c r="B169" s="578"/>
      <c r="C169" s="1340" t="s">
        <v>373</v>
      </c>
      <c r="D169" s="582"/>
      <c r="E169" s="582"/>
      <c r="F169" s="582"/>
      <c r="G169" s="582"/>
      <c r="H169" s="582"/>
      <c r="I169" s="582"/>
      <c r="J169" s="582"/>
      <c r="K169" s="582"/>
      <c r="L169" s="582"/>
      <c r="M169" s="582"/>
      <c r="N169" s="582"/>
      <c r="O169" s="582"/>
      <c r="P169" s="582"/>
      <c r="Q169" s="582"/>
      <c r="R169" s="582"/>
      <c r="S169" s="582"/>
      <c r="T169" s="582">
        <v>4456790.9812495783</v>
      </c>
      <c r="U169" s="582">
        <v>4650767.054351517</v>
      </c>
      <c r="V169" s="582">
        <v>4791632.3659211323</v>
      </c>
      <c r="W169" s="582">
        <v>5296194.3604035685</v>
      </c>
      <c r="X169" s="582">
        <v>5498710.2044100538</v>
      </c>
      <c r="Y169" s="582">
        <v>5568559.8339061309</v>
      </c>
      <c r="Z169" s="582">
        <v>5816370.8027633056</v>
      </c>
      <c r="AA169" s="582">
        <v>6140369.5326248044</v>
      </c>
      <c r="AB169" s="582">
        <v>5836597.2054200768</v>
      </c>
      <c r="AC169" s="582">
        <v>6024112.0277648699</v>
      </c>
      <c r="AD169" s="582">
        <v>6243009.0380268218</v>
      </c>
      <c r="AE169" s="582">
        <v>6817193.7225949634</v>
      </c>
      <c r="AF169" s="582"/>
      <c r="AG169" s="210"/>
      <c r="AH169" s="152"/>
      <c r="AI169" s="152"/>
      <c r="AJ169" s="136" t="e">
        <f>AB169-#REF!</f>
        <v>#REF!</v>
      </c>
      <c r="AK169" s="136"/>
      <c r="AL169" s="136"/>
      <c r="AM169" s="136"/>
      <c r="AN169" s="136"/>
      <c r="AO169" s="137"/>
      <c r="AP169" s="137"/>
      <c r="AQ169" s="137"/>
      <c r="AR169" s="137"/>
      <c r="AS169" s="137"/>
      <c r="AT169" s="137"/>
      <c r="AU169" s="137"/>
      <c r="AV169" s="137"/>
      <c r="AW169" s="137"/>
      <c r="BA169" s="137"/>
      <c r="BB169" s="137"/>
      <c r="BC169" s="137"/>
      <c r="BD169" s="137"/>
      <c r="BE169" s="137"/>
      <c r="BF169" s="137"/>
      <c r="BG169" s="137"/>
      <c r="BH169" s="137"/>
      <c r="BI169" s="137"/>
      <c r="BJ169" s="137"/>
      <c r="BK169" s="137"/>
      <c r="BL169" s="137"/>
      <c r="BM169" s="137"/>
      <c r="BN169" s="137"/>
      <c r="BO169" s="137"/>
      <c r="BP169" s="137"/>
      <c r="BQ169" s="137"/>
      <c r="BU169" s="137"/>
      <c r="BV169" s="137"/>
      <c r="BW169" s="137"/>
      <c r="BX169" s="137"/>
      <c r="BY169" s="137"/>
      <c r="BZ169" s="137"/>
    </row>
    <row r="170" spans="1:78" s="163" customFormat="1" ht="14.1" customHeight="1" x14ac:dyDescent="0.2">
      <c r="A170" s="133"/>
      <c r="B170" s="283"/>
      <c r="C170" s="610"/>
      <c r="D170" s="203"/>
      <c r="E170" s="203"/>
      <c r="F170" s="203"/>
      <c r="G170" s="203"/>
      <c r="H170" s="203"/>
      <c r="I170" s="203"/>
      <c r="J170" s="203"/>
      <c r="K170" s="203"/>
      <c r="L170" s="203"/>
      <c r="M170" s="203"/>
      <c r="N170" s="203"/>
      <c r="O170" s="203"/>
      <c r="P170" s="203"/>
      <c r="Q170" s="203"/>
      <c r="R170" s="203"/>
      <c r="S170" s="203"/>
      <c r="T170" s="203"/>
      <c r="U170" s="203"/>
      <c r="V170" s="203"/>
      <c r="W170" s="134"/>
      <c r="X170" s="134"/>
      <c r="Y170" s="134"/>
      <c r="Z170" s="134"/>
      <c r="AA170" s="134"/>
      <c r="AB170" s="134"/>
      <c r="AC170" s="134"/>
      <c r="AD170" s="134"/>
      <c r="AE170" s="134"/>
      <c r="AF170" s="134"/>
      <c r="AG170" s="134"/>
      <c r="AH170" s="134"/>
      <c r="AI170" s="134"/>
      <c r="AJ170" s="137"/>
      <c r="AK170" s="136"/>
      <c r="AL170" s="136"/>
      <c r="AM170" s="136"/>
      <c r="AN170" s="136"/>
      <c r="AO170" s="137"/>
      <c r="AP170" s="137"/>
      <c r="AQ170" s="137"/>
      <c r="AR170" s="137"/>
      <c r="AS170" s="137"/>
      <c r="AT170" s="137"/>
      <c r="AU170" s="137"/>
      <c r="AV170" s="137"/>
      <c r="AW170" s="137"/>
      <c r="BA170" s="137"/>
      <c r="BB170" s="137"/>
      <c r="BC170" s="137"/>
      <c r="BD170" s="137"/>
      <c r="BE170" s="137"/>
      <c r="BF170" s="137"/>
      <c r="BG170" s="137"/>
      <c r="BH170" s="137"/>
      <c r="BI170" s="137"/>
      <c r="BJ170" s="137"/>
      <c r="BK170" s="137"/>
      <c r="BL170" s="137"/>
      <c r="BM170" s="137"/>
      <c r="BN170" s="137"/>
      <c r="BO170" s="137"/>
      <c r="BP170" s="137"/>
      <c r="BQ170" s="137"/>
      <c r="BU170" s="137"/>
      <c r="BV170" s="137"/>
      <c r="BW170" s="137"/>
      <c r="BX170" s="137"/>
      <c r="BY170" s="137"/>
      <c r="BZ170" s="137"/>
    </row>
    <row r="171" spans="1:78" s="163" customFormat="1" ht="14.1" customHeight="1" x14ac:dyDescent="0.2">
      <c r="A171" s="133"/>
      <c r="B171" s="578"/>
      <c r="C171" s="603"/>
      <c r="D171" s="150"/>
      <c r="E171" s="148"/>
      <c r="H171" s="150"/>
      <c r="I171" s="189"/>
      <c r="J171" s="148"/>
      <c r="K171" s="150"/>
      <c r="L171" s="150"/>
      <c r="M171" s="150"/>
      <c r="N171" s="150"/>
      <c r="O171" s="148"/>
      <c r="P171" s="150"/>
      <c r="Q171" s="150"/>
      <c r="R171" s="150"/>
      <c r="S171" s="150"/>
      <c r="T171" s="148" t="s">
        <v>654</v>
      </c>
      <c r="W171" s="197"/>
      <c r="X171" s="197"/>
      <c r="Y171" s="197"/>
      <c r="Z171" s="197"/>
      <c r="AA171" s="197"/>
      <c r="AB171" s="197"/>
      <c r="AC171" s="197"/>
      <c r="AD171" s="197"/>
      <c r="AE171" s="197"/>
      <c r="AF171" s="197"/>
      <c r="AG171" s="197" t="s">
        <v>655</v>
      </c>
      <c r="AH171" s="197"/>
      <c r="AI171" s="197"/>
      <c r="AJ171" s="137"/>
      <c r="AK171" s="137"/>
      <c r="AL171" s="137"/>
      <c r="AM171" s="137"/>
      <c r="AN171" s="137"/>
      <c r="AO171" s="137"/>
      <c r="AP171" s="137"/>
      <c r="AQ171" s="137"/>
      <c r="AR171" s="137"/>
      <c r="AS171" s="137"/>
      <c r="AT171" s="137"/>
      <c r="AU171" s="137"/>
      <c r="AV171" s="137"/>
      <c r="AW171" s="137"/>
      <c r="BA171" s="137"/>
      <c r="BB171" s="137"/>
      <c r="BC171" s="137"/>
      <c r="BD171" s="137"/>
      <c r="BE171" s="137"/>
      <c r="BF171" s="137"/>
      <c r="BG171" s="137"/>
      <c r="BH171" s="137"/>
      <c r="BI171" s="137"/>
      <c r="BJ171" s="137"/>
      <c r="BK171" s="137"/>
      <c r="BL171" s="137"/>
      <c r="BM171" s="137"/>
      <c r="BN171" s="137"/>
      <c r="BO171" s="137"/>
      <c r="BP171" s="137"/>
      <c r="BQ171" s="137"/>
      <c r="BU171" s="137"/>
      <c r="BV171" s="137"/>
      <c r="BW171" s="137"/>
      <c r="BX171" s="137"/>
      <c r="BY171" s="137"/>
      <c r="BZ171" s="137"/>
    </row>
    <row r="172" spans="1:78" s="163" customFormat="1" ht="14.1" customHeight="1" x14ac:dyDescent="0.2">
      <c r="A172" s="133"/>
      <c r="B172" s="578"/>
      <c r="C172" s="2768" t="s">
        <v>1422</v>
      </c>
      <c r="D172" s="526"/>
      <c r="E172" s="896"/>
      <c r="F172" s="896"/>
      <c r="G172" s="896"/>
      <c r="H172" s="896"/>
      <c r="I172" s="896"/>
      <c r="J172" s="526"/>
      <c r="K172" s="526"/>
      <c r="L172" s="526"/>
      <c r="M172" s="526"/>
      <c r="N172" s="526"/>
      <c r="O172" s="526"/>
      <c r="P172" s="526"/>
      <c r="Q172" s="526"/>
      <c r="R172" s="526"/>
      <c r="S172" s="526"/>
      <c r="T172" s="526" t="s">
        <v>489</v>
      </c>
      <c r="U172" s="526" t="s">
        <v>1232</v>
      </c>
      <c r="V172" s="526" t="s">
        <v>2147</v>
      </c>
      <c r="W172" s="526" t="s">
        <v>414</v>
      </c>
      <c r="X172" s="526" t="s">
        <v>168</v>
      </c>
      <c r="Y172" s="526" t="s">
        <v>428</v>
      </c>
      <c r="Z172" s="526" t="s">
        <v>1668</v>
      </c>
      <c r="AA172" s="526" t="s">
        <v>1677</v>
      </c>
      <c r="AB172" s="526" t="s">
        <v>1776</v>
      </c>
      <c r="AC172" s="526" t="s">
        <v>2148</v>
      </c>
      <c r="AD172" s="526" t="s">
        <v>2149</v>
      </c>
      <c r="AE172" s="526" t="s">
        <v>2150</v>
      </c>
      <c r="AF172" s="2460"/>
      <c r="AG172" s="2760" t="s">
        <v>1242</v>
      </c>
      <c r="AH172" s="2544"/>
      <c r="AI172" s="2544"/>
      <c r="AJ172" s="137"/>
      <c r="AK172" s="137"/>
      <c r="AL172" s="137"/>
      <c r="AM172" s="137"/>
      <c r="AN172" s="137"/>
      <c r="AO172" s="137"/>
      <c r="AP172" s="137"/>
      <c r="AQ172" s="137"/>
      <c r="AR172" s="137"/>
      <c r="AS172" s="137"/>
      <c r="AT172" s="137"/>
      <c r="AU172" s="137"/>
      <c r="AV172" s="137"/>
      <c r="AW172" s="137"/>
      <c r="BA172" s="137"/>
      <c r="BB172" s="137"/>
      <c r="BC172" s="137"/>
      <c r="BD172" s="137"/>
      <c r="BE172" s="137"/>
      <c r="BF172" s="137"/>
      <c r="BG172" s="137"/>
      <c r="BH172" s="137"/>
      <c r="BI172" s="137"/>
      <c r="BJ172" s="137"/>
      <c r="BK172" s="137"/>
      <c r="BL172" s="137"/>
      <c r="BM172" s="137"/>
      <c r="BN172" s="137"/>
      <c r="BO172" s="137"/>
      <c r="BP172" s="137"/>
      <c r="BQ172" s="137"/>
      <c r="BU172" s="137"/>
      <c r="BV172" s="137"/>
      <c r="BW172" s="137"/>
      <c r="BX172" s="137"/>
      <c r="BY172" s="137"/>
      <c r="BZ172" s="137"/>
    </row>
    <row r="173" spans="1:78" s="163" customFormat="1" ht="14.1" customHeight="1" x14ac:dyDescent="0.2">
      <c r="A173" s="133"/>
      <c r="B173" s="578"/>
      <c r="C173" s="2769"/>
      <c r="D173" s="527"/>
      <c r="E173" s="898"/>
      <c r="F173" s="898"/>
      <c r="G173" s="898"/>
      <c r="H173" s="898"/>
      <c r="I173" s="898"/>
      <c r="J173" s="527"/>
      <c r="K173" s="527"/>
      <c r="L173" s="527"/>
      <c r="M173" s="527"/>
      <c r="N173" s="527"/>
      <c r="O173" s="527"/>
      <c r="P173" s="527"/>
      <c r="Q173" s="527"/>
      <c r="R173" s="527"/>
      <c r="S173" s="527"/>
      <c r="T173" s="527">
        <v>2011</v>
      </c>
      <c r="U173" s="527">
        <v>2012</v>
      </c>
      <c r="V173" s="527">
        <v>2013</v>
      </c>
      <c r="W173" s="527">
        <v>2014</v>
      </c>
      <c r="X173" s="527">
        <v>2015</v>
      </c>
      <c r="Y173" s="527">
        <v>2016</v>
      </c>
      <c r="Z173" s="527">
        <v>2017</v>
      </c>
      <c r="AA173" s="527">
        <v>2018</v>
      </c>
      <c r="AB173" s="527">
        <v>2019</v>
      </c>
      <c r="AC173" s="527">
        <v>2020</v>
      </c>
      <c r="AD173" s="527">
        <v>2021</v>
      </c>
      <c r="AE173" s="527">
        <v>2022</v>
      </c>
      <c r="AF173" s="1148"/>
      <c r="AG173" s="2761"/>
      <c r="AH173" s="2545"/>
      <c r="AI173" s="2545"/>
      <c r="AJ173" s="137"/>
      <c r="AK173" s="137"/>
      <c r="AL173" s="137"/>
      <c r="AM173" s="137"/>
      <c r="AN173" s="137"/>
      <c r="AO173" s="137"/>
      <c r="AP173" s="137"/>
      <c r="AQ173" s="137"/>
      <c r="AR173" s="137"/>
      <c r="AS173" s="137"/>
      <c r="AT173" s="137"/>
      <c r="AU173" s="137"/>
      <c r="AV173" s="137"/>
      <c r="AW173" s="137"/>
      <c r="BA173" s="137"/>
      <c r="BB173" s="137"/>
      <c r="BC173" s="137"/>
      <c r="BD173" s="137"/>
      <c r="BE173" s="137"/>
      <c r="BF173" s="137"/>
      <c r="BG173" s="137"/>
      <c r="BH173" s="137"/>
      <c r="BI173" s="137"/>
      <c r="BJ173" s="137"/>
      <c r="BK173" s="137"/>
      <c r="BL173" s="137"/>
      <c r="BM173" s="137"/>
      <c r="BN173" s="137"/>
      <c r="BO173" s="137"/>
      <c r="BP173" s="137"/>
      <c r="BQ173" s="137"/>
      <c r="BU173" s="137"/>
      <c r="BV173" s="137"/>
      <c r="BW173" s="137"/>
      <c r="BX173" s="137"/>
      <c r="BY173" s="137"/>
      <c r="BZ173" s="137"/>
    </row>
    <row r="174" spans="1:78" s="163" customFormat="1" ht="14.1" customHeight="1" x14ac:dyDescent="0.2">
      <c r="A174" s="133"/>
      <c r="B174" s="578"/>
      <c r="C174" s="1336" t="s">
        <v>1006</v>
      </c>
      <c r="D174" s="211"/>
      <c r="E174" s="1008"/>
      <c r="F174" s="178"/>
      <c r="G174" s="178"/>
      <c r="H174" s="178"/>
      <c r="I174" s="178"/>
      <c r="J174" s="1008"/>
      <c r="K174" s="1008"/>
      <c r="L174" s="1008"/>
      <c r="M174" s="1008"/>
      <c r="N174" s="1008"/>
      <c r="O174" s="1008"/>
      <c r="P174" s="1008"/>
      <c r="Q174" s="1008"/>
      <c r="R174" s="1008"/>
      <c r="S174" s="1008"/>
      <c r="T174" s="1008" t="s">
        <v>630</v>
      </c>
      <c r="U174" s="2415">
        <v>7.9523502785178168</v>
      </c>
      <c r="V174" s="2415">
        <v>-5.7021334050451289</v>
      </c>
      <c r="W174" s="2415">
        <v>2.1817031932603648</v>
      </c>
      <c r="X174" s="2415">
        <v>5.9815086811199292</v>
      </c>
      <c r="Y174" s="2415">
        <v>11.473350450867393</v>
      </c>
      <c r="Z174" s="2415">
        <v>-5.6097886054726986</v>
      </c>
      <c r="AA174" s="2415">
        <v>11.112843795559479</v>
      </c>
      <c r="AB174" s="2415">
        <v>-18.998689924111702</v>
      </c>
      <c r="AC174" s="2415">
        <v>-19.098170639187128</v>
      </c>
      <c r="AD174" s="2415">
        <v>9.7507991216636558</v>
      </c>
      <c r="AE174" s="2415">
        <v>30.415396763187186</v>
      </c>
      <c r="AF174" s="2415"/>
      <c r="AG174" s="182" t="s">
        <v>1423</v>
      </c>
      <c r="AH174" s="2546"/>
      <c r="AI174" s="2546"/>
      <c r="AJ174" s="137"/>
      <c r="AK174" s="137"/>
      <c r="AL174" s="137"/>
      <c r="AM174" s="137"/>
      <c r="AN174" s="137"/>
      <c r="AO174" s="137"/>
      <c r="AP174" s="137"/>
      <c r="AQ174" s="137"/>
      <c r="AR174" s="137"/>
      <c r="AS174" s="137"/>
      <c r="AT174" s="137"/>
      <c r="AU174" s="137"/>
      <c r="AV174" s="137"/>
      <c r="AW174" s="137"/>
      <c r="BA174" s="137"/>
      <c r="BB174" s="137"/>
      <c r="BC174" s="137"/>
      <c r="BD174" s="137"/>
      <c r="BE174" s="137"/>
      <c r="BF174" s="137"/>
      <c r="BG174" s="137"/>
      <c r="BH174" s="137"/>
      <c r="BI174" s="137"/>
      <c r="BJ174" s="137"/>
      <c r="BK174" s="137"/>
      <c r="BL174" s="137"/>
      <c r="BM174" s="137"/>
      <c r="BN174" s="137"/>
      <c r="BO174" s="137"/>
      <c r="BP174" s="137"/>
      <c r="BQ174" s="137"/>
      <c r="BU174" s="137"/>
      <c r="BV174" s="137"/>
      <c r="BW174" s="137"/>
      <c r="BX174" s="137"/>
      <c r="BY174" s="137"/>
      <c r="BZ174" s="137"/>
    </row>
    <row r="175" spans="1:78" s="163" customFormat="1" ht="14.1" customHeight="1" x14ac:dyDescent="0.2">
      <c r="A175" s="133"/>
      <c r="B175" s="578"/>
      <c r="C175" s="1336" t="s">
        <v>429</v>
      </c>
      <c r="D175" s="211"/>
      <c r="E175" s="1008"/>
      <c r="F175" s="178"/>
      <c r="G175" s="178"/>
      <c r="H175" s="178"/>
      <c r="I175" s="178"/>
      <c r="J175" s="1008"/>
      <c r="K175" s="1008"/>
      <c r="L175" s="1008"/>
      <c r="M175" s="1008"/>
      <c r="N175" s="1008"/>
      <c r="O175" s="1008"/>
      <c r="P175" s="1008"/>
      <c r="Q175" s="1008"/>
      <c r="R175" s="1008"/>
      <c r="S175" s="1008"/>
      <c r="T175" s="1008" t="s">
        <v>630</v>
      </c>
      <c r="U175" s="2415">
        <v>4.1496779653376503</v>
      </c>
      <c r="V175" s="2415">
        <v>5.9305936533622594</v>
      </c>
      <c r="W175" s="2415">
        <v>4.2678712265609819</v>
      </c>
      <c r="X175" s="2415">
        <v>2.3491620236213429</v>
      </c>
      <c r="Y175" s="2415">
        <v>6.5048381369736008</v>
      </c>
      <c r="Z175" s="2415">
        <v>6.3773200176822087</v>
      </c>
      <c r="AA175" s="2415">
        <v>7.9670174980092767</v>
      </c>
      <c r="AB175" s="2415">
        <v>1.6581619440461548</v>
      </c>
      <c r="AC175" s="2415">
        <v>0.45938445541393591</v>
      </c>
      <c r="AD175" s="2415">
        <v>-8.2522654721420388</v>
      </c>
      <c r="AE175" s="2415">
        <v>0.83648964125977443</v>
      </c>
      <c r="AF175" s="2415"/>
      <c r="AG175" s="182" t="s">
        <v>1433</v>
      </c>
      <c r="AH175" s="2546"/>
      <c r="AI175" s="2546"/>
      <c r="AJ175" s="137"/>
      <c r="AK175" s="137"/>
      <c r="AL175" s="137"/>
      <c r="AM175" s="137"/>
      <c r="AN175" s="137"/>
      <c r="AO175" s="137"/>
      <c r="AP175" s="137"/>
      <c r="AQ175" s="137"/>
      <c r="AR175" s="137"/>
      <c r="AS175" s="137"/>
      <c r="AT175" s="137"/>
      <c r="AU175" s="137"/>
      <c r="AV175" s="137"/>
      <c r="AW175" s="137"/>
      <c r="BA175" s="137"/>
      <c r="BB175" s="137"/>
      <c r="BC175" s="137"/>
      <c r="BD175" s="137"/>
      <c r="BE175" s="137"/>
      <c r="BF175" s="137"/>
      <c r="BG175" s="137"/>
      <c r="BH175" s="137"/>
      <c r="BI175" s="137"/>
      <c r="BJ175" s="137"/>
      <c r="BK175" s="137"/>
      <c r="BL175" s="137"/>
      <c r="BM175" s="137"/>
      <c r="BN175" s="137"/>
      <c r="BO175" s="137"/>
      <c r="BP175" s="137"/>
      <c r="BQ175" s="137"/>
      <c r="BU175" s="137"/>
      <c r="BV175" s="137"/>
      <c r="BW175" s="137"/>
      <c r="BX175" s="137"/>
      <c r="BY175" s="137"/>
      <c r="BZ175" s="137"/>
    </row>
    <row r="176" spans="1:78" s="163" customFormat="1" ht="14.1" customHeight="1" x14ac:dyDescent="0.2">
      <c r="A176" s="133"/>
      <c r="B176" s="578"/>
      <c r="C176" s="1336" t="s">
        <v>423</v>
      </c>
      <c r="D176" s="211"/>
      <c r="E176" s="1008"/>
      <c r="F176" s="178"/>
      <c r="G176" s="178"/>
      <c r="H176" s="178"/>
      <c r="I176" s="178"/>
      <c r="J176" s="1008"/>
      <c r="K176" s="1008"/>
      <c r="L176" s="1008"/>
      <c r="M176" s="1008"/>
      <c r="N176" s="1008"/>
      <c r="O176" s="1008"/>
      <c r="P176" s="1008"/>
      <c r="Q176" s="1008"/>
      <c r="R176" s="1008"/>
      <c r="S176" s="1008"/>
      <c r="T176" s="1008" t="s">
        <v>630</v>
      </c>
      <c r="U176" s="2415">
        <v>5.4964019129386532</v>
      </c>
      <c r="V176" s="2415">
        <v>7.7924801726050097</v>
      </c>
      <c r="W176" s="2415">
        <v>11.351958086850944</v>
      </c>
      <c r="X176" s="2415">
        <v>8.1090203592266938</v>
      </c>
      <c r="Y176" s="2415">
        <v>-0.89418026790953897</v>
      </c>
      <c r="Z176" s="2415">
        <v>4.6729810751126477</v>
      </c>
      <c r="AA176" s="2415">
        <v>5.0709899150201965</v>
      </c>
      <c r="AB176" s="2415">
        <v>-5.1300527017445923</v>
      </c>
      <c r="AC176" s="2415">
        <v>1.4308043970284512</v>
      </c>
      <c r="AD176" s="2415">
        <v>10.817019394995642</v>
      </c>
      <c r="AE176" s="2415">
        <v>4.4493096603938964</v>
      </c>
      <c r="AF176" s="2415"/>
      <c r="AG176" s="182" t="s">
        <v>1434</v>
      </c>
      <c r="AH176" s="2546"/>
      <c r="AI176" s="2546"/>
      <c r="AJ176" s="137"/>
      <c r="AK176" s="137"/>
      <c r="AL176" s="137"/>
      <c r="AM176" s="137"/>
      <c r="AN176" s="137"/>
      <c r="AO176" s="137"/>
      <c r="AP176" s="137"/>
      <c r="AQ176" s="137"/>
      <c r="AR176" s="137"/>
      <c r="AS176" s="137"/>
      <c r="AT176" s="137"/>
      <c r="AU176" s="137"/>
      <c r="AV176" s="137"/>
      <c r="AW176" s="137"/>
      <c r="BA176" s="137"/>
      <c r="BB176" s="137"/>
      <c r="BC176" s="137"/>
      <c r="BD176" s="137"/>
      <c r="BE176" s="137"/>
      <c r="BF176" s="137"/>
      <c r="BG176" s="137"/>
      <c r="BH176" s="137"/>
      <c r="BI176" s="137"/>
      <c r="BJ176" s="137"/>
      <c r="BK176" s="137"/>
      <c r="BL176" s="137"/>
      <c r="BM176" s="137"/>
      <c r="BN176" s="137"/>
      <c r="BO176" s="137"/>
      <c r="BP176" s="137"/>
      <c r="BQ176" s="137"/>
      <c r="BU176" s="137"/>
      <c r="BV176" s="137"/>
      <c r="BW176" s="137"/>
      <c r="BX176" s="137"/>
      <c r="BY176" s="137"/>
      <c r="BZ176" s="137"/>
    </row>
    <row r="177" spans="1:78" s="163" customFormat="1" ht="14.1" customHeight="1" x14ac:dyDescent="0.2">
      <c r="A177" s="133"/>
      <c r="B177" s="578"/>
      <c r="C177" s="1336" t="s">
        <v>1725</v>
      </c>
      <c r="D177" s="211"/>
      <c r="E177" s="1008"/>
      <c r="F177" s="178"/>
      <c r="G177" s="178"/>
      <c r="H177" s="178"/>
      <c r="I177" s="178"/>
      <c r="J177" s="1008"/>
      <c r="K177" s="1008"/>
      <c r="L177" s="1008"/>
      <c r="M177" s="1008"/>
      <c r="N177" s="1008"/>
      <c r="O177" s="1008"/>
      <c r="P177" s="1008"/>
      <c r="Q177" s="1008"/>
      <c r="R177" s="1008"/>
      <c r="S177" s="1008"/>
      <c r="T177" s="1008" t="s">
        <v>630</v>
      </c>
      <c r="U177" s="2415">
        <v>4.4500673347913633E-2</v>
      </c>
      <c r="V177" s="2415">
        <v>1.4165691198346764</v>
      </c>
      <c r="W177" s="2415">
        <v>1.7144085119028984</v>
      </c>
      <c r="X177" s="2415">
        <v>1.4538057615377076</v>
      </c>
      <c r="Y177" s="2415">
        <v>1.0230072037901827</v>
      </c>
      <c r="Z177" s="2415">
        <v>0.78074247554249521</v>
      </c>
      <c r="AA177" s="2415">
        <v>-3.8951943684994994E-2</v>
      </c>
      <c r="AB177" s="2415">
        <v>2.9553887545064494</v>
      </c>
      <c r="AC177" s="2415">
        <v>16.430785629270204</v>
      </c>
      <c r="AD177" s="2415">
        <v>-0.35016785121454452</v>
      </c>
      <c r="AE177" s="2415">
        <v>-7.6868194552592861E-2</v>
      </c>
      <c r="AF177" s="2415"/>
      <c r="AG177" s="182" t="s">
        <v>1435</v>
      </c>
      <c r="AH177" s="2546"/>
      <c r="AI177" s="2546"/>
      <c r="AJ177" s="137"/>
      <c r="AK177" s="137"/>
      <c r="AL177" s="137"/>
      <c r="AM177" s="137"/>
      <c r="AN177" s="137"/>
      <c r="AO177" s="137"/>
      <c r="AP177" s="137"/>
      <c r="AQ177" s="137"/>
      <c r="AR177" s="137"/>
      <c r="AS177" s="137"/>
      <c r="AT177" s="137"/>
      <c r="AU177" s="137"/>
      <c r="AV177" s="137"/>
      <c r="AW177" s="137"/>
      <c r="BA177" s="137"/>
      <c r="BB177" s="137"/>
      <c r="BC177" s="137"/>
      <c r="BD177" s="137"/>
      <c r="BE177" s="137"/>
      <c r="BF177" s="137"/>
      <c r="BG177" s="137"/>
      <c r="BH177" s="137"/>
      <c r="BI177" s="137"/>
      <c r="BJ177" s="137"/>
      <c r="BK177" s="137"/>
      <c r="BL177" s="137"/>
      <c r="BM177" s="137"/>
      <c r="BN177" s="137"/>
      <c r="BO177" s="137"/>
      <c r="BP177" s="137"/>
      <c r="BQ177" s="137"/>
      <c r="BU177" s="137"/>
      <c r="BV177" s="137"/>
      <c r="BW177" s="137"/>
      <c r="BX177" s="137"/>
      <c r="BY177" s="137"/>
      <c r="BZ177" s="137"/>
    </row>
    <row r="178" spans="1:78" s="133" customFormat="1" ht="14.1" customHeight="1" x14ac:dyDescent="0.2">
      <c r="B178" s="578"/>
      <c r="C178" s="1338" t="s">
        <v>1726</v>
      </c>
      <c r="D178" s="212"/>
      <c r="E178" s="1009"/>
      <c r="F178" s="193"/>
      <c r="G178" s="193"/>
      <c r="H178" s="193"/>
      <c r="I178" s="193"/>
      <c r="J178" s="1009"/>
      <c r="K178" s="1009"/>
      <c r="L178" s="1009"/>
      <c r="M178" s="1009"/>
      <c r="N178" s="1009"/>
      <c r="O178" s="1009"/>
      <c r="P178" s="1009"/>
      <c r="Q178" s="1009"/>
      <c r="R178" s="1009"/>
      <c r="S178" s="1009"/>
      <c r="T178" s="1009" t="s">
        <v>630</v>
      </c>
      <c r="U178" s="2416">
        <v>-2.5605268829738792</v>
      </c>
      <c r="V178" s="2416">
        <v>0.22670371544647461</v>
      </c>
      <c r="W178" s="2416">
        <v>6.1989316768903286</v>
      </c>
      <c r="X178" s="2416">
        <v>-8.1014905830167461</v>
      </c>
      <c r="Y178" s="2416">
        <v>-6.05974475224762</v>
      </c>
      <c r="Z178" s="2416">
        <v>7.7647503650921994</v>
      </c>
      <c r="AA178" s="2416">
        <v>-1.9362198527099084</v>
      </c>
      <c r="AB178" s="2416">
        <v>6.7014525001732768</v>
      </c>
      <c r="AC178" s="2416">
        <v>-2.3122936186539045</v>
      </c>
      <c r="AD178" s="2416">
        <v>-10.740804358004485</v>
      </c>
      <c r="AE178" s="2416">
        <v>-0.17067812388606995</v>
      </c>
      <c r="AF178" s="2415"/>
      <c r="AG178" s="182" t="s">
        <v>1436</v>
      </c>
      <c r="AH178" s="2546"/>
      <c r="AI178" s="2546"/>
      <c r="AJ178" s="136"/>
      <c r="AK178" s="136"/>
      <c r="AL178" s="136"/>
      <c r="AM178" s="136"/>
      <c r="AN178" s="136"/>
      <c r="AO178" s="136"/>
      <c r="AP178" s="136"/>
      <c r="AQ178" s="136"/>
      <c r="AR178" s="136"/>
      <c r="AS178" s="136"/>
      <c r="AT178" s="136"/>
      <c r="AU178" s="136"/>
      <c r="AV178" s="136"/>
      <c r="AW178" s="136"/>
      <c r="BA178" s="136"/>
      <c r="BB178" s="136"/>
      <c r="BC178" s="136"/>
      <c r="BD178" s="136"/>
      <c r="BE178" s="136"/>
      <c r="BF178" s="136"/>
      <c r="BG178" s="136"/>
      <c r="BH178" s="136"/>
      <c r="BI178" s="136"/>
      <c r="BJ178" s="136"/>
      <c r="BK178" s="136"/>
      <c r="BL178" s="136"/>
      <c r="BM178" s="136"/>
      <c r="BN178" s="136"/>
      <c r="BO178" s="136"/>
      <c r="BP178" s="136"/>
      <c r="BQ178" s="136"/>
      <c r="BU178" s="136"/>
      <c r="BV178" s="136"/>
      <c r="BW178" s="136"/>
      <c r="BX178" s="136"/>
      <c r="BY178" s="136"/>
      <c r="BZ178" s="136"/>
    </row>
    <row r="179" spans="1:78" s="163" customFormat="1" ht="14.1" customHeight="1" x14ac:dyDescent="0.2">
      <c r="A179" s="133"/>
      <c r="B179" s="578"/>
      <c r="C179" s="1338" t="s">
        <v>377</v>
      </c>
      <c r="D179" s="212"/>
      <c r="E179" s="1009"/>
      <c r="F179" s="193"/>
      <c r="G179" s="193"/>
      <c r="H179" s="193"/>
      <c r="I179" s="193"/>
      <c r="J179" s="1009"/>
      <c r="K179" s="1009"/>
      <c r="L179" s="1009"/>
      <c r="M179" s="1009"/>
      <c r="N179" s="1009"/>
      <c r="O179" s="1009"/>
      <c r="P179" s="1009"/>
      <c r="Q179" s="1009"/>
      <c r="R179" s="1009"/>
      <c r="S179" s="1009"/>
      <c r="T179" s="1009" t="s">
        <v>630</v>
      </c>
      <c r="U179" s="2416">
        <v>4.352370885644552</v>
      </c>
      <c r="V179" s="2416">
        <v>3.0288619043564724</v>
      </c>
      <c r="W179" s="2416">
        <v>10.530064828657615</v>
      </c>
      <c r="X179" s="2416">
        <v>3.8237993212744126</v>
      </c>
      <c r="Y179" s="2416">
        <v>1.2702911573709841</v>
      </c>
      <c r="Z179" s="2416">
        <v>4.4501805897512403</v>
      </c>
      <c r="AA179" s="2416">
        <v>5.5704620776166891</v>
      </c>
      <c r="AB179" s="2416">
        <v>-4.9471342985260902</v>
      </c>
      <c r="AC179" s="2416">
        <v>3.2127422151156937</v>
      </c>
      <c r="AD179" s="2416">
        <v>3.6336809350999033</v>
      </c>
      <c r="AE179" s="2416">
        <v>9.1972425647748111</v>
      </c>
      <c r="AF179" s="2416"/>
      <c r="AG179" s="209"/>
      <c r="AH179" s="152"/>
      <c r="AI179" s="152"/>
      <c r="AJ179" s="137"/>
      <c r="AK179" s="137"/>
      <c r="AL179" s="137"/>
      <c r="AM179" s="137"/>
      <c r="AN179" s="137"/>
      <c r="AO179" s="137"/>
      <c r="AP179" s="137"/>
      <c r="AQ179" s="137"/>
      <c r="AR179" s="137"/>
      <c r="AS179" s="137"/>
      <c r="AT179" s="137"/>
      <c r="AU179" s="137"/>
      <c r="AV179" s="137"/>
      <c r="AW179" s="137"/>
      <c r="BA179" s="137"/>
      <c r="BB179" s="137"/>
      <c r="BC179" s="137"/>
      <c r="BD179" s="137"/>
      <c r="BE179" s="137"/>
      <c r="BF179" s="137"/>
      <c r="BG179" s="137"/>
      <c r="BH179" s="137"/>
      <c r="BI179" s="137"/>
      <c r="BJ179" s="137"/>
      <c r="BK179" s="137"/>
      <c r="BL179" s="137"/>
      <c r="BM179" s="137"/>
      <c r="BN179" s="137"/>
      <c r="BO179" s="137"/>
      <c r="BP179" s="137"/>
      <c r="BQ179" s="137"/>
      <c r="BU179" s="137"/>
      <c r="BV179" s="137"/>
      <c r="BW179" s="137"/>
      <c r="BX179" s="137"/>
      <c r="BY179" s="137"/>
      <c r="BZ179" s="137"/>
    </row>
    <row r="180" spans="1:78" s="163" customFormat="1" ht="14.1" customHeight="1" x14ac:dyDescent="0.2">
      <c r="A180" s="133"/>
      <c r="B180" s="578"/>
      <c r="C180" s="1336" t="s">
        <v>15</v>
      </c>
      <c r="D180" s="211"/>
      <c r="E180" s="1008"/>
      <c r="F180" s="178"/>
      <c r="G180" s="178"/>
      <c r="H180" s="178"/>
      <c r="I180" s="178"/>
      <c r="J180" s="1008"/>
      <c r="K180" s="1008"/>
      <c r="L180" s="1008"/>
      <c r="M180" s="1008"/>
      <c r="N180" s="1008"/>
      <c r="O180" s="1008"/>
      <c r="P180" s="1008"/>
      <c r="Q180" s="1008"/>
      <c r="R180" s="1008"/>
      <c r="S180" s="1008"/>
      <c r="T180" s="1008" t="s">
        <v>630</v>
      </c>
      <c r="U180" s="2415">
        <v>5.150794015324478</v>
      </c>
      <c r="V180" s="2415">
        <v>4.4132228438800158</v>
      </c>
      <c r="W180" s="2415">
        <v>3.6276589210646915</v>
      </c>
      <c r="X180" s="2415">
        <v>0.85938567749235251</v>
      </c>
      <c r="Y180" s="2415">
        <v>2.7777176480953791</v>
      </c>
      <c r="Z180" s="2415">
        <v>3.0587675489912591</v>
      </c>
      <c r="AA180" s="2415">
        <v>3.1921551916245239</v>
      </c>
      <c r="AB180" s="2415">
        <v>-0.54621519280444453</v>
      </c>
      <c r="AC180" s="2415">
        <v>-2.8046827523734441</v>
      </c>
      <c r="AD180" s="2415">
        <v>-9.9651266550845001</v>
      </c>
      <c r="AE180" s="2415">
        <v>0.85264320857991738</v>
      </c>
      <c r="AF180" s="2415"/>
      <c r="AG180" s="182" t="s">
        <v>1437</v>
      </c>
      <c r="AH180" s="2546"/>
      <c r="AI180" s="2546"/>
      <c r="AJ180" s="137"/>
      <c r="AK180" s="137"/>
      <c r="AL180" s="137"/>
      <c r="AM180" s="137"/>
      <c r="AN180" s="137"/>
      <c r="AO180" s="137"/>
      <c r="AP180" s="137"/>
      <c r="AQ180" s="137"/>
      <c r="AR180" s="137"/>
      <c r="AS180" s="137"/>
      <c r="AT180" s="137"/>
      <c r="AU180" s="137"/>
      <c r="AV180" s="137"/>
      <c r="AW180" s="137"/>
      <c r="BA180" s="137"/>
      <c r="BB180" s="137"/>
      <c r="BC180" s="137"/>
      <c r="BD180" s="137"/>
      <c r="BE180" s="137"/>
      <c r="BF180" s="137"/>
      <c r="BG180" s="137"/>
      <c r="BH180" s="137"/>
      <c r="BI180" s="137"/>
      <c r="BJ180" s="137"/>
      <c r="BK180" s="137"/>
      <c r="BL180" s="137"/>
      <c r="BM180" s="137"/>
      <c r="BN180" s="137"/>
      <c r="BO180" s="137"/>
      <c r="BP180" s="137"/>
      <c r="BQ180" s="137"/>
      <c r="BU180" s="137"/>
      <c r="BV180" s="137"/>
      <c r="BW180" s="137"/>
      <c r="BX180" s="137"/>
      <c r="BY180" s="137"/>
      <c r="BZ180" s="137"/>
    </row>
    <row r="181" spans="1:78" s="163" customFormat="1" ht="14.1" customHeight="1" x14ac:dyDescent="0.2">
      <c r="A181" s="133"/>
      <c r="B181" s="578"/>
      <c r="C181" s="1336" t="s">
        <v>1727</v>
      </c>
      <c r="D181" s="211"/>
      <c r="E181" s="1008"/>
      <c r="F181" s="178"/>
      <c r="G181" s="178"/>
      <c r="H181" s="178"/>
      <c r="I181" s="178"/>
      <c r="J181" s="1008"/>
      <c r="K181" s="1008"/>
      <c r="L181" s="1008"/>
      <c r="M181" s="1008"/>
      <c r="N181" s="1008"/>
      <c r="O181" s="1008"/>
      <c r="P181" s="1008"/>
      <c r="Q181" s="1008"/>
      <c r="R181" s="1008"/>
      <c r="S181" s="1008"/>
      <c r="T181" s="1008" t="s">
        <v>630</v>
      </c>
      <c r="U181" s="2415">
        <v>0.93497433158540311</v>
      </c>
      <c r="V181" s="2415">
        <v>5.0383073524628896</v>
      </c>
      <c r="W181" s="2415">
        <v>17.960589484481716</v>
      </c>
      <c r="X181" s="2415">
        <v>4.3063979365574934</v>
      </c>
      <c r="Y181" s="2415">
        <v>-0.78050984553746927</v>
      </c>
      <c r="Z181" s="2415">
        <v>-1.4702295381493591</v>
      </c>
      <c r="AA181" s="2415">
        <v>2.3465375668233923</v>
      </c>
      <c r="AB181" s="2415">
        <v>1.7571020033050999</v>
      </c>
      <c r="AC181" s="2415">
        <v>3.7105741039555884</v>
      </c>
      <c r="AD181" s="2415">
        <v>5.1112705687998305</v>
      </c>
      <c r="AE181" s="2415">
        <v>47.926039321773949</v>
      </c>
      <c r="AF181" s="2415"/>
      <c r="AG181" s="182" t="s">
        <v>1438</v>
      </c>
      <c r="AH181" s="2546"/>
      <c r="AI181" s="2546"/>
      <c r="AJ181" s="137"/>
      <c r="AK181" s="137"/>
      <c r="AL181" s="137"/>
      <c r="AM181" s="137"/>
      <c r="AN181" s="137"/>
      <c r="AO181" s="137"/>
      <c r="AP181" s="137"/>
      <c r="AQ181" s="137"/>
      <c r="AR181" s="137"/>
      <c r="AS181" s="137"/>
      <c r="AT181" s="137"/>
      <c r="AU181" s="137"/>
      <c r="AV181" s="137"/>
      <c r="AW181" s="137"/>
      <c r="BA181" s="137"/>
      <c r="BB181" s="137"/>
      <c r="BC181" s="137"/>
      <c r="BD181" s="137"/>
      <c r="BE181" s="137"/>
      <c r="BF181" s="137"/>
      <c r="BG181" s="137"/>
      <c r="BH181" s="137"/>
      <c r="BI181" s="137"/>
      <c r="BJ181" s="137"/>
      <c r="BK181" s="137"/>
      <c r="BL181" s="137"/>
      <c r="BM181" s="137"/>
      <c r="BN181" s="137"/>
      <c r="BO181" s="137"/>
      <c r="BP181" s="137"/>
      <c r="BQ181" s="137"/>
      <c r="BU181" s="137"/>
      <c r="BV181" s="137"/>
      <c r="BW181" s="137"/>
      <c r="BX181" s="137"/>
      <c r="BY181" s="137"/>
      <c r="BZ181" s="137"/>
    </row>
    <row r="182" spans="1:78" s="163" customFormat="1" ht="14.1" customHeight="1" x14ac:dyDescent="0.2">
      <c r="A182" s="133"/>
      <c r="B182" s="578"/>
      <c r="C182" s="1336" t="s">
        <v>1728</v>
      </c>
      <c r="D182" s="211"/>
      <c r="E182" s="1008"/>
      <c r="F182" s="178"/>
      <c r="G182" s="178"/>
      <c r="H182" s="178"/>
      <c r="I182" s="178"/>
      <c r="J182" s="1008"/>
      <c r="K182" s="1008"/>
      <c r="L182" s="1008"/>
      <c r="M182" s="1008"/>
      <c r="N182" s="1008"/>
      <c r="O182" s="1008"/>
      <c r="P182" s="1008"/>
      <c r="Q182" s="1008"/>
      <c r="R182" s="1008"/>
      <c r="S182" s="1008"/>
      <c r="T182" s="1008" t="s">
        <v>630</v>
      </c>
      <c r="U182" s="2415">
        <v>-15.065714972058142</v>
      </c>
      <c r="V182" s="2415">
        <v>-1.7983955340201474</v>
      </c>
      <c r="W182" s="2415">
        <v>-6.4482591226914021</v>
      </c>
      <c r="X182" s="2415">
        <v>2.2856061916089576</v>
      </c>
      <c r="Y182" s="2415">
        <v>-14.762496795286495</v>
      </c>
      <c r="Z182" s="2415">
        <v>-8.948637933888925</v>
      </c>
      <c r="AA182" s="2415">
        <v>-1.2614065029239008</v>
      </c>
      <c r="AB182" s="2415">
        <v>10.165062743871346</v>
      </c>
      <c r="AC182" s="2415">
        <v>-4.9977988981511405</v>
      </c>
      <c r="AD182" s="2415">
        <v>-3.6547821664570268</v>
      </c>
      <c r="AE182" s="2415">
        <v>121.98365512613579</v>
      </c>
      <c r="AF182" s="2415"/>
      <c r="AG182" s="182" t="s">
        <v>631</v>
      </c>
      <c r="AH182" s="2546"/>
      <c r="AI182" s="2546"/>
      <c r="AJ182" s="137"/>
      <c r="AK182" s="137"/>
      <c r="AL182" s="137"/>
      <c r="AM182" s="137"/>
      <c r="AN182" s="137"/>
      <c r="AO182" s="137"/>
      <c r="AP182" s="137"/>
      <c r="AQ182" s="137"/>
      <c r="AR182" s="137"/>
      <c r="AS182" s="137"/>
      <c r="AT182" s="137"/>
      <c r="AU182" s="137"/>
      <c r="AV182" s="137"/>
      <c r="AW182" s="137"/>
      <c r="BA182" s="137"/>
      <c r="BB182" s="137"/>
      <c r="BC182" s="137"/>
      <c r="BD182" s="137"/>
      <c r="BE182" s="137"/>
      <c r="BF182" s="137"/>
      <c r="BG182" s="137"/>
      <c r="BH182" s="137"/>
      <c r="BI182" s="137"/>
      <c r="BJ182" s="137"/>
      <c r="BK182" s="137"/>
      <c r="BL182" s="137"/>
      <c r="BM182" s="137"/>
      <c r="BN182" s="137"/>
      <c r="BO182" s="137"/>
      <c r="BP182" s="137"/>
      <c r="BQ182" s="137"/>
      <c r="BU182" s="137"/>
      <c r="BV182" s="137"/>
      <c r="BW182" s="137"/>
      <c r="BX182" s="137"/>
      <c r="BY182" s="137"/>
      <c r="BZ182" s="137"/>
    </row>
    <row r="183" spans="1:78" s="163" customFormat="1" ht="14.1" customHeight="1" x14ac:dyDescent="0.2">
      <c r="A183" s="133"/>
      <c r="B183" s="578"/>
      <c r="C183" s="1336" t="s">
        <v>1729</v>
      </c>
      <c r="D183" s="211"/>
      <c r="E183" s="1008"/>
      <c r="F183" s="178"/>
      <c r="G183" s="178"/>
      <c r="H183" s="178"/>
      <c r="I183" s="178"/>
      <c r="J183" s="1008"/>
      <c r="K183" s="1008"/>
      <c r="L183" s="1008"/>
      <c r="M183" s="1008"/>
      <c r="N183" s="1008"/>
      <c r="O183" s="1008"/>
      <c r="P183" s="1008"/>
      <c r="Q183" s="1008"/>
      <c r="R183" s="1008"/>
      <c r="S183" s="1008"/>
      <c r="T183" s="1008" t="s">
        <v>630</v>
      </c>
      <c r="U183" s="2415">
        <v>5.8757750714016455</v>
      </c>
      <c r="V183" s="2415">
        <v>-4.6840989993213178E-2</v>
      </c>
      <c r="W183" s="2415">
        <v>14.860362503581715</v>
      </c>
      <c r="X183" s="2415">
        <v>7.7632255950014439</v>
      </c>
      <c r="Y183" s="2415">
        <v>0.65603409774850352</v>
      </c>
      <c r="Z183" s="2415">
        <v>5.6567633241100701</v>
      </c>
      <c r="AA183" s="2415">
        <v>8.9954541592567097</v>
      </c>
      <c r="AB183" s="2415">
        <v>-9.1668757781673715</v>
      </c>
      <c r="AC183" s="2415">
        <v>5.8668702725943156</v>
      </c>
      <c r="AD183" s="2415">
        <v>1.5785116560313339</v>
      </c>
      <c r="AE183" s="2415">
        <v>1.8002999257507035</v>
      </c>
      <c r="AF183" s="2415"/>
      <c r="AG183" s="182" t="s">
        <v>440</v>
      </c>
      <c r="AH183" s="2546"/>
      <c r="AI183" s="2546"/>
      <c r="AJ183" s="137"/>
      <c r="AK183" s="137"/>
      <c r="AL183" s="137"/>
      <c r="AM183" s="137"/>
      <c r="AN183" s="137"/>
      <c r="AO183" s="137"/>
      <c r="AP183" s="137"/>
      <c r="AQ183" s="137"/>
      <c r="AR183" s="137"/>
      <c r="AS183" s="137"/>
      <c r="AT183" s="137"/>
      <c r="AU183" s="137"/>
      <c r="AV183" s="137"/>
      <c r="AW183" s="137"/>
      <c r="BA183" s="137"/>
      <c r="BB183" s="137"/>
      <c r="BC183" s="137"/>
      <c r="BD183" s="137"/>
      <c r="BE183" s="137"/>
      <c r="BF183" s="137"/>
      <c r="BG183" s="137"/>
      <c r="BH183" s="137"/>
      <c r="BI183" s="137"/>
      <c r="BJ183" s="137"/>
      <c r="BK183" s="137"/>
      <c r="BL183" s="137"/>
      <c r="BM183" s="137"/>
      <c r="BN183" s="137"/>
      <c r="BO183" s="137"/>
      <c r="BP183" s="137"/>
      <c r="BQ183" s="137"/>
      <c r="BU183" s="137"/>
      <c r="BV183" s="137"/>
      <c r="BW183" s="137"/>
      <c r="BX183" s="137"/>
      <c r="BY183" s="137"/>
      <c r="BZ183" s="137"/>
    </row>
    <row r="184" spans="1:78" s="163" customFormat="1" ht="14.1" customHeight="1" x14ac:dyDescent="0.2">
      <c r="A184" s="133"/>
      <c r="B184" s="578"/>
      <c r="C184" s="1340" t="s">
        <v>1730</v>
      </c>
      <c r="D184" s="214"/>
      <c r="E184" s="1010"/>
      <c r="F184" s="185"/>
      <c r="G184" s="185"/>
      <c r="H184" s="185"/>
      <c r="I184" s="185"/>
      <c r="J184" s="1010"/>
      <c r="K184" s="1010"/>
      <c r="L184" s="1010"/>
      <c r="M184" s="1010"/>
      <c r="N184" s="1010"/>
      <c r="O184" s="1010"/>
      <c r="P184" s="1010"/>
      <c r="Q184" s="1010"/>
      <c r="R184" s="1010"/>
      <c r="S184" s="1010"/>
      <c r="T184" s="1010" t="s">
        <v>630</v>
      </c>
      <c r="U184" s="2417">
        <v>3.5175558804595886</v>
      </c>
      <c r="V184" s="2417">
        <v>5.4932724036036884</v>
      </c>
      <c r="W184" s="2417">
        <v>3.4287269511567686</v>
      </c>
      <c r="X184" s="2417">
        <v>-0.7814630519648702</v>
      </c>
      <c r="Y184" s="2417">
        <v>2.5949604540570048</v>
      </c>
      <c r="Z184" s="2417">
        <v>5.4401278431957412</v>
      </c>
      <c r="AA184" s="2417">
        <v>2.7049359642102422</v>
      </c>
      <c r="AB184" s="2417">
        <v>-2.231292544727892</v>
      </c>
      <c r="AC184" s="2417">
        <v>9.8756378790287869E-2</v>
      </c>
      <c r="AD184" s="2417">
        <v>6.582264450072417</v>
      </c>
      <c r="AE184" s="2417">
        <v>3.4833769351527488</v>
      </c>
      <c r="AF184" s="2415"/>
      <c r="AG184" s="184" t="s">
        <v>439</v>
      </c>
      <c r="AH184" s="2546"/>
      <c r="AI184" s="2546"/>
      <c r="AJ184" s="137"/>
      <c r="AK184" s="137"/>
      <c r="AL184" s="137"/>
      <c r="AM184" s="137"/>
      <c r="AN184" s="137"/>
      <c r="AO184" s="137"/>
      <c r="AP184" s="137"/>
      <c r="AQ184" s="137"/>
      <c r="AR184" s="137"/>
      <c r="AS184" s="137"/>
      <c r="AT184" s="137"/>
      <c r="AU184" s="137"/>
      <c r="AV184" s="137"/>
      <c r="AW184" s="137"/>
      <c r="BA184" s="137"/>
      <c r="BB184" s="137"/>
      <c r="BC184" s="137"/>
      <c r="BD184" s="137"/>
      <c r="BE184" s="137"/>
      <c r="BF184" s="137"/>
      <c r="BG184" s="137"/>
      <c r="BH184" s="137"/>
      <c r="BI184" s="137"/>
      <c r="BJ184" s="137"/>
      <c r="BK184" s="137"/>
      <c r="BL184" s="137"/>
      <c r="BM184" s="137"/>
      <c r="BN184" s="137"/>
      <c r="BO184" s="137"/>
      <c r="BP184" s="137"/>
      <c r="BQ184" s="137"/>
      <c r="BU184" s="137"/>
      <c r="BV184" s="137"/>
      <c r="BW184" s="137"/>
      <c r="BX184" s="137"/>
      <c r="BY184" s="137"/>
      <c r="BZ184" s="137"/>
    </row>
    <row r="185" spans="1:78" s="163" customFormat="1" ht="14.1" customHeight="1" x14ac:dyDescent="0.2">
      <c r="A185" s="133"/>
      <c r="B185" s="578"/>
      <c r="C185" s="1340" t="s">
        <v>373</v>
      </c>
      <c r="D185" s="214"/>
      <c r="E185" s="1346"/>
      <c r="F185" s="1347"/>
      <c r="G185" s="1347"/>
      <c r="H185" s="1347"/>
      <c r="I185" s="1347"/>
      <c r="J185" s="1010"/>
      <c r="K185" s="1010"/>
      <c r="L185" s="1010"/>
      <c r="M185" s="1010"/>
      <c r="N185" s="1010"/>
      <c r="O185" s="1010"/>
      <c r="P185" s="1010"/>
      <c r="Q185" s="1010"/>
      <c r="R185" s="1010"/>
      <c r="S185" s="1010"/>
      <c r="T185" s="1010" t="s">
        <v>630</v>
      </c>
      <c r="U185" s="2417">
        <v>4.352370885644552</v>
      </c>
      <c r="V185" s="2417">
        <v>3.0288619043564724</v>
      </c>
      <c r="W185" s="2417">
        <v>10.530064828657615</v>
      </c>
      <c r="X185" s="2417">
        <v>3.8237993212744126</v>
      </c>
      <c r="Y185" s="2417">
        <v>1.2702911573709841</v>
      </c>
      <c r="Z185" s="2417">
        <v>4.4501805897512403</v>
      </c>
      <c r="AA185" s="2417">
        <v>5.5704620776166891</v>
      </c>
      <c r="AB185" s="2417">
        <v>-4.9471342985260902</v>
      </c>
      <c r="AC185" s="2417">
        <v>3.2127422151156937</v>
      </c>
      <c r="AD185" s="2417">
        <v>3.6336809350999033</v>
      </c>
      <c r="AE185" s="2417">
        <v>9.1972425647748111</v>
      </c>
      <c r="AF185" s="2417"/>
      <c r="AG185" s="210"/>
      <c r="AH185" s="152"/>
      <c r="AI185" s="152"/>
      <c r="AJ185" s="137"/>
      <c r="AK185" s="137"/>
      <c r="AL185" s="137"/>
      <c r="AM185" s="137"/>
      <c r="AN185" s="137"/>
      <c r="AO185" s="137"/>
      <c r="AP185" s="137"/>
      <c r="AQ185" s="137"/>
      <c r="AR185" s="137"/>
      <c r="AS185" s="137"/>
      <c r="AT185" s="137"/>
      <c r="AU185" s="137"/>
      <c r="AV185" s="137"/>
      <c r="AW185" s="137"/>
      <c r="BA185" s="137"/>
      <c r="BB185" s="137"/>
      <c r="BC185" s="137"/>
      <c r="BD185" s="137"/>
      <c r="BE185" s="137"/>
      <c r="BF185" s="137"/>
      <c r="BG185" s="137"/>
      <c r="BH185" s="137"/>
      <c r="BI185" s="137"/>
      <c r="BJ185" s="137"/>
      <c r="BK185" s="137"/>
      <c r="BL185" s="137"/>
      <c r="BM185" s="137"/>
      <c r="BN185" s="137"/>
      <c r="BO185" s="137"/>
      <c r="BP185" s="137"/>
      <c r="BQ185" s="137"/>
      <c r="BU185" s="137"/>
      <c r="BV185" s="137"/>
      <c r="BW185" s="137"/>
      <c r="BX185" s="137"/>
      <c r="BY185" s="137"/>
      <c r="BZ185" s="137"/>
    </row>
    <row r="186" spans="1:78" s="163" customFormat="1" ht="14.1" customHeight="1" x14ac:dyDescent="0.2">
      <c r="A186" s="133"/>
      <c r="B186" s="283"/>
      <c r="C186" s="610"/>
      <c r="D186" s="203"/>
      <c r="E186" s="203"/>
      <c r="F186" s="203"/>
      <c r="G186" s="203"/>
      <c r="H186" s="203"/>
      <c r="I186" s="203"/>
      <c r="J186" s="203"/>
      <c r="K186" s="203"/>
      <c r="L186" s="203"/>
      <c r="M186" s="203"/>
      <c r="N186" s="203"/>
      <c r="O186" s="203"/>
      <c r="P186" s="203"/>
      <c r="Q186" s="203"/>
      <c r="R186" s="203"/>
      <c r="S186" s="203"/>
      <c r="T186" s="203"/>
      <c r="U186" s="203"/>
      <c r="V186" s="203"/>
      <c r="W186" s="134"/>
      <c r="X186" s="134"/>
      <c r="Y186" s="134"/>
      <c r="Z186" s="134"/>
      <c r="AA186" s="134"/>
      <c r="AB186" s="134"/>
      <c r="AC186" s="134"/>
      <c r="AD186" s="134"/>
      <c r="AE186" s="134"/>
      <c r="AF186" s="134"/>
      <c r="AG186" s="134"/>
      <c r="AH186" s="134"/>
      <c r="AI186" s="134"/>
      <c r="AJ186" s="137"/>
      <c r="AK186" s="137"/>
      <c r="AL186" s="137"/>
      <c r="AM186" s="137"/>
      <c r="AN186" s="137"/>
      <c r="AO186" s="137"/>
      <c r="AP186" s="137"/>
      <c r="AQ186" s="137"/>
      <c r="AR186" s="137"/>
      <c r="AS186" s="137"/>
      <c r="AT186" s="137"/>
      <c r="AU186" s="137"/>
      <c r="AV186" s="137"/>
      <c r="AW186" s="137"/>
      <c r="BA186" s="137"/>
      <c r="BB186" s="137"/>
      <c r="BC186" s="137"/>
      <c r="BD186" s="137"/>
      <c r="BE186" s="137"/>
      <c r="BF186" s="137"/>
      <c r="BG186" s="137"/>
      <c r="BH186" s="137"/>
      <c r="BI186" s="137"/>
      <c r="BJ186" s="137"/>
      <c r="BK186" s="137"/>
      <c r="BL186" s="137"/>
      <c r="BM186" s="137"/>
      <c r="BN186" s="137"/>
      <c r="BO186" s="137"/>
      <c r="BP186" s="137"/>
      <c r="BQ186" s="137"/>
      <c r="BU186" s="137"/>
      <c r="BV186" s="137"/>
      <c r="BW186" s="137"/>
      <c r="BX186" s="137"/>
      <c r="BY186" s="137"/>
      <c r="BZ186" s="137"/>
    </row>
    <row r="187" spans="1:78" s="163" customFormat="1" ht="14.1" customHeight="1" x14ac:dyDescent="0.2">
      <c r="A187" s="133"/>
      <c r="B187" s="578"/>
      <c r="C187" s="604"/>
      <c r="D187" s="150"/>
      <c r="E187" s="145"/>
      <c r="H187" s="150"/>
      <c r="I187" s="189"/>
      <c r="J187" s="145"/>
      <c r="K187" s="150"/>
      <c r="L187" s="150"/>
      <c r="M187" s="150"/>
      <c r="N187" s="150"/>
      <c r="O187" s="145"/>
      <c r="P187" s="150"/>
      <c r="Q187" s="150"/>
      <c r="R187" s="150"/>
      <c r="S187" s="150"/>
      <c r="T187" s="145" t="s">
        <v>430</v>
      </c>
      <c r="W187" s="197"/>
      <c r="X187" s="197"/>
      <c r="Y187" s="197"/>
      <c r="Z187" s="197"/>
      <c r="AA187" s="197"/>
      <c r="AB187" s="197"/>
      <c r="AC187" s="197"/>
      <c r="AD187" s="197"/>
      <c r="AE187" s="197"/>
      <c r="AF187" s="197"/>
      <c r="AG187" s="197" t="s">
        <v>1476</v>
      </c>
      <c r="AH187" s="197"/>
      <c r="AI187" s="197"/>
      <c r="AK187" s="137"/>
      <c r="AL187" s="137"/>
      <c r="AM187" s="137"/>
      <c r="AN187" s="137"/>
      <c r="AO187" s="137"/>
      <c r="AP187" s="137"/>
      <c r="AQ187" s="137"/>
      <c r="AR187" s="137"/>
      <c r="AS187" s="137"/>
      <c r="AT187" s="137"/>
      <c r="AU187" s="137"/>
      <c r="AV187" s="137"/>
      <c r="AW187" s="137"/>
      <c r="BA187" s="137"/>
      <c r="BB187" s="137"/>
      <c r="BC187" s="137"/>
      <c r="BD187" s="137"/>
      <c r="BE187" s="137"/>
      <c r="BF187" s="137"/>
      <c r="BG187" s="137"/>
      <c r="BH187" s="137"/>
      <c r="BI187" s="137"/>
      <c r="BJ187" s="137"/>
      <c r="BK187" s="137"/>
      <c r="BL187" s="137"/>
      <c r="BM187" s="137"/>
      <c r="BN187" s="137"/>
      <c r="BO187" s="137"/>
      <c r="BP187" s="137"/>
      <c r="BQ187" s="137"/>
      <c r="BU187" s="137"/>
      <c r="BV187" s="137"/>
      <c r="BW187" s="137"/>
      <c r="BX187" s="137"/>
      <c r="BY187" s="137"/>
      <c r="BZ187" s="137"/>
    </row>
    <row r="188" spans="1:78" s="163" customFormat="1" ht="14.1" customHeight="1" x14ac:dyDescent="0.2">
      <c r="A188" s="133"/>
      <c r="B188" s="283"/>
      <c r="C188" s="2768" t="s">
        <v>1422</v>
      </c>
      <c r="D188" s="526"/>
      <c r="E188" s="896"/>
      <c r="F188" s="896"/>
      <c r="G188" s="896"/>
      <c r="H188" s="896"/>
      <c r="I188" s="896"/>
      <c r="J188" s="526"/>
      <c r="K188" s="526"/>
      <c r="L188" s="526"/>
      <c r="M188" s="526"/>
      <c r="N188" s="526"/>
      <c r="O188" s="526"/>
      <c r="P188" s="526"/>
      <c r="Q188" s="526"/>
      <c r="R188" s="526"/>
      <c r="S188" s="526"/>
      <c r="T188" s="526" t="s">
        <v>489</v>
      </c>
      <c r="U188" s="526" t="s">
        <v>1232</v>
      </c>
      <c r="V188" s="526" t="s">
        <v>2147</v>
      </c>
      <c r="W188" s="526" t="s">
        <v>414</v>
      </c>
      <c r="X188" s="526" t="s">
        <v>168</v>
      </c>
      <c r="Y188" s="526" t="s">
        <v>428</v>
      </c>
      <c r="Z188" s="526" t="s">
        <v>1668</v>
      </c>
      <c r="AA188" s="526" t="s">
        <v>1677</v>
      </c>
      <c r="AB188" s="526" t="s">
        <v>1776</v>
      </c>
      <c r="AC188" s="526" t="s">
        <v>2148</v>
      </c>
      <c r="AD188" s="526" t="s">
        <v>2149</v>
      </c>
      <c r="AE188" s="526" t="s">
        <v>2150</v>
      </c>
      <c r="AF188" s="2460"/>
      <c r="AG188" s="2760" t="s">
        <v>1242</v>
      </c>
      <c r="AH188" s="2544"/>
      <c r="AI188" s="2544"/>
      <c r="AK188" s="137"/>
      <c r="AL188" s="137"/>
      <c r="AM188" s="137"/>
      <c r="AN188" s="137"/>
      <c r="AO188" s="137"/>
      <c r="AP188" s="137"/>
      <c r="AQ188" s="137"/>
      <c r="AR188" s="137"/>
      <c r="AS188" s="137"/>
      <c r="AT188" s="137"/>
      <c r="AU188" s="137"/>
      <c r="AV188" s="137"/>
      <c r="AW188" s="137"/>
      <c r="BA188" s="137"/>
      <c r="BB188" s="137"/>
      <c r="BC188" s="137"/>
      <c r="BD188" s="137"/>
      <c r="BE188" s="137"/>
      <c r="BF188" s="137"/>
      <c r="BG188" s="137"/>
      <c r="BH188" s="137"/>
      <c r="BI188" s="137"/>
      <c r="BJ188" s="137"/>
      <c r="BK188" s="137"/>
      <c r="BL188" s="137"/>
      <c r="BM188" s="137"/>
      <c r="BN188" s="137"/>
      <c r="BO188" s="137"/>
      <c r="BP188" s="137"/>
      <c r="BQ188" s="137"/>
      <c r="BU188" s="137"/>
      <c r="BV188" s="137"/>
      <c r="BW188" s="137"/>
      <c r="BX188" s="137"/>
      <c r="BY188" s="137"/>
      <c r="BZ188" s="137"/>
    </row>
    <row r="189" spans="1:78" s="163" customFormat="1" ht="14.1" customHeight="1" x14ac:dyDescent="0.2">
      <c r="A189" s="133"/>
      <c r="B189" s="578"/>
      <c r="C189" s="2769"/>
      <c r="D189" s="527"/>
      <c r="E189" s="898"/>
      <c r="F189" s="898"/>
      <c r="G189" s="898"/>
      <c r="H189" s="898"/>
      <c r="I189" s="898"/>
      <c r="J189" s="527"/>
      <c r="K189" s="527"/>
      <c r="L189" s="527"/>
      <c r="M189" s="527"/>
      <c r="N189" s="527"/>
      <c r="O189" s="527"/>
      <c r="P189" s="527"/>
      <c r="Q189" s="527"/>
      <c r="R189" s="527"/>
      <c r="S189" s="527"/>
      <c r="T189" s="527">
        <v>2011</v>
      </c>
      <c r="U189" s="527">
        <v>2012</v>
      </c>
      <c r="V189" s="527">
        <v>2013</v>
      </c>
      <c r="W189" s="527">
        <v>2014</v>
      </c>
      <c r="X189" s="527">
        <v>2015</v>
      </c>
      <c r="Y189" s="527">
        <v>2016</v>
      </c>
      <c r="Z189" s="527">
        <v>2017</v>
      </c>
      <c r="AA189" s="527">
        <v>2018</v>
      </c>
      <c r="AB189" s="527">
        <v>2019</v>
      </c>
      <c r="AC189" s="527">
        <v>2020</v>
      </c>
      <c r="AD189" s="527">
        <v>2021</v>
      </c>
      <c r="AE189" s="527">
        <v>2022</v>
      </c>
      <c r="AF189" s="1148"/>
      <c r="AG189" s="2761"/>
      <c r="AH189" s="2545"/>
      <c r="AI189" s="2545"/>
      <c r="AK189" s="137"/>
      <c r="AL189" s="137"/>
      <c r="AM189" s="137"/>
      <c r="AN189" s="137"/>
      <c r="AO189" s="137"/>
      <c r="AP189" s="137"/>
      <c r="AQ189" s="137"/>
      <c r="AR189" s="137"/>
      <c r="AS189" s="137"/>
      <c r="AT189" s="137"/>
      <c r="AU189" s="137"/>
      <c r="AV189" s="137"/>
      <c r="AW189" s="137"/>
      <c r="BA189" s="137"/>
      <c r="BB189" s="137"/>
      <c r="BC189" s="137"/>
      <c r="BD189" s="137"/>
      <c r="BE189" s="137"/>
      <c r="BF189" s="137"/>
      <c r="BG189" s="137"/>
      <c r="BH189" s="137"/>
      <c r="BI189" s="137"/>
      <c r="BJ189" s="137"/>
      <c r="BK189" s="137"/>
      <c r="BL189" s="137"/>
      <c r="BM189" s="137"/>
      <c r="BN189" s="137"/>
      <c r="BO189" s="137"/>
      <c r="BP189" s="137"/>
      <c r="BQ189" s="137"/>
      <c r="BU189" s="137"/>
      <c r="BV189" s="137"/>
      <c r="BW189" s="137"/>
      <c r="BX189" s="137"/>
      <c r="BY189" s="137"/>
      <c r="BZ189" s="137"/>
    </row>
    <row r="190" spans="1:78" s="163" customFormat="1" ht="14.1" customHeight="1" x14ac:dyDescent="0.2">
      <c r="A190" s="133"/>
      <c r="B190" s="578"/>
      <c r="C190" s="1336" t="s">
        <v>1006</v>
      </c>
      <c r="D190" s="211"/>
      <c r="E190" s="1040"/>
      <c r="F190" s="1040"/>
      <c r="G190" s="1040"/>
      <c r="H190" s="1040"/>
      <c r="I190" s="1040"/>
      <c r="J190" s="211"/>
      <c r="K190" s="211"/>
      <c r="L190" s="211"/>
      <c r="M190" s="211"/>
      <c r="N190" s="211"/>
      <c r="O190" s="211"/>
      <c r="P190" s="211"/>
      <c r="Q190" s="211"/>
      <c r="R190" s="211"/>
      <c r="S190" s="211"/>
      <c r="T190" s="211">
        <v>33.618571791950387</v>
      </c>
      <c r="U190" s="211">
        <v>34.778355366024414</v>
      </c>
      <c r="V190" s="211">
        <v>31.831126289075623</v>
      </c>
      <c r="W190" s="211">
        <v>29.426913879220006</v>
      </c>
      <c r="X190" s="211">
        <v>30.038476237018934</v>
      </c>
      <c r="Y190" s="211">
        <v>33.064875693660362</v>
      </c>
      <c r="Z190" s="211">
        <v>29.880279659033977</v>
      </c>
      <c r="AA190" s="211">
        <v>31.448975224536863</v>
      </c>
      <c r="AB190" s="211">
        <v>26.799909449675209</v>
      </c>
      <c r="AC190" s="211">
        <v>21.006725086946958</v>
      </c>
      <c r="AD190" s="211">
        <v>22.2466754477759</v>
      </c>
      <c r="AE190" s="211">
        <v>26.569434694859801</v>
      </c>
      <c r="AF190" s="211"/>
      <c r="AG190" s="182" t="s">
        <v>1423</v>
      </c>
      <c r="AH190" s="2546"/>
      <c r="AI190" s="2546"/>
      <c r="AK190" s="137"/>
      <c r="AL190" s="137"/>
      <c r="AM190" s="137"/>
      <c r="AN190" s="137"/>
      <c r="AO190" s="137"/>
      <c r="AP190" s="137"/>
      <c r="AQ190" s="137"/>
      <c r="AR190" s="137"/>
      <c r="AS190" s="137"/>
      <c r="AT190" s="137"/>
      <c r="AU190" s="137"/>
      <c r="AV190" s="137"/>
      <c r="AW190" s="137"/>
      <c r="BA190" s="137"/>
      <c r="BB190" s="137"/>
      <c r="BC190" s="137"/>
      <c r="BD190" s="137"/>
      <c r="BE190" s="137"/>
      <c r="BF190" s="137"/>
      <c r="BG190" s="137"/>
      <c r="BH190" s="137"/>
      <c r="BI190" s="137"/>
      <c r="BJ190" s="137"/>
      <c r="BK190" s="137"/>
      <c r="BL190" s="137"/>
      <c r="BM190" s="137"/>
      <c r="BN190" s="137"/>
      <c r="BO190" s="137"/>
      <c r="BP190" s="137"/>
      <c r="BQ190" s="137"/>
      <c r="BU190" s="137"/>
      <c r="BV190" s="137"/>
      <c r="BW190" s="137"/>
      <c r="BX190" s="137"/>
      <c r="BY190" s="137"/>
      <c r="BZ190" s="137"/>
    </row>
    <row r="191" spans="1:78" s="163" customFormat="1" ht="14.1" customHeight="1" x14ac:dyDescent="0.2">
      <c r="A191" s="133"/>
      <c r="B191" s="578"/>
      <c r="C191" s="1336" t="s">
        <v>429</v>
      </c>
      <c r="D191" s="211"/>
      <c r="E191" s="1040"/>
      <c r="F191" s="1040"/>
      <c r="G191" s="1040"/>
      <c r="H191" s="1040"/>
      <c r="I191" s="1040"/>
      <c r="J191" s="211"/>
      <c r="K191" s="211"/>
      <c r="L191" s="211"/>
      <c r="M191" s="211"/>
      <c r="N191" s="211"/>
      <c r="O191" s="211"/>
      <c r="P191" s="211"/>
      <c r="Q191" s="211"/>
      <c r="R191" s="211"/>
      <c r="S191" s="211"/>
      <c r="T191" s="211">
        <v>2.8300481211949609</v>
      </c>
      <c r="U191" s="211">
        <v>2.8245510662318045</v>
      </c>
      <c r="V191" s="211">
        <v>2.9041024594441409</v>
      </c>
      <c r="W191" s="211">
        <v>2.7395675714066101</v>
      </c>
      <c r="X191" s="211">
        <v>2.7006567576370624</v>
      </c>
      <c r="Y191" s="211">
        <v>2.8402506554334499</v>
      </c>
      <c r="Z191" s="211">
        <v>2.8926541935832888</v>
      </c>
      <c r="AA191" s="211">
        <v>2.9583203463169632</v>
      </c>
      <c r="AB191" s="211">
        <v>3.1638962868595897</v>
      </c>
      <c r="AC191" s="211">
        <v>3.0794945143133248</v>
      </c>
      <c r="AD191" s="211">
        <v>2.7263013590740934</v>
      </c>
      <c r="AE191" s="211">
        <v>2.517560446548389</v>
      </c>
      <c r="AF191" s="211"/>
      <c r="AG191" s="182" t="s">
        <v>1433</v>
      </c>
      <c r="AH191" s="2546"/>
      <c r="AI191" s="2546"/>
      <c r="AK191" s="137"/>
      <c r="AL191" s="137"/>
      <c r="AM191" s="137"/>
      <c r="AN191" s="137"/>
      <c r="AO191" s="137"/>
      <c r="AP191" s="137"/>
      <c r="AQ191" s="137"/>
      <c r="AR191" s="137"/>
      <c r="AS191" s="137"/>
      <c r="AT191" s="137"/>
      <c r="AU191" s="137"/>
      <c r="AV191" s="137"/>
      <c r="AW191" s="137"/>
      <c r="BA191" s="137"/>
      <c r="BB191" s="137"/>
      <c r="BC191" s="137"/>
      <c r="BD191" s="137"/>
      <c r="BE191" s="137"/>
      <c r="BF191" s="137"/>
      <c r="BG191" s="137"/>
      <c r="BH191" s="137"/>
      <c r="BI191" s="137"/>
      <c r="BJ191" s="137"/>
      <c r="BK191" s="137"/>
      <c r="BL191" s="137"/>
      <c r="BM191" s="137"/>
      <c r="BN191" s="137"/>
      <c r="BO191" s="137"/>
      <c r="BP191" s="137"/>
      <c r="BQ191" s="137"/>
      <c r="BU191" s="137"/>
      <c r="BV191" s="137"/>
      <c r="BW191" s="137"/>
      <c r="BX191" s="137"/>
      <c r="BY191" s="137"/>
      <c r="BZ191" s="137"/>
    </row>
    <row r="192" spans="1:78" s="163" customFormat="1" ht="14.1" customHeight="1" x14ac:dyDescent="0.2">
      <c r="A192" s="133"/>
      <c r="B192" s="578"/>
      <c r="C192" s="1336" t="s">
        <v>423</v>
      </c>
      <c r="D192" s="211"/>
      <c r="E192" s="1040"/>
      <c r="F192" s="1040"/>
      <c r="G192" s="1040"/>
      <c r="H192" s="1040"/>
      <c r="I192" s="1040"/>
      <c r="J192" s="211"/>
      <c r="K192" s="211"/>
      <c r="L192" s="211"/>
      <c r="M192" s="211"/>
      <c r="N192" s="211"/>
      <c r="O192" s="211"/>
      <c r="P192" s="211"/>
      <c r="Q192" s="211"/>
      <c r="R192" s="211"/>
      <c r="S192" s="211"/>
      <c r="T192" s="211">
        <v>49.718555794171564</v>
      </c>
      <c r="U192" s="211">
        <v>50.263627937507117</v>
      </c>
      <c r="V192" s="211">
        <v>52.587605237128557</v>
      </c>
      <c r="W192" s="211">
        <v>52.978642718884586</v>
      </c>
      <c r="X192" s="211">
        <v>55.16528196562038</v>
      </c>
      <c r="Y192" s="211">
        <v>53.986222686561149</v>
      </c>
      <c r="Z192" s="211">
        <v>54.101379563739158</v>
      </c>
      <c r="AA192" s="211">
        <v>53.845416555541966</v>
      </c>
      <c r="AB192" s="211">
        <v>53.741797190209972</v>
      </c>
      <c r="AC192" s="211">
        <v>52.813960774182803</v>
      </c>
      <c r="AD192" s="211">
        <v>56.474745108246907</v>
      </c>
      <c r="AE192" s="211">
        <v>54.019204159885383</v>
      </c>
      <c r="AF192" s="211"/>
      <c r="AG192" s="182" t="s">
        <v>1434</v>
      </c>
      <c r="AH192" s="2546"/>
      <c r="AI192" s="2546"/>
      <c r="AK192" s="137"/>
      <c r="AL192" s="137"/>
      <c r="AM192" s="137"/>
      <c r="AN192" s="137"/>
      <c r="AO192" s="137"/>
      <c r="AP192" s="137"/>
      <c r="AQ192" s="137"/>
      <c r="AR192" s="137"/>
      <c r="AS192" s="137"/>
      <c r="AT192" s="137"/>
      <c r="AU192" s="137"/>
      <c r="AV192" s="137"/>
      <c r="AW192" s="137"/>
      <c r="BA192" s="137"/>
      <c r="BB192" s="137"/>
      <c r="BC192" s="137"/>
      <c r="BD192" s="137"/>
      <c r="BE192" s="137"/>
      <c r="BF192" s="137"/>
      <c r="BG192" s="137"/>
      <c r="BH192" s="137"/>
      <c r="BI192" s="137"/>
      <c r="BJ192" s="137"/>
      <c r="BK192" s="137"/>
      <c r="BL192" s="137"/>
      <c r="BM192" s="137"/>
      <c r="BN192" s="137"/>
      <c r="BO192" s="137"/>
      <c r="BP192" s="137"/>
      <c r="BQ192" s="137"/>
      <c r="BU192" s="137"/>
      <c r="BV192" s="137"/>
      <c r="BW192" s="137"/>
      <c r="BX192" s="137"/>
      <c r="BY192" s="137"/>
      <c r="BZ192" s="137"/>
    </row>
    <row r="193" spans="1:78" s="163" customFormat="1" ht="14.1" customHeight="1" x14ac:dyDescent="0.2">
      <c r="A193" s="133"/>
      <c r="B193" s="578"/>
      <c r="C193" s="1336" t="s">
        <v>1725</v>
      </c>
      <c r="D193" s="211"/>
      <c r="E193" s="1040"/>
      <c r="F193" s="1040"/>
      <c r="G193" s="1040"/>
      <c r="H193" s="1040"/>
      <c r="I193" s="1040"/>
      <c r="J193" s="211"/>
      <c r="K193" s="211"/>
      <c r="L193" s="211"/>
      <c r="M193" s="211"/>
      <c r="N193" s="211"/>
      <c r="O193" s="211"/>
      <c r="P193" s="211"/>
      <c r="Q193" s="211"/>
      <c r="R193" s="211"/>
      <c r="S193" s="211"/>
      <c r="T193" s="211">
        <v>60.62967133604625</v>
      </c>
      <c r="U193" s="211">
        <v>58.12675977866428</v>
      </c>
      <c r="V193" s="211">
        <v>57.217137429678502</v>
      </c>
      <c r="W193" s="211">
        <v>52.65361328997502</v>
      </c>
      <c r="X193" s="211">
        <v>51.451685358133894</v>
      </c>
      <c r="Y193" s="211">
        <v>51.326049537121165</v>
      </c>
      <c r="Z193" s="211">
        <v>49.522914670719992</v>
      </c>
      <c r="AA193" s="211">
        <v>46.891548600488861</v>
      </c>
      <c r="AB193" s="211">
        <v>50.790027000619965</v>
      </c>
      <c r="AC193" s="211">
        <v>57.294502780374565</v>
      </c>
      <c r="AD193" s="211">
        <v>55.092008057572748</v>
      </c>
      <c r="AE193" s="211">
        <v>50.413049389027535</v>
      </c>
      <c r="AF193" s="211"/>
      <c r="AG193" s="182" t="s">
        <v>1435</v>
      </c>
      <c r="AH193" s="2546"/>
      <c r="AI193" s="2546"/>
      <c r="AK193" s="137"/>
      <c r="AL193" s="137"/>
      <c r="AM193" s="137"/>
      <c r="AN193" s="137"/>
      <c r="AO193" s="137"/>
      <c r="AP193" s="137"/>
      <c r="AQ193" s="137"/>
      <c r="AR193" s="137"/>
      <c r="AS193" s="137"/>
      <c r="AT193" s="137"/>
      <c r="AU193" s="137"/>
      <c r="AV193" s="137"/>
      <c r="AW193" s="137"/>
      <c r="BA193" s="137"/>
      <c r="BB193" s="137"/>
      <c r="BC193" s="137"/>
      <c r="BD193" s="137"/>
      <c r="BE193" s="137"/>
      <c r="BF193" s="137"/>
      <c r="BG193" s="137"/>
      <c r="BH193" s="137"/>
      <c r="BI193" s="137"/>
      <c r="BJ193" s="137"/>
      <c r="BK193" s="137"/>
      <c r="BL193" s="137"/>
      <c r="BM193" s="137"/>
      <c r="BN193" s="137"/>
      <c r="BO193" s="137"/>
      <c r="BP193" s="137"/>
      <c r="BQ193" s="137"/>
      <c r="BU193" s="137"/>
      <c r="BV193" s="137"/>
      <c r="BW193" s="137"/>
      <c r="BX193" s="137"/>
      <c r="BY193" s="137"/>
      <c r="BZ193" s="137"/>
    </row>
    <row r="194" spans="1:78" s="133" customFormat="1" ht="14.1" customHeight="1" x14ac:dyDescent="0.2">
      <c r="B194" s="578"/>
      <c r="C194" s="1338" t="s">
        <v>1726</v>
      </c>
      <c r="D194" s="212"/>
      <c r="E194" s="1345"/>
      <c r="F194" s="1345"/>
      <c r="G194" s="1345"/>
      <c r="H194" s="1345"/>
      <c r="I194" s="1345"/>
      <c r="J194" s="193"/>
      <c r="K194" s="193"/>
      <c r="L194" s="193"/>
      <c r="M194" s="193"/>
      <c r="N194" s="193"/>
      <c r="O194" s="193"/>
      <c r="P194" s="193"/>
      <c r="Q194" s="193"/>
      <c r="R194" s="193"/>
      <c r="S194" s="193"/>
      <c r="T194" s="193">
        <v>-46.796847043363172</v>
      </c>
      <c r="U194" s="193">
        <v>-45.99329414842763</v>
      </c>
      <c r="V194" s="193">
        <v>-44.539971415326811</v>
      </c>
      <c r="W194" s="193">
        <v>-37.798737459486233</v>
      </c>
      <c r="X194" s="193">
        <v>-39.356100318410284</v>
      </c>
      <c r="Y194" s="193">
        <v>-41.217398572776126</v>
      </c>
      <c r="Z194" s="193">
        <v>-36.397228087076421</v>
      </c>
      <c r="AA194" s="193">
        <v>-35.14426072688466</v>
      </c>
      <c r="AB194" s="193">
        <v>-34.495629927364725</v>
      </c>
      <c r="AC194" s="193">
        <v>-34.194683155817636</v>
      </c>
      <c r="AD194" s="193">
        <v>-36.53972997266964</v>
      </c>
      <c r="AE194" s="193">
        <v>-33.519248690321092</v>
      </c>
      <c r="AF194" s="178"/>
      <c r="AG194" s="213" t="s">
        <v>1436</v>
      </c>
      <c r="AH194" s="2546"/>
      <c r="AI194" s="2546"/>
      <c r="AK194" s="136"/>
      <c r="AL194" s="136"/>
      <c r="AM194" s="136"/>
      <c r="AN194" s="136"/>
      <c r="AO194" s="136"/>
      <c r="AP194" s="136"/>
      <c r="AQ194" s="136"/>
      <c r="AR194" s="136"/>
      <c r="AS194" s="136"/>
      <c r="AT194" s="136"/>
      <c r="AU194" s="136"/>
      <c r="AV194" s="136"/>
      <c r="AW194" s="136"/>
      <c r="BA194" s="136"/>
      <c r="BB194" s="136"/>
      <c r="BC194" s="136"/>
      <c r="BD194" s="136"/>
      <c r="BE194" s="136"/>
      <c r="BF194" s="136"/>
      <c r="BG194" s="136"/>
      <c r="BH194" s="136"/>
      <c r="BI194" s="136"/>
      <c r="BJ194" s="136"/>
      <c r="BK194" s="136"/>
      <c r="BL194" s="136"/>
      <c r="BM194" s="136"/>
      <c r="BN194" s="136"/>
      <c r="BO194" s="136"/>
      <c r="BP194" s="136"/>
      <c r="BQ194" s="136"/>
      <c r="BU194" s="136"/>
      <c r="BV194" s="136"/>
      <c r="BW194" s="136"/>
      <c r="BX194" s="136"/>
      <c r="BY194" s="136"/>
      <c r="BZ194" s="136"/>
    </row>
    <row r="195" spans="1:78" s="163" customFormat="1" ht="14.1" customHeight="1" x14ac:dyDescent="0.2">
      <c r="A195" s="133"/>
      <c r="B195" s="578"/>
      <c r="C195" s="1338" t="s">
        <v>377</v>
      </c>
      <c r="D195" s="212"/>
      <c r="E195" s="1350"/>
      <c r="F195" s="1350"/>
      <c r="G195" s="1350"/>
      <c r="H195" s="1350"/>
      <c r="I195" s="1350"/>
      <c r="J195" s="212"/>
      <c r="K195" s="212"/>
      <c r="L195" s="212"/>
      <c r="M195" s="212"/>
      <c r="N195" s="212"/>
      <c r="O195" s="212"/>
      <c r="P195" s="212"/>
      <c r="Q195" s="212"/>
      <c r="R195" s="212"/>
      <c r="S195" s="212"/>
      <c r="T195" s="212">
        <v>100</v>
      </c>
      <c r="U195" s="212">
        <v>100</v>
      </c>
      <c r="V195" s="212">
        <v>100</v>
      </c>
      <c r="W195" s="212">
        <v>100</v>
      </c>
      <c r="X195" s="212">
        <v>100</v>
      </c>
      <c r="Y195" s="212">
        <v>100</v>
      </c>
      <c r="Z195" s="212">
        <v>100</v>
      </c>
      <c r="AA195" s="212">
        <v>100</v>
      </c>
      <c r="AB195" s="212">
        <v>100</v>
      </c>
      <c r="AC195" s="212">
        <v>100</v>
      </c>
      <c r="AD195" s="212">
        <v>100</v>
      </c>
      <c r="AE195" s="212">
        <v>100</v>
      </c>
      <c r="AF195" s="212"/>
      <c r="AG195" s="195"/>
      <c r="AH195" s="152"/>
      <c r="AI195" s="152"/>
      <c r="AK195" s="137"/>
      <c r="AL195" s="137"/>
      <c r="AM195" s="137"/>
      <c r="AN195" s="137"/>
      <c r="AO195" s="137"/>
      <c r="AP195" s="137"/>
      <c r="AQ195" s="137"/>
      <c r="AR195" s="137"/>
      <c r="AS195" s="137"/>
      <c r="AT195" s="137"/>
      <c r="AU195" s="137"/>
      <c r="AV195" s="137"/>
      <c r="AW195" s="137"/>
      <c r="BA195" s="137"/>
      <c r="BB195" s="137"/>
      <c r="BC195" s="137"/>
      <c r="BD195" s="137"/>
      <c r="BE195" s="137"/>
      <c r="BF195" s="137"/>
      <c r="BG195" s="137"/>
      <c r="BH195" s="137"/>
      <c r="BI195" s="137"/>
      <c r="BJ195" s="137"/>
      <c r="BK195" s="137"/>
      <c r="BL195" s="137"/>
      <c r="BM195" s="137"/>
      <c r="BN195" s="137"/>
      <c r="BO195" s="137"/>
      <c r="BP195" s="137"/>
      <c r="BQ195" s="137"/>
      <c r="BU195" s="137"/>
      <c r="BV195" s="137"/>
      <c r="BW195" s="137"/>
      <c r="BX195" s="137"/>
      <c r="BY195" s="137"/>
      <c r="BZ195" s="137"/>
    </row>
    <row r="196" spans="1:78" s="163" customFormat="1" ht="14.1" customHeight="1" x14ac:dyDescent="0.2">
      <c r="A196" s="133"/>
      <c r="B196" s="578"/>
      <c r="C196" s="1336" t="s">
        <v>15</v>
      </c>
      <c r="D196" s="211"/>
      <c r="E196" s="1040"/>
      <c r="F196" s="1040"/>
      <c r="G196" s="1040"/>
      <c r="H196" s="1040"/>
      <c r="I196" s="1040"/>
      <c r="J196" s="211"/>
      <c r="K196" s="211"/>
      <c r="L196" s="211"/>
      <c r="M196" s="211"/>
      <c r="N196" s="211"/>
      <c r="O196" s="211"/>
      <c r="P196" s="211"/>
      <c r="Q196" s="211"/>
      <c r="R196" s="211"/>
      <c r="S196" s="211"/>
      <c r="T196" s="211">
        <v>2.950111640827239</v>
      </c>
      <c r="U196" s="211">
        <v>2.9726835991755132</v>
      </c>
      <c r="V196" s="211">
        <v>3.0126264558100075</v>
      </c>
      <c r="W196" s="211">
        <v>2.8244932933244078</v>
      </c>
      <c r="X196" s="211">
        <v>2.7438473671471892</v>
      </c>
      <c r="Y196" s="211">
        <v>2.7846900285088969</v>
      </c>
      <c r="Z196" s="211">
        <v>2.7475943145688699</v>
      </c>
      <c r="AA196" s="211">
        <v>2.6856961060202731</v>
      </c>
      <c r="AB196" s="211">
        <v>2.8100430283136801</v>
      </c>
      <c r="AC196" s="211">
        <v>2.6462141955998728</v>
      </c>
      <c r="AD196" s="211">
        <v>2.2989780715552883</v>
      </c>
      <c r="AE196" s="211">
        <v>2.1232955132303686</v>
      </c>
      <c r="AF196" s="211"/>
      <c r="AG196" s="182" t="s">
        <v>1437</v>
      </c>
      <c r="AH196" s="2546"/>
      <c r="AI196" s="2546"/>
      <c r="AK196" s="137"/>
      <c r="AL196" s="137"/>
      <c r="AM196" s="137"/>
      <c r="AN196" s="137"/>
      <c r="AO196" s="137"/>
      <c r="AP196" s="137"/>
      <c r="AQ196" s="137"/>
      <c r="AR196" s="137"/>
      <c r="AS196" s="137"/>
      <c r="AT196" s="137"/>
      <c r="AU196" s="137"/>
      <c r="AV196" s="137"/>
      <c r="AW196" s="137"/>
      <c r="BA196" s="137"/>
      <c r="BB196" s="137"/>
      <c r="BC196" s="137"/>
      <c r="BD196" s="137"/>
      <c r="BE196" s="137"/>
      <c r="BF196" s="137"/>
      <c r="BG196" s="137"/>
      <c r="BH196" s="137"/>
      <c r="BI196" s="137"/>
      <c r="BJ196" s="137"/>
      <c r="BK196" s="137"/>
      <c r="BL196" s="137"/>
      <c r="BM196" s="137"/>
      <c r="BN196" s="137"/>
      <c r="BO196" s="137"/>
      <c r="BP196" s="137"/>
      <c r="BQ196" s="137"/>
      <c r="BU196" s="137"/>
      <c r="BV196" s="137"/>
      <c r="BW196" s="137"/>
      <c r="BX196" s="137"/>
      <c r="BY196" s="137"/>
      <c r="BZ196" s="137"/>
    </row>
    <row r="197" spans="1:78" s="163" customFormat="1" ht="14.1" customHeight="1" x14ac:dyDescent="0.2">
      <c r="A197" s="133"/>
      <c r="B197" s="578"/>
      <c r="C197" s="1336" t="s">
        <v>1727</v>
      </c>
      <c r="D197" s="211"/>
      <c r="E197" s="1040"/>
      <c r="F197" s="1040"/>
      <c r="G197" s="1040"/>
      <c r="H197" s="1040"/>
      <c r="I197" s="1040"/>
      <c r="J197" s="211"/>
      <c r="K197" s="211"/>
      <c r="L197" s="211"/>
      <c r="M197" s="211"/>
      <c r="N197" s="211"/>
      <c r="O197" s="211"/>
      <c r="P197" s="211"/>
      <c r="Q197" s="211"/>
      <c r="R197" s="211"/>
      <c r="S197" s="211"/>
      <c r="T197" s="211">
        <v>15.254764979009583</v>
      </c>
      <c r="U197" s="211">
        <v>14.755192417027468</v>
      </c>
      <c r="V197" s="211">
        <v>15.042973468766682</v>
      </c>
      <c r="W197" s="211">
        <v>16.05425655658405</v>
      </c>
      <c r="X197" s="211">
        <v>16.128880698970054</v>
      </c>
      <c r="Y197" s="211">
        <v>15.802258504689624</v>
      </c>
      <c r="Z197" s="211">
        <v>14.906560184527526</v>
      </c>
      <c r="AA197" s="211">
        <v>14.451341709541776</v>
      </c>
      <c r="AB197" s="211">
        <v>15.470618813754058</v>
      </c>
      <c r="AC197" s="211">
        <v>15.545239129233334</v>
      </c>
      <c r="AD197" s="211">
        <v>15.766880240342051</v>
      </c>
      <c r="AE197" s="211">
        <v>21.358892327624673</v>
      </c>
      <c r="AF197" s="211"/>
      <c r="AG197" s="182" t="s">
        <v>1438</v>
      </c>
      <c r="AH197" s="2546"/>
      <c r="AI197" s="2546"/>
      <c r="AK197" s="137"/>
      <c r="AL197" s="137"/>
      <c r="AM197" s="137"/>
      <c r="AN197" s="137"/>
      <c r="AO197" s="137"/>
      <c r="AP197" s="137"/>
      <c r="AQ197" s="137"/>
      <c r="AR197" s="137"/>
      <c r="AS197" s="137"/>
      <c r="AT197" s="137"/>
      <c r="AU197" s="137"/>
      <c r="AV197" s="137"/>
      <c r="AW197" s="137"/>
      <c r="BA197" s="137"/>
      <c r="BB197" s="137"/>
      <c r="BC197" s="137"/>
      <c r="BD197" s="137"/>
      <c r="BE197" s="137"/>
      <c r="BF197" s="137"/>
      <c r="BG197" s="137"/>
      <c r="BH197" s="137"/>
      <c r="BI197" s="137"/>
      <c r="BJ197" s="137"/>
      <c r="BK197" s="137"/>
      <c r="BL197" s="137"/>
      <c r="BM197" s="137"/>
      <c r="BN197" s="137"/>
      <c r="BO197" s="137"/>
      <c r="BP197" s="137"/>
      <c r="BQ197" s="137"/>
      <c r="BU197" s="137"/>
      <c r="BV197" s="137"/>
      <c r="BW197" s="137"/>
      <c r="BX197" s="137"/>
      <c r="BY197" s="137"/>
      <c r="BZ197" s="137"/>
    </row>
    <row r="198" spans="1:78" s="163" customFormat="1" ht="14.1" customHeight="1" x14ac:dyDescent="0.2">
      <c r="A198" s="133"/>
      <c r="B198" s="578"/>
      <c r="C198" s="1336" t="s">
        <v>1728</v>
      </c>
      <c r="D198" s="211"/>
      <c r="E198" s="1040"/>
      <c r="F198" s="1040"/>
      <c r="G198" s="1040"/>
      <c r="H198" s="1040"/>
      <c r="I198" s="1040"/>
      <c r="J198" s="211"/>
      <c r="K198" s="211"/>
      <c r="L198" s="211"/>
      <c r="M198" s="211"/>
      <c r="N198" s="211"/>
      <c r="O198" s="211"/>
      <c r="P198" s="211"/>
      <c r="Q198" s="211"/>
      <c r="R198" s="211"/>
      <c r="S198" s="211"/>
      <c r="T198" s="178">
        <v>-0.89364690338141883</v>
      </c>
      <c r="U198" s="178">
        <v>-0.72735540325492076</v>
      </c>
      <c r="V198" s="178">
        <v>-0.69327629458763107</v>
      </c>
      <c r="W198" s="178">
        <v>-0.58678337308662198</v>
      </c>
      <c r="X198" s="178">
        <v>-0.57808993132293951</v>
      </c>
      <c r="Y198" s="178">
        <v>-0.48656858601482528</v>
      </c>
      <c r="Z198" s="178">
        <v>-0.42415180371242545</v>
      </c>
      <c r="AA198" s="178">
        <v>-0.39670331742056786</v>
      </c>
      <c r="AB198" s="178">
        <v>-0.45977410077875336</v>
      </c>
      <c r="AC198" s="178">
        <v>-0.42319921597052479</v>
      </c>
      <c r="AD198" s="178">
        <v>-0.39343599765793175</v>
      </c>
      <c r="AE198" s="178">
        <v>-0.79980372001150435</v>
      </c>
      <c r="AF198" s="178"/>
      <c r="AG198" s="182" t="s">
        <v>631</v>
      </c>
      <c r="AH198" s="2546"/>
      <c r="AI198" s="2546"/>
      <c r="AK198" s="137"/>
      <c r="AL198" s="137"/>
      <c r="AM198" s="137"/>
      <c r="AN198" s="137"/>
      <c r="AO198" s="137"/>
      <c r="AP198" s="137"/>
      <c r="AQ198" s="137"/>
      <c r="AR198" s="137"/>
      <c r="AS198" s="137"/>
      <c r="AT198" s="137"/>
      <c r="AU198" s="137"/>
      <c r="AV198" s="137"/>
      <c r="AW198" s="137"/>
      <c r="BA198" s="137"/>
      <c r="BB198" s="137"/>
      <c r="BC198" s="137"/>
      <c r="BD198" s="137"/>
      <c r="BE198" s="137"/>
      <c r="BF198" s="137"/>
      <c r="BG198" s="137"/>
      <c r="BH198" s="137"/>
      <c r="BI198" s="137"/>
      <c r="BJ198" s="137"/>
      <c r="BK198" s="137"/>
      <c r="BL198" s="137"/>
      <c r="BM198" s="137"/>
      <c r="BN198" s="137"/>
      <c r="BO198" s="137"/>
      <c r="BP198" s="137"/>
      <c r="BQ198" s="137"/>
      <c r="BU198" s="137"/>
      <c r="BV198" s="137"/>
      <c r="BW198" s="137"/>
      <c r="BX198" s="137"/>
      <c r="BY198" s="137"/>
      <c r="BZ198" s="137"/>
    </row>
    <row r="199" spans="1:78" s="163" customFormat="1" ht="14.1" customHeight="1" x14ac:dyDescent="0.2">
      <c r="A199" s="133"/>
      <c r="B199" s="578"/>
      <c r="C199" s="1336" t="s">
        <v>1729</v>
      </c>
      <c r="D199" s="211"/>
      <c r="E199" s="1040"/>
      <c r="F199" s="1040"/>
      <c r="G199" s="1040"/>
      <c r="H199" s="1040"/>
      <c r="I199" s="1040"/>
      <c r="J199" s="211"/>
      <c r="K199" s="211"/>
      <c r="L199" s="211"/>
      <c r="M199" s="211"/>
      <c r="N199" s="211"/>
      <c r="O199" s="211"/>
      <c r="P199" s="211"/>
      <c r="Q199" s="211"/>
      <c r="R199" s="211"/>
      <c r="S199" s="211"/>
      <c r="T199" s="211">
        <v>43.0210466395244</v>
      </c>
      <c r="U199" s="211">
        <v>43.64909602613703</v>
      </c>
      <c r="V199" s="211">
        <v>42.3460470697391</v>
      </c>
      <c r="W199" s="211">
        <v>44.005061650546388</v>
      </c>
      <c r="X199" s="211">
        <v>45.674762597500838</v>
      </c>
      <c r="Y199" s="211">
        <v>45.397721373944989</v>
      </c>
      <c r="Z199" s="211">
        <v>45.922144658612915</v>
      </c>
      <c r="AA199" s="211">
        <v>47.411983565560583</v>
      </c>
      <c r="AB199" s="211">
        <v>45.307193644633827</v>
      </c>
      <c r="AC199" s="211">
        <v>46.472273568653414</v>
      </c>
      <c r="AD199" s="211">
        <v>45.550677538241466</v>
      </c>
      <c r="AE199" s="211">
        <v>42.465107417556517</v>
      </c>
      <c r="AF199" s="211"/>
      <c r="AG199" s="182" t="s">
        <v>440</v>
      </c>
      <c r="AH199" s="2546"/>
      <c r="AI199" s="2546"/>
      <c r="AK199" s="137"/>
      <c r="AL199" s="137"/>
      <c r="AM199" s="137"/>
      <c r="AN199" s="137"/>
      <c r="AO199" s="137"/>
      <c r="AP199" s="137"/>
      <c r="AQ199" s="137"/>
      <c r="AR199" s="137"/>
      <c r="AS199" s="137"/>
      <c r="AT199" s="137"/>
      <c r="AU199" s="137"/>
      <c r="AV199" s="137"/>
      <c r="AW199" s="137"/>
      <c r="BA199" s="137"/>
      <c r="BB199" s="137"/>
      <c r="BC199" s="137"/>
      <c r="BD199" s="137"/>
      <c r="BE199" s="137"/>
      <c r="BF199" s="137"/>
      <c r="BG199" s="137"/>
      <c r="BH199" s="137"/>
      <c r="BI199" s="137"/>
      <c r="BJ199" s="137"/>
      <c r="BK199" s="137"/>
      <c r="BL199" s="137"/>
      <c r="BM199" s="137"/>
      <c r="BN199" s="137"/>
      <c r="BO199" s="137"/>
      <c r="BP199" s="137"/>
      <c r="BQ199" s="137"/>
      <c r="BU199" s="137"/>
      <c r="BV199" s="137"/>
      <c r="BW199" s="137"/>
      <c r="BX199" s="137"/>
      <c r="BY199" s="137"/>
      <c r="BZ199" s="137"/>
    </row>
    <row r="200" spans="1:78" s="163" customFormat="1" ht="14.1" customHeight="1" x14ac:dyDescent="0.2">
      <c r="A200" s="133"/>
      <c r="B200" s="578"/>
      <c r="C200" s="1340" t="s">
        <v>1730</v>
      </c>
      <c r="D200" s="214"/>
      <c r="E200" s="1351"/>
      <c r="F200" s="1351"/>
      <c r="G200" s="1351"/>
      <c r="H200" s="1351"/>
      <c r="I200" s="1351"/>
      <c r="J200" s="214"/>
      <c r="K200" s="214"/>
      <c r="L200" s="214"/>
      <c r="M200" s="214"/>
      <c r="N200" s="214"/>
      <c r="O200" s="214"/>
      <c r="P200" s="214"/>
      <c r="Q200" s="214"/>
      <c r="R200" s="214"/>
      <c r="S200" s="214"/>
      <c r="T200" s="214">
        <v>39.667723644020207</v>
      </c>
      <c r="U200" s="214">
        <v>39.350383360914911</v>
      </c>
      <c r="V200" s="214">
        <v>40.291629300271843</v>
      </c>
      <c r="W200" s="214">
        <v>37.702971872631771</v>
      </c>
      <c r="X200" s="214">
        <v>36.030599267704844</v>
      </c>
      <c r="Y200" s="214">
        <v>36.501898678871314</v>
      </c>
      <c r="Z200" s="214">
        <v>36.847852646003119</v>
      </c>
      <c r="AA200" s="214">
        <v>35.847681936297931</v>
      </c>
      <c r="AB200" s="214">
        <v>36.871918614077188</v>
      </c>
      <c r="AC200" s="214">
        <v>35.759472322483902</v>
      </c>
      <c r="AD200" s="214">
        <v>36.776900147519115</v>
      </c>
      <c r="AE200" s="214">
        <v>34.852508461599939</v>
      </c>
      <c r="AF200" s="211"/>
      <c r="AG200" s="184" t="s">
        <v>439</v>
      </c>
      <c r="AH200" s="2546"/>
      <c r="AI200" s="2546"/>
      <c r="AK200" s="137"/>
      <c r="AL200" s="137"/>
      <c r="AM200" s="137"/>
      <c r="AN200" s="137"/>
      <c r="AO200" s="137"/>
      <c r="AP200" s="137"/>
      <c r="AQ200" s="137"/>
      <c r="AR200" s="137"/>
      <c r="AS200" s="137"/>
      <c r="AT200" s="137"/>
      <c r="AU200" s="137"/>
      <c r="AV200" s="137"/>
      <c r="AW200" s="137"/>
      <c r="BA200" s="137"/>
      <c r="BB200" s="137"/>
      <c r="BC200" s="137"/>
      <c r="BD200" s="137"/>
      <c r="BE200" s="137"/>
      <c r="BF200" s="137"/>
      <c r="BG200" s="137"/>
      <c r="BH200" s="137"/>
      <c r="BI200" s="137"/>
      <c r="BJ200" s="137"/>
      <c r="BK200" s="137"/>
      <c r="BL200" s="137"/>
      <c r="BM200" s="137"/>
      <c r="BN200" s="137"/>
      <c r="BO200" s="137"/>
      <c r="BP200" s="137"/>
      <c r="BQ200" s="137"/>
      <c r="BU200" s="137"/>
      <c r="BV200" s="137"/>
      <c r="BW200" s="137"/>
      <c r="BX200" s="137"/>
      <c r="BY200" s="137"/>
      <c r="BZ200" s="137"/>
    </row>
    <row r="201" spans="1:78" s="163" customFormat="1" ht="14.1" customHeight="1" x14ac:dyDescent="0.2">
      <c r="A201" s="133"/>
      <c r="B201" s="578"/>
      <c r="C201" s="1340" t="s">
        <v>373</v>
      </c>
      <c r="D201" s="214"/>
      <c r="E201" s="1351"/>
      <c r="F201" s="1351"/>
      <c r="G201" s="1351"/>
      <c r="H201" s="1351"/>
      <c r="I201" s="1351"/>
      <c r="J201" s="214"/>
      <c r="K201" s="214"/>
      <c r="L201" s="214"/>
      <c r="M201" s="214"/>
      <c r="N201" s="214"/>
      <c r="O201" s="214"/>
      <c r="P201" s="214"/>
      <c r="Q201" s="214"/>
      <c r="R201" s="214"/>
      <c r="S201" s="214"/>
      <c r="T201" s="214">
        <v>100</v>
      </c>
      <c r="U201" s="214">
        <v>100</v>
      </c>
      <c r="V201" s="214">
        <v>100</v>
      </c>
      <c r="W201" s="214">
        <v>100</v>
      </c>
      <c r="X201" s="214">
        <v>100</v>
      </c>
      <c r="Y201" s="214">
        <v>100</v>
      </c>
      <c r="Z201" s="214">
        <v>100</v>
      </c>
      <c r="AA201" s="214">
        <v>100</v>
      </c>
      <c r="AB201" s="214">
        <v>100</v>
      </c>
      <c r="AC201" s="214">
        <v>100</v>
      </c>
      <c r="AD201" s="214">
        <v>100</v>
      </c>
      <c r="AE201" s="214">
        <v>100</v>
      </c>
      <c r="AF201" s="214"/>
      <c r="AG201" s="210"/>
      <c r="AH201" s="152"/>
      <c r="AI201" s="152"/>
      <c r="AK201" s="137"/>
      <c r="AL201" s="137"/>
      <c r="AM201" s="137"/>
      <c r="AN201" s="137"/>
      <c r="AO201" s="137"/>
      <c r="AP201" s="137"/>
      <c r="AQ201" s="137"/>
      <c r="AR201" s="137"/>
      <c r="AS201" s="137"/>
      <c r="AT201" s="137"/>
      <c r="AU201" s="137"/>
      <c r="AV201" s="137"/>
      <c r="AW201" s="137"/>
      <c r="BA201" s="137"/>
      <c r="BB201" s="137"/>
      <c r="BC201" s="137"/>
      <c r="BD201" s="137"/>
      <c r="BE201" s="137"/>
      <c r="BF201" s="137"/>
      <c r="BG201" s="137"/>
      <c r="BH201" s="137"/>
      <c r="BI201" s="137"/>
      <c r="BJ201" s="137"/>
      <c r="BK201" s="137"/>
      <c r="BL201" s="137"/>
      <c r="BM201" s="137"/>
      <c r="BN201" s="137"/>
      <c r="BO201" s="137"/>
      <c r="BP201" s="137"/>
      <c r="BQ201" s="137"/>
      <c r="BU201" s="137"/>
      <c r="BV201" s="137"/>
      <c r="BW201" s="137"/>
      <c r="BX201" s="137"/>
      <c r="BY201" s="137"/>
      <c r="BZ201" s="137"/>
    </row>
    <row r="202" spans="1:78" s="163" customFormat="1" ht="14.1" customHeight="1" x14ac:dyDescent="0.2">
      <c r="A202" s="133"/>
      <c r="B202" s="578"/>
      <c r="C202" s="613"/>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3"/>
      <c r="AH202" s="133"/>
      <c r="AI202" s="133"/>
      <c r="AK202" s="137"/>
      <c r="AL202" s="137"/>
      <c r="AM202" s="137"/>
      <c r="AN202" s="137"/>
      <c r="AO202" s="137"/>
      <c r="AP202" s="137"/>
      <c r="AQ202" s="137"/>
      <c r="AR202" s="137"/>
      <c r="AS202" s="137"/>
      <c r="AT202" s="137"/>
      <c r="AU202" s="137"/>
      <c r="AV202" s="137"/>
      <c r="AW202" s="137"/>
      <c r="BA202" s="137"/>
      <c r="BB202" s="137"/>
      <c r="BC202" s="137"/>
      <c r="BD202" s="137"/>
      <c r="BE202" s="137"/>
      <c r="BF202" s="137"/>
      <c r="BG202" s="137"/>
      <c r="BH202" s="137"/>
      <c r="BI202" s="137"/>
      <c r="BJ202" s="137"/>
      <c r="BK202" s="137"/>
      <c r="BL202" s="137"/>
      <c r="BM202" s="137"/>
      <c r="BN202" s="137"/>
      <c r="BO202" s="137"/>
      <c r="BP202" s="137"/>
      <c r="BQ202" s="137"/>
      <c r="BU202" s="137"/>
      <c r="BV202" s="137"/>
      <c r="BW202" s="137"/>
      <c r="BX202" s="137"/>
      <c r="BY202" s="137"/>
      <c r="BZ202" s="137"/>
    </row>
    <row r="203" spans="1:78" s="163" customFormat="1" ht="14.1" customHeight="1" x14ac:dyDescent="0.2">
      <c r="A203" s="133"/>
      <c r="B203" s="204"/>
      <c r="C203" s="614"/>
      <c r="D203" s="133"/>
      <c r="E203" s="133"/>
      <c r="F203" s="136"/>
      <c r="G203" s="136"/>
      <c r="H203" s="136"/>
      <c r="I203" s="136"/>
      <c r="J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7"/>
      <c r="AK203" s="137"/>
      <c r="AL203" s="137"/>
      <c r="AM203" s="137"/>
      <c r="AN203" s="137"/>
      <c r="AO203" s="137"/>
      <c r="AP203" s="137"/>
      <c r="AQ203" s="137"/>
      <c r="AR203" s="137"/>
      <c r="AS203" s="137"/>
      <c r="AT203" s="137"/>
      <c r="AU203" s="137"/>
      <c r="AV203" s="137"/>
      <c r="AW203" s="137"/>
      <c r="BA203" s="137"/>
      <c r="BB203" s="137"/>
      <c r="BC203" s="137"/>
      <c r="BD203" s="137"/>
      <c r="BE203" s="137"/>
      <c r="BF203" s="137"/>
      <c r="BG203" s="137"/>
      <c r="BH203" s="137"/>
      <c r="BI203" s="137"/>
      <c r="BJ203" s="137"/>
      <c r="BK203" s="137"/>
      <c r="BL203" s="137"/>
      <c r="BM203" s="137"/>
      <c r="BN203" s="137"/>
      <c r="BO203" s="137"/>
      <c r="BP203" s="137"/>
      <c r="BQ203" s="137"/>
      <c r="BU203" s="137"/>
      <c r="BV203" s="137"/>
      <c r="BW203" s="137"/>
      <c r="BX203" s="137"/>
      <c r="BY203" s="137"/>
      <c r="BZ203" s="137"/>
    </row>
    <row r="204" spans="1:78" s="163" customFormat="1" ht="14.1" customHeight="1" x14ac:dyDescent="0.2">
      <c r="A204" s="133"/>
      <c r="B204" s="204"/>
      <c r="C204" s="614"/>
      <c r="D204" s="133"/>
      <c r="E204" s="133"/>
      <c r="F204" s="136"/>
      <c r="G204" s="136"/>
      <c r="H204" s="136"/>
      <c r="I204" s="136"/>
      <c r="J204" s="136"/>
      <c r="K204" s="136"/>
      <c r="L204" s="136"/>
      <c r="M204" s="136"/>
      <c r="N204" s="136"/>
      <c r="O204" s="136"/>
      <c r="P204" s="136"/>
      <c r="Q204" s="136"/>
      <c r="R204" s="136"/>
      <c r="S204" s="136"/>
      <c r="T204" s="136"/>
      <c r="U204" s="137"/>
      <c r="V204" s="136"/>
      <c r="W204" s="136"/>
      <c r="X204" s="136"/>
      <c r="Y204" s="136"/>
      <c r="Z204" s="136"/>
      <c r="AA204" s="136"/>
      <c r="AB204" s="136"/>
      <c r="AC204" s="136"/>
      <c r="AD204" s="136"/>
      <c r="AE204" s="136"/>
      <c r="AF204" s="136"/>
      <c r="AG204" s="137"/>
      <c r="AH204" s="137"/>
      <c r="AI204" s="137"/>
      <c r="AJ204" s="137"/>
      <c r="AK204" s="137"/>
      <c r="AL204" s="137"/>
      <c r="AM204" s="137"/>
      <c r="AN204" s="137"/>
      <c r="AO204" s="137"/>
      <c r="AP204" s="137"/>
      <c r="AQ204" s="137"/>
      <c r="AR204" s="137"/>
      <c r="AS204" s="137"/>
      <c r="AT204" s="137"/>
      <c r="AU204" s="137"/>
      <c r="AV204" s="137"/>
      <c r="AW204" s="137"/>
      <c r="BA204" s="137"/>
      <c r="BB204" s="137"/>
      <c r="BC204" s="137"/>
      <c r="BD204" s="137"/>
      <c r="BE204" s="137"/>
      <c r="BF204" s="137"/>
      <c r="BG204" s="137"/>
      <c r="BH204" s="137"/>
      <c r="BI204" s="137"/>
      <c r="BJ204" s="137"/>
      <c r="BK204" s="137"/>
      <c r="BL204" s="137"/>
      <c r="BM204" s="137"/>
      <c r="BN204" s="137"/>
      <c r="BO204" s="137"/>
      <c r="BP204" s="137"/>
      <c r="BQ204" s="137"/>
      <c r="BU204" s="137"/>
      <c r="BV204" s="137"/>
      <c r="BW204" s="137"/>
      <c r="BX204" s="137"/>
      <c r="BY204" s="137"/>
      <c r="BZ204" s="137"/>
    </row>
    <row r="205" spans="1:78" s="163" customFormat="1" ht="14.1" customHeight="1" x14ac:dyDescent="0.2">
      <c r="A205" s="133"/>
      <c r="B205" s="204"/>
      <c r="C205" s="614"/>
      <c r="D205" s="133"/>
      <c r="E205" s="133"/>
      <c r="F205" s="136"/>
      <c r="G205" s="136"/>
      <c r="H205" s="136"/>
      <c r="I205" s="136"/>
      <c r="J205" s="136"/>
      <c r="K205" s="136"/>
      <c r="L205" s="136"/>
      <c r="M205" s="136"/>
      <c r="N205" s="136"/>
      <c r="O205" s="136"/>
      <c r="P205" s="136"/>
      <c r="Q205" s="136"/>
      <c r="R205" s="136"/>
      <c r="S205" s="136"/>
      <c r="T205" s="137"/>
      <c r="U205" s="137"/>
      <c r="V205" s="136"/>
      <c r="W205" s="136"/>
      <c r="X205" s="136"/>
      <c r="Y205" s="136"/>
      <c r="Z205" s="136"/>
      <c r="AA205" s="136"/>
      <c r="AB205" s="136"/>
      <c r="AC205" s="136"/>
      <c r="AD205" s="136"/>
      <c r="AE205" s="136"/>
      <c r="AF205" s="136"/>
      <c r="AG205" s="137"/>
      <c r="AH205" s="137"/>
      <c r="AI205" s="137"/>
      <c r="AJ205" s="137"/>
      <c r="AK205" s="137"/>
      <c r="AL205" s="137"/>
      <c r="AM205" s="137"/>
      <c r="AN205" s="137"/>
      <c r="AO205" s="137"/>
      <c r="AP205" s="137"/>
      <c r="AQ205" s="137"/>
      <c r="AR205" s="137"/>
      <c r="AS205" s="137"/>
      <c r="AT205" s="137"/>
      <c r="AU205" s="137"/>
      <c r="AV205" s="137"/>
      <c r="AW205" s="137"/>
      <c r="BA205" s="137"/>
      <c r="BB205" s="137"/>
      <c r="BC205" s="137"/>
      <c r="BD205" s="137"/>
      <c r="BE205" s="137"/>
      <c r="BF205" s="137"/>
      <c r="BG205" s="137"/>
      <c r="BH205" s="137"/>
      <c r="BI205" s="137"/>
      <c r="BJ205" s="137"/>
      <c r="BK205" s="137"/>
      <c r="BL205" s="137"/>
      <c r="BM205" s="137"/>
      <c r="BN205" s="137"/>
      <c r="BO205" s="137"/>
      <c r="BP205" s="137"/>
      <c r="BQ205" s="137"/>
      <c r="BU205" s="137"/>
      <c r="BV205" s="137"/>
      <c r="BW205" s="137"/>
      <c r="BX205" s="137"/>
      <c r="BY205" s="137"/>
      <c r="BZ205" s="137"/>
    </row>
    <row r="206" spans="1:78" s="163" customFormat="1" ht="14.1" customHeight="1" x14ac:dyDescent="0.2">
      <c r="A206" s="133"/>
      <c r="B206" s="204"/>
      <c r="C206" s="608"/>
      <c r="D206" s="456"/>
      <c r="E206" s="456"/>
      <c r="F206" s="287"/>
      <c r="G206" s="287"/>
      <c r="H206" s="287"/>
      <c r="I206" s="287"/>
      <c r="J206" s="287"/>
      <c r="K206" s="287"/>
      <c r="L206" s="287"/>
      <c r="M206" s="287"/>
      <c r="N206" s="287"/>
      <c r="O206" s="287"/>
      <c r="P206" s="287"/>
      <c r="Q206" s="287"/>
      <c r="R206" s="287"/>
      <c r="S206" s="287"/>
      <c r="T206" s="287"/>
      <c r="U206" s="274"/>
      <c r="V206" s="136"/>
      <c r="W206" s="136"/>
      <c r="X206" s="136"/>
      <c r="Y206" s="136"/>
      <c r="Z206" s="136"/>
      <c r="AA206" s="136"/>
      <c r="AB206" s="136"/>
      <c r="AC206" s="136"/>
      <c r="AD206" s="136"/>
      <c r="AE206" s="136"/>
      <c r="AF206" s="136"/>
      <c r="AG206" s="137"/>
      <c r="AH206" s="137"/>
      <c r="AI206" s="137"/>
      <c r="AJ206" s="137"/>
      <c r="AK206" s="137"/>
      <c r="AL206" s="137"/>
      <c r="AM206" s="137"/>
      <c r="AN206" s="137"/>
      <c r="AO206" s="137"/>
      <c r="AP206" s="137"/>
      <c r="AQ206" s="137"/>
      <c r="AR206" s="137"/>
      <c r="AS206" s="137"/>
      <c r="AT206" s="137"/>
      <c r="AU206" s="137"/>
      <c r="AV206" s="137"/>
      <c r="AW206" s="137"/>
      <c r="BA206" s="137"/>
      <c r="BB206" s="137"/>
      <c r="BC206" s="137"/>
      <c r="BD206" s="137"/>
      <c r="BE206" s="137"/>
      <c r="BF206" s="137"/>
      <c r="BG206" s="137"/>
      <c r="BH206" s="137"/>
      <c r="BI206" s="137"/>
      <c r="BJ206" s="137"/>
      <c r="BK206" s="137"/>
      <c r="BL206" s="137"/>
      <c r="BM206" s="137"/>
      <c r="BN206" s="137"/>
      <c r="BO206" s="137"/>
      <c r="BP206" s="137"/>
      <c r="BQ206" s="137"/>
      <c r="BU206" s="137"/>
      <c r="BV206" s="137"/>
      <c r="BW206" s="137"/>
      <c r="BX206" s="137"/>
      <c r="BY206" s="137"/>
      <c r="BZ206" s="137"/>
    </row>
    <row r="207" spans="1:78" ht="14.1" customHeight="1" x14ac:dyDescent="0.2">
      <c r="D207" s="21"/>
      <c r="E207" s="21"/>
      <c r="F207" s="23"/>
      <c r="G207" s="23"/>
      <c r="H207" s="23"/>
      <c r="I207" s="23"/>
      <c r="J207" s="23"/>
      <c r="K207" s="23"/>
      <c r="L207" s="23"/>
      <c r="M207" s="23"/>
      <c r="N207" s="23"/>
      <c r="O207" s="23"/>
      <c r="P207" s="23"/>
      <c r="Q207" s="23"/>
      <c r="R207" s="23"/>
      <c r="S207" s="23"/>
      <c r="T207" s="22"/>
      <c r="U207" s="22"/>
      <c r="V207" s="23"/>
      <c r="W207" s="23"/>
      <c r="X207" s="23"/>
      <c r="Y207" s="23"/>
      <c r="Z207" s="23"/>
      <c r="AA207" s="23"/>
      <c r="AB207" s="23"/>
      <c r="AC207" s="23"/>
      <c r="AD207" s="23"/>
      <c r="AE207" s="23"/>
      <c r="AF207" s="23"/>
      <c r="AG207" s="22"/>
      <c r="AH207" s="22"/>
      <c r="AI207" s="22"/>
      <c r="AJ207" s="22"/>
      <c r="AK207" s="22"/>
      <c r="AL207" s="22"/>
      <c r="AM207" s="22"/>
      <c r="AN207" s="22"/>
      <c r="AO207" s="22"/>
      <c r="AP207" s="22"/>
      <c r="AQ207" s="22"/>
      <c r="AR207" s="22"/>
      <c r="AS207" s="22"/>
      <c r="AT207" s="22"/>
      <c r="AU207" s="22"/>
      <c r="AV207" s="22"/>
      <c r="AW207" s="22"/>
      <c r="BA207" s="22"/>
      <c r="BB207" s="22"/>
      <c r="BC207" s="22"/>
      <c r="BD207" s="22"/>
      <c r="BE207" s="22"/>
      <c r="BF207" s="22"/>
      <c r="BG207" s="22"/>
      <c r="BH207" s="22"/>
      <c r="BI207" s="22"/>
      <c r="BJ207" s="22"/>
      <c r="BK207" s="22"/>
      <c r="BL207" s="22"/>
      <c r="BM207" s="22"/>
      <c r="BN207" s="22"/>
      <c r="BO207" s="22"/>
      <c r="BP207" s="22"/>
      <c r="BQ207" s="22"/>
      <c r="BU207" s="22"/>
      <c r="BV207" s="22"/>
      <c r="BW207" s="22"/>
      <c r="BX207" s="22"/>
      <c r="BY207" s="22"/>
      <c r="BZ207" s="22"/>
    </row>
    <row r="208" spans="1:78" ht="14.1" customHeight="1" x14ac:dyDescent="0.2">
      <c r="D208" s="21"/>
      <c r="E208" s="21"/>
      <c r="F208" s="23"/>
      <c r="G208" s="23"/>
      <c r="H208" s="23"/>
      <c r="I208" s="23"/>
      <c r="J208" s="23"/>
      <c r="K208" s="23"/>
      <c r="L208" s="23"/>
      <c r="M208" s="23"/>
      <c r="N208" s="23"/>
      <c r="O208" s="23"/>
      <c r="P208" s="23"/>
      <c r="Q208" s="23"/>
      <c r="R208" s="23"/>
      <c r="S208" s="23"/>
      <c r="T208" s="22"/>
      <c r="U208" s="22"/>
      <c r="V208" s="23"/>
      <c r="W208" s="23"/>
      <c r="X208" s="23"/>
      <c r="Y208" s="23"/>
      <c r="Z208" s="23"/>
      <c r="AA208" s="23"/>
      <c r="AB208" s="23"/>
      <c r="AC208" s="23"/>
      <c r="AD208" s="23"/>
      <c r="AE208" s="23"/>
      <c r="AF208" s="23"/>
      <c r="AG208" s="22"/>
      <c r="AH208" s="22"/>
      <c r="AI208" s="22"/>
      <c r="AJ208" s="22"/>
      <c r="AK208" s="22"/>
      <c r="AL208" s="22"/>
      <c r="AM208" s="22"/>
      <c r="AN208" s="22"/>
      <c r="AO208" s="22"/>
      <c r="AP208" s="22"/>
      <c r="AQ208" s="22"/>
      <c r="AR208" s="22"/>
      <c r="AS208" s="22"/>
      <c r="AT208" s="22"/>
      <c r="AU208" s="22"/>
      <c r="AV208" s="22"/>
      <c r="AW208" s="22"/>
      <c r="BA208" s="22"/>
      <c r="BB208" s="22"/>
      <c r="BC208" s="22"/>
      <c r="BD208" s="22"/>
      <c r="BE208" s="22"/>
      <c r="BF208" s="22"/>
      <c r="BG208" s="22"/>
      <c r="BH208" s="22"/>
      <c r="BI208" s="22"/>
      <c r="BJ208" s="22"/>
      <c r="BK208" s="22"/>
      <c r="BL208" s="22"/>
      <c r="BM208" s="22"/>
      <c r="BN208" s="22"/>
      <c r="BO208" s="22"/>
      <c r="BP208" s="22"/>
      <c r="BQ208" s="22"/>
      <c r="BU208" s="22"/>
      <c r="BV208" s="22"/>
      <c r="BW208" s="22"/>
      <c r="BX208" s="22"/>
      <c r="BY208" s="22"/>
      <c r="BZ208" s="22"/>
    </row>
    <row r="209" spans="4:7" ht="14.1" customHeight="1" x14ac:dyDescent="0.2">
      <c r="D209" s="21"/>
      <c r="E209" s="21"/>
      <c r="F209" s="21"/>
      <c r="G209" s="21"/>
    </row>
  </sheetData>
  <mergeCells count="28">
    <mergeCell ref="AG95:AG96"/>
    <mergeCell ref="AG114:AG115"/>
    <mergeCell ref="Y4:AG6"/>
    <mergeCell ref="C114:C115"/>
    <mergeCell ref="C127:C128"/>
    <mergeCell ref="AG9:AG10"/>
    <mergeCell ref="AG26:AG27"/>
    <mergeCell ref="AG43:AG44"/>
    <mergeCell ref="AG63:AG64"/>
    <mergeCell ref="Y60:AG61"/>
    <mergeCell ref="Y111:AG112"/>
    <mergeCell ref="AG127:AG128"/>
    <mergeCell ref="AG140:AG141"/>
    <mergeCell ref="AG156:AG157"/>
    <mergeCell ref="Y153:AG154"/>
    <mergeCell ref="C188:C189"/>
    <mergeCell ref="C9:C10"/>
    <mergeCell ref="C156:C157"/>
    <mergeCell ref="C26:C27"/>
    <mergeCell ref="C172:C173"/>
    <mergeCell ref="C43:C44"/>
    <mergeCell ref="C140:C141"/>
    <mergeCell ref="C63:C64"/>
    <mergeCell ref="C79:C80"/>
    <mergeCell ref="C95:C96"/>
    <mergeCell ref="AG172:AG173"/>
    <mergeCell ref="AG188:AG189"/>
    <mergeCell ref="AG79:AG80"/>
  </mergeCells>
  <phoneticPr fontId="3"/>
  <printOptions horizontalCentered="1"/>
  <pageMargins left="0.62992125984251968" right="0.27559055118110237" top="0.43307086614173229" bottom="0.31496062992125984" header="0.35433070866141736" footer="0.23622047244094491"/>
  <pageSetup paperSize="9" scale="85" fitToHeight="0" pageOrder="overThenDown" orientation="portrait" r:id="rId1"/>
  <headerFooter alignWithMargins="0"/>
  <rowBreaks count="3" manualBreakCount="3">
    <brk id="59" min="2" max="24" man="1"/>
    <brk id="110" min="2" max="24" man="1"/>
    <brk id="152" min="2" max="24" man="1"/>
  </rowBreaks>
  <colBreaks count="1" manualBreakCount="1">
    <brk id="24" min="3" max="20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V526"/>
  <sheetViews>
    <sheetView view="pageBreakPreview" zoomScale="80" zoomScaleNormal="75" zoomScaleSheetLayoutView="80" workbookViewId="0">
      <pane xSplit="4" ySplit="8" topLeftCell="T9" activePane="bottomRight" state="frozen"/>
      <selection activeCell="K19" sqref="K19"/>
      <selection pane="topRight" activeCell="K19" sqref="K19"/>
      <selection pane="bottomLeft" activeCell="K19" sqref="K19"/>
      <selection pane="bottomRight" activeCell="T4" sqref="T4"/>
    </sheetView>
  </sheetViews>
  <sheetFormatPr defaultColWidth="10.69921875" defaultRowHeight="18" customHeight="1" x14ac:dyDescent="0.2"/>
  <cols>
    <col min="1" max="1" width="2.69921875" style="21" customWidth="1"/>
    <col min="2" max="2" width="2.69921875" style="20" customWidth="1"/>
    <col min="3" max="3" width="28.69921875" style="20" customWidth="1"/>
    <col min="4" max="4" width="9.69921875" style="20" hidden="1" customWidth="1"/>
    <col min="5" max="14" width="8.69921875" style="20" hidden="1" customWidth="1"/>
    <col min="15" max="19" width="9.69921875" style="20" hidden="1" customWidth="1"/>
    <col min="20" max="23" width="12.69921875" style="20" customWidth="1"/>
    <col min="24" max="31" width="12.69921875" style="33" customWidth="1"/>
    <col min="32" max="32" width="12.69921875" style="33" hidden="1" customWidth="1"/>
    <col min="33" max="33" width="4.69921875" style="20" customWidth="1"/>
    <col min="34" max="36" width="11.69921875" style="20" customWidth="1"/>
    <col min="37" max="16384" width="10.69921875" style="20"/>
  </cols>
  <sheetData>
    <row r="1" spans="1:43" s="240" customFormat="1" ht="18" customHeight="1" x14ac:dyDescent="0.15">
      <c r="A1" s="2398" t="str">
        <f>目次!$N$1</f>
        <v>平成</v>
      </c>
      <c r="B1" s="2398">
        <f>目次!$O$1</f>
        <v>1988</v>
      </c>
      <c r="C1" s="131"/>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43" s="240" customFormat="1" ht="18" customHeight="1" x14ac:dyDescent="0.15">
      <c r="A2" s="2398" t="str">
        <f>目次!$N$2</f>
        <v>令和</v>
      </c>
      <c r="B2" s="2398">
        <f>目次!$O$2</f>
        <v>2018</v>
      </c>
      <c r="C2" s="131"/>
      <c r="D2" s="455" t="str">
        <f t="shared" ref="D2:N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20" t="str">
        <f t="shared" ref="O2:Y2" si="2">"H"&amp;O1</f>
        <v>H18</v>
      </c>
      <c r="P2" s="520" t="str">
        <f t="shared" si="2"/>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43" ht="30" customHeight="1" x14ac:dyDescent="0.2">
      <c r="A3" s="2398" t="str">
        <f>目次!$N$3</f>
        <v/>
      </c>
      <c r="B3" s="2398" t="str">
        <f>目次!$O$3</f>
        <v/>
      </c>
      <c r="C3" s="2786" t="s">
        <v>1678</v>
      </c>
      <c r="D3" s="2787"/>
      <c r="E3" s="2787"/>
      <c r="F3" s="2787"/>
      <c r="G3" s="2787"/>
      <c r="H3" s="2787"/>
      <c r="I3" s="2787"/>
      <c r="J3" s="2787"/>
      <c r="K3" s="2787"/>
      <c r="L3" s="2787"/>
      <c r="M3" s="2787"/>
      <c r="N3" s="2787"/>
      <c r="O3" s="2787"/>
      <c r="P3" s="2787"/>
      <c r="Q3" s="2787"/>
      <c r="R3" s="1155"/>
      <c r="S3" s="1155"/>
      <c r="X3" s="20"/>
      <c r="Y3" s="2790" t="s">
        <v>1464</v>
      </c>
      <c r="Z3" s="2791"/>
      <c r="AA3" s="2791"/>
      <c r="AB3" s="2791"/>
      <c r="AC3" s="2791"/>
      <c r="AD3" s="2791"/>
      <c r="AE3" s="2791"/>
      <c r="AF3" s="2791"/>
      <c r="AG3" s="2792"/>
      <c r="AH3" s="1155"/>
      <c r="AI3" s="1534"/>
      <c r="AJ3" s="1534"/>
      <c r="AK3" s="1534"/>
      <c r="AL3" s="1534"/>
      <c r="AM3" s="1534"/>
      <c r="AN3" s="1534"/>
      <c r="AO3" s="1534"/>
      <c r="AP3" s="1534"/>
      <c r="AQ3" s="1534"/>
    </row>
    <row r="4" spans="1:43" ht="24.75" customHeight="1" x14ac:dyDescent="0.2">
      <c r="B4" s="22"/>
      <c r="C4" s="73"/>
      <c r="D4" s="72"/>
      <c r="E4" s="72"/>
      <c r="F4" s="72"/>
      <c r="G4" s="72"/>
      <c r="H4" s="70"/>
      <c r="I4" s="70"/>
      <c r="J4" s="70"/>
      <c r="K4" s="998"/>
      <c r="L4" s="998"/>
      <c r="M4" s="998"/>
      <c r="N4" s="998"/>
      <c r="O4" s="1046"/>
      <c r="P4" s="1155"/>
      <c r="Q4" s="1155"/>
      <c r="R4" s="1155"/>
      <c r="S4" s="1534"/>
      <c r="X4" s="20"/>
      <c r="Y4" s="2793"/>
      <c r="Z4" s="2794"/>
      <c r="AA4" s="2794"/>
      <c r="AB4" s="2794"/>
      <c r="AC4" s="2794"/>
      <c r="AD4" s="2794"/>
      <c r="AE4" s="2794"/>
      <c r="AF4" s="2794"/>
      <c r="AG4" s="2795"/>
      <c r="AH4" s="1534"/>
      <c r="AI4" s="1534"/>
      <c r="AJ4" s="1534"/>
      <c r="AK4" s="1534"/>
      <c r="AL4" s="1534"/>
      <c r="AM4" s="1534"/>
      <c r="AN4" s="1534"/>
      <c r="AO4" s="1534"/>
      <c r="AP4" s="1534"/>
      <c r="AQ4" s="1534"/>
    </row>
    <row r="5" spans="1:43" ht="20.100000000000001" customHeight="1" x14ac:dyDescent="0.2">
      <c r="B5" s="22"/>
      <c r="C5" s="666" t="s">
        <v>320</v>
      </c>
      <c r="D5" s="72"/>
      <c r="E5" s="72"/>
      <c r="F5" s="72"/>
      <c r="G5" s="72"/>
      <c r="H5" s="70"/>
      <c r="I5" s="70"/>
      <c r="J5" s="70"/>
      <c r="K5" s="998"/>
      <c r="L5" s="998"/>
      <c r="M5" s="998"/>
      <c r="N5" s="998"/>
      <c r="O5" s="1046"/>
      <c r="P5" s="1155"/>
      <c r="Q5" s="1155"/>
      <c r="R5" s="1155"/>
      <c r="S5" s="1534"/>
      <c r="X5" s="20"/>
      <c r="Y5" s="2751"/>
      <c r="Z5" s="2752"/>
      <c r="AA5" s="2752"/>
      <c r="AB5" s="2752"/>
      <c r="AC5" s="2752"/>
      <c r="AD5" s="2752"/>
      <c r="AE5" s="2752"/>
      <c r="AF5" s="2752"/>
      <c r="AG5" s="2753"/>
      <c r="AH5" s="1534"/>
      <c r="AI5" s="1534"/>
      <c r="AJ5" s="1534"/>
      <c r="AK5" s="1534"/>
      <c r="AL5" s="1534"/>
      <c r="AM5" s="1534"/>
      <c r="AN5" s="1534"/>
      <c r="AO5" s="1534"/>
      <c r="AP5" s="1534"/>
      <c r="AQ5" s="1534"/>
    </row>
    <row r="6" spans="1:43" s="161" customFormat="1" ht="12" customHeight="1" x14ac:dyDescent="0.2">
      <c r="A6" s="159"/>
      <c r="B6" s="215"/>
      <c r="C6" s="215"/>
      <c r="D6" s="159"/>
      <c r="E6" s="160" t="s">
        <v>1245</v>
      </c>
      <c r="F6" s="160"/>
      <c r="G6" s="160"/>
      <c r="H6" s="215" t="s">
        <v>1439</v>
      </c>
      <c r="I6" s="159"/>
      <c r="J6" s="160" t="s">
        <v>1245</v>
      </c>
      <c r="K6" s="215"/>
      <c r="L6" s="219"/>
      <c r="M6" s="215"/>
      <c r="N6" s="219"/>
      <c r="O6" s="160" t="s">
        <v>1245</v>
      </c>
      <c r="P6" s="219"/>
      <c r="Q6" s="219"/>
      <c r="R6" s="219"/>
      <c r="S6" s="215"/>
      <c r="T6" s="160" t="s">
        <v>1245</v>
      </c>
      <c r="V6" s="221"/>
      <c r="W6" s="221"/>
      <c r="X6" s="221"/>
      <c r="Y6" s="221"/>
      <c r="Z6" s="221"/>
      <c r="AA6" s="221"/>
      <c r="AB6" s="221"/>
      <c r="AC6" s="221"/>
      <c r="AD6" s="221"/>
      <c r="AE6" s="221"/>
      <c r="AF6" s="221"/>
      <c r="AG6" s="221" t="s">
        <v>298</v>
      </c>
    </row>
    <row r="7" spans="1:43" s="161" customFormat="1" ht="12" customHeight="1" x14ac:dyDescent="0.2">
      <c r="A7" s="159"/>
      <c r="B7" s="215"/>
      <c r="C7" s="2788" t="s">
        <v>1422</v>
      </c>
      <c r="D7" s="526" t="str">
        <f t="shared" ref="D7:S7" si="3">"平成"&amp;D$1&amp;"年度"</f>
        <v>平成8年度</v>
      </c>
      <c r="E7" s="896" t="str">
        <f t="shared" si="3"/>
        <v>平成8年度</v>
      </c>
      <c r="F7" s="896" t="str">
        <f t="shared" si="3"/>
        <v>平成9年度</v>
      </c>
      <c r="G7" s="896" t="str">
        <f t="shared" si="3"/>
        <v>平成10年度</v>
      </c>
      <c r="H7" s="896" t="str">
        <f t="shared" si="3"/>
        <v>平成11年度</v>
      </c>
      <c r="I7" s="896" t="str">
        <f t="shared" si="3"/>
        <v>平成12年度</v>
      </c>
      <c r="J7" s="526" t="str">
        <f t="shared" si="3"/>
        <v>平成13年度</v>
      </c>
      <c r="K7" s="526" t="str">
        <f t="shared" si="3"/>
        <v>平成14年度</v>
      </c>
      <c r="L7" s="526" t="str">
        <f t="shared" si="3"/>
        <v>平成15年度</v>
      </c>
      <c r="M7" s="526" t="str">
        <f t="shared" si="3"/>
        <v>平成16年度</v>
      </c>
      <c r="N7" s="526" t="str">
        <f t="shared" si="3"/>
        <v>平成17年度</v>
      </c>
      <c r="O7" s="526" t="str">
        <f t="shared" si="3"/>
        <v>平成18年度</v>
      </c>
      <c r="P7" s="526" t="str">
        <f t="shared" si="3"/>
        <v>平成19年度</v>
      </c>
      <c r="Q7" s="526" t="str">
        <f t="shared" si="3"/>
        <v>平成20年度</v>
      </c>
      <c r="R7" s="526" t="str">
        <f t="shared" si="3"/>
        <v>平成21年度</v>
      </c>
      <c r="S7" s="526" t="str">
        <f t="shared" si="3"/>
        <v>平成22年度</v>
      </c>
      <c r="T7" s="526" t="s">
        <v>489</v>
      </c>
      <c r="U7" s="526" t="s">
        <v>1232</v>
      </c>
      <c r="V7" s="526" t="s">
        <v>2147</v>
      </c>
      <c r="W7" s="526" t="s">
        <v>414</v>
      </c>
      <c r="X7" s="526" t="s">
        <v>168</v>
      </c>
      <c r="Y7" s="526" t="s">
        <v>428</v>
      </c>
      <c r="Z7" s="526" t="s">
        <v>1668</v>
      </c>
      <c r="AA7" s="526" t="s">
        <v>1677</v>
      </c>
      <c r="AB7" s="526" t="s">
        <v>1776</v>
      </c>
      <c r="AC7" s="526" t="s">
        <v>2148</v>
      </c>
      <c r="AD7" s="526" t="s">
        <v>2149</v>
      </c>
      <c r="AE7" s="526" t="s">
        <v>2150</v>
      </c>
      <c r="AF7" s="2460"/>
      <c r="AG7" s="2760" t="s">
        <v>1242</v>
      </c>
    </row>
    <row r="8" spans="1:43" s="161" customFormat="1" ht="12" customHeight="1" x14ac:dyDescent="0.2">
      <c r="A8" s="159" t="s">
        <v>1152</v>
      </c>
      <c r="B8" s="215"/>
      <c r="C8" s="2789"/>
      <c r="D8" s="527">
        <f t="shared" ref="D8:S8" si="4">1988+D$1</f>
        <v>1996</v>
      </c>
      <c r="E8" s="898">
        <f t="shared" si="4"/>
        <v>1996</v>
      </c>
      <c r="F8" s="898">
        <f t="shared" si="4"/>
        <v>1997</v>
      </c>
      <c r="G8" s="898">
        <f t="shared" si="4"/>
        <v>1998</v>
      </c>
      <c r="H8" s="898">
        <f t="shared" si="4"/>
        <v>1999</v>
      </c>
      <c r="I8" s="898">
        <f t="shared" si="4"/>
        <v>2000</v>
      </c>
      <c r="J8" s="527">
        <f t="shared" si="4"/>
        <v>2001</v>
      </c>
      <c r="K8" s="527">
        <f t="shared" si="4"/>
        <v>2002</v>
      </c>
      <c r="L8" s="527">
        <f t="shared" si="4"/>
        <v>2003</v>
      </c>
      <c r="M8" s="527">
        <f t="shared" si="4"/>
        <v>2004</v>
      </c>
      <c r="N8" s="527">
        <f t="shared" si="4"/>
        <v>2005</v>
      </c>
      <c r="O8" s="527">
        <f t="shared" si="4"/>
        <v>2006</v>
      </c>
      <c r="P8" s="527">
        <f t="shared" si="4"/>
        <v>2007</v>
      </c>
      <c r="Q8" s="527">
        <f t="shared" si="4"/>
        <v>2008</v>
      </c>
      <c r="R8" s="527">
        <f t="shared" si="4"/>
        <v>2009</v>
      </c>
      <c r="S8" s="527">
        <f t="shared" si="4"/>
        <v>2010</v>
      </c>
      <c r="T8" s="527">
        <v>2011</v>
      </c>
      <c r="U8" s="527">
        <v>2012</v>
      </c>
      <c r="V8" s="527">
        <v>2013</v>
      </c>
      <c r="W8" s="527">
        <v>2014</v>
      </c>
      <c r="X8" s="527">
        <v>2015</v>
      </c>
      <c r="Y8" s="527">
        <v>2016</v>
      </c>
      <c r="Z8" s="527">
        <v>2017</v>
      </c>
      <c r="AA8" s="527">
        <v>2018</v>
      </c>
      <c r="AB8" s="527">
        <v>2019</v>
      </c>
      <c r="AC8" s="527">
        <v>2020</v>
      </c>
      <c r="AD8" s="527">
        <v>2021</v>
      </c>
      <c r="AE8" s="527">
        <v>2022</v>
      </c>
      <c r="AF8" s="1148"/>
      <c r="AG8" s="2761"/>
    </row>
    <row r="9" spans="1:43" s="161" customFormat="1" ht="12" customHeight="1" x14ac:dyDescent="0.2">
      <c r="A9" s="467" t="s">
        <v>1153</v>
      </c>
      <c r="B9" s="215"/>
      <c r="C9" s="1270" t="s">
        <v>1465</v>
      </c>
      <c r="D9" s="581"/>
      <c r="E9" s="937"/>
      <c r="F9" s="937"/>
      <c r="G9" s="937"/>
      <c r="H9" s="937"/>
      <c r="I9" s="937"/>
      <c r="J9" s="581"/>
      <c r="K9" s="581"/>
      <c r="L9" s="581"/>
      <c r="M9" s="581"/>
      <c r="N9" s="586"/>
      <c r="O9" s="1284"/>
      <c r="P9" s="1284"/>
      <c r="Q9" s="1284"/>
      <c r="R9" s="1284"/>
      <c r="S9" s="1284"/>
      <c r="T9" s="1284">
        <v>923320.92160206777</v>
      </c>
      <c r="U9" s="1284">
        <v>997198.32008369453</v>
      </c>
      <c r="V9" s="1284">
        <v>971431.80513717129</v>
      </c>
      <c r="W9" s="1284">
        <v>1153857.1837044375</v>
      </c>
      <c r="X9" s="1284">
        <v>1396278.2110547579</v>
      </c>
      <c r="Y9" s="1284">
        <v>1368286.7790041408</v>
      </c>
      <c r="Z9" s="1284">
        <v>1456022.5062156902</v>
      </c>
      <c r="AA9" s="1284">
        <v>1795689.8610142013</v>
      </c>
      <c r="AB9" s="1284">
        <v>1585466.053904274</v>
      </c>
      <c r="AC9" s="1284">
        <v>1809438.9324683826</v>
      </c>
      <c r="AD9" s="1284">
        <v>1853120.3959707769</v>
      </c>
      <c r="AE9" s="1284">
        <v>1824475.4495966912</v>
      </c>
      <c r="AF9" s="1284"/>
      <c r="AG9" s="790" t="s">
        <v>1423</v>
      </c>
    </row>
    <row r="10" spans="1:43" s="161" customFormat="1" ht="12" customHeight="1" x14ac:dyDescent="0.2">
      <c r="A10" s="467" t="s">
        <v>1154</v>
      </c>
      <c r="B10" s="215" t="s">
        <v>431</v>
      </c>
      <c r="C10" s="1270" t="s">
        <v>1313</v>
      </c>
      <c r="D10" s="581"/>
      <c r="E10" s="937"/>
      <c r="F10" s="937"/>
      <c r="G10" s="937"/>
      <c r="H10" s="937"/>
      <c r="I10" s="937"/>
      <c r="J10" s="581"/>
      <c r="K10" s="581"/>
      <c r="L10" s="581"/>
      <c r="M10" s="581"/>
      <c r="N10" s="581"/>
      <c r="O10" s="1284"/>
      <c r="P10" s="1284"/>
      <c r="Q10" s="1284"/>
      <c r="R10" s="1284"/>
      <c r="S10" s="1284"/>
      <c r="T10" s="1284">
        <v>187811.82783694053</v>
      </c>
      <c r="U10" s="1284">
        <v>176743.95083128184</v>
      </c>
      <c r="V10" s="1284">
        <v>148670.57839273932</v>
      </c>
      <c r="W10" s="1284">
        <v>209225.67740698491</v>
      </c>
      <c r="X10" s="1284">
        <v>198163.50512537922</v>
      </c>
      <c r="Y10" s="1284">
        <v>157897.08958879451</v>
      </c>
      <c r="Z10" s="1284">
        <v>163419.59094019636</v>
      </c>
      <c r="AA10" s="1284">
        <v>194106.13153430415</v>
      </c>
      <c r="AB10" s="1284">
        <v>159745.87657707161</v>
      </c>
      <c r="AC10" s="1284">
        <v>129820.3800204593</v>
      </c>
      <c r="AD10" s="1284">
        <v>99663.470372809592</v>
      </c>
      <c r="AE10" s="1284">
        <v>106604.38313957842</v>
      </c>
      <c r="AF10" s="1284"/>
      <c r="AG10" s="790" t="s">
        <v>1466</v>
      </c>
    </row>
    <row r="11" spans="1:43" s="161" customFormat="1" ht="12" customHeight="1" x14ac:dyDescent="0.2">
      <c r="A11" s="467" t="s">
        <v>446</v>
      </c>
      <c r="B11" s="465" t="s">
        <v>431</v>
      </c>
      <c r="C11" s="1270" t="s">
        <v>1314</v>
      </c>
      <c r="D11" s="581"/>
      <c r="E11" s="937"/>
      <c r="F11" s="937"/>
      <c r="G11" s="937"/>
      <c r="H11" s="937"/>
      <c r="I11" s="937"/>
      <c r="J11" s="581"/>
      <c r="K11" s="581"/>
      <c r="L11" s="581"/>
      <c r="M11" s="581"/>
      <c r="N11" s="581"/>
      <c r="O11" s="1284"/>
      <c r="P11" s="1284"/>
      <c r="Q11" s="1284"/>
      <c r="R11" s="1284"/>
      <c r="S11" s="1284"/>
      <c r="T11" s="1284">
        <v>654432.43233915372</v>
      </c>
      <c r="U11" s="1284">
        <v>737740.27970381873</v>
      </c>
      <c r="V11" s="1284">
        <v>735867.032075278</v>
      </c>
      <c r="W11" s="1284">
        <v>862481.51563809125</v>
      </c>
      <c r="X11" s="1284">
        <v>1113370.0613891999</v>
      </c>
      <c r="Y11" s="1284">
        <v>1117010.5180739821</v>
      </c>
      <c r="Z11" s="1284">
        <v>1202830.3849248008</v>
      </c>
      <c r="AA11" s="1284">
        <v>1510445.9506599114</v>
      </c>
      <c r="AB11" s="1284">
        <v>1335591.9744922088</v>
      </c>
      <c r="AC11" s="1284">
        <v>1593990.5724950298</v>
      </c>
      <c r="AD11" s="1284">
        <v>1662049.4247296557</v>
      </c>
      <c r="AE11" s="1284">
        <v>1623019.3150066517</v>
      </c>
      <c r="AF11" s="1284"/>
      <c r="AG11" s="790" t="s">
        <v>301</v>
      </c>
    </row>
    <row r="12" spans="1:43" s="161" customFormat="1" ht="12" customHeight="1" x14ac:dyDescent="0.2">
      <c r="A12" s="467" t="s">
        <v>447</v>
      </c>
      <c r="B12" s="215" t="s">
        <v>431</v>
      </c>
      <c r="C12" s="1270" t="s">
        <v>1315</v>
      </c>
      <c r="D12" s="581"/>
      <c r="E12" s="937"/>
      <c r="F12" s="937"/>
      <c r="G12" s="937"/>
      <c r="H12" s="937"/>
      <c r="I12" s="937"/>
      <c r="J12" s="581"/>
      <c r="K12" s="581"/>
      <c r="L12" s="581"/>
      <c r="M12" s="581"/>
      <c r="N12" s="581"/>
      <c r="O12" s="1284"/>
      <c r="P12" s="1284"/>
      <c r="Q12" s="1284"/>
      <c r="R12" s="1284"/>
      <c r="S12" s="1284"/>
      <c r="T12" s="1284">
        <v>81076.661425973551</v>
      </c>
      <c r="U12" s="1284">
        <v>82714.089548593998</v>
      </c>
      <c r="V12" s="1284">
        <v>86894.194669153963</v>
      </c>
      <c r="W12" s="1284">
        <v>82149.990659361152</v>
      </c>
      <c r="X12" s="1284">
        <v>84744.644540178779</v>
      </c>
      <c r="Y12" s="1284">
        <v>93379.171341364185</v>
      </c>
      <c r="Z12" s="1284">
        <v>89772.530350693109</v>
      </c>
      <c r="AA12" s="1284">
        <v>91137.778819985731</v>
      </c>
      <c r="AB12" s="1284">
        <v>90128.202834993601</v>
      </c>
      <c r="AC12" s="1284">
        <v>85627.979952893569</v>
      </c>
      <c r="AD12" s="1284">
        <v>91407.500868311705</v>
      </c>
      <c r="AE12" s="1284">
        <v>94851.751450461015</v>
      </c>
      <c r="AF12" s="1284"/>
      <c r="AG12" s="790" t="s">
        <v>303</v>
      </c>
    </row>
    <row r="13" spans="1:43" s="161" customFormat="1" ht="12" customHeight="1" x14ac:dyDescent="0.2">
      <c r="A13" s="467" t="s">
        <v>448</v>
      </c>
      <c r="B13" s="215" t="s">
        <v>431</v>
      </c>
      <c r="C13" s="1270" t="s">
        <v>1214</v>
      </c>
      <c r="D13" s="581"/>
      <c r="E13" s="937"/>
      <c r="F13" s="937"/>
      <c r="G13" s="937"/>
      <c r="H13" s="937"/>
      <c r="I13" s="937"/>
      <c r="J13" s="581"/>
      <c r="K13" s="581"/>
      <c r="L13" s="581"/>
      <c r="M13" s="581"/>
      <c r="N13" s="581"/>
      <c r="O13" s="1284"/>
      <c r="P13" s="1284"/>
      <c r="Q13" s="1284"/>
      <c r="R13" s="1284"/>
      <c r="S13" s="1284"/>
      <c r="T13" s="1284">
        <v>481384.09063347563</v>
      </c>
      <c r="U13" s="1284">
        <v>522612.21858540311</v>
      </c>
      <c r="V13" s="1284">
        <v>557585.32636885147</v>
      </c>
      <c r="W13" s="1284">
        <v>580707.89312638948</v>
      </c>
      <c r="X13" s="1284">
        <v>540554.38330579316</v>
      </c>
      <c r="Y13" s="1284">
        <v>514611.22322809574</v>
      </c>
      <c r="Z13" s="1284">
        <v>582163.0159996174</v>
      </c>
      <c r="AA13" s="1284">
        <v>630604.52415702748</v>
      </c>
      <c r="AB13" s="1284">
        <v>566544.07249674038</v>
      </c>
      <c r="AC13" s="1284">
        <v>585810.23856755823</v>
      </c>
      <c r="AD13" s="1284">
        <v>654586.20424660062</v>
      </c>
      <c r="AE13" s="1284">
        <v>691229.32344699104</v>
      </c>
      <c r="AF13" s="1284"/>
      <c r="AG13" s="790" t="s">
        <v>1433</v>
      </c>
    </row>
    <row r="14" spans="1:43" s="161" customFormat="1" ht="12" customHeight="1" x14ac:dyDescent="0.2">
      <c r="A14" s="467" t="s">
        <v>449</v>
      </c>
      <c r="B14" s="215" t="s">
        <v>431</v>
      </c>
      <c r="C14" s="1270" t="s">
        <v>248</v>
      </c>
      <c r="D14" s="581"/>
      <c r="E14" s="937"/>
      <c r="F14" s="937"/>
      <c r="G14" s="937"/>
      <c r="H14" s="937"/>
      <c r="I14" s="937"/>
      <c r="J14" s="581"/>
      <c r="K14" s="581"/>
      <c r="L14" s="581"/>
      <c r="M14" s="581"/>
      <c r="N14" s="581"/>
      <c r="O14" s="1284"/>
      <c r="P14" s="1284"/>
      <c r="Q14" s="1284"/>
      <c r="R14" s="1284"/>
      <c r="S14" s="1284"/>
      <c r="T14" s="1284">
        <v>16136.175211932399</v>
      </c>
      <c r="U14" s="1284">
        <v>16635.389629290326</v>
      </c>
      <c r="V14" s="1284">
        <v>17086.255855080424</v>
      </c>
      <c r="W14" s="1284">
        <v>17241.113172102105</v>
      </c>
      <c r="X14" s="1284">
        <v>16679.160534274517</v>
      </c>
      <c r="Y14" s="1284">
        <v>16705.60064612305</v>
      </c>
      <c r="Z14" s="1284">
        <v>17278.853192462895</v>
      </c>
      <c r="AA14" s="1284">
        <v>18138.277698116624</v>
      </c>
      <c r="AB14" s="1284">
        <v>17347.769866745661</v>
      </c>
      <c r="AC14" s="1284">
        <v>16727.031726262969</v>
      </c>
      <c r="AD14" s="1284">
        <v>17228.640294587527</v>
      </c>
      <c r="AE14" s="1284">
        <v>16973.79554192342</v>
      </c>
      <c r="AF14" s="1284"/>
      <c r="AG14" s="790" t="s">
        <v>1434</v>
      </c>
    </row>
    <row r="15" spans="1:43" s="161" customFormat="1" ht="12" customHeight="1" x14ac:dyDescent="0.2">
      <c r="A15" s="467" t="s">
        <v>450</v>
      </c>
      <c r="B15" s="215" t="s">
        <v>431</v>
      </c>
      <c r="C15" s="1270" t="s">
        <v>1596</v>
      </c>
      <c r="D15" s="581"/>
      <c r="E15" s="937"/>
      <c r="F15" s="937"/>
      <c r="G15" s="937"/>
      <c r="H15" s="937"/>
      <c r="I15" s="937"/>
      <c r="J15" s="581"/>
      <c r="K15" s="581"/>
      <c r="L15" s="581"/>
      <c r="M15" s="581"/>
      <c r="N15" s="581"/>
      <c r="O15" s="1284"/>
      <c r="P15" s="1284"/>
      <c r="Q15" s="1284"/>
      <c r="R15" s="1284"/>
      <c r="S15" s="1284"/>
      <c r="T15" s="1284">
        <v>80208.188313873965</v>
      </c>
      <c r="U15" s="1284">
        <v>71993.169959998151</v>
      </c>
      <c r="V15" s="1284">
        <v>72138.23385237217</v>
      </c>
      <c r="W15" s="1284">
        <v>70399.206490593861</v>
      </c>
      <c r="X15" s="1284">
        <v>76601.422905439395</v>
      </c>
      <c r="Y15" s="1284">
        <v>87952.345371297604</v>
      </c>
      <c r="Z15" s="1284">
        <v>78032.548149967421</v>
      </c>
      <c r="AA15" s="1284">
        <v>94646.788527071985</v>
      </c>
      <c r="AB15" s="1284">
        <v>76355.447351091396</v>
      </c>
      <c r="AC15" s="1284">
        <v>85759.603535708578</v>
      </c>
      <c r="AD15" s="1284">
        <v>93647.163296053419</v>
      </c>
      <c r="AE15" s="1284">
        <v>112832.577141478</v>
      </c>
      <c r="AF15" s="1284"/>
      <c r="AG15" s="790" t="s">
        <v>1435</v>
      </c>
    </row>
    <row r="16" spans="1:43" s="161" customFormat="1" ht="12" customHeight="1" x14ac:dyDescent="0.2">
      <c r="A16" s="467" t="s">
        <v>451</v>
      </c>
      <c r="B16" s="215" t="s">
        <v>431</v>
      </c>
      <c r="C16" s="1270" t="s">
        <v>1219</v>
      </c>
      <c r="D16" s="581"/>
      <c r="E16" s="937"/>
      <c r="F16" s="937"/>
      <c r="G16" s="937"/>
      <c r="H16" s="937"/>
      <c r="I16" s="937"/>
      <c r="J16" s="581"/>
      <c r="K16" s="581"/>
      <c r="L16" s="581"/>
      <c r="M16" s="581"/>
      <c r="N16" s="581"/>
      <c r="O16" s="1284"/>
      <c r="P16" s="1284"/>
      <c r="Q16" s="1284"/>
      <c r="R16" s="1284"/>
      <c r="S16" s="1284"/>
      <c r="T16" s="1284">
        <v>65763.365594679271</v>
      </c>
      <c r="U16" s="1284">
        <v>55918.734629105544</v>
      </c>
      <c r="V16" s="1284">
        <v>55416.361442135872</v>
      </c>
      <c r="W16" s="1284">
        <v>50945.151625429717</v>
      </c>
      <c r="X16" s="1284">
        <v>56116.411175784589</v>
      </c>
      <c r="Y16" s="1284">
        <v>60565.46870699447</v>
      </c>
      <c r="Z16" s="1284">
        <v>57288.192753675459</v>
      </c>
      <c r="AA16" s="1284">
        <v>73879.136715610439</v>
      </c>
      <c r="AB16" s="1284">
        <v>61097.819617280635</v>
      </c>
      <c r="AC16" s="1284">
        <v>66407.666911752167</v>
      </c>
      <c r="AD16" s="1284">
        <v>69748.809804698234</v>
      </c>
      <c r="AE16" s="1284">
        <v>95926.016114851795</v>
      </c>
      <c r="AF16" s="1284"/>
      <c r="AG16" s="790"/>
    </row>
    <row r="17" spans="1:33" s="161" customFormat="1" ht="12" customHeight="1" x14ac:dyDescent="0.2">
      <c r="A17" s="467" t="s">
        <v>452</v>
      </c>
      <c r="B17" s="215" t="s">
        <v>431</v>
      </c>
      <c r="C17" s="1276" t="s">
        <v>304</v>
      </c>
      <c r="D17" s="793"/>
      <c r="E17" s="938"/>
      <c r="F17" s="938"/>
      <c r="G17" s="938"/>
      <c r="H17" s="938"/>
      <c r="I17" s="938"/>
      <c r="J17" s="793"/>
      <c r="K17" s="793"/>
      <c r="L17" s="793"/>
      <c r="M17" s="793"/>
      <c r="N17" s="793"/>
      <c r="O17" s="1288"/>
      <c r="P17" s="1288"/>
      <c r="Q17" s="1288"/>
      <c r="R17" s="1288"/>
      <c r="S17" s="1288"/>
      <c r="T17" s="1288">
        <v>1823316.1587113908</v>
      </c>
      <c r="U17" s="1288">
        <v>1677742.6370525989</v>
      </c>
      <c r="V17" s="1288">
        <v>1922808.1660244095</v>
      </c>
      <c r="W17" s="1288">
        <v>1830027.5224979955</v>
      </c>
      <c r="X17" s="1288">
        <v>2473561.3391099684</v>
      </c>
      <c r="Y17" s="1288">
        <v>2446599.8653144422</v>
      </c>
      <c r="Z17" s="1288">
        <v>2311719.4526562365</v>
      </c>
      <c r="AA17" s="1288">
        <v>2100055.7212776458</v>
      </c>
      <c r="AB17" s="1288">
        <v>1894465.9006514647</v>
      </c>
      <c r="AC17" s="1288">
        <v>1222672.6931738756</v>
      </c>
      <c r="AD17" s="1288">
        <v>1461598.9358565076</v>
      </c>
      <c r="AE17" s="1288">
        <v>1273207.6166701396</v>
      </c>
      <c r="AF17" s="1288"/>
      <c r="AG17" s="791" t="s">
        <v>1647</v>
      </c>
    </row>
    <row r="18" spans="1:33" s="161" customFormat="1" ht="12" customHeight="1" x14ac:dyDescent="0.2">
      <c r="A18" s="467" t="s">
        <v>439</v>
      </c>
      <c r="B18" s="215"/>
      <c r="C18" s="1273" t="s">
        <v>1593</v>
      </c>
      <c r="D18" s="793"/>
      <c r="E18" s="938"/>
      <c r="F18" s="938"/>
      <c r="G18" s="938"/>
      <c r="H18" s="938"/>
      <c r="I18" s="938"/>
      <c r="J18" s="793"/>
      <c r="K18" s="793"/>
      <c r="L18" s="793"/>
      <c r="M18" s="793"/>
      <c r="N18" s="793"/>
      <c r="O18" s="1288"/>
      <c r="P18" s="1288"/>
      <c r="Q18" s="1288"/>
      <c r="R18" s="1288"/>
      <c r="S18" s="1288"/>
      <c r="T18" s="1288">
        <v>3324365.5344727407</v>
      </c>
      <c r="U18" s="1288">
        <v>3286181.7353109852</v>
      </c>
      <c r="V18" s="1288">
        <v>3541049.7872378849</v>
      </c>
      <c r="W18" s="1288">
        <v>3652232.9189915182</v>
      </c>
      <c r="X18" s="1288">
        <v>4503674.5169102335</v>
      </c>
      <c r="Y18" s="1288">
        <v>4434155.8135640994</v>
      </c>
      <c r="Z18" s="1288">
        <v>4445216.3762139743</v>
      </c>
      <c r="AA18" s="1288">
        <v>4639135.1726740636</v>
      </c>
      <c r="AB18" s="1288">
        <v>4140179.2442703163</v>
      </c>
      <c r="AC18" s="1288">
        <v>3720408.4994717878</v>
      </c>
      <c r="AD18" s="1288">
        <v>4080181.3396645267</v>
      </c>
      <c r="AE18" s="1288">
        <v>3918718.7623972236</v>
      </c>
      <c r="AF18" s="1288"/>
      <c r="AG18" s="791" t="s">
        <v>1593</v>
      </c>
    </row>
    <row r="19" spans="1:33" s="161" customFormat="1" ht="12" customHeight="1" x14ac:dyDescent="0.2">
      <c r="A19" s="467" t="s">
        <v>491</v>
      </c>
      <c r="B19" s="215" t="s">
        <v>431</v>
      </c>
      <c r="C19" s="1270" t="s">
        <v>305</v>
      </c>
      <c r="D19" s="581"/>
      <c r="E19" s="937"/>
      <c r="F19" s="937"/>
      <c r="G19" s="937"/>
      <c r="H19" s="937"/>
      <c r="I19" s="937"/>
      <c r="J19" s="581"/>
      <c r="K19" s="581"/>
      <c r="L19" s="581"/>
      <c r="M19" s="581"/>
      <c r="N19" s="581"/>
      <c r="O19" s="1284"/>
      <c r="P19" s="1284"/>
      <c r="Q19" s="1284"/>
      <c r="R19" s="1284"/>
      <c r="S19" s="1284"/>
      <c r="T19" s="1284">
        <v>2418710.7499786434</v>
      </c>
      <c r="U19" s="1284">
        <v>2363843.6995487558</v>
      </c>
      <c r="V19" s="1284">
        <v>2518902.2643049723</v>
      </c>
      <c r="W19" s="1284">
        <v>2412745.784062753</v>
      </c>
      <c r="X19" s="1284">
        <v>3016818.6801943658</v>
      </c>
      <c r="Y19" s="1284">
        <v>3046550.1831785236</v>
      </c>
      <c r="Z19" s="1284">
        <v>3020689.517634924</v>
      </c>
      <c r="AA19" s="1284">
        <v>2856891.7225047434</v>
      </c>
      <c r="AB19" s="1284">
        <v>2594370.1972595993</v>
      </c>
      <c r="AC19" s="1284">
        <v>1930554.9615636012</v>
      </c>
      <c r="AD19" s="1284">
        <v>2069532.7678677419</v>
      </c>
      <c r="AE19" s="1284">
        <v>1863834.8763304816</v>
      </c>
      <c r="AF19" s="1284"/>
      <c r="AG19" s="790" t="s">
        <v>1657</v>
      </c>
    </row>
    <row r="20" spans="1:33" s="161" customFormat="1" ht="12" customHeight="1" x14ac:dyDescent="0.2">
      <c r="A20" s="467" t="s">
        <v>490</v>
      </c>
      <c r="B20" s="215"/>
      <c r="C20" s="1270" t="s">
        <v>306</v>
      </c>
      <c r="D20" s="581"/>
      <c r="E20" s="937"/>
      <c r="F20" s="937"/>
      <c r="G20" s="937"/>
      <c r="H20" s="937"/>
      <c r="I20" s="937"/>
      <c r="J20" s="581"/>
      <c r="K20" s="581"/>
      <c r="L20" s="581"/>
      <c r="M20" s="581"/>
      <c r="N20" s="581"/>
      <c r="O20" s="1284"/>
      <c r="P20" s="1284"/>
      <c r="Q20" s="1284"/>
      <c r="R20" s="1284"/>
      <c r="S20" s="1284"/>
      <c r="T20" s="1284">
        <v>695878.59860497678</v>
      </c>
      <c r="U20" s="1284">
        <v>738718.97006618616</v>
      </c>
      <c r="V20" s="1284">
        <v>847866.1834957808</v>
      </c>
      <c r="W20" s="1284">
        <v>1068878.5603162355</v>
      </c>
      <c r="X20" s="1284">
        <v>1302379.2573703874</v>
      </c>
      <c r="Y20" s="1284">
        <v>1199170.5108522945</v>
      </c>
      <c r="Z20" s="1284">
        <v>1241672.4692054247</v>
      </c>
      <c r="AA20" s="1284">
        <v>1582231.9643457816</v>
      </c>
      <c r="AB20" s="1284">
        <v>1359171.0788475031</v>
      </c>
      <c r="AC20" s="1284">
        <v>1451413.2006543207</v>
      </c>
      <c r="AD20" s="1284">
        <v>1745188.6118264706</v>
      </c>
      <c r="AE20" s="1284">
        <v>1807358.1952279992</v>
      </c>
      <c r="AF20" s="1284"/>
      <c r="AG20" s="790" t="s">
        <v>1658</v>
      </c>
    </row>
    <row r="21" spans="1:33" s="161" customFormat="1" ht="12" customHeight="1" x14ac:dyDescent="0.2">
      <c r="A21" s="467" t="s">
        <v>453</v>
      </c>
      <c r="B21" s="215" t="s">
        <v>431</v>
      </c>
      <c r="C21" s="1270" t="s">
        <v>1316</v>
      </c>
      <c r="D21" s="581"/>
      <c r="E21" s="937"/>
      <c r="F21" s="937"/>
      <c r="G21" s="937"/>
      <c r="H21" s="937"/>
      <c r="I21" s="937"/>
      <c r="J21" s="581"/>
      <c r="K21" s="581"/>
      <c r="L21" s="581"/>
      <c r="M21" s="581"/>
      <c r="N21" s="581"/>
      <c r="O21" s="1284"/>
      <c r="P21" s="1284"/>
      <c r="Q21" s="1284"/>
      <c r="R21" s="1284"/>
      <c r="S21" s="1284"/>
      <c r="T21" s="1284">
        <v>195889.3265084491</v>
      </c>
      <c r="U21" s="1284">
        <v>190780.48192665851</v>
      </c>
      <c r="V21" s="1284">
        <v>186417.42919808446</v>
      </c>
      <c r="W21" s="1284">
        <v>303490.8428020014</v>
      </c>
      <c r="X21" s="1284">
        <v>328141.07805725193</v>
      </c>
      <c r="Y21" s="1284">
        <v>275440.78310988826</v>
      </c>
      <c r="Z21" s="1284">
        <v>295110.08943240513</v>
      </c>
      <c r="AA21" s="1284">
        <v>340388.84749872849</v>
      </c>
      <c r="AB21" s="1284">
        <v>330865.68368459406</v>
      </c>
      <c r="AC21" s="1284">
        <v>269212.10014517832</v>
      </c>
      <c r="AD21" s="1284">
        <v>201580.03605990094</v>
      </c>
      <c r="AE21" s="1284">
        <v>227025.3634357602</v>
      </c>
      <c r="AF21" s="1284"/>
      <c r="AG21" s="790" t="s">
        <v>307</v>
      </c>
    </row>
    <row r="22" spans="1:33" s="161" customFormat="1" ht="12" customHeight="1" x14ac:dyDescent="0.2">
      <c r="A22" s="467" t="s">
        <v>454</v>
      </c>
      <c r="B22" s="215" t="s">
        <v>431</v>
      </c>
      <c r="C22" s="1270" t="s">
        <v>1314</v>
      </c>
      <c r="D22" s="581"/>
      <c r="E22" s="937"/>
      <c r="F22" s="937"/>
      <c r="G22" s="937"/>
      <c r="H22" s="937"/>
      <c r="I22" s="937"/>
      <c r="J22" s="581"/>
      <c r="K22" s="581"/>
      <c r="L22" s="581"/>
      <c r="M22" s="581"/>
      <c r="N22" s="581"/>
      <c r="O22" s="1284"/>
      <c r="P22" s="1284"/>
      <c r="Q22" s="1284"/>
      <c r="R22" s="1284"/>
      <c r="S22" s="1284"/>
      <c r="T22" s="1284">
        <v>466561.49131329439</v>
      </c>
      <c r="U22" s="1284">
        <v>514119.05670113955</v>
      </c>
      <c r="V22" s="1284">
        <v>626405.97129173309</v>
      </c>
      <c r="W22" s="1284">
        <v>731994.9329967493</v>
      </c>
      <c r="X22" s="1284">
        <v>938887.54243345244</v>
      </c>
      <c r="Y22" s="1284">
        <v>885537.79788624158</v>
      </c>
      <c r="Z22" s="1284">
        <v>909334.87818835163</v>
      </c>
      <c r="AA22" s="1284">
        <v>1203298.1715000258</v>
      </c>
      <c r="AB22" s="1284">
        <v>988912.4481277361</v>
      </c>
      <c r="AC22" s="1284">
        <v>1144826.4473056952</v>
      </c>
      <c r="AD22" s="1284">
        <v>1503920.3534086235</v>
      </c>
      <c r="AE22" s="1284">
        <v>1539385.2545618473</v>
      </c>
      <c r="AF22" s="1284"/>
      <c r="AG22" s="790" t="s">
        <v>1218</v>
      </c>
    </row>
    <row r="23" spans="1:33" s="161" customFormat="1" ht="12" customHeight="1" x14ac:dyDescent="0.2">
      <c r="A23" s="467" t="s">
        <v>455</v>
      </c>
      <c r="B23" s="215" t="s">
        <v>431</v>
      </c>
      <c r="C23" s="1270" t="s">
        <v>1638</v>
      </c>
      <c r="D23" s="581"/>
      <c r="E23" s="937"/>
      <c r="F23" s="937"/>
      <c r="G23" s="937"/>
      <c r="H23" s="937"/>
      <c r="I23" s="937"/>
      <c r="J23" s="581"/>
      <c r="K23" s="581"/>
      <c r="L23" s="581"/>
      <c r="M23" s="581"/>
      <c r="N23" s="581"/>
      <c r="O23" s="1284"/>
      <c r="P23" s="1284"/>
      <c r="Q23" s="1284"/>
      <c r="R23" s="1284"/>
      <c r="S23" s="1284"/>
      <c r="T23" s="1284">
        <v>2718.3420505681188</v>
      </c>
      <c r="U23" s="1284">
        <v>2715.0704629048287</v>
      </c>
      <c r="V23" s="1284">
        <v>2768.063535548883</v>
      </c>
      <c r="W23" s="1284">
        <v>2957.601021375795</v>
      </c>
      <c r="X23" s="1284">
        <v>3446.1870025691969</v>
      </c>
      <c r="Y23" s="1284">
        <v>2648.1089797570671</v>
      </c>
      <c r="Z23" s="1284">
        <v>2589.5487182431939</v>
      </c>
      <c r="AA23" s="1284">
        <v>2675.9532878994755</v>
      </c>
      <c r="AB23" s="1284">
        <v>2809.3254997985355</v>
      </c>
      <c r="AC23" s="1284">
        <v>2515.0094220956812</v>
      </c>
      <c r="AD23" s="1284">
        <v>2697.2932112535541</v>
      </c>
      <c r="AE23" s="1284">
        <v>2206.3586503110137</v>
      </c>
      <c r="AF23" s="1284"/>
      <c r="AG23" s="790" t="s">
        <v>1590</v>
      </c>
    </row>
    <row r="24" spans="1:33" s="161" customFormat="1" ht="12" customHeight="1" x14ac:dyDescent="0.2">
      <c r="A24" s="467" t="s">
        <v>456</v>
      </c>
      <c r="B24" s="215"/>
      <c r="C24" s="1270" t="s">
        <v>1318</v>
      </c>
      <c r="D24" s="581"/>
      <c r="E24" s="937"/>
      <c r="F24" s="937"/>
      <c r="G24" s="937"/>
      <c r="H24" s="937"/>
      <c r="I24" s="937"/>
      <c r="J24" s="581"/>
      <c r="K24" s="581"/>
      <c r="L24" s="581"/>
      <c r="M24" s="581"/>
      <c r="N24" s="581"/>
      <c r="O24" s="1284"/>
      <c r="P24" s="1284"/>
      <c r="Q24" s="1284"/>
      <c r="R24" s="1284"/>
      <c r="S24" s="1284"/>
      <c r="T24" s="1284">
        <v>30709.438732665254</v>
      </c>
      <c r="U24" s="1284">
        <v>31104.360975483225</v>
      </c>
      <c r="V24" s="1284">
        <v>32274.719470414362</v>
      </c>
      <c r="W24" s="1284">
        <v>30435.183496109181</v>
      </c>
      <c r="X24" s="1284">
        <v>31904.449877113857</v>
      </c>
      <c r="Y24" s="1284">
        <v>35543.820876407372</v>
      </c>
      <c r="Z24" s="1284">
        <v>34637.952866424886</v>
      </c>
      <c r="AA24" s="1284">
        <v>35868.992059127922</v>
      </c>
      <c r="AB24" s="1284">
        <v>36583.621535374383</v>
      </c>
      <c r="AC24" s="1284">
        <v>34859.643781351391</v>
      </c>
      <c r="AD24" s="1284">
        <v>36990.929146692739</v>
      </c>
      <c r="AE24" s="1284">
        <v>38741.218580080618</v>
      </c>
      <c r="AF24" s="1284"/>
      <c r="AG24" s="790" t="s">
        <v>982</v>
      </c>
    </row>
    <row r="25" spans="1:33" s="161" customFormat="1" ht="12" customHeight="1" x14ac:dyDescent="0.2">
      <c r="A25" s="467" t="s">
        <v>457</v>
      </c>
      <c r="B25" s="215" t="s">
        <v>431</v>
      </c>
      <c r="C25" s="1270" t="s">
        <v>250</v>
      </c>
      <c r="D25" s="581"/>
      <c r="E25" s="937"/>
      <c r="F25" s="937"/>
      <c r="G25" s="937"/>
      <c r="H25" s="937"/>
      <c r="I25" s="937"/>
      <c r="J25" s="581"/>
      <c r="K25" s="581"/>
      <c r="L25" s="581"/>
      <c r="M25" s="581"/>
      <c r="N25" s="581"/>
      <c r="O25" s="1284"/>
      <c r="P25" s="1284"/>
      <c r="Q25" s="1284"/>
      <c r="R25" s="1284"/>
      <c r="S25" s="1284"/>
      <c r="T25" s="1284">
        <v>16136.175211932399</v>
      </c>
      <c r="U25" s="1284">
        <v>16635.389629290326</v>
      </c>
      <c r="V25" s="1284">
        <v>17086.255855080424</v>
      </c>
      <c r="W25" s="1284">
        <v>17241.113172102105</v>
      </c>
      <c r="X25" s="1284">
        <v>16679.160534274517</v>
      </c>
      <c r="Y25" s="1284">
        <v>16705.60064612305</v>
      </c>
      <c r="Z25" s="1284">
        <v>17278.853192462895</v>
      </c>
      <c r="AA25" s="1284">
        <v>18138.277698116624</v>
      </c>
      <c r="AB25" s="1284">
        <v>17347.769866745661</v>
      </c>
      <c r="AC25" s="1284">
        <v>16727.031726262969</v>
      </c>
      <c r="AD25" s="1284">
        <v>17228.640294587527</v>
      </c>
      <c r="AE25" s="1284">
        <v>16973.79554192342</v>
      </c>
      <c r="AF25" s="1284"/>
      <c r="AG25" s="790" t="s">
        <v>992</v>
      </c>
    </row>
    <row r="26" spans="1:33" s="161" customFormat="1" ht="12" customHeight="1" x14ac:dyDescent="0.2">
      <c r="A26" s="467" t="s">
        <v>458</v>
      </c>
      <c r="B26" s="215" t="s">
        <v>431</v>
      </c>
      <c r="C26" s="1270" t="s">
        <v>1215</v>
      </c>
      <c r="D26" s="581"/>
      <c r="E26" s="937"/>
      <c r="F26" s="937"/>
      <c r="G26" s="937"/>
      <c r="H26" s="937"/>
      <c r="I26" s="937"/>
      <c r="J26" s="581"/>
      <c r="K26" s="581"/>
      <c r="L26" s="581"/>
      <c r="M26" s="581"/>
      <c r="N26" s="581"/>
      <c r="O26" s="1284"/>
      <c r="P26" s="1284"/>
      <c r="Q26" s="1284"/>
      <c r="R26" s="1284"/>
      <c r="S26" s="1284"/>
      <c r="T26" s="1284">
        <v>193640.01067718834</v>
      </c>
      <c r="U26" s="1284">
        <v>166983.67606675299</v>
      </c>
      <c r="V26" s="1284">
        <v>157195.08358205209</v>
      </c>
      <c r="W26" s="1284">
        <v>153367.46144042749</v>
      </c>
      <c r="X26" s="1284">
        <v>167797.41881120534</v>
      </c>
      <c r="Y26" s="1284">
        <v>171729.51888715854</v>
      </c>
      <c r="Z26" s="1284">
        <v>165575.53618116339</v>
      </c>
      <c r="AA26" s="1284">
        <v>181873.2081254214</v>
      </c>
      <c r="AB26" s="1284">
        <v>169290.19829646824</v>
      </c>
      <c r="AC26" s="1284">
        <v>321713.30552760325</v>
      </c>
      <c r="AD26" s="1284">
        <v>248231.31967572653</v>
      </c>
      <c r="AE26" s="1284">
        <v>230551.8952968191</v>
      </c>
      <c r="AF26" s="1284"/>
      <c r="AG26" s="790" t="s">
        <v>309</v>
      </c>
    </row>
    <row r="27" spans="1:33" s="161" customFormat="1" ht="12" customHeight="1" x14ac:dyDescent="0.2">
      <c r="A27" s="467" t="s">
        <v>459</v>
      </c>
      <c r="B27" s="215" t="s">
        <v>431</v>
      </c>
      <c r="C27" s="1276" t="s">
        <v>1217</v>
      </c>
      <c r="D27" s="793"/>
      <c r="E27" s="938"/>
      <c r="F27" s="938"/>
      <c r="G27" s="938"/>
      <c r="H27" s="938"/>
      <c r="I27" s="938"/>
      <c r="J27" s="793"/>
      <c r="K27" s="793"/>
      <c r="L27" s="793"/>
      <c r="M27" s="793"/>
      <c r="N27" s="793"/>
      <c r="O27" s="1288"/>
      <c r="P27" s="1288"/>
      <c r="Q27" s="1288"/>
      <c r="R27" s="1288"/>
      <c r="S27" s="1288"/>
      <c r="T27" s="1288">
        <v>56300.944713232784</v>
      </c>
      <c r="U27" s="1288">
        <v>47418.260335298502</v>
      </c>
      <c r="V27" s="1288">
        <v>47556.259490433229</v>
      </c>
      <c r="W27" s="1288">
        <v>44657.794982544357</v>
      </c>
      <c r="X27" s="1288">
        <v>53749.236320729186</v>
      </c>
      <c r="Y27" s="1288">
        <v>54350.327823904561</v>
      </c>
      <c r="Z27" s="1288">
        <v>52340.099951778553</v>
      </c>
      <c r="AA27" s="1288">
        <v>67781.923512225825</v>
      </c>
      <c r="AB27" s="1288">
        <v>56261.04342925032</v>
      </c>
      <c r="AC27" s="1288">
        <v>58902.661221013128</v>
      </c>
      <c r="AD27" s="1288">
        <v>59770.030007346351</v>
      </c>
      <c r="AE27" s="1288">
        <v>85215.921099858184</v>
      </c>
      <c r="AF27" s="1288"/>
      <c r="AG27" s="791"/>
    </row>
    <row r="28" spans="1:33" s="161" customFormat="1" ht="12" customHeight="1" x14ac:dyDescent="0.2">
      <c r="A28" s="467" t="s">
        <v>460</v>
      </c>
      <c r="B28" s="215"/>
      <c r="C28" s="1278" t="s">
        <v>979</v>
      </c>
      <c r="D28" s="582"/>
      <c r="E28" s="941"/>
      <c r="F28" s="941"/>
      <c r="G28" s="941"/>
      <c r="H28" s="941"/>
      <c r="I28" s="941"/>
      <c r="J28" s="582"/>
      <c r="K28" s="582"/>
      <c r="L28" s="582"/>
      <c r="M28" s="582"/>
      <c r="N28" s="582"/>
      <c r="O28" s="1287"/>
      <c r="P28" s="1287"/>
      <c r="Q28" s="1287"/>
      <c r="R28" s="1287"/>
      <c r="S28" s="1287"/>
      <c r="T28" s="1287">
        <v>3324365.5344727407</v>
      </c>
      <c r="U28" s="1287">
        <v>3286181.7353109852</v>
      </c>
      <c r="V28" s="1287">
        <v>3541049.7872378854</v>
      </c>
      <c r="W28" s="1287">
        <v>3652232.9189915182</v>
      </c>
      <c r="X28" s="1287">
        <v>4503674.5169102335</v>
      </c>
      <c r="Y28" s="1287">
        <v>4434155.8135640994</v>
      </c>
      <c r="Z28" s="1287">
        <v>4445216.3762139743</v>
      </c>
      <c r="AA28" s="1287">
        <v>4639135.1726740636</v>
      </c>
      <c r="AB28" s="1287">
        <v>4140179.2442703163</v>
      </c>
      <c r="AC28" s="1287">
        <v>3720408.4994717878</v>
      </c>
      <c r="AD28" s="1287">
        <v>4080181.3396645263</v>
      </c>
      <c r="AE28" s="1287">
        <v>3918718.7623972236</v>
      </c>
      <c r="AF28" s="1287"/>
      <c r="AG28" s="792" t="s">
        <v>979</v>
      </c>
    </row>
    <row r="29" spans="1:33" s="161" customFormat="1" ht="12" customHeight="1" x14ac:dyDescent="0.2">
      <c r="A29" s="467"/>
      <c r="B29" s="215"/>
      <c r="C29" s="987" t="s">
        <v>749</v>
      </c>
      <c r="D29" s="586"/>
      <c r="E29" s="985"/>
      <c r="F29" s="985"/>
      <c r="G29" s="985"/>
      <c r="H29" s="985"/>
      <c r="I29" s="985"/>
      <c r="J29" s="586"/>
      <c r="K29" s="586"/>
      <c r="L29" s="586"/>
      <c r="M29" s="586"/>
      <c r="N29" s="586"/>
      <c r="O29" s="1286"/>
      <c r="P29" s="1286"/>
      <c r="Q29" s="1286"/>
      <c r="R29" s="1286"/>
      <c r="S29" s="1286"/>
      <c r="T29" s="1286">
        <v>355649.99684264348</v>
      </c>
      <c r="U29" s="1286">
        <v>324967.76833335357</v>
      </c>
      <c r="V29" s="1286">
        <v>267150.83811791713</v>
      </c>
      <c r="W29" s="1286">
        <v>300466.21111270279</v>
      </c>
      <c r="X29" s="1286">
        <v>275523.74294514157</v>
      </c>
      <c r="Y29" s="1286">
        <v>225215.24905888</v>
      </c>
      <c r="Z29" s="1286">
        <v>223808.08395605796</v>
      </c>
      <c r="AA29" s="1286">
        <v>263947.430929619</v>
      </c>
      <c r="AB29" s="1286">
        <v>237153.99774636887</v>
      </c>
      <c r="AC29" s="1286">
        <v>211356.0387607259</v>
      </c>
      <c r="AD29" s="1286">
        <v>165856.67478902501</v>
      </c>
      <c r="AE29" s="1286">
        <v>164820.26501692337</v>
      </c>
      <c r="AF29" s="1286"/>
      <c r="AG29" s="986"/>
    </row>
    <row r="30" spans="1:33" s="161" customFormat="1" ht="12" customHeight="1" x14ac:dyDescent="0.2">
      <c r="A30" s="467"/>
      <c r="B30" s="215"/>
      <c r="C30" s="988" t="s">
        <v>750</v>
      </c>
      <c r="D30" s="582"/>
      <c r="E30" s="941"/>
      <c r="F30" s="941"/>
      <c r="G30" s="941"/>
      <c r="H30" s="941"/>
      <c r="I30" s="941"/>
      <c r="J30" s="582"/>
      <c r="K30" s="582"/>
      <c r="L30" s="582"/>
      <c r="M30" s="582"/>
      <c r="N30" s="582"/>
      <c r="O30" s="1287"/>
      <c r="P30" s="1287"/>
      <c r="Q30" s="1287"/>
      <c r="R30" s="1287"/>
      <c r="S30" s="1287"/>
      <c r="T30" s="1287">
        <v>188958.24930831764</v>
      </c>
      <c r="U30" s="1287">
        <v>184698.59767658162</v>
      </c>
      <c r="V30" s="1287">
        <v>180886.44254691279</v>
      </c>
      <c r="W30" s="1287">
        <v>298809.772513945</v>
      </c>
      <c r="X30" s="1287">
        <v>323433.26079596375</v>
      </c>
      <c r="Y30" s="1287">
        <v>269406.32250489952</v>
      </c>
      <c r="Z30" s="1287">
        <v>286404.09310434788</v>
      </c>
      <c r="AA30" s="1287">
        <v>329047.98029471689</v>
      </c>
      <c r="AB30" s="1287">
        <v>318490.73200558469</v>
      </c>
      <c r="AC30" s="1287">
        <v>256192.83222286057</v>
      </c>
      <c r="AD30" s="1287">
        <v>189233.84130304397</v>
      </c>
      <c r="AE30" s="1287">
        <v>213356.67966352127</v>
      </c>
      <c r="AF30" s="1287"/>
      <c r="AG30" s="792"/>
    </row>
    <row r="31" spans="1:33" s="161" customFormat="1" ht="12" customHeight="1" x14ac:dyDescent="0.2">
      <c r="A31" s="159"/>
      <c r="B31" s="215"/>
      <c r="C31" s="227" t="s">
        <v>1216</v>
      </c>
      <c r="D31" s="159"/>
      <c r="E31" s="159"/>
      <c r="F31" s="159"/>
      <c r="G31" s="159"/>
      <c r="H31" s="159"/>
      <c r="I31" s="159"/>
      <c r="J31" s="159"/>
      <c r="K31" s="159"/>
      <c r="L31" s="159"/>
      <c r="M31" s="1017"/>
      <c r="N31" s="159"/>
      <c r="O31" s="159"/>
      <c r="P31" s="159"/>
      <c r="Q31" s="159"/>
      <c r="R31" s="159"/>
      <c r="S31" s="159"/>
      <c r="T31" s="159"/>
      <c r="W31" s="216"/>
      <c r="X31" s="216"/>
      <c r="Y31" s="216"/>
      <c r="Z31" s="216"/>
      <c r="AA31" s="216"/>
      <c r="AB31" s="216"/>
      <c r="AC31" s="216"/>
      <c r="AD31" s="216"/>
      <c r="AE31" s="216"/>
      <c r="AF31" s="216"/>
    </row>
    <row r="32" spans="1:33" s="161" customFormat="1" ht="30.75" customHeight="1" x14ac:dyDescent="0.2">
      <c r="A32" s="159"/>
      <c r="B32" s="215"/>
      <c r="C32" s="157"/>
      <c r="D32" s="153"/>
      <c r="E32" s="153"/>
      <c r="F32" s="153"/>
      <c r="G32" s="153"/>
      <c r="H32" s="153"/>
      <c r="I32" s="153"/>
      <c r="M32" s="159"/>
    </row>
    <row r="33" spans="1:33" ht="20.100000000000001" customHeight="1" x14ac:dyDescent="0.2">
      <c r="B33" s="22"/>
      <c r="C33" s="666" t="s">
        <v>319</v>
      </c>
      <c r="D33" s="70"/>
      <c r="E33" s="70"/>
      <c r="F33" s="70"/>
      <c r="G33" s="70"/>
      <c r="H33" s="70"/>
      <c r="I33" s="70"/>
      <c r="J33" s="788"/>
      <c r="K33" s="789"/>
      <c r="L33" s="789"/>
      <c r="M33" s="789"/>
      <c r="N33" s="789"/>
      <c r="O33" s="789"/>
      <c r="P33" s="789"/>
      <c r="Q33" s="789"/>
      <c r="R33" s="789"/>
      <c r="S33" s="789"/>
      <c r="T33" s="789"/>
      <c r="W33" s="789"/>
      <c r="X33" s="789"/>
      <c r="Y33" s="789"/>
      <c r="Z33" s="789"/>
      <c r="AA33" s="789"/>
      <c r="AB33" s="789"/>
      <c r="AC33" s="789"/>
      <c r="AD33" s="789"/>
      <c r="AE33" s="789"/>
      <c r="AF33" s="789"/>
    </row>
    <row r="34" spans="1:33" s="161" customFormat="1" ht="12" customHeight="1" x14ac:dyDescent="0.2">
      <c r="A34" s="159"/>
      <c r="B34" s="217"/>
      <c r="C34" s="215"/>
      <c r="D34" s="220"/>
      <c r="E34" s="160"/>
      <c r="H34" s="215"/>
      <c r="I34" s="159"/>
      <c r="J34" s="160"/>
      <c r="K34" s="219"/>
      <c r="L34" s="215"/>
      <c r="M34" s="215"/>
      <c r="N34" s="215"/>
      <c r="O34" s="160"/>
      <c r="P34" s="215"/>
      <c r="Q34" s="215"/>
      <c r="R34" s="215"/>
      <c r="S34" s="215"/>
      <c r="T34" s="160" t="s">
        <v>1245</v>
      </c>
      <c r="W34" s="221"/>
      <c r="X34" s="221"/>
      <c r="Y34" s="221"/>
      <c r="Z34" s="221"/>
      <c r="AA34" s="221"/>
      <c r="AB34" s="221"/>
      <c r="AC34" s="221"/>
      <c r="AD34" s="221"/>
      <c r="AE34" s="221"/>
      <c r="AF34" s="221"/>
      <c r="AG34" s="221" t="s">
        <v>298</v>
      </c>
    </row>
    <row r="35" spans="1:33" s="161" customFormat="1" ht="12" customHeight="1" x14ac:dyDescent="0.2">
      <c r="A35" s="159"/>
      <c r="B35" s="217"/>
      <c r="C35" s="2788" t="s">
        <v>1422</v>
      </c>
      <c r="D35" s="526"/>
      <c r="E35" s="896"/>
      <c r="F35" s="896"/>
      <c r="G35" s="896"/>
      <c r="H35" s="896"/>
      <c r="I35" s="896"/>
      <c r="J35" s="526"/>
      <c r="K35" s="526"/>
      <c r="L35" s="526"/>
      <c r="M35" s="526"/>
      <c r="N35" s="526"/>
      <c r="O35" s="526"/>
      <c r="P35" s="526"/>
      <c r="Q35" s="526"/>
      <c r="R35" s="526"/>
      <c r="S35" s="526"/>
      <c r="T35" s="526" t="s">
        <v>489</v>
      </c>
      <c r="U35" s="526" t="s">
        <v>1232</v>
      </c>
      <c r="V35" s="526" t="s">
        <v>2147</v>
      </c>
      <c r="W35" s="526" t="s">
        <v>414</v>
      </c>
      <c r="X35" s="526" t="s">
        <v>168</v>
      </c>
      <c r="Y35" s="526" t="s">
        <v>428</v>
      </c>
      <c r="Z35" s="526" t="s">
        <v>1668</v>
      </c>
      <c r="AA35" s="526" t="s">
        <v>1677</v>
      </c>
      <c r="AB35" s="526" t="s">
        <v>1776</v>
      </c>
      <c r="AC35" s="526" t="s">
        <v>2148</v>
      </c>
      <c r="AD35" s="526" t="s">
        <v>2149</v>
      </c>
      <c r="AE35" s="526" t="s">
        <v>2150</v>
      </c>
      <c r="AF35" s="2460"/>
      <c r="AG35" s="2760" t="s">
        <v>1242</v>
      </c>
    </row>
    <row r="36" spans="1:33" s="161" customFormat="1" ht="12" customHeight="1" x14ac:dyDescent="0.2">
      <c r="A36" s="310" t="s">
        <v>1157</v>
      </c>
      <c r="B36" s="217"/>
      <c r="C36" s="2789"/>
      <c r="D36" s="527"/>
      <c r="E36" s="898"/>
      <c r="F36" s="898"/>
      <c r="G36" s="898"/>
      <c r="H36" s="898"/>
      <c r="I36" s="898"/>
      <c r="J36" s="527"/>
      <c r="K36" s="527"/>
      <c r="L36" s="527"/>
      <c r="M36" s="527"/>
      <c r="N36" s="527"/>
      <c r="O36" s="527"/>
      <c r="P36" s="527"/>
      <c r="Q36" s="527"/>
      <c r="R36" s="527"/>
      <c r="S36" s="527"/>
      <c r="T36" s="527">
        <v>2011</v>
      </c>
      <c r="U36" s="527">
        <v>2012</v>
      </c>
      <c r="V36" s="527">
        <v>2013</v>
      </c>
      <c r="W36" s="527">
        <v>2014</v>
      </c>
      <c r="X36" s="527">
        <v>2015</v>
      </c>
      <c r="Y36" s="527">
        <v>2016</v>
      </c>
      <c r="Z36" s="527">
        <v>2017</v>
      </c>
      <c r="AA36" s="527">
        <v>2018</v>
      </c>
      <c r="AB36" s="527">
        <v>2019</v>
      </c>
      <c r="AC36" s="527">
        <v>2020</v>
      </c>
      <c r="AD36" s="527">
        <v>2021</v>
      </c>
      <c r="AE36" s="527">
        <v>2022</v>
      </c>
      <c r="AF36" s="1148"/>
      <c r="AG36" s="2761"/>
    </row>
    <row r="37" spans="1:33" s="161" customFormat="1" ht="12" customHeight="1" x14ac:dyDescent="0.2">
      <c r="A37" s="468" t="s">
        <v>443</v>
      </c>
      <c r="B37" s="217"/>
      <c r="C37" s="1270" t="s">
        <v>1465</v>
      </c>
      <c r="D37" s="169"/>
      <c r="E37" s="944"/>
      <c r="F37" s="944"/>
      <c r="G37" s="944"/>
      <c r="H37" s="944"/>
      <c r="I37" s="944"/>
      <c r="J37" s="169"/>
      <c r="K37" s="169"/>
      <c r="L37" s="169"/>
      <c r="M37" s="169"/>
      <c r="N37" s="169"/>
      <c r="O37" s="164"/>
      <c r="P37" s="164"/>
      <c r="Q37" s="164"/>
      <c r="R37" s="164"/>
      <c r="S37" s="164"/>
      <c r="T37" s="164">
        <v>835593.13350020838</v>
      </c>
      <c r="U37" s="164">
        <v>876417.00446706556</v>
      </c>
      <c r="V37" s="164">
        <v>919045.90682028548</v>
      </c>
      <c r="W37" s="164">
        <v>1040173.9395008606</v>
      </c>
      <c r="X37" s="164">
        <v>989848.20341618895</v>
      </c>
      <c r="Y37" s="164">
        <v>1048674.8758832151</v>
      </c>
      <c r="Z37" s="164">
        <v>1095106.5606603757</v>
      </c>
      <c r="AA37" s="164">
        <v>1000488.1142232807</v>
      </c>
      <c r="AB37" s="164">
        <v>938950.08895986795</v>
      </c>
      <c r="AC37" s="164">
        <v>882939.75184460287</v>
      </c>
      <c r="AD37" s="164">
        <v>906355.35970361123</v>
      </c>
      <c r="AE37" s="164">
        <v>991629.37333386648</v>
      </c>
      <c r="AF37" s="164"/>
      <c r="AG37" s="790" t="s">
        <v>1423</v>
      </c>
    </row>
    <row r="38" spans="1:33" s="161" customFormat="1" ht="12" customHeight="1" x14ac:dyDescent="0.2">
      <c r="A38" s="468" t="s">
        <v>1156</v>
      </c>
      <c r="B38" s="217" t="s">
        <v>431</v>
      </c>
      <c r="C38" s="1270" t="s">
        <v>1313</v>
      </c>
      <c r="D38" s="169"/>
      <c r="E38" s="944"/>
      <c r="F38" s="944"/>
      <c r="G38" s="944"/>
      <c r="H38" s="944"/>
      <c r="I38" s="944"/>
      <c r="J38" s="169"/>
      <c r="K38" s="169"/>
      <c r="L38" s="169"/>
      <c r="M38" s="169"/>
      <c r="N38" s="169"/>
      <c r="O38" s="164"/>
      <c r="P38" s="164"/>
      <c r="Q38" s="164"/>
      <c r="R38" s="164"/>
      <c r="S38" s="164"/>
      <c r="T38" s="164">
        <v>476435.61498194304</v>
      </c>
      <c r="U38" s="164">
        <v>375975.83740964805</v>
      </c>
      <c r="V38" s="164">
        <v>360604.9397007185</v>
      </c>
      <c r="W38" s="164">
        <v>369622.00142033654</v>
      </c>
      <c r="X38" s="164">
        <v>351848.60198898666</v>
      </c>
      <c r="Y38" s="164">
        <v>331068.60342844587</v>
      </c>
      <c r="Z38" s="164">
        <v>362260.61774725368</v>
      </c>
      <c r="AA38" s="164">
        <v>383726.61199688498</v>
      </c>
      <c r="AB38" s="164">
        <v>441498.5606047943</v>
      </c>
      <c r="AC38" s="164">
        <v>372805.13131706847</v>
      </c>
      <c r="AD38" s="164">
        <v>349866.04756308743</v>
      </c>
      <c r="AE38" s="164">
        <v>459463.62396980153</v>
      </c>
      <c r="AF38" s="164"/>
      <c r="AG38" s="790" t="s">
        <v>1466</v>
      </c>
    </row>
    <row r="39" spans="1:33" s="161" customFormat="1" ht="12" customHeight="1" x14ac:dyDescent="0.2">
      <c r="A39" s="468" t="s">
        <v>446</v>
      </c>
      <c r="B39" s="217" t="s">
        <v>431</v>
      </c>
      <c r="C39" s="1270" t="s">
        <v>1314</v>
      </c>
      <c r="D39" s="169"/>
      <c r="E39" s="944"/>
      <c r="F39" s="944"/>
      <c r="G39" s="944"/>
      <c r="H39" s="944"/>
      <c r="I39" s="944"/>
      <c r="J39" s="169"/>
      <c r="K39" s="169"/>
      <c r="L39" s="169"/>
      <c r="M39" s="169"/>
      <c r="N39" s="169"/>
      <c r="O39" s="1284"/>
      <c r="P39" s="1284"/>
      <c r="Q39" s="1284"/>
      <c r="R39" s="1284"/>
      <c r="S39" s="1284"/>
      <c r="T39" s="1284">
        <v>83231.742482698595</v>
      </c>
      <c r="U39" s="1284">
        <v>200004.78209197905</v>
      </c>
      <c r="V39" s="1284">
        <v>242275.47124191545</v>
      </c>
      <c r="W39" s="1284">
        <v>363129.62471384462</v>
      </c>
      <c r="X39" s="1284">
        <v>348714.5224449599</v>
      </c>
      <c r="Y39" s="1284">
        <v>448362.42347805924</v>
      </c>
      <c r="Z39" s="1284">
        <v>464393.93016991497</v>
      </c>
      <c r="AA39" s="1284">
        <v>348907.91261318437</v>
      </c>
      <c r="AB39" s="1284">
        <v>242394.39154365245</v>
      </c>
      <c r="AC39" s="1284">
        <v>266753.79638631234</v>
      </c>
      <c r="AD39" s="1284">
        <v>301003.46044830588</v>
      </c>
      <c r="AE39" s="1284">
        <v>271205.13001050771</v>
      </c>
      <c r="AF39" s="1284"/>
      <c r="AG39" s="790" t="s">
        <v>301</v>
      </c>
    </row>
    <row r="40" spans="1:33" s="161" customFormat="1" ht="12" customHeight="1" x14ac:dyDescent="0.2">
      <c r="A40" s="468" t="s">
        <v>447</v>
      </c>
      <c r="B40" s="217" t="s">
        <v>431</v>
      </c>
      <c r="C40" s="1270" t="s">
        <v>1609</v>
      </c>
      <c r="D40" s="169"/>
      <c r="E40" s="944"/>
      <c r="F40" s="944"/>
      <c r="G40" s="944"/>
      <c r="H40" s="944"/>
      <c r="I40" s="944"/>
      <c r="J40" s="169"/>
      <c r="K40" s="169"/>
      <c r="L40" s="169"/>
      <c r="M40" s="169"/>
      <c r="N40" s="169"/>
      <c r="O40" s="1284"/>
      <c r="P40" s="1284"/>
      <c r="Q40" s="1284"/>
      <c r="R40" s="1284"/>
      <c r="S40" s="1284"/>
      <c r="T40" s="1284">
        <v>272913.42691278597</v>
      </c>
      <c r="U40" s="1284">
        <v>297691.27362668479</v>
      </c>
      <c r="V40" s="1284">
        <v>313454.45065456902</v>
      </c>
      <c r="W40" s="1284">
        <v>304805.31839600531</v>
      </c>
      <c r="X40" s="1284">
        <v>286565.68288062024</v>
      </c>
      <c r="Y40" s="1284">
        <v>266494.88169286511</v>
      </c>
      <c r="Z40" s="1284">
        <v>265853.3920456284</v>
      </c>
      <c r="AA40" s="1284">
        <v>265146.20016708912</v>
      </c>
      <c r="AB40" s="1284">
        <v>252317.72228574887</v>
      </c>
      <c r="AC40" s="1284">
        <v>241001.60679912585</v>
      </c>
      <c r="AD40" s="1284">
        <v>253178.77560891618</v>
      </c>
      <c r="AE40" s="1284">
        <v>258679.55241224254</v>
      </c>
      <c r="AF40" s="1284"/>
      <c r="AG40" s="790" t="s">
        <v>1590</v>
      </c>
    </row>
    <row r="41" spans="1:33" s="161" customFormat="1" ht="12" customHeight="1" x14ac:dyDescent="0.2">
      <c r="A41" s="468" t="s">
        <v>448</v>
      </c>
      <c r="C41" s="1271" t="s">
        <v>1613</v>
      </c>
      <c r="D41" s="267"/>
      <c r="E41" s="267"/>
      <c r="F41" s="267"/>
      <c r="G41" s="267"/>
      <c r="H41" s="267"/>
      <c r="I41" s="267"/>
      <c r="J41" s="267"/>
      <c r="K41" s="267"/>
      <c r="L41" s="267"/>
      <c r="M41" s="267"/>
      <c r="N41" s="267"/>
      <c r="O41" s="1284"/>
      <c r="P41" s="1284"/>
      <c r="Q41" s="1284"/>
      <c r="R41" s="1284"/>
      <c r="S41" s="1284"/>
      <c r="T41" s="1284">
        <v>199350.16968285909</v>
      </c>
      <c r="U41" s="1284">
        <v>209990.33744589204</v>
      </c>
      <c r="V41" s="1284">
        <v>217031.02019110127</v>
      </c>
      <c r="W41" s="1284">
        <v>225064.1102682476</v>
      </c>
      <c r="X41" s="1284">
        <v>223080.45291142329</v>
      </c>
      <c r="Y41" s="1284">
        <v>217723.69241073009</v>
      </c>
      <c r="Z41" s="1284">
        <v>215652.96543473218</v>
      </c>
      <c r="AA41" s="1284">
        <v>215037.57646039713</v>
      </c>
      <c r="AB41" s="1284">
        <v>205626.94298022758</v>
      </c>
      <c r="AC41" s="1284">
        <v>204498.26727267314</v>
      </c>
      <c r="AD41" s="1284">
        <v>209579.62296956131</v>
      </c>
      <c r="AE41" s="1284">
        <v>211626.76135632285</v>
      </c>
      <c r="AF41" s="1284"/>
      <c r="AG41" s="268" t="s">
        <v>1639</v>
      </c>
    </row>
    <row r="42" spans="1:33" s="161" customFormat="1" ht="12" customHeight="1" x14ac:dyDescent="0.2">
      <c r="A42" s="468" t="s">
        <v>449</v>
      </c>
      <c r="C42" s="1271" t="s">
        <v>1614</v>
      </c>
      <c r="D42" s="267"/>
      <c r="E42" s="267"/>
      <c r="F42" s="267"/>
      <c r="G42" s="267"/>
      <c r="H42" s="267"/>
      <c r="I42" s="267"/>
      <c r="J42" s="267"/>
      <c r="K42" s="267"/>
      <c r="L42" s="267"/>
      <c r="M42" s="267"/>
      <c r="N42" s="267"/>
      <c r="O42" s="1284"/>
      <c r="P42" s="1284"/>
      <c r="Q42" s="1284"/>
      <c r="R42" s="1284"/>
      <c r="S42" s="1284"/>
      <c r="T42" s="1284">
        <v>73563.257229926865</v>
      </c>
      <c r="U42" s="1284">
        <v>69103.69715744014</v>
      </c>
      <c r="V42" s="1284">
        <v>61920.215405620569</v>
      </c>
      <c r="W42" s="1284">
        <v>57046.040117655379</v>
      </c>
      <c r="X42" s="1284">
        <v>46805.626233661955</v>
      </c>
      <c r="Y42" s="1284">
        <v>33423.539072728367</v>
      </c>
      <c r="Z42" s="1284">
        <v>34031.290046655864</v>
      </c>
      <c r="AA42" s="1284">
        <v>32943.176028864589</v>
      </c>
      <c r="AB42" s="1284">
        <v>30696.886167676021</v>
      </c>
      <c r="AC42" s="1284">
        <v>27870.528209902634</v>
      </c>
      <c r="AD42" s="1284">
        <v>29493.337984678812</v>
      </c>
      <c r="AE42" s="1284">
        <v>35410.373615433607</v>
      </c>
      <c r="AF42" s="1284"/>
      <c r="AG42" s="268" t="s">
        <v>1640</v>
      </c>
    </row>
    <row r="43" spans="1:33" s="161" customFormat="1" ht="12" customHeight="1" x14ac:dyDescent="0.2">
      <c r="A43" s="468" t="s">
        <v>450</v>
      </c>
      <c r="C43" s="1271" t="s">
        <v>1615</v>
      </c>
      <c r="D43" s="267"/>
      <c r="E43" s="267"/>
      <c r="F43" s="267"/>
      <c r="G43" s="267"/>
      <c r="H43" s="267"/>
      <c r="I43" s="267"/>
      <c r="J43" s="267"/>
      <c r="K43" s="267"/>
      <c r="L43" s="267"/>
      <c r="M43" s="267"/>
      <c r="N43" s="267"/>
      <c r="O43" s="1284"/>
      <c r="P43" s="1284"/>
      <c r="Q43" s="1284"/>
      <c r="R43" s="1284"/>
      <c r="S43" s="1284"/>
      <c r="T43" s="1284">
        <v>0</v>
      </c>
      <c r="U43" s="1284">
        <v>18597.239023352609</v>
      </c>
      <c r="V43" s="1284">
        <v>34503.215057847199</v>
      </c>
      <c r="W43" s="1284">
        <v>22695.168010102338</v>
      </c>
      <c r="X43" s="1284">
        <v>16679.60373553498</v>
      </c>
      <c r="Y43" s="1284">
        <v>15347.650209406676</v>
      </c>
      <c r="Z43" s="1284">
        <v>16169.136564240369</v>
      </c>
      <c r="AA43" s="1284">
        <v>17165.4476778274</v>
      </c>
      <c r="AB43" s="1284">
        <v>15993.893137845262</v>
      </c>
      <c r="AC43" s="1284">
        <v>8632.8113165500763</v>
      </c>
      <c r="AD43" s="1284">
        <v>14105.814654676078</v>
      </c>
      <c r="AE43" s="1284">
        <v>11642.417440486073</v>
      </c>
      <c r="AF43" s="1284"/>
      <c r="AG43" s="268" t="s">
        <v>1641</v>
      </c>
    </row>
    <row r="44" spans="1:33" s="161" customFormat="1" ht="12" customHeight="1" x14ac:dyDescent="0.2">
      <c r="A44" s="468" t="s">
        <v>451</v>
      </c>
      <c r="B44" s="217"/>
      <c r="C44" s="1270" t="s">
        <v>1632</v>
      </c>
      <c r="D44" s="169"/>
      <c r="E44" s="944"/>
      <c r="F44" s="944"/>
      <c r="G44" s="944"/>
      <c r="H44" s="944"/>
      <c r="I44" s="944"/>
      <c r="J44" s="169"/>
      <c r="K44" s="169"/>
      <c r="L44" s="169"/>
      <c r="M44" s="169"/>
      <c r="N44" s="169"/>
      <c r="O44" s="1284"/>
      <c r="P44" s="1284"/>
      <c r="Q44" s="1284"/>
      <c r="R44" s="1284"/>
      <c r="S44" s="1284"/>
      <c r="T44" s="1284">
        <v>3012.3491227807444</v>
      </c>
      <c r="U44" s="1284">
        <v>2745.1113387536611</v>
      </c>
      <c r="V44" s="1284">
        <v>2711.0452230825517</v>
      </c>
      <c r="W44" s="1284">
        <v>2616.9949706741604</v>
      </c>
      <c r="X44" s="1284">
        <v>2719.396101622151</v>
      </c>
      <c r="Y44" s="1284">
        <v>2748.9672838450292</v>
      </c>
      <c r="Z44" s="1284">
        <v>2598.6206975787654</v>
      </c>
      <c r="AA44" s="1284">
        <v>2707.3894461221862</v>
      </c>
      <c r="AB44" s="1284">
        <v>2739.4145256722386</v>
      </c>
      <c r="AC44" s="1284">
        <v>2379.2173420961644</v>
      </c>
      <c r="AD44" s="1284">
        <v>2307.0760833018226</v>
      </c>
      <c r="AE44" s="1284">
        <v>2281.0669413147252</v>
      </c>
      <c r="AF44" s="1284"/>
      <c r="AG44" s="790" t="s">
        <v>982</v>
      </c>
    </row>
    <row r="45" spans="1:33" s="161" customFormat="1" ht="12" customHeight="1" x14ac:dyDescent="0.2">
      <c r="A45" s="468" t="s">
        <v>452</v>
      </c>
      <c r="B45" s="217" t="s">
        <v>431</v>
      </c>
      <c r="C45" s="1270" t="s">
        <v>1214</v>
      </c>
      <c r="D45" s="169"/>
      <c r="E45" s="944"/>
      <c r="F45" s="944"/>
      <c r="G45" s="944"/>
      <c r="H45" s="944"/>
      <c r="I45" s="944"/>
      <c r="J45" s="169"/>
      <c r="K45" s="169"/>
      <c r="L45" s="169"/>
      <c r="M45" s="169"/>
      <c r="N45" s="169"/>
      <c r="O45" s="1284"/>
      <c r="P45" s="1284"/>
      <c r="Q45" s="1284"/>
      <c r="R45" s="1284"/>
      <c r="S45" s="1284"/>
      <c r="T45" s="1284">
        <v>50472.847823036383</v>
      </c>
      <c r="U45" s="1284">
        <v>49931.67095553143</v>
      </c>
      <c r="V45" s="1284">
        <v>67932.332694205208</v>
      </c>
      <c r="W45" s="1284">
        <v>67462.58834976783</v>
      </c>
      <c r="X45" s="1284">
        <v>70955.81740435696</v>
      </c>
      <c r="Y45" s="1284">
        <v>60604.46399693087</v>
      </c>
      <c r="Z45" s="1284">
        <v>60725.172500048262</v>
      </c>
      <c r="AA45" s="1284">
        <v>60412.511479895606</v>
      </c>
      <c r="AB45" s="1284">
        <v>60407.092525473512</v>
      </c>
      <c r="AC45" s="1284">
        <v>54581.35799913323</v>
      </c>
      <c r="AD45" s="1284">
        <v>67366.280443935277</v>
      </c>
      <c r="AE45" s="1284">
        <v>66513.916141689755</v>
      </c>
      <c r="AF45" s="1284"/>
      <c r="AG45" s="790" t="s">
        <v>124</v>
      </c>
    </row>
    <row r="46" spans="1:33" s="161" customFormat="1" ht="12" customHeight="1" x14ac:dyDescent="0.2">
      <c r="A46" s="468" t="s">
        <v>439</v>
      </c>
      <c r="B46" s="217" t="s">
        <v>431</v>
      </c>
      <c r="C46" s="1270" t="s">
        <v>1598</v>
      </c>
      <c r="D46" s="169"/>
      <c r="E46" s="944"/>
      <c r="F46" s="944"/>
      <c r="G46" s="944"/>
      <c r="H46" s="944"/>
      <c r="I46" s="944"/>
      <c r="J46" s="169"/>
      <c r="K46" s="169"/>
      <c r="L46" s="169"/>
      <c r="M46" s="169"/>
      <c r="N46" s="169"/>
      <c r="O46" s="1284"/>
      <c r="P46" s="1284"/>
      <c r="Q46" s="1284"/>
      <c r="R46" s="1284"/>
      <c r="S46" s="1284"/>
      <c r="T46" s="1284">
        <v>291599.75307232921</v>
      </c>
      <c r="U46" s="1284">
        <v>293909.27189610706</v>
      </c>
      <c r="V46" s="1284">
        <v>288132.21876022115</v>
      </c>
      <c r="W46" s="1284">
        <v>271119.11406374088</v>
      </c>
      <c r="X46" s="1284">
        <v>271721.25959369232</v>
      </c>
      <c r="Y46" s="1284">
        <v>254959.07137975242</v>
      </c>
      <c r="Z46" s="1284">
        <v>254735.48998418471</v>
      </c>
      <c r="AA46" s="1284">
        <v>256203.33286329851</v>
      </c>
      <c r="AB46" s="1284">
        <v>261209.40024819798</v>
      </c>
      <c r="AC46" s="1284">
        <v>269223.6918680931</v>
      </c>
      <c r="AD46" s="1284">
        <v>293281.62205213535</v>
      </c>
      <c r="AE46" s="1284">
        <v>267797.35008653754</v>
      </c>
      <c r="AF46" s="1284"/>
      <c r="AG46" s="790" t="s">
        <v>1642</v>
      </c>
    </row>
    <row r="47" spans="1:33" s="161" customFormat="1" ht="12" customHeight="1" x14ac:dyDescent="0.2">
      <c r="A47" s="468" t="s">
        <v>491</v>
      </c>
      <c r="B47" s="217"/>
      <c r="C47" s="1270" t="s">
        <v>1610</v>
      </c>
      <c r="D47" s="169"/>
      <c r="E47" s="944"/>
      <c r="F47" s="944"/>
      <c r="G47" s="944"/>
      <c r="H47" s="944"/>
      <c r="I47" s="944"/>
      <c r="J47" s="169"/>
      <c r="K47" s="169"/>
      <c r="L47" s="169"/>
      <c r="M47" s="169"/>
      <c r="N47" s="169"/>
      <c r="O47" s="1284"/>
      <c r="P47" s="1284"/>
      <c r="Q47" s="1284"/>
      <c r="R47" s="1284"/>
      <c r="S47" s="1284"/>
      <c r="T47" s="1284">
        <v>291172.26889199408</v>
      </c>
      <c r="U47" s="1284">
        <v>293471.88509293448</v>
      </c>
      <c r="V47" s="1284">
        <v>287686.93541202316</v>
      </c>
      <c r="W47" s="1284">
        <v>270673.67519035289</v>
      </c>
      <c r="X47" s="1284">
        <v>271294.55273707426</v>
      </c>
      <c r="Y47" s="1284">
        <v>254533.22612241213</v>
      </c>
      <c r="Z47" s="1284">
        <v>254296.58049617783</v>
      </c>
      <c r="AA47" s="1284">
        <v>255747.02976935069</v>
      </c>
      <c r="AB47" s="1284">
        <v>260775.16973038026</v>
      </c>
      <c r="AC47" s="1284">
        <v>268803.33154785476</v>
      </c>
      <c r="AD47" s="1284">
        <v>292853.24184740242</v>
      </c>
      <c r="AE47" s="1284">
        <v>267386.29070386617</v>
      </c>
      <c r="AF47" s="1284"/>
      <c r="AG47" s="790" t="s">
        <v>1466</v>
      </c>
    </row>
    <row r="48" spans="1:33" s="161" customFormat="1" ht="12" customHeight="1" x14ac:dyDescent="0.2">
      <c r="A48" s="468" t="s">
        <v>490</v>
      </c>
      <c r="B48" s="217"/>
      <c r="C48" s="1270" t="s">
        <v>1611</v>
      </c>
      <c r="D48" s="169"/>
      <c r="E48" s="944"/>
      <c r="F48" s="944"/>
      <c r="G48" s="944"/>
      <c r="H48" s="944"/>
      <c r="I48" s="944"/>
      <c r="J48" s="169"/>
      <c r="K48" s="169"/>
      <c r="L48" s="169"/>
      <c r="M48" s="169"/>
      <c r="N48" s="169"/>
      <c r="O48" s="1284"/>
      <c r="P48" s="1284"/>
      <c r="Q48" s="1284"/>
      <c r="R48" s="1284"/>
      <c r="S48" s="1284"/>
      <c r="T48" s="1284">
        <v>427.48418033513633</v>
      </c>
      <c r="U48" s="1284">
        <v>437.3868031726077</v>
      </c>
      <c r="V48" s="1284">
        <v>445.28334819798079</v>
      </c>
      <c r="W48" s="1284">
        <v>445.43887338796515</v>
      </c>
      <c r="X48" s="1284">
        <v>426.70685661807329</v>
      </c>
      <c r="Y48" s="1284">
        <v>425.84525734029751</v>
      </c>
      <c r="Z48" s="1284">
        <v>438.90948800688739</v>
      </c>
      <c r="AA48" s="1284">
        <v>456.3030939478092</v>
      </c>
      <c r="AB48" s="1284">
        <v>434.2305178177221</v>
      </c>
      <c r="AC48" s="1284">
        <v>420.36032023832377</v>
      </c>
      <c r="AD48" s="1284">
        <v>428.38020473292403</v>
      </c>
      <c r="AE48" s="1284">
        <v>411.05938267136975</v>
      </c>
      <c r="AF48" s="1284"/>
      <c r="AG48" s="790" t="s">
        <v>301</v>
      </c>
    </row>
    <row r="49" spans="1:33" s="161" customFormat="1" ht="12" customHeight="1" x14ac:dyDescent="0.2">
      <c r="A49" s="468" t="s">
        <v>453</v>
      </c>
      <c r="B49" s="217" t="s">
        <v>431</v>
      </c>
      <c r="C49" s="1270" t="s">
        <v>1596</v>
      </c>
      <c r="D49" s="169"/>
      <c r="E49" s="944"/>
      <c r="F49" s="944"/>
      <c r="G49" s="944"/>
      <c r="H49" s="944"/>
      <c r="I49" s="944"/>
      <c r="J49" s="169"/>
      <c r="K49" s="169"/>
      <c r="L49" s="169"/>
      <c r="M49" s="169"/>
      <c r="N49" s="169"/>
      <c r="O49" s="1284"/>
      <c r="P49" s="1284"/>
      <c r="Q49" s="1284"/>
      <c r="R49" s="1284"/>
      <c r="S49" s="1284"/>
      <c r="T49" s="1284">
        <v>204303.94280148935</v>
      </c>
      <c r="U49" s="1284">
        <v>182604.64269821066</v>
      </c>
      <c r="V49" s="1284">
        <v>177506.86554444171</v>
      </c>
      <c r="W49" s="1284">
        <v>161132.24444622526</v>
      </c>
      <c r="X49" s="1284">
        <v>182474.90598630841</v>
      </c>
      <c r="Y49" s="1284">
        <v>188835.28277110908</v>
      </c>
      <c r="Z49" s="1284">
        <v>174821.24792721338</v>
      </c>
      <c r="AA49" s="1284">
        <v>205871.10196263553</v>
      </c>
      <c r="AB49" s="1284">
        <v>178790.42379404692</v>
      </c>
      <c r="AC49" s="1284">
        <v>179822.78685154131</v>
      </c>
      <c r="AD49" s="1284">
        <v>183478.36321064466</v>
      </c>
      <c r="AE49" s="1284">
        <v>255343.12376617352</v>
      </c>
      <c r="AF49" s="1284"/>
      <c r="AG49" s="790" t="s">
        <v>1435</v>
      </c>
    </row>
    <row r="50" spans="1:33" s="161" customFormat="1" ht="12" customHeight="1" x14ac:dyDescent="0.2">
      <c r="A50" s="468" t="s">
        <v>454</v>
      </c>
      <c r="B50" s="217" t="s">
        <v>431</v>
      </c>
      <c r="C50" s="1270" t="s">
        <v>1595</v>
      </c>
      <c r="D50" s="169"/>
      <c r="E50" s="944"/>
      <c r="F50" s="944"/>
      <c r="G50" s="944"/>
      <c r="H50" s="944"/>
      <c r="I50" s="944"/>
      <c r="J50" s="169"/>
      <c r="K50" s="169"/>
      <c r="L50" s="169"/>
      <c r="M50" s="169"/>
      <c r="N50" s="169"/>
      <c r="O50" s="1284"/>
      <c r="P50" s="1284"/>
      <c r="Q50" s="1284"/>
      <c r="R50" s="1284"/>
      <c r="S50" s="1284"/>
      <c r="T50" s="1284">
        <v>5401.1687233785951</v>
      </c>
      <c r="U50" s="1284">
        <v>5027.0123087370484</v>
      </c>
      <c r="V50" s="1284">
        <v>4863.9134469342516</v>
      </c>
      <c r="W50" s="1284">
        <v>4576.9121904179374</v>
      </c>
      <c r="X50" s="1284">
        <v>5183.0926841106448</v>
      </c>
      <c r="Y50" s="1284">
        <v>4798.8662240499179</v>
      </c>
      <c r="Z50" s="1284">
        <v>4324.8510827767441</v>
      </c>
      <c r="AA50" s="1284">
        <v>4516.8409681684061</v>
      </c>
      <c r="AB50" s="1284">
        <v>4105.6090866321847</v>
      </c>
      <c r="AC50" s="1284">
        <v>5956.5473103091654</v>
      </c>
      <c r="AD50" s="1284">
        <v>5505.9597340037117</v>
      </c>
      <c r="AE50" s="1284">
        <v>7462.0765775018162</v>
      </c>
      <c r="AF50" s="1284"/>
      <c r="AG50" s="790"/>
    </row>
    <row r="51" spans="1:33" s="161" customFormat="1" ht="12" customHeight="1" x14ac:dyDescent="0.2">
      <c r="A51" s="468" t="s">
        <v>455</v>
      </c>
      <c r="B51" s="217" t="s">
        <v>431</v>
      </c>
      <c r="C51" s="1270" t="s">
        <v>1134</v>
      </c>
      <c r="D51" s="169"/>
      <c r="E51" s="944"/>
      <c r="F51" s="944"/>
      <c r="G51" s="944"/>
      <c r="H51" s="944"/>
      <c r="I51" s="944"/>
      <c r="J51" s="169"/>
      <c r="K51" s="169"/>
      <c r="L51" s="169"/>
      <c r="M51" s="169"/>
      <c r="N51" s="169"/>
      <c r="O51" s="1284"/>
      <c r="P51" s="1284"/>
      <c r="Q51" s="1284"/>
      <c r="R51" s="1284"/>
      <c r="S51" s="1284"/>
      <c r="T51" s="1284">
        <v>186358.54378592721</v>
      </c>
      <c r="U51" s="1284">
        <v>165526.92770908843</v>
      </c>
      <c r="V51" s="1284">
        <v>160316.90988879127</v>
      </c>
      <c r="W51" s="1284">
        <v>143565.36199104702</v>
      </c>
      <c r="X51" s="1284">
        <v>165186.5714916861</v>
      </c>
      <c r="Y51" s="1284">
        <v>172340.54066821217</v>
      </c>
      <c r="Z51" s="1284">
        <v>158885.37705667823</v>
      </c>
      <c r="AA51" s="1284">
        <v>189009.05362014353</v>
      </c>
      <c r="AB51" s="1284">
        <v>163051.76307118553</v>
      </c>
      <c r="AC51" s="1284">
        <v>163589.36776979882</v>
      </c>
      <c r="AD51" s="1284">
        <v>167192.38238065472</v>
      </c>
      <c r="AE51" s="1284">
        <v>237725.26074194143</v>
      </c>
      <c r="AF51" s="1284"/>
      <c r="AG51" s="790"/>
    </row>
    <row r="52" spans="1:33" s="161" customFormat="1" ht="12" customHeight="1" x14ac:dyDescent="0.2">
      <c r="A52" s="468" t="s">
        <v>456</v>
      </c>
      <c r="B52" s="217" t="s">
        <v>431</v>
      </c>
      <c r="C52" s="1270" t="s">
        <v>1612</v>
      </c>
      <c r="D52" s="169"/>
      <c r="E52" s="944"/>
      <c r="F52" s="944"/>
      <c r="G52" s="944"/>
      <c r="H52" s="944"/>
      <c r="I52" s="944"/>
      <c r="J52" s="169"/>
      <c r="K52" s="169"/>
      <c r="L52" s="169"/>
      <c r="M52" s="169"/>
      <c r="N52" s="169"/>
      <c r="O52" s="1284"/>
      <c r="P52" s="1284"/>
      <c r="Q52" s="1284"/>
      <c r="R52" s="1284"/>
      <c r="S52" s="1284"/>
      <c r="T52" s="2374">
        <v>-50894.333914339863</v>
      </c>
      <c r="U52" s="2374">
        <v>-58040.072774578905</v>
      </c>
      <c r="V52" s="2374">
        <v>-59608.095537145215</v>
      </c>
      <c r="W52" s="2374">
        <v>-40654.749230092624</v>
      </c>
      <c r="X52" s="2374">
        <v>-51868.293197730673</v>
      </c>
      <c r="Y52" s="2374">
        <v>-44390.789428544143</v>
      </c>
      <c r="Z52" s="2374">
        <v>-43436.54368407969</v>
      </c>
      <c r="AA52" s="2374">
        <v>-42614.152443368366</v>
      </c>
      <c r="AB52" s="2374">
        <v>-45046.909212101658</v>
      </c>
      <c r="AC52" s="2374">
        <v>-51514.042213177105</v>
      </c>
      <c r="AD52" s="2374">
        <v>-71645.944531371031</v>
      </c>
      <c r="AE52" s="2374">
        <v>-34427.499936859909</v>
      </c>
      <c r="AF52" s="2374"/>
      <c r="AG52" s="790" t="s">
        <v>312</v>
      </c>
    </row>
    <row r="53" spans="1:33" s="161" customFormat="1" ht="12" customHeight="1" x14ac:dyDescent="0.2">
      <c r="A53" s="468" t="s">
        <v>457</v>
      </c>
      <c r="B53" s="217" t="s">
        <v>431</v>
      </c>
      <c r="C53" s="1276" t="s">
        <v>313</v>
      </c>
      <c r="D53" s="667"/>
      <c r="E53" s="939"/>
      <c r="F53" s="939"/>
      <c r="G53" s="939"/>
      <c r="H53" s="939"/>
      <c r="I53" s="939"/>
      <c r="J53" s="667"/>
      <c r="K53" s="667"/>
      <c r="L53" s="667"/>
      <c r="M53" s="667"/>
      <c r="N53" s="667"/>
      <c r="O53" s="1288"/>
      <c r="P53" s="1288"/>
      <c r="Q53" s="1288"/>
      <c r="R53" s="1288"/>
      <c r="S53" s="1288"/>
      <c r="T53" s="1288">
        <v>259791.80583110219</v>
      </c>
      <c r="U53" s="1288">
        <v>225014.54272302077</v>
      </c>
      <c r="V53" s="1288">
        <v>247316.75465594558</v>
      </c>
      <c r="W53" s="1288">
        <v>196792.59167374857</v>
      </c>
      <c r="X53" s="1288">
        <v>123795.39209269756</v>
      </c>
      <c r="Y53" s="1288">
        <v>242997.90205017687</v>
      </c>
      <c r="Z53" s="1288">
        <v>295691.00989303365</v>
      </c>
      <c r="AA53" s="1288">
        <v>228762.70139596402</v>
      </c>
      <c r="AB53" s="1288">
        <v>359545.09360488039</v>
      </c>
      <c r="AC53" s="1288">
        <v>383811.29461172875</v>
      </c>
      <c r="AD53" s="1288">
        <v>463377.0220996039</v>
      </c>
      <c r="AE53" s="1288">
        <v>453523.48444199958</v>
      </c>
      <c r="AF53" s="1288"/>
      <c r="AG53" s="791" t="s">
        <v>322</v>
      </c>
    </row>
    <row r="54" spans="1:33" s="161" customFormat="1" ht="12" customHeight="1" x14ac:dyDescent="0.2">
      <c r="A54" s="468" t="s">
        <v>458</v>
      </c>
      <c r="B54" s="217"/>
      <c r="C54" s="1273" t="s">
        <v>1593</v>
      </c>
      <c r="D54" s="667"/>
      <c r="E54" s="939"/>
      <c r="F54" s="939"/>
      <c r="G54" s="939"/>
      <c r="H54" s="939"/>
      <c r="I54" s="939"/>
      <c r="J54" s="667"/>
      <c r="K54" s="667"/>
      <c r="L54" s="667"/>
      <c r="M54" s="667"/>
      <c r="N54" s="667"/>
      <c r="O54" s="1288"/>
      <c r="P54" s="1288"/>
      <c r="Q54" s="1288"/>
      <c r="R54" s="1288"/>
      <c r="S54" s="1288"/>
      <c r="T54" s="1288">
        <v>1590867.1491138255</v>
      </c>
      <c r="U54" s="1288">
        <v>1569837.0599653567</v>
      </c>
      <c r="V54" s="1288">
        <v>1640325.9829379539</v>
      </c>
      <c r="W54" s="1288">
        <v>1696025.7288042505</v>
      </c>
      <c r="X54" s="1288">
        <v>1586927.2852955137</v>
      </c>
      <c r="Y54" s="1288">
        <v>1751680.8066526402</v>
      </c>
      <c r="Z54" s="1288">
        <v>1837642.937280776</v>
      </c>
      <c r="AA54" s="1288">
        <v>1709123.6094817058</v>
      </c>
      <c r="AB54" s="1288">
        <v>1753855.1899203651</v>
      </c>
      <c r="AC54" s="1288">
        <v>1718864.8409619222</v>
      </c>
      <c r="AD54" s="1288">
        <v>1842212.7029785593</v>
      </c>
      <c r="AE54" s="1288">
        <v>2000379.747833407</v>
      </c>
      <c r="AF54" s="1288"/>
      <c r="AG54" s="791" t="s">
        <v>1593</v>
      </c>
    </row>
    <row r="55" spans="1:33" s="161" customFormat="1" ht="12" customHeight="1" x14ac:dyDescent="0.2">
      <c r="A55" s="468" t="s">
        <v>459</v>
      </c>
      <c r="B55" s="217" t="s">
        <v>431</v>
      </c>
      <c r="C55" s="1270" t="s">
        <v>323</v>
      </c>
      <c r="D55" s="169"/>
      <c r="E55" s="944"/>
      <c r="F55" s="944"/>
      <c r="G55" s="944"/>
      <c r="H55" s="944"/>
      <c r="I55" s="944"/>
      <c r="J55" s="169"/>
      <c r="K55" s="169"/>
      <c r="L55" s="169"/>
      <c r="M55" s="169"/>
      <c r="N55" s="169"/>
      <c r="O55" s="1284"/>
      <c r="P55" s="1284"/>
      <c r="Q55" s="1284"/>
      <c r="R55" s="1284"/>
      <c r="S55" s="1284"/>
      <c r="T55" s="1284">
        <v>328922.61482305528</v>
      </c>
      <c r="U55" s="1284">
        <v>299629.17290475906</v>
      </c>
      <c r="V55" s="1284">
        <v>314343.22270383895</v>
      </c>
      <c r="W55" s="1284">
        <v>307888.78846442857</v>
      </c>
      <c r="X55" s="1284">
        <v>246191.61717036407</v>
      </c>
      <c r="Y55" s="1284">
        <v>298284.89428230049</v>
      </c>
      <c r="Z55" s="1284">
        <v>297125.43974895118</v>
      </c>
      <c r="AA55" s="1284">
        <v>277577.82461362507</v>
      </c>
      <c r="AB55" s="1284">
        <v>327760.54676232731</v>
      </c>
      <c r="AC55" s="1284">
        <v>317864.70275827684</v>
      </c>
      <c r="AD55" s="1284">
        <v>326679.31231798616</v>
      </c>
      <c r="AE55" s="1284">
        <v>339841.78266537131</v>
      </c>
      <c r="AF55" s="1284"/>
      <c r="AG55" s="790" t="s">
        <v>324</v>
      </c>
    </row>
    <row r="56" spans="1:33" s="161" customFormat="1" ht="12" customHeight="1" x14ac:dyDescent="0.2">
      <c r="A56" s="468" t="s">
        <v>460</v>
      </c>
      <c r="B56" s="217"/>
      <c r="C56" s="1270" t="s">
        <v>325</v>
      </c>
      <c r="D56" s="169"/>
      <c r="E56" s="944"/>
      <c r="F56" s="944"/>
      <c r="G56" s="944"/>
      <c r="H56" s="944"/>
      <c r="I56" s="944"/>
      <c r="J56" s="169"/>
      <c r="K56" s="169"/>
      <c r="L56" s="169"/>
      <c r="M56" s="169"/>
      <c r="N56" s="169"/>
      <c r="O56" s="1284"/>
      <c r="P56" s="1284"/>
      <c r="Q56" s="1284"/>
      <c r="R56" s="1284"/>
      <c r="S56" s="1284"/>
      <c r="T56" s="1284">
        <v>798401.18057466741</v>
      </c>
      <c r="U56" s="1284">
        <v>838981.26626648009</v>
      </c>
      <c r="V56" s="1284">
        <v>911666.46352011291</v>
      </c>
      <c r="W56" s="1284">
        <v>995005.68559573824</v>
      </c>
      <c r="X56" s="1284">
        <v>934773.38163221837</v>
      </c>
      <c r="Y56" s="1284">
        <v>1048013.8241875947</v>
      </c>
      <c r="Z56" s="1284">
        <v>1146609.3240619742</v>
      </c>
      <c r="AA56" s="1284">
        <v>1007270.8290735399</v>
      </c>
      <c r="AB56" s="1284">
        <v>1022788.0461910473</v>
      </c>
      <c r="AC56" s="1284">
        <v>945633.63534380554</v>
      </c>
      <c r="AD56" s="1284">
        <v>1077018.4712195324</v>
      </c>
      <c r="AE56" s="1284">
        <v>1118102.4676494962</v>
      </c>
      <c r="AF56" s="1284"/>
      <c r="AG56" s="790" t="s">
        <v>326</v>
      </c>
    </row>
    <row r="57" spans="1:33" s="161" customFormat="1" ht="12" customHeight="1" x14ac:dyDescent="0.2">
      <c r="A57" s="468" t="s">
        <v>461</v>
      </c>
      <c r="B57" s="217" t="s">
        <v>431</v>
      </c>
      <c r="C57" s="1270" t="s">
        <v>1316</v>
      </c>
      <c r="D57" s="169"/>
      <c r="E57" s="944"/>
      <c r="F57" s="944"/>
      <c r="G57" s="944"/>
      <c r="H57" s="944"/>
      <c r="I57" s="944"/>
      <c r="J57" s="169"/>
      <c r="K57" s="169"/>
      <c r="L57" s="169"/>
      <c r="M57" s="169"/>
      <c r="N57" s="169"/>
      <c r="O57" s="1284"/>
      <c r="P57" s="1284"/>
      <c r="Q57" s="1284"/>
      <c r="R57" s="1284"/>
      <c r="S57" s="1284"/>
      <c r="T57" s="1284">
        <v>490598.29487959092</v>
      </c>
      <c r="U57" s="1284">
        <v>461520.81298520928</v>
      </c>
      <c r="V57" s="1284">
        <v>475220.85062260408</v>
      </c>
      <c r="W57" s="1284">
        <v>512819.26306464401</v>
      </c>
      <c r="X57" s="1284">
        <v>463262.87425492646</v>
      </c>
      <c r="Y57" s="1284">
        <v>436524.53210467898</v>
      </c>
      <c r="Z57" s="1284">
        <v>440994.36186338699</v>
      </c>
      <c r="AA57" s="1284">
        <v>433846.96967695834</v>
      </c>
      <c r="AB57" s="1284">
        <v>422951.99269898387</v>
      </c>
      <c r="AC57" s="1284">
        <v>353133.31537476939</v>
      </c>
      <c r="AD57" s="1284">
        <v>324143.93922189687</v>
      </c>
      <c r="AE57" s="1284">
        <v>401665.28482056782</v>
      </c>
      <c r="AF57" s="1284"/>
      <c r="AG57" s="790" t="s">
        <v>310</v>
      </c>
    </row>
    <row r="58" spans="1:33" s="161" customFormat="1" ht="12" customHeight="1" x14ac:dyDescent="0.2">
      <c r="A58" s="468" t="s">
        <v>462</v>
      </c>
      <c r="B58" s="217" t="s">
        <v>431</v>
      </c>
      <c r="C58" s="1270" t="s">
        <v>1314</v>
      </c>
      <c r="D58" s="169"/>
      <c r="E58" s="944"/>
      <c r="F58" s="944"/>
      <c r="G58" s="944"/>
      <c r="H58" s="944"/>
      <c r="I58" s="944"/>
      <c r="J58" s="169"/>
      <c r="K58" s="169"/>
      <c r="L58" s="169"/>
      <c r="M58" s="169"/>
      <c r="N58" s="169"/>
      <c r="O58" s="1284"/>
      <c r="P58" s="1284"/>
      <c r="Q58" s="1284"/>
      <c r="R58" s="1284"/>
      <c r="S58" s="1284"/>
      <c r="T58" s="1284">
        <v>307781.56920244027</v>
      </c>
      <c r="U58" s="1284">
        <v>370416.04961658182</v>
      </c>
      <c r="V58" s="1284">
        <v>423343.44637993351</v>
      </c>
      <c r="W58" s="1284">
        <v>473351.32938045176</v>
      </c>
      <c r="X58" s="1284">
        <v>464405.20600170078</v>
      </c>
      <c r="Y58" s="1284">
        <v>604503.05522191746</v>
      </c>
      <c r="Z58" s="1284">
        <v>697854.78511878941</v>
      </c>
      <c r="AA58" s="1284">
        <v>564804.67859724141</v>
      </c>
      <c r="AB58" s="1284">
        <v>591374.02275590657</v>
      </c>
      <c r="AC58" s="1284">
        <v>588122.08799214743</v>
      </c>
      <c r="AD58" s="1284">
        <v>745993.33874760335</v>
      </c>
      <c r="AE58" s="1284">
        <v>710833.47108618985</v>
      </c>
      <c r="AF58" s="1284"/>
      <c r="AG58" s="790" t="s">
        <v>301</v>
      </c>
    </row>
    <row r="59" spans="1:33" s="161" customFormat="1" ht="12" customHeight="1" x14ac:dyDescent="0.2">
      <c r="A59" s="468" t="s">
        <v>464</v>
      </c>
      <c r="B59" s="217" t="s">
        <v>1439</v>
      </c>
      <c r="C59" s="1270" t="s">
        <v>1609</v>
      </c>
      <c r="D59" s="169"/>
      <c r="E59" s="944"/>
      <c r="F59" s="944"/>
      <c r="G59" s="944"/>
      <c r="H59" s="944"/>
      <c r="I59" s="944"/>
      <c r="J59" s="169"/>
      <c r="K59" s="169"/>
      <c r="L59" s="169"/>
      <c r="M59" s="169"/>
      <c r="N59" s="169"/>
      <c r="O59" s="1284"/>
      <c r="P59" s="1284"/>
      <c r="Q59" s="1284"/>
      <c r="R59" s="1284"/>
      <c r="S59" s="1284"/>
      <c r="T59" s="1284">
        <v>21.316492636175418</v>
      </c>
      <c r="U59" s="1284">
        <v>7044.4036646890863</v>
      </c>
      <c r="V59" s="1284">
        <v>13102.166517575233</v>
      </c>
      <c r="W59" s="1284">
        <v>8835.0931506425259</v>
      </c>
      <c r="X59" s="1284">
        <v>7105.3013755912443</v>
      </c>
      <c r="Y59" s="1284">
        <v>6986.2368609982414</v>
      </c>
      <c r="Z59" s="1284">
        <v>7760.1770797976696</v>
      </c>
      <c r="AA59" s="1284">
        <v>8619.1807993401671</v>
      </c>
      <c r="AB59" s="1284">
        <v>8462.0307361569012</v>
      </c>
      <c r="AC59" s="1284">
        <v>4378.2319768887573</v>
      </c>
      <c r="AD59" s="1284">
        <v>6881.1932500321809</v>
      </c>
      <c r="AE59" s="1284">
        <v>5603.7117427384537</v>
      </c>
      <c r="AF59" s="1284"/>
      <c r="AG59" s="790" t="s">
        <v>303</v>
      </c>
    </row>
    <row r="60" spans="1:33" s="161" customFormat="1" ht="12" customHeight="1" x14ac:dyDescent="0.2">
      <c r="A60" s="468" t="s">
        <v>1256</v>
      </c>
      <c r="C60" s="1271" t="s">
        <v>1613</v>
      </c>
      <c r="D60" s="1271"/>
      <c r="E60" s="1271"/>
      <c r="F60" s="1271"/>
      <c r="G60" s="1271"/>
      <c r="H60" s="1271"/>
      <c r="I60" s="1271"/>
      <c r="J60" s="1271"/>
      <c r="K60" s="1271"/>
      <c r="L60" s="1271"/>
      <c r="M60" s="1271"/>
      <c r="N60" s="1271"/>
      <c r="O60" s="1284"/>
      <c r="P60" s="1289"/>
      <c r="Q60" s="1289"/>
      <c r="R60" s="1289"/>
      <c r="S60" s="1289"/>
      <c r="T60" s="1289">
        <v>21.316492636175418</v>
      </c>
      <c r="U60" s="1289">
        <v>21.303794577064277</v>
      </c>
      <c r="V60" s="1289">
        <v>22.12730116477681</v>
      </c>
      <c r="W60" s="1289">
        <v>23.701787700501935</v>
      </c>
      <c r="X60" s="1289">
        <v>28.104029582947458</v>
      </c>
      <c r="Y60" s="1289">
        <v>20.748380882297035</v>
      </c>
      <c r="Z60" s="1289">
        <v>21.469309783506169</v>
      </c>
      <c r="AA60" s="1289">
        <v>22.182525928624599</v>
      </c>
      <c r="AB60" s="1289">
        <v>23.255093960533607</v>
      </c>
      <c r="AC60" s="1289">
        <v>21.420169362051155</v>
      </c>
      <c r="AD60" s="1289">
        <v>22.559818540896938</v>
      </c>
      <c r="AE60" s="1289">
        <v>18.010018903928128</v>
      </c>
      <c r="AF60" s="1289"/>
      <c r="AG60" s="268" t="s">
        <v>1639</v>
      </c>
    </row>
    <row r="61" spans="1:33" s="161" customFormat="1" ht="12" customHeight="1" x14ac:dyDescent="0.2">
      <c r="A61" s="468" t="s">
        <v>1257</v>
      </c>
      <c r="C61" s="1271" t="s">
        <v>1616</v>
      </c>
      <c r="D61" s="1271"/>
      <c r="E61" s="1271"/>
      <c r="F61" s="1271"/>
      <c r="G61" s="1271"/>
      <c r="H61" s="1271"/>
      <c r="I61" s="1271"/>
      <c r="J61" s="1271"/>
      <c r="K61" s="1271"/>
      <c r="L61" s="1271"/>
      <c r="M61" s="1271"/>
      <c r="N61" s="1271"/>
      <c r="O61" s="1284"/>
      <c r="P61" s="1289"/>
      <c r="Q61" s="1289"/>
      <c r="R61" s="1289"/>
      <c r="S61" s="1289"/>
      <c r="T61" s="1289">
        <v>0</v>
      </c>
      <c r="U61" s="1289">
        <v>7023.0998701120225</v>
      </c>
      <c r="V61" s="1289">
        <v>13080.039216410456</v>
      </c>
      <c r="W61" s="1289">
        <v>8811.391362942024</v>
      </c>
      <c r="X61" s="1289">
        <v>7077.1973460082972</v>
      </c>
      <c r="Y61" s="1289">
        <v>6965.4884801159442</v>
      </c>
      <c r="Z61" s="1289">
        <v>7738.7077700141635</v>
      </c>
      <c r="AA61" s="1289">
        <v>8596.998273411542</v>
      </c>
      <c r="AB61" s="1289">
        <v>8438.7756421963677</v>
      </c>
      <c r="AC61" s="1289">
        <v>4356.8118075267066</v>
      </c>
      <c r="AD61" s="1289">
        <v>6858.6334314912838</v>
      </c>
      <c r="AE61" s="1289">
        <v>5585.7017238345252</v>
      </c>
      <c r="AF61" s="1289"/>
      <c r="AG61" s="268" t="s">
        <v>1640</v>
      </c>
    </row>
    <row r="62" spans="1:33" s="161" customFormat="1" ht="12" customHeight="1" x14ac:dyDescent="0.2">
      <c r="A62" s="468" t="s">
        <v>1258</v>
      </c>
      <c r="B62" s="217"/>
      <c r="C62" s="1270" t="s">
        <v>257</v>
      </c>
      <c r="D62" s="169"/>
      <c r="E62" s="944"/>
      <c r="F62" s="944"/>
      <c r="G62" s="944"/>
      <c r="H62" s="944"/>
      <c r="I62" s="944"/>
      <c r="J62" s="169"/>
      <c r="K62" s="169"/>
      <c r="L62" s="169"/>
      <c r="M62" s="169"/>
      <c r="N62" s="169"/>
      <c r="O62" s="1284"/>
      <c r="P62" s="1284"/>
      <c r="Q62" s="1284"/>
      <c r="R62" s="1284"/>
      <c r="S62" s="1284"/>
      <c r="T62" s="1284">
        <v>240705.41915798935</v>
      </c>
      <c r="U62" s="1284">
        <v>235869.19912152816</v>
      </c>
      <c r="V62" s="1284">
        <v>228524.12322307593</v>
      </c>
      <c r="W62" s="1284">
        <v>230464.36483364823</v>
      </c>
      <c r="X62" s="1284">
        <v>219852.96639596164</v>
      </c>
      <c r="Y62" s="1284">
        <v>210568.28195120828</v>
      </c>
      <c r="Z62" s="1284">
        <v>211298.94630010505</v>
      </c>
      <c r="AA62" s="1284">
        <v>213589.18041993014</v>
      </c>
      <c r="AB62" s="1284">
        <v>216162.49103609633</v>
      </c>
      <c r="AC62" s="1284">
        <v>217709.64965491599</v>
      </c>
      <c r="AD62" s="1284">
        <v>221635.67752076429</v>
      </c>
      <c r="AE62" s="1284">
        <v>233369.85014967763</v>
      </c>
      <c r="AF62" s="1284"/>
      <c r="AG62" s="790" t="s">
        <v>1055</v>
      </c>
    </row>
    <row r="63" spans="1:33" s="161" customFormat="1" ht="12" customHeight="1" x14ac:dyDescent="0.2">
      <c r="A63" s="468" t="s">
        <v>1259</v>
      </c>
      <c r="B63" s="217"/>
      <c r="C63" s="1270" t="s">
        <v>1617</v>
      </c>
      <c r="D63" s="169"/>
      <c r="E63" s="944"/>
      <c r="F63" s="944"/>
      <c r="G63" s="944"/>
      <c r="H63" s="944"/>
      <c r="I63" s="944"/>
      <c r="J63" s="169"/>
      <c r="K63" s="169"/>
      <c r="L63" s="169"/>
      <c r="M63" s="169"/>
      <c r="N63" s="169"/>
      <c r="O63" s="1284"/>
      <c r="P63" s="1284"/>
      <c r="Q63" s="1284"/>
      <c r="R63" s="1284"/>
      <c r="S63" s="1284"/>
      <c r="T63" s="1284">
        <v>219124.58426146218</v>
      </c>
      <c r="U63" s="1284">
        <v>211601.11348621809</v>
      </c>
      <c r="V63" s="1284">
        <v>210449.79267208063</v>
      </c>
      <c r="W63" s="1284">
        <v>194084.0786474185</v>
      </c>
      <c r="X63" s="1284">
        <v>193764.39747835827</v>
      </c>
      <c r="Y63" s="1284">
        <v>190235.68475074074</v>
      </c>
      <c r="Z63" s="1284">
        <v>198298.63530767895</v>
      </c>
      <c r="AA63" s="1284">
        <v>198438.69382253988</v>
      </c>
      <c r="AB63" s="1284">
        <v>205502.7871688903</v>
      </c>
      <c r="AC63" s="1284">
        <v>214049.14410346825</v>
      </c>
      <c r="AD63" s="1284">
        <v>234631.45510757758</v>
      </c>
      <c r="AE63" s="1284">
        <v>209649.96616987977</v>
      </c>
      <c r="AF63" s="1284"/>
      <c r="AG63" s="790" t="s">
        <v>328</v>
      </c>
    </row>
    <row r="64" spans="1:33" s="161" customFormat="1" ht="12" customHeight="1" x14ac:dyDescent="0.2">
      <c r="A64" s="468" t="s">
        <v>1260</v>
      </c>
      <c r="B64" s="217"/>
      <c r="C64" s="1270" t="s">
        <v>1618</v>
      </c>
      <c r="D64" s="169"/>
      <c r="E64" s="944"/>
      <c r="F64" s="944"/>
      <c r="G64" s="944"/>
      <c r="H64" s="944"/>
      <c r="I64" s="944"/>
      <c r="J64" s="169"/>
      <c r="K64" s="169"/>
      <c r="L64" s="169"/>
      <c r="M64" s="169"/>
      <c r="N64" s="169"/>
      <c r="O64" s="1284"/>
      <c r="P64" s="1284"/>
      <c r="Q64" s="1284"/>
      <c r="R64" s="1284"/>
      <c r="S64" s="1284"/>
      <c r="T64" s="2374">
        <v>-60235.760182599151</v>
      </c>
      <c r="U64" s="2374">
        <v>-52320.282743210635</v>
      </c>
      <c r="V64" s="2374">
        <v>-50465.561566597367</v>
      </c>
      <c r="W64" s="2374">
        <v>-25261.829505088503</v>
      </c>
      <c r="X64" s="2374">
        <v>-24748.089229628698</v>
      </c>
      <c r="Y64" s="2374">
        <v>-17794.263346870277</v>
      </c>
      <c r="Z64" s="2374">
        <v>-26130.026365110651</v>
      </c>
      <c r="AA64" s="2374">
        <v>-24651.810894039223</v>
      </c>
      <c r="AB64" s="2374">
        <v>-27225.174201082755</v>
      </c>
      <c r="AC64" s="2374">
        <v>-32921.631035290688</v>
      </c>
      <c r="AD64" s="2374">
        <v>-53710.196427628587</v>
      </c>
      <c r="AE64" s="2374">
        <v>-25652.265587331891</v>
      </c>
      <c r="AF64" s="2374"/>
      <c r="AG64" s="790" t="s">
        <v>1218</v>
      </c>
    </row>
    <row r="65" spans="1:48" s="161" customFormat="1" ht="12" customHeight="1" x14ac:dyDescent="0.2">
      <c r="A65" s="468" t="s">
        <v>1261</v>
      </c>
      <c r="B65" s="217"/>
      <c r="C65" s="1270" t="s">
        <v>1619</v>
      </c>
      <c r="D65" s="169"/>
      <c r="E65" s="944"/>
      <c r="F65" s="944"/>
      <c r="G65" s="944"/>
      <c r="H65" s="944"/>
      <c r="I65" s="944"/>
      <c r="J65" s="169"/>
      <c r="K65" s="169"/>
      <c r="L65" s="169"/>
      <c r="M65" s="169"/>
      <c r="N65" s="169"/>
      <c r="O65" s="1284"/>
      <c r="P65" s="1284"/>
      <c r="Q65" s="1284"/>
      <c r="R65" s="1284"/>
      <c r="S65" s="1284"/>
      <c r="T65" s="1284">
        <v>14463.059417246388</v>
      </c>
      <c r="U65" s="1284">
        <v>13990.907927268674</v>
      </c>
      <c r="V65" s="1284">
        <v>13864.147156549461</v>
      </c>
      <c r="W65" s="1284">
        <v>12367.319254621272</v>
      </c>
      <c r="X65" s="1284">
        <v>10928.433405690706</v>
      </c>
      <c r="Y65" s="1284">
        <v>11421.183705326532</v>
      </c>
      <c r="Z65" s="1284">
        <v>12222.686323213722</v>
      </c>
      <c r="AA65" s="1284">
        <v>14022.704601462769</v>
      </c>
      <c r="AB65" s="1284">
        <v>14329.509204773092</v>
      </c>
      <c r="AC65" s="1284">
        <v>16458.307426484957</v>
      </c>
      <c r="AD65" s="1284">
        <v>18999.320409783191</v>
      </c>
      <c r="AE65" s="1284">
        <v>21756.223820685242</v>
      </c>
      <c r="AF65" s="1284"/>
      <c r="AG65" s="790" t="s">
        <v>1590</v>
      </c>
    </row>
    <row r="66" spans="1:48" s="161" customFormat="1" ht="12" customHeight="1" x14ac:dyDescent="0.2">
      <c r="A66" s="468" t="s">
        <v>1262</v>
      </c>
      <c r="B66" s="217"/>
      <c r="C66" s="1270" t="s">
        <v>1620</v>
      </c>
      <c r="D66" s="169"/>
      <c r="E66" s="944"/>
      <c r="F66" s="944"/>
      <c r="G66" s="944"/>
      <c r="H66" s="944"/>
      <c r="I66" s="944"/>
      <c r="J66" s="169"/>
      <c r="K66" s="169"/>
      <c r="L66" s="169"/>
      <c r="M66" s="169"/>
      <c r="N66" s="169"/>
      <c r="O66" s="1284"/>
      <c r="P66" s="1284"/>
      <c r="Q66" s="1284"/>
      <c r="R66" s="1284"/>
      <c r="S66" s="1284"/>
      <c r="T66" s="1284">
        <v>73563.257229926865</v>
      </c>
      <c r="U66" s="1284">
        <v>69103.69715744014</v>
      </c>
      <c r="V66" s="1284">
        <v>61920.215405620569</v>
      </c>
      <c r="W66" s="1284">
        <v>57046.040117655379</v>
      </c>
      <c r="X66" s="1284">
        <v>46805.626233661955</v>
      </c>
      <c r="Y66" s="1284">
        <v>33423.539072728367</v>
      </c>
      <c r="Z66" s="1284">
        <v>34031.290046655864</v>
      </c>
      <c r="AA66" s="1284">
        <v>32943.176028864589</v>
      </c>
      <c r="AB66" s="1284">
        <v>30696.886167676021</v>
      </c>
      <c r="AC66" s="1284">
        <v>27870.528209902634</v>
      </c>
      <c r="AD66" s="1284">
        <v>29493.337984678812</v>
      </c>
      <c r="AE66" s="1284">
        <v>35410.373615433607</v>
      </c>
      <c r="AF66" s="1284"/>
      <c r="AG66" s="790" t="s">
        <v>982</v>
      </c>
    </row>
    <row r="67" spans="1:48" s="161" customFormat="1" ht="12" customHeight="1" x14ac:dyDescent="0.2">
      <c r="A67" s="468" t="s">
        <v>1263</v>
      </c>
      <c r="C67" s="1270" t="s">
        <v>1621</v>
      </c>
      <c r="D67" s="267"/>
      <c r="E67" s="267"/>
      <c r="F67" s="267"/>
      <c r="G67" s="267"/>
      <c r="H67" s="267"/>
      <c r="I67" s="267"/>
      <c r="J67" s="267"/>
      <c r="K67" s="267"/>
      <c r="L67" s="267"/>
      <c r="M67" s="267"/>
      <c r="N67" s="267"/>
      <c r="O67" s="1284"/>
      <c r="P67" s="1290"/>
      <c r="Q67" s="1290"/>
      <c r="R67" s="1290"/>
      <c r="S67" s="1290"/>
      <c r="T67" s="1290">
        <v>6209.7215680469262</v>
      </c>
      <c r="U67" s="1290">
        <v>6506.2367061881005</v>
      </c>
      <c r="V67" s="1290">
        <v>7244.4704445773732</v>
      </c>
      <c r="W67" s="1290">
        <v>7771.2436809584278</v>
      </c>
      <c r="X67" s="1290">
        <v>6897.4014921205699</v>
      </c>
      <c r="Y67" s="1290">
        <v>6717.8622307170535</v>
      </c>
      <c r="Z67" s="1290">
        <v>7123.6390123328265</v>
      </c>
      <c r="AA67" s="1290">
        <v>7163.5831388978477</v>
      </c>
      <c r="AB67" s="1290">
        <v>7141.517304160323</v>
      </c>
      <c r="AC67" s="1290">
        <v>7746.6990496491535</v>
      </c>
      <c r="AD67" s="1290">
        <v>7778.2395536466929</v>
      </c>
      <c r="AE67" s="1290">
        <v>7794.4478689890893</v>
      </c>
      <c r="AF67" s="1290"/>
      <c r="AG67" s="790" t="s">
        <v>1643</v>
      </c>
    </row>
    <row r="68" spans="1:48" s="161" customFormat="1" ht="12" customHeight="1" x14ac:dyDescent="0.2">
      <c r="A68" s="468" t="s">
        <v>1264</v>
      </c>
      <c r="B68" s="217" t="s">
        <v>431</v>
      </c>
      <c r="C68" s="1270" t="s">
        <v>1135</v>
      </c>
      <c r="D68" s="169"/>
      <c r="E68" s="944"/>
      <c r="F68" s="944"/>
      <c r="G68" s="944"/>
      <c r="H68" s="944"/>
      <c r="I68" s="944"/>
      <c r="J68" s="169"/>
      <c r="K68" s="169"/>
      <c r="L68" s="169"/>
      <c r="M68" s="169"/>
      <c r="N68" s="169"/>
      <c r="O68" s="1284"/>
      <c r="P68" s="1284"/>
      <c r="Q68" s="1284"/>
      <c r="R68" s="1284"/>
      <c r="S68" s="1284"/>
      <c r="T68" s="1284">
        <v>222837.93455811357</v>
      </c>
      <c r="U68" s="1284">
        <v>195357.42167258949</v>
      </c>
      <c r="V68" s="1284">
        <v>185792.17349092622</v>
      </c>
      <c r="W68" s="1284">
        <v>162666.8899104356</v>
      </c>
      <c r="X68" s="1284">
        <v>186109.32009696914</v>
      </c>
      <c r="Y68" s="1284">
        <v>194813.80623153719</v>
      </c>
      <c r="Z68" s="1284">
        <v>182609.22716974551</v>
      </c>
      <c r="AA68" s="1284">
        <v>210685.775374611</v>
      </c>
      <c r="AB68" s="1284">
        <v>187144.10593089421</v>
      </c>
      <c r="AC68" s="1284">
        <v>237656.85320492397</v>
      </c>
      <c r="AD68" s="1284">
        <v>216879.24192027631</v>
      </c>
      <c r="AE68" s="1284">
        <v>309065.64736886189</v>
      </c>
      <c r="AF68" s="1284"/>
      <c r="AG68" s="790" t="s">
        <v>330</v>
      </c>
    </row>
    <row r="69" spans="1:48" ht="12" customHeight="1" x14ac:dyDescent="0.2">
      <c r="A69" s="468" t="s">
        <v>1265</v>
      </c>
      <c r="B69" s="217" t="s">
        <v>431</v>
      </c>
      <c r="C69" s="1270" t="s">
        <v>1622</v>
      </c>
      <c r="D69" s="169"/>
      <c r="E69" s="944"/>
      <c r="F69" s="944"/>
      <c r="G69" s="944"/>
      <c r="H69" s="944"/>
      <c r="I69" s="944"/>
      <c r="J69" s="169"/>
      <c r="K69" s="169"/>
      <c r="L69" s="169"/>
      <c r="M69" s="169"/>
      <c r="N69" s="169"/>
      <c r="O69" s="1284"/>
      <c r="P69" s="1284"/>
      <c r="Q69" s="1284"/>
      <c r="R69" s="1284"/>
      <c r="S69" s="1284"/>
      <c r="T69" s="1284">
        <v>186358.54378592721</v>
      </c>
      <c r="U69" s="1284">
        <v>165526.92770908843</v>
      </c>
      <c r="V69" s="1284">
        <v>160316.90988879127</v>
      </c>
      <c r="W69" s="1284">
        <v>143565.36199104702</v>
      </c>
      <c r="X69" s="1284">
        <v>165186.5714916861</v>
      </c>
      <c r="Y69" s="1284">
        <v>172340.54066821217</v>
      </c>
      <c r="Z69" s="1284">
        <v>158885.37705667823</v>
      </c>
      <c r="AA69" s="1284">
        <v>189009.05362014353</v>
      </c>
      <c r="AB69" s="1284">
        <v>163051.76307118553</v>
      </c>
      <c r="AC69" s="1284">
        <v>163589.36776979882</v>
      </c>
      <c r="AD69" s="1284">
        <v>167192.38238065472</v>
      </c>
      <c r="AE69" s="1284">
        <v>237725.26074194143</v>
      </c>
      <c r="AF69" s="1284"/>
      <c r="AG69" s="790"/>
      <c r="AH69" s="161"/>
      <c r="AI69" s="161"/>
      <c r="AJ69" s="161"/>
      <c r="AK69" s="161"/>
      <c r="AL69" s="161"/>
      <c r="AM69" s="161"/>
      <c r="AN69" s="161"/>
      <c r="AO69" s="161"/>
      <c r="AP69" s="161"/>
      <c r="AQ69" s="161"/>
      <c r="AR69" s="161"/>
      <c r="AS69" s="161"/>
      <c r="AT69" s="161"/>
      <c r="AU69" s="161"/>
      <c r="AV69" s="161"/>
    </row>
    <row r="70" spans="1:48" s="161" customFormat="1" ht="12" customHeight="1" x14ac:dyDescent="0.2">
      <c r="A70" s="468" t="s">
        <v>1266</v>
      </c>
      <c r="B70" s="217" t="s">
        <v>431</v>
      </c>
      <c r="C70" s="1272" t="s">
        <v>1623</v>
      </c>
      <c r="D70" s="867"/>
      <c r="E70" s="1277"/>
      <c r="F70" s="1277"/>
      <c r="G70" s="1277"/>
      <c r="H70" s="1277"/>
      <c r="I70" s="1277"/>
      <c r="J70" s="867"/>
      <c r="K70" s="867"/>
      <c r="L70" s="867"/>
      <c r="M70" s="867"/>
      <c r="N70" s="867"/>
      <c r="O70" s="1287"/>
      <c r="P70" s="1287"/>
      <c r="Q70" s="1287"/>
      <c r="R70" s="1287"/>
      <c r="S70" s="1287"/>
      <c r="T70" s="1287">
        <v>24690.133013309842</v>
      </c>
      <c r="U70" s="1287">
        <v>19459.592896927163</v>
      </c>
      <c r="V70" s="1287">
        <v>15262.798477838625</v>
      </c>
      <c r="W70" s="1287">
        <v>9390.1834708012739</v>
      </c>
      <c r="X70" s="1287">
        <v>13121.480870430929</v>
      </c>
      <c r="Y70" s="1287">
        <v>11784.837670479728</v>
      </c>
      <c r="Z70" s="1287">
        <v>11602.260037710239</v>
      </c>
      <c r="AA70" s="1287">
        <v>11458.450573633283</v>
      </c>
      <c r="AB70" s="1287">
        <v>12854.142055665059</v>
      </c>
      <c r="AC70" s="1287">
        <v>20646.831703041378</v>
      </c>
      <c r="AD70" s="1287">
        <v>20467.537226660414</v>
      </c>
      <c r="AE70" s="1287">
        <v>27537.705900695975</v>
      </c>
      <c r="AF70" s="1287"/>
      <c r="AG70" s="792"/>
    </row>
    <row r="71" spans="1:48" s="161" customFormat="1" ht="12" customHeight="1" x14ac:dyDescent="0.2">
      <c r="A71" s="468" t="s">
        <v>1267</v>
      </c>
      <c r="B71" s="217"/>
      <c r="C71" s="1278" t="s">
        <v>979</v>
      </c>
      <c r="D71" s="867"/>
      <c r="E71" s="1277"/>
      <c r="F71" s="1277"/>
      <c r="G71" s="1277"/>
      <c r="H71" s="1277"/>
      <c r="I71" s="1277"/>
      <c r="J71" s="867"/>
      <c r="K71" s="867"/>
      <c r="L71" s="867"/>
      <c r="M71" s="867"/>
      <c r="N71" s="867"/>
      <c r="O71" s="1287"/>
      <c r="P71" s="1287"/>
      <c r="Q71" s="1287"/>
      <c r="R71" s="1287"/>
      <c r="S71" s="1287"/>
      <c r="T71" s="1287">
        <v>1590867.1491138255</v>
      </c>
      <c r="U71" s="1287">
        <v>1569837.0599653567</v>
      </c>
      <c r="V71" s="1287">
        <v>1640325.9829379539</v>
      </c>
      <c r="W71" s="1287">
        <v>1696025.7288042507</v>
      </c>
      <c r="X71" s="1287">
        <v>1586927.2852955132</v>
      </c>
      <c r="Y71" s="1287">
        <v>1751680.8066526407</v>
      </c>
      <c r="Z71" s="1287">
        <v>1837642.937280776</v>
      </c>
      <c r="AA71" s="1287">
        <v>1709123.6094817063</v>
      </c>
      <c r="AB71" s="1287">
        <v>1753855.1899203651</v>
      </c>
      <c r="AC71" s="1287">
        <v>1718864.8409619222</v>
      </c>
      <c r="AD71" s="1287">
        <v>1842212.7029785593</v>
      </c>
      <c r="AE71" s="1287">
        <v>2000379.747833407</v>
      </c>
      <c r="AF71" s="1287"/>
      <c r="AG71" s="792" t="s">
        <v>979</v>
      </c>
      <c r="AH71" s="20"/>
      <c r="AI71" s="20"/>
      <c r="AJ71" s="20"/>
      <c r="AK71" s="20"/>
      <c r="AL71" s="20"/>
      <c r="AM71" s="20"/>
      <c r="AN71" s="20"/>
      <c r="AO71" s="20"/>
      <c r="AP71" s="20"/>
      <c r="AQ71" s="20"/>
      <c r="AR71" s="20"/>
      <c r="AS71" s="20"/>
      <c r="AT71" s="20"/>
      <c r="AU71" s="20"/>
      <c r="AV71" s="20"/>
    </row>
    <row r="72" spans="1:48" s="161" customFormat="1" ht="12" customHeight="1" x14ac:dyDescent="0.2">
      <c r="A72" s="468"/>
      <c r="B72" s="215"/>
      <c r="C72" s="987" t="s">
        <v>749</v>
      </c>
      <c r="D72" s="586"/>
      <c r="E72" s="985"/>
      <c r="F72" s="985"/>
      <c r="G72" s="985"/>
      <c r="H72" s="985"/>
      <c r="I72" s="985"/>
      <c r="J72" s="586"/>
      <c r="K72" s="586"/>
      <c r="L72" s="586"/>
      <c r="M72" s="586"/>
      <c r="N72" s="586"/>
      <c r="O72" s="1286"/>
      <c r="P72" s="1286"/>
      <c r="Q72" s="1286"/>
      <c r="R72" s="1286"/>
      <c r="S72" s="1286"/>
      <c r="T72" s="1286">
        <v>444267.04951979849</v>
      </c>
      <c r="U72" s="1286">
        <v>347734.97996369755</v>
      </c>
      <c r="V72" s="1286">
        <v>335449.51992296783</v>
      </c>
      <c r="W72" s="1286">
        <v>348126.62704088981</v>
      </c>
      <c r="X72" s="1286">
        <v>329057.86506566172</v>
      </c>
      <c r="Y72" s="1286">
        <v>298585.29175083793</v>
      </c>
      <c r="Z72" s="1286">
        <v>318415.40714639705</v>
      </c>
      <c r="AA72" s="1286">
        <v>331117.75135188055</v>
      </c>
      <c r="AB72" s="1286">
        <v>386426.74950905528</v>
      </c>
      <c r="AC72" s="1286">
        <v>323896.68367033324</v>
      </c>
      <c r="AD72" s="1286">
        <v>300607.85555981274</v>
      </c>
      <c r="AE72" s="1286">
        <v>398772.45114277647</v>
      </c>
      <c r="AF72" s="1286"/>
      <c r="AG72" s="986"/>
    </row>
    <row r="73" spans="1:48" s="161" customFormat="1" ht="12" customHeight="1" x14ac:dyDescent="0.2">
      <c r="A73" s="468"/>
      <c r="B73" s="215"/>
      <c r="C73" s="988" t="s">
        <v>750</v>
      </c>
      <c r="D73" s="582"/>
      <c r="E73" s="941"/>
      <c r="F73" s="941"/>
      <c r="G73" s="941"/>
      <c r="H73" s="941"/>
      <c r="I73" s="941"/>
      <c r="J73" s="582"/>
      <c r="K73" s="582"/>
      <c r="L73" s="582"/>
      <c r="M73" s="582"/>
      <c r="N73" s="582"/>
      <c r="O73" s="1287"/>
      <c r="P73" s="1287"/>
      <c r="Q73" s="1287"/>
      <c r="R73" s="1287"/>
      <c r="S73" s="1287"/>
      <c r="T73" s="1287">
        <v>853546.31810506899</v>
      </c>
      <c r="U73" s="1287">
        <v>798486.04111048207</v>
      </c>
      <c r="V73" s="1287">
        <v>797040.15931070282</v>
      </c>
      <c r="W73" s="1287">
        <v>818329.27064668422</v>
      </c>
      <c r="X73" s="1287">
        <v>753595.49796106049</v>
      </c>
      <c r="Y73" s="1287">
        <v>710293.59716491599</v>
      </c>
      <c r="Z73" s="1287">
        <v>701210.98627852288</v>
      </c>
      <c r="AA73" s="1287">
        <v>699670.84287896205</v>
      </c>
      <c r="AB73" s="1287">
        <v>688100.99519395223</v>
      </c>
      <c r="AC73" s="1287">
        <v>605305.58654147317</v>
      </c>
      <c r="AD73" s="1287">
        <v>566727.428606414</v>
      </c>
      <c r="AE73" s="1287">
        <v>651041.23925539223</v>
      </c>
      <c r="AF73" s="1287"/>
      <c r="AG73" s="792"/>
    </row>
    <row r="74" spans="1:48" s="161" customFormat="1" ht="12" customHeight="1" x14ac:dyDescent="0.2">
      <c r="A74" s="468"/>
      <c r="B74" s="217"/>
      <c r="C74" s="227" t="s">
        <v>1216</v>
      </c>
      <c r="D74" s="222"/>
      <c r="E74" s="222"/>
      <c r="F74" s="222"/>
      <c r="G74" s="222"/>
      <c r="H74" s="222"/>
      <c r="I74" s="222"/>
      <c r="J74" s="222"/>
      <c r="K74" s="222"/>
      <c r="L74" s="222"/>
      <c r="M74" s="222"/>
      <c r="N74" s="222"/>
      <c r="O74" s="222"/>
      <c r="P74" s="222"/>
      <c r="Q74" s="222"/>
      <c r="R74" s="222"/>
      <c r="S74" s="222"/>
      <c r="T74" s="222"/>
      <c r="W74" s="223"/>
      <c r="X74" s="223"/>
      <c r="Y74" s="223"/>
      <c r="Z74" s="223"/>
      <c r="AA74" s="223"/>
      <c r="AB74" s="223"/>
      <c r="AC74" s="223"/>
      <c r="AD74" s="223"/>
      <c r="AE74" s="223"/>
      <c r="AF74" s="223"/>
      <c r="AG74" s="223"/>
    </row>
    <row r="75" spans="1:48" s="161" customFormat="1" ht="20.100000000000001" customHeight="1" x14ac:dyDescent="0.15">
      <c r="A75" s="468"/>
      <c r="B75" s="22"/>
      <c r="C75" s="666" t="s">
        <v>1733</v>
      </c>
      <c r="D75" s="70"/>
      <c r="E75" s="70"/>
      <c r="F75" s="70"/>
      <c r="G75" s="70"/>
      <c r="H75" s="70"/>
      <c r="I75" s="70"/>
      <c r="J75" s="787"/>
      <c r="K75" s="787"/>
      <c r="L75" s="787"/>
      <c r="M75" s="787"/>
      <c r="N75" s="787"/>
      <c r="O75" s="787"/>
      <c r="P75" s="787"/>
      <c r="Q75" s="787"/>
      <c r="R75" s="787"/>
      <c r="S75" s="787"/>
      <c r="T75" s="787"/>
      <c r="U75" s="20"/>
      <c r="V75" s="20"/>
      <c r="W75" s="787"/>
      <c r="X75" s="787"/>
      <c r="Y75" s="787"/>
      <c r="Z75" s="787"/>
      <c r="AA75" s="787"/>
      <c r="AB75" s="787"/>
      <c r="AC75" s="787"/>
      <c r="AD75" s="787"/>
      <c r="AE75" s="787"/>
      <c r="AF75" s="787"/>
      <c r="AG75" s="787"/>
    </row>
    <row r="76" spans="1:48" s="161" customFormat="1" ht="12" customHeight="1" x14ac:dyDescent="0.2">
      <c r="A76" s="468"/>
      <c r="B76" s="217"/>
      <c r="C76" s="215"/>
      <c r="D76" s="159"/>
      <c r="E76" s="160"/>
      <c r="H76" s="215"/>
      <c r="I76" s="159"/>
      <c r="J76" s="160"/>
      <c r="K76" s="215"/>
      <c r="L76" s="215"/>
      <c r="M76" s="215"/>
      <c r="N76" s="215"/>
      <c r="O76" s="160"/>
      <c r="P76" s="215"/>
      <c r="Q76" s="215"/>
      <c r="R76" s="215"/>
      <c r="S76" s="215"/>
      <c r="T76" s="160" t="s">
        <v>1245</v>
      </c>
      <c r="W76" s="221"/>
      <c r="X76" s="221"/>
      <c r="Y76" s="221"/>
      <c r="Z76" s="221"/>
      <c r="AA76" s="221"/>
      <c r="AB76" s="221"/>
      <c r="AC76" s="221"/>
      <c r="AD76" s="221"/>
      <c r="AE76" s="221"/>
      <c r="AF76" s="221"/>
      <c r="AG76" s="221" t="s">
        <v>298</v>
      </c>
    </row>
    <row r="77" spans="1:48" s="161" customFormat="1" ht="12" customHeight="1" x14ac:dyDescent="0.2">
      <c r="A77" s="468"/>
      <c r="B77" s="217"/>
      <c r="C77" s="2788" t="s">
        <v>1422</v>
      </c>
      <c r="D77" s="526"/>
      <c r="E77" s="896"/>
      <c r="F77" s="896"/>
      <c r="G77" s="896"/>
      <c r="H77" s="896"/>
      <c r="I77" s="896"/>
      <c r="J77" s="526"/>
      <c r="K77" s="526"/>
      <c r="L77" s="526"/>
      <c r="M77" s="526"/>
      <c r="N77" s="526"/>
      <c r="O77" s="526"/>
      <c r="P77" s="526"/>
      <c r="Q77" s="526"/>
      <c r="R77" s="526"/>
      <c r="S77" s="526"/>
      <c r="T77" s="526" t="s">
        <v>489</v>
      </c>
      <c r="U77" s="526" t="s">
        <v>1232</v>
      </c>
      <c r="V77" s="526" t="s">
        <v>2147</v>
      </c>
      <c r="W77" s="526" t="s">
        <v>414</v>
      </c>
      <c r="X77" s="526" t="s">
        <v>168</v>
      </c>
      <c r="Y77" s="526" t="s">
        <v>428</v>
      </c>
      <c r="Z77" s="526" t="s">
        <v>1668</v>
      </c>
      <c r="AA77" s="526" t="s">
        <v>1677</v>
      </c>
      <c r="AB77" s="526" t="s">
        <v>1776</v>
      </c>
      <c r="AC77" s="526" t="s">
        <v>2148</v>
      </c>
      <c r="AD77" s="526" t="s">
        <v>2149</v>
      </c>
      <c r="AE77" s="526" t="s">
        <v>2150</v>
      </c>
      <c r="AF77" s="2460"/>
      <c r="AG77" s="2760" t="s">
        <v>1242</v>
      </c>
    </row>
    <row r="78" spans="1:48" s="161" customFormat="1" ht="12" customHeight="1" x14ac:dyDescent="0.2">
      <c r="A78" s="310" t="s">
        <v>1158</v>
      </c>
      <c r="B78" s="217"/>
      <c r="C78" s="2789"/>
      <c r="D78" s="527"/>
      <c r="E78" s="898"/>
      <c r="F78" s="898"/>
      <c r="G78" s="898"/>
      <c r="H78" s="898"/>
      <c r="I78" s="898"/>
      <c r="J78" s="527"/>
      <c r="K78" s="527"/>
      <c r="L78" s="527"/>
      <c r="M78" s="527"/>
      <c r="N78" s="527"/>
      <c r="O78" s="527"/>
      <c r="P78" s="527"/>
      <c r="Q78" s="527"/>
      <c r="R78" s="527"/>
      <c r="S78" s="527"/>
      <c r="T78" s="527">
        <v>2011</v>
      </c>
      <c r="U78" s="527">
        <v>2012</v>
      </c>
      <c r="V78" s="527">
        <v>2013</v>
      </c>
      <c r="W78" s="527">
        <v>2014</v>
      </c>
      <c r="X78" s="527">
        <v>2015</v>
      </c>
      <c r="Y78" s="527">
        <v>2016</v>
      </c>
      <c r="Z78" s="527">
        <v>2017</v>
      </c>
      <c r="AA78" s="527">
        <v>2018</v>
      </c>
      <c r="AB78" s="527">
        <v>2019</v>
      </c>
      <c r="AC78" s="527">
        <v>2020</v>
      </c>
      <c r="AD78" s="527">
        <v>2021</v>
      </c>
      <c r="AE78" s="527">
        <v>2022</v>
      </c>
      <c r="AF78" s="1148"/>
      <c r="AG78" s="2761"/>
    </row>
    <row r="79" spans="1:48" s="161" customFormat="1" ht="12" customHeight="1" x14ac:dyDescent="0.2">
      <c r="A79" s="468" t="s">
        <v>443</v>
      </c>
      <c r="B79" s="217" t="s">
        <v>431</v>
      </c>
      <c r="C79" s="1270" t="s">
        <v>1624</v>
      </c>
      <c r="D79" s="581"/>
      <c r="E79" s="937"/>
      <c r="F79" s="937"/>
      <c r="G79" s="937"/>
      <c r="H79" s="937"/>
      <c r="I79" s="937"/>
      <c r="J79" s="581"/>
      <c r="K79" s="581"/>
      <c r="L79" s="581"/>
      <c r="M79" s="581"/>
      <c r="N79" s="581"/>
      <c r="O79" s="1284"/>
      <c r="P79" s="1284"/>
      <c r="Q79" s="1284"/>
      <c r="R79" s="1284"/>
      <c r="S79" s="1284"/>
      <c r="T79" s="1284">
        <v>59486.747681340625</v>
      </c>
      <c r="U79" s="1284">
        <v>60966.673050976206</v>
      </c>
      <c r="V79" s="1284">
        <v>61327.424372653753</v>
      </c>
      <c r="W79" s="1284">
        <v>57620.702485644797</v>
      </c>
      <c r="X79" s="1284">
        <v>54376.132952210566</v>
      </c>
      <c r="Y79" s="1284">
        <v>50267.541677327834</v>
      </c>
      <c r="Z79" s="1284">
        <v>56670.31247005042</v>
      </c>
      <c r="AA79" s="1284">
        <v>40348.118516450158</v>
      </c>
      <c r="AB79" s="1284">
        <v>36862.609300336604</v>
      </c>
      <c r="AC79" s="1284">
        <v>32346.222027601401</v>
      </c>
      <c r="AD79" s="1284">
        <v>31856.056413312646</v>
      </c>
      <c r="AE79" s="1284">
        <v>28822.728152420823</v>
      </c>
      <c r="AF79" s="1284"/>
      <c r="AG79" s="790" t="s">
        <v>1423</v>
      </c>
    </row>
    <row r="80" spans="1:48" s="161" customFormat="1" ht="12" customHeight="1" x14ac:dyDescent="0.2">
      <c r="A80" s="468" t="s">
        <v>1156</v>
      </c>
      <c r="B80" s="217"/>
      <c r="C80" s="1270" t="s">
        <v>1316</v>
      </c>
      <c r="D80" s="581"/>
      <c r="E80" s="937"/>
      <c r="F80" s="937"/>
      <c r="G80" s="937"/>
      <c r="H80" s="937"/>
      <c r="I80" s="937"/>
      <c r="J80" s="581"/>
      <c r="K80" s="581"/>
      <c r="L80" s="581"/>
      <c r="M80" s="581"/>
      <c r="N80" s="581"/>
      <c r="O80" s="1284"/>
      <c r="P80" s="1284"/>
      <c r="Q80" s="1284"/>
      <c r="R80" s="1284"/>
      <c r="S80" s="1284"/>
      <c r="T80" s="1284">
        <v>58378.06544703729</v>
      </c>
      <c r="U80" s="1284">
        <v>59759.339514948799</v>
      </c>
      <c r="V80" s="1284">
        <v>60108.826086666624</v>
      </c>
      <c r="W80" s="1284">
        <v>56355.794052407022</v>
      </c>
      <c r="X80" s="1284">
        <v>53092.251652324871</v>
      </c>
      <c r="Y80" s="1284">
        <v>48916.845524521617</v>
      </c>
      <c r="Z80" s="1284">
        <v>55274.614506667131</v>
      </c>
      <c r="AA80" s="1284">
        <v>38922.71446108479</v>
      </c>
      <c r="AB80" s="1284">
        <v>35565.611508422575</v>
      </c>
      <c r="AC80" s="1284">
        <v>31106.101587057488</v>
      </c>
      <c r="AD80" s="1284">
        <v>30624.960689745683</v>
      </c>
      <c r="AE80" s="1284">
        <v>27699.239919584739</v>
      </c>
      <c r="AF80" s="1284"/>
      <c r="AG80" s="790" t="s">
        <v>1466</v>
      </c>
    </row>
    <row r="81" spans="1:33" s="161" customFormat="1" ht="12" customHeight="1" x14ac:dyDescent="0.2">
      <c r="A81" s="468" t="s">
        <v>446</v>
      </c>
      <c r="B81" s="217" t="s">
        <v>431</v>
      </c>
      <c r="C81" s="1270" t="s">
        <v>1319</v>
      </c>
      <c r="D81" s="581"/>
      <c r="E81" s="937"/>
      <c r="F81" s="937"/>
      <c r="G81" s="937"/>
      <c r="H81" s="937"/>
      <c r="I81" s="937"/>
      <c r="J81" s="581"/>
      <c r="K81" s="581"/>
      <c r="L81" s="581"/>
      <c r="M81" s="581"/>
      <c r="N81" s="581"/>
      <c r="O81" s="1284"/>
      <c r="P81" s="1284"/>
      <c r="Q81" s="1284"/>
      <c r="R81" s="1284"/>
      <c r="S81" s="1284"/>
      <c r="T81" s="1284">
        <v>1108.6822343033309</v>
      </c>
      <c r="U81" s="1284">
        <v>1207.3335360274073</v>
      </c>
      <c r="V81" s="1284">
        <v>1218.5982859871281</v>
      </c>
      <c r="W81" s="1284">
        <v>1264.908433237772</v>
      </c>
      <c r="X81" s="1284">
        <v>1283.8812998856952</v>
      </c>
      <c r="Y81" s="1284">
        <v>1350.6961528062161</v>
      </c>
      <c r="Z81" s="1284">
        <v>1395.6979633832916</v>
      </c>
      <c r="AA81" s="1284">
        <v>1425.4040553653683</v>
      </c>
      <c r="AB81" s="1284">
        <v>1296.997791914031</v>
      </c>
      <c r="AC81" s="1284">
        <v>1240.1204405439132</v>
      </c>
      <c r="AD81" s="1284">
        <v>1231.0957235669632</v>
      </c>
      <c r="AE81" s="1284">
        <v>1123.4882328360848</v>
      </c>
      <c r="AF81" s="1284"/>
      <c r="AG81" s="790" t="s">
        <v>333</v>
      </c>
    </row>
    <row r="82" spans="1:33" s="161" customFormat="1" ht="12" customHeight="1" x14ac:dyDescent="0.2">
      <c r="A82" s="468" t="s">
        <v>447</v>
      </c>
      <c r="B82" s="217" t="s">
        <v>431</v>
      </c>
      <c r="C82" s="1270" t="s">
        <v>216</v>
      </c>
      <c r="D82" s="581"/>
      <c r="E82" s="937"/>
      <c r="F82" s="937"/>
      <c r="G82" s="937"/>
      <c r="H82" s="937"/>
      <c r="I82" s="937"/>
      <c r="J82" s="581"/>
      <c r="K82" s="581"/>
      <c r="L82" s="581"/>
      <c r="M82" s="581"/>
      <c r="N82" s="581"/>
      <c r="O82" s="1284"/>
      <c r="P82" s="1284"/>
      <c r="Q82" s="1284"/>
      <c r="R82" s="1284"/>
      <c r="S82" s="1284"/>
      <c r="T82" s="1284">
        <v>386977.86487648124</v>
      </c>
      <c r="U82" s="1284">
        <v>385401.26405228954</v>
      </c>
      <c r="V82" s="1284">
        <v>381157.48449444893</v>
      </c>
      <c r="W82" s="1284">
        <v>385488.17906279268</v>
      </c>
      <c r="X82" s="1284">
        <v>396237.95141836116</v>
      </c>
      <c r="Y82" s="1284">
        <v>412061.72089699376</v>
      </c>
      <c r="Z82" s="1284">
        <v>413741.61784002022</v>
      </c>
      <c r="AA82" s="1284">
        <v>413418.36430419935</v>
      </c>
      <c r="AB82" s="1284">
        <v>427711.0477847968</v>
      </c>
      <c r="AC82" s="1284">
        <v>444484.26766587025</v>
      </c>
      <c r="AD82" s="1284">
        <v>529259.80043778825</v>
      </c>
      <c r="AE82" s="1284">
        <v>486814.16498407291</v>
      </c>
      <c r="AF82" s="1284"/>
      <c r="AG82" s="790" t="s">
        <v>1644</v>
      </c>
    </row>
    <row r="83" spans="1:33" s="161" customFormat="1" ht="12" customHeight="1" x14ac:dyDescent="0.2">
      <c r="A83" s="468" t="s">
        <v>448</v>
      </c>
      <c r="B83" s="217" t="s">
        <v>431</v>
      </c>
      <c r="C83" s="1270" t="s">
        <v>1320</v>
      </c>
      <c r="D83" s="581"/>
      <c r="E83" s="937"/>
      <c r="F83" s="937"/>
      <c r="G83" s="937"/>
      <c r="H83" s="937"/>
      <c r="I83" s="937"/>
      <c r="J83" s="581"/>
      <c r="K83" s="581"/>
      <c r="L83" s="581"/>
      <c r="M83" s="581"/>
      <c r="N83" s="581"/>
      <c r="O83" s="1284"/>
      <c r="P83" s="1284"/>
      <c r="Q83" s="1284"/>
      <c r="R83" s="1284"/>
      <c r="S83" s="1284"/>
      <c r="T83" s="1284">
        <v>132775.13023155782</v>
      </c>
      <c r="U83" s="1284">
        <v>133160.55563435834</v>
      </c>
      <c r="V83" s="1284">
        <v>131713.05357442636</v>
      </c>
      <c r="W83" s="1284">
        <v>126205.00291579637</v>
      </c>
      <c r="X83" s="1284">
        <v>128394.65609166241</v>
      </c>
      <c r="Y83" s="1284">
        <v>127538.24532966988</v>
      </c>
      <c r="Z83" s="1284">
        <v>125289.751243071</v>
      </c>
      <c r="AA83" s="1284">
        <v>125666.4214249612</v>
      </c>
      <c r="AB83" s="1284">
        <v>125115.25520046824</v>
      </c>
      <c r="AC83" s="1284">
        <v>124141.46605460088</v>
      </c>
      <c r="AD83" s="1284">
        <v>127186.51563042504</v>
      </c>
      <c r="AE83" s="1284">
        <v>127011.58887846902</v>
      </c>
      <c r="AF83" s="1284"/>
      <c r="AG83" s="790" t="s">
        <v>328</v>
      </c>
    </row>
    <row r="84" spans="1:33" s="161" customFormat="1" ht="12" customHeight="1" x14ac:dyDescent="0.2">
      <c r="A84" s="468" t="s">
        <v>449</v>
      </c>
      <c r="B84" s="217" t="s">
        <v>431</v>
      </c>
      <c r="C84" s="1270" t="s">
        <v>1625</v>
      </c>
      <c r="D84" s="581"/>
      <c r="E84" s="937"/>
      <c r="F84" s="937"/>
      <c r="G84" s="937"/>
      <c r="H84" s="937"/>
      <c r="I84" s="937"/>
      <c r="J84" s="581"/>
      <c r="K84" s="581"/>
      <c r="L84" s="581"/>
      <c r="M84" s="581"/>
      <c r="N84" s="581"/>
      <c r="O84" s="1284"/>
      <c r="P84" s="1284"/>
      <c r="Q84" s="1284"/>
      <c r="R84" s="1284"/>
      <c r="S84" s="1284"/>
      <c r="T84" s="1284">
        <v>63679.53935031424</v>
      </c>
      <c r="U84" s="1284">
        <v>62329.030468624907</v>
      </c>
      <c r="V84" s="1284">
        <v>60151.062318621982</v>
      </c>
      <c r="W84" s="1284">
        <v>54022.346835406592</v>
      </c>
      <c r="X84" s="1284">
        <v>54568.725594229065</v>
      </c>
      <c r="Y84" s="1284">
        <v>54063.960184613228</v>
      </c>
      <c r="Z84" s="1284">
        <v>52333.5612569074</v>
      </c>
      <c r="AA84" s="1284">
        <v>51553.516661814479</v>
      </c>
      <c r="AB84" s="1284">
        <v>51022.522882613732</v>
      </c>
      <c r="AC84" s="1284">
        <v>51295.639223183338</v>
      </c>
      <c r="AD84" s="1284">
        <v>51237.30680669922</v>
      </c>
      <c r="AE84" s="1284">
        <v>49402.578062649722</v>
      </c>
      <c r="AF84" s="1284"/>
      <c r="AG84" s="790" t="s">
        <v>311</v>
      </c>
    </row>
    <row r="85" spans="1:33" s="161" customFormat="1" ht="12" customHeight="1" x14ac:dyDescent="0.2">
      <c r="A85" s="468" t="s">
        <v>450</v>
      </c>
      <c r="B85" s="217" t="s">
        <v>431</v>
      </c>
      <c r="C85" s="1270" t="s">
        <v>1321</v>
      </c>
      <c r="D85" s="581"/>
      <c r="E85" s="937"/>
      <c r="F85" s="937"/>
      <c r="G85" s="937"/>
      <c r="H85" s="937"/>
      <c r="I85" s="937"/>
      <c r="J85" s="581"/>
      <c r="K85" s="581"/>
      <c r="L85" s="581"/>
      <c r="M85" s="581"/>
      <c r="N85" s="581"/>
      <c r="O85" s="1284"/>
      <c r="P85" s="1284"/>
      <c r="Q85" s="1284"/>
      <c r="R85" s="1284"/>
      <c r="S85" s="1284"/>
      <c r="T85" s="1284">
        <v>190523.19529460918</v>
      </c>
      <c r="U85" s="1284">
        <v>189911.67794930629</v>
      </c>
      <c r="V85" s="1284">
        <v>189293.36860140058</v>
      </c>
      <c r="W85" s="1284">
        <v>205260.82931158971</v>
      </c>
      <c r="X85" s="1284">
        <v>213274.56973246971</v>
      </c>
      <c r="Y85" s="1284">
        <v>230459.51538271067</v>
      </c>
      <c r="Z85" s="1284">
        <v>236118.30534004184</v>
      </c>
      <c r="AA85" s="1284">
        <v>236198.42621742366</v>
      </c>
      <c r="AB85" s="1284">
        <v>251573.26970171486</v>
      </c>
      <c r="AC85" s="1284">
        <v>269047.16238808603</v>
      </c>
      <c r="AD85" s="1284">
        <v>350835.97800066398</v>
      </c>
      <c r="AE85" s="1284">
        <v>310399.99804295419</v>
      </c>
      <c r="AF85" s="1284"/>
      <c r="AG85" s="790" t="s">
        <v>1590</v>
      </c>
    </row>
    <row r="86" spans="1:33" s="161" customFormat="1" ht="12" customHeight="1" x14ac:dyDescent="0.2">
      <c r="A86" s="468" t="s">
        <v>451</v>
      </c>
      <c r="B86" s="217" t="s">
        <v>431</v>
      </c>
      <c r="C86" s="1270" t="s">
        <v>218</v>
      </c>
      <c r="D86" s="581"/>
      <c r="E86" s="937"/>
      <c r="F86" s="937"/>
      <c r="G86" s="937"/>
      <c r="H86" s="937"/>
      <c r="I86" s="937"/>
      <c r="J86" s="581"/>
      <c r="K86" s="581"/>
      <c r="L86" s="581"/>
      <c r="M86" s="581"/>
      <c r="N86" s="581"/>
      <c r="O86" s="1284"/>
      <c r="P86" s="1284"/>
      <c r="Q86" s="1284"/>
      <c r="R86" s="1284"/>
      <c r="S86" s="1284"/>
      <c r="T86" s="1284">
        <v>672385.23921321833</v>
      </c>
      <c r="U86" s="1284">
        <v>693559.51442792593</v>
      </c>
      <c r="V86" s="1284">
        <v>700187.16438959737</v>
      </c>
      <c r="W86" s="1284">
        <v>717696.23198599275</v>
      </c>
      <c r="X86" s="1284">
        <v>857826.85593090975</v>
      </c>
      <c r="Y86" s="1284">
        <v>845573.58004338783</v>
      </c>
      <c r="Z86" s="1284">
        <v>933905.84856233804</v>
      </c>
      <c r="AA86" s="1284">
        <v>921162.57062136778</v>
      </c>
      <c r="AB86" s="1284">
        <v>931654.29738006042</v>
      </c>
      <c r="AC86" s="1284">
        <v>1050863.9583865728</v>
      </c>
      <c r="AD86" s="1284">
        <v>1159409.1250437652</v>
      </c>
      <c r="AE86" s="1284">
        <v>1133094.177600028</v>
      </c>
      <c r="AF86" s="1284"/>
      <c r="AG86" s="790" t="s">
        <v>1645</v>
      </c>
    </row>
    <row r="87" spans="1:33" s="161" customFormat="1" ht="12" customHeight="1" x14ac:dyDescent="0.2">
      <c r="A87" s="468" t="s">
        <v>452</v>
      </c>
      <c r="B87" s="217" t="s">
        <v>431</v>
      </c>
      <c r="C87" s="1270" t="s">
        <v>1595</v>
      </c>
      <c r="D87" s="581"/>
      <c r="E87" s="937"/>
      <c r="F87" s="937"/>
      <c r="G87" s="937"/>
      <c r="H87" s="937"/>
      <c r="I87" s="937"/>
      <c r="J87" s="581"/>
      <c r="K87" s="581"/>
      <c r="L87" s="581"/>
      <c r="M87" s="581"/>
      <c r="N87" s="581"/>
      <c r="O87" s="1284"/>
      <c r="P87" s="1284"/>
      <c r="Q87" s="1284"/>
      <c r="R87" s="1284"/>
      <c r="S87" s="1284"/>
      <c r="T87" s="1284">
        <v>331.83728528814254</v>
      </c>
      <c r="U87" s="1284">
        <v>285.10784956944696</v>
      </c>
      <c r="V87" s="1284">
        <v>281.8063381694576</v>
      </c>
      <c r="W87" s="1284">
        <v>268.57530337666356</v>
      </c>
      <c r="X87" s="1284">
        <v>303.11120248888903</v>
      </c>
      <c r="Y87" s="1284">
        <v>301.1846219488271</v>
      </c>
      <c r="Z87" s="1284">
        <v>285.6061031718595</v>
      </c>
      <c r="AA87" s="1284">
        <v>352.47784408747737</v>
      </c>
      <c r="AB87" s="1284">
        <v>287.84918642448116</v>
      </c>
      <c r="AC87" s="1284">
        <v>277.33732798416651</v>
      </c>
      <c r="AD87" s="1284">
        <v>277.43648166663371</v>
      </c>
      <c r="AE87" s="1284">
        <v>397.97896649399127</v>
      </c>
      <c r="AF87" s="1284"/>
      <c r="AG87" s="790" t="s">
        <v>202</v>
      </c>
    </row>
    <row r="88" spans="1:33" s="161" customFormat="1" ht="12" customHeight="1" x14ac:dyDescent="0.2">
      <c r="A88" s="468" t="s">
        <v>439</v>
      </c>
      <c r="B88" s="217" t="s">
        <v>431</v>
      </c>
      <c r="C88" s="1270" t="s">
        <v>219</v>
      </c>
      <c r="D88" s="581"/>
      <c r="E88" s="937"/>
      <c r="F88" s="937"/>
      <c r="G88" s="937"/>
      <c r="H88" s="937"/>
      <c r="I88" s="937"/>
      <c r="J88" s="581"/>
      <c r="K88" s="581"/>
      <c r="L88" s="581"/>
      <c r="M88" s="581"/>
      <c r="N88" s="581"/>
      <c r="O88" s="1284"/>
      <c r="P88" s="1284"/>
      <c r="Q88" s="1284"/>
      <c r="R88" s="1284"/>
      <c r="S88" s="1284"/>
      <c r="T88" s="1284">
        <v>1966418.2968386603</v>
      </c>
      <c r="U88" s="1284">
        <v>1964405.4797101761</v>
      </c>
      <c r="V88" s="1284">
        <v>1969161.8150689187</v>
      </c>
      <c r="W88" s="1284">
        <v>2013887.3817113638</v>
      </c>
      <c r="X88" s="1284">
        <v>2057771.8884131466</v>
      </c>
      <c r="Y88" s="1284">
        <v>2065134.6847630716</v>
      </c>
      <c r="Z88" s="1284">
        <v>2065268.0015055058</v>
      </c>
      <c r="AA88" s="1284">
        <v>2097746.6498755515</v>
      </c>
      <c r="AB88" s="1284">
        <v>2124224.3905315949</v>
      </c>
      <c r="AC88" s="1284">
        <v>2617285.7477087043</v>
      </c>
      <c r="AD88" s="1284">
        <v>2277852.4884331757</v>
      </c>
      <c r="AE88" s="1284">
        <v>2303700.3820031956</v>
      </c>
      <c r="AF88" s="1284"/>
      <c r="AG88" s="790" t="s">
        <v>1646</v>
      </c>
    </row>
    <row r="89" spans="1:33" s="161" customFormat="1" ht="12" customHeight="1" x14ac:dyDescent="0.2">
      <c r="A89" s="468" t="s">
        <v>491</v>
      </c>
      <c r="B89" s="217" t="s">
        <v>431</v>
      </c>
      <c r="C89" s="1270" t="s">
        <v>1626</v>
      </c>
      <c r="D89" s="581"/>
      <c r="E89" s="937"/>
      <c r="F89" s="937"/>
      <c r="G89" s="937"/>
      <c r="H89" s="937"/>
      <c r="I89" s="937"/>
      <c r="J89" s="581"/>
      <c r="K89" s="581"/>
      <c r="L89" s="581"/>
      <c r="M89" s="581"/>
      <c r="N89" s="581"/>
      <c r="O89" s="1284"/>
      <c r="P89" s="1284"/>
      <c r="Q89" s="1284"/>
      <c r="R89" s="1284"/>
      <c r="S89" s="1284"/>
      <c r="T89" s="2374">
        <v>-81919.463154178578</v>
      </c>
      <c r="U89" s="2374">
        <v>-67916.953358866274</v>
      </c>
      <c r="V89" s="2374">
        <v>-36631.236687300727</v>
      </c>
      <c r="W89" s="2374">
        <v>-30232.08630342735</v>
      </c>
      <c r="X89" s="2374">
        <v>-33413.152174708433</v>
      </c>
      <c r="Y89" s="2374">
        <v>-59791.995915570296</v>
      </c>
      <c r="Z89" s="2374">
        <v>-57893.606035115663</v>
      </c>
      <c r="AA89" s="2374">
        <v>-18550.48504152149</v>
      </c>
      <c r="AB89" s="2374">
        <v>-42950.883675902151</v>
      </c>
      <c r="AC89" s="2374">
        <v>-456160.3141718097</v>
      </c>
      <c r="AD89" s="2374">
        <v>30905.314206120558</v>
      </c>
      <c r="AE89" s="2374">
        <v>435917.02910393104</v>
      </c>
      <c r="AF89" s="2374"/>
      <c r="AG89" s="790" t="s">
        <v>1647</v>
      </c>
    </row>
    <row r="90" spans="1:33" s="161" customFormat="1" ht="12" customHeight="1" x14ac:dyDescent="0.2">
      <c r="A90" s="468" t="s">
        <v>490</v>
      </c>
      <c r="B90" s="217"/>
      <c r="C90" s="1353" t="s">
        <v>1593</v>
      </c>
      <c r="D90" s="1266"/>
      <c r="E90" s="1267"/>
      <c r="F90" s="1267"/>
      <c r="G90" s="1267"/>
      <c r="H90" s="1267"/>
      <c r="I90" s="1267"/>
      <c r="J90" s="1266"/>
      <c r="K90" s="1266"/>
      <c r="L90" s="1266"/>
      <c r="M90" s="1266"/>
      <c r="N90" s="1266"/>
      <c r="O90" s="1291"/>
      <c r="P90" s="1291"/>
      <c r="Q90" s="1291"/>
      <c r="R90" s="1291"/>
      <c r="S90" s="1291"/>
      <c r="T90" s="1291">
        <v>3003348.685455522</v>
      </c>
      <c r="U90" s="1291">
        <v>3036415.9778825017</v>
      </c>
      <c r="V90" s="1291">
        <v>3075202.6516383179</v>
      </c>
      <c r="W90" s="1291">
        <v>3144460.4089423665</v>
      </c>
      <c r="X90" s="1291">
        <v>3332799.6765399193</v>
      </c>
      <c r="Y90" s="1291">
        <v>3313245.531465211</v>
      </c>
      <c r="Z90" s="1291">
        <v>3411692.1743427985</v>
      </c>
      <c r="AA90" s="1291">
        <v>3454125.2182760471</v>
      </c>
      <c r="AB90" s="1291">
        <v>3477501.4613208864</v>
      </c>
      <c r="AC90" s="1291">
        <v>3688819.8816169389</v>
      </c>
      <c r="AD90" s="1291">
        <v>4029282.7845341624</v>
      </c>
      <c r="AE90" s="1291">
        <v>4388348.4818436485</v>
      </c>
      <c r="AF90" s="1291"/>
      <c r="AG90" s="1268" t="s">
        <v>1593</v>
      </c>
    </row>
    <row r="91" spans="1:33" s="161" customFormat="1" ht="12" customHeight="1" x14ac:dyDescent="0.2">
      <c r="A91" s="468" t="s">
        <v>453</v>
      </c>
      <c r="B91" s="217"/>
      <c r="C91" s="1354" t="s">
        <v>1601</v>
      </c>
      <c r="D91" s="1264"/>
      <c r="E91" s="1265"/>
      <c r="F91" s="1265"/>
      <c r="G91" s="1265"/>
      <c r="H91" s="1265"/>
      <c r="I91" s="1265"/>
      <c r="J91" s="1264"/>
      <c r="K91" s="1264"/>
      <c r="L91" s="1264"/>
      <c r="M91" s="1264"/>
      <c r="N91" s="1264"/>
      <c r="O91" s="1284"/>
      <c r="P91" s="1284"/>
      <c r="Q91" s="1284"/>
      <c r="R91" s="1284"/>
      <c r="S91" s="1284"/>
      <c r="T91" s="1284">
        <v>1371841.706394962</v>
      </c>
      <c r="U91" s="1284">
        <v>1391106.4229806028</v>
      </c>
      <c r="V91" s="1284">
        <v>1401750.3751616897</v>
      </c>
      <c r="W91" s="1284">
        <v>1449034.1240432402</v>
      </c>
      <c r="X91" s="1284">
        <v>1474955.4428627761</v>
      </c>
      <c r="Y91" s="1284">
        <v>1479356.7746356195</v>
      </c>
      <c r="Z91" s="1284">
        <v>1486511.8821352597</v>
      </c>
      <c r="AA91" s="1284">
        <v>1498273.4408655744</v>
      </c>
      <c r="AB91" s="1284">
        <v>1530250.9962819931</v>
      </c>
      <c r="AC91" s="1284">
        <v>1567034.0212837937</v>
      </c>
      <c r="AD91" s="1284">
        <v>1604932.7981684459</v>
      </c>
      <c r="AE91" s="1284">
        <v>1636149.7065313822</v>
      </c>
      <c r="AF91" s="1284"/>
      <c r="AG91" s="790"/>
    </row>
    <row r="92" spans="1:33" s="161" customFormat="1" ht="12" customHeight="1" x14ac:dyDescent="0.2">
      <c r="A92" s="468" t="s">
        <v>454</v>
      </c>
      <c r="B92" s="217"/>
      <c r="C92" s="1276" t="s">
        <v>1627</v>
      </c>
      <c r="D92" s="794"/>
      <c r="E92" s="940"/>
      <c r="F92" s="940"/>
      <c r="G92" s="940"/>
      <c r="H92" s="940"/>
      <c r="I92" s="940"/>
      <c r="J92" s="794"/>
      <c r="K92" s="794"/>
      <c r="L92" s="794"/>
      <c r="M92" s="794"/>
      <c r="N92" s="794"/>
      <c r="O92" s="1292"/>
      <c r="P92" s="1292"/>
      <c r="Q92" s="1292"/>
      <c r="R92" s="1292"/>
      <c r="S92" s="1292"/>
      <c r="T92" s="1292">
        <v>846847.85516950767</v>
      </c>
      <c r="U92" s="1292">
        <v>876348.6374665047</v>
      </c>
      <c r="V92" s="1292">
        <v>906402.71414354723</v>
      </c>
      <c r="W92" s="1292">
        <v>930167.06563012372</v>
      </c>
      <c r="X92" s="1292">
        <v>963206.34842621675</v>
      </c>
      <c r="Y92" s="1292">
        <v>966898.07997212408</v>
      </c>
      <c r="Z92" s="1292">
        <v>984303.38168457919</v>
      </c>
      <c r="AA92" s="1292">
        <v>989635.48615086556</v>
      </c>
      <c r="AB92" s="1292">
        <v>1015669.3889195608</v>
      </c>
      <c r="AC92" s="1292">
        <v>1010046.7268233</v>
      </c>
      <c r="AD92" s="1292">
        <v>1044963.8596031154</v>
      </c>
      <c r="AE92" s="1292">
        <v>1068676.6853570263</v>
      </c>
      <c r="AF92" s="1292"/>
      <c r="AG92" s="791"/>
    </row>
    <row r="93" spans="1:33" s="161" customFormat="1" ht="12" customHeight="1" x14ac:dyDescent="0.2">
      <c r="A93" s="468" t="s">
        <v>455</v>
      </c>
      <c r="B93" s="217"/>
      <c r="C93" s="1270" t="s">
        <v>1734</v>
      </c>
      <c r="D93" s="581"/>
      <c r="E93" s="937"/>
      <c r="F93" s="937"/>
      <c r="G93" s="937"/>
      <c r="H93" s="937"/>
      <c r="I93" s="937"/>
      <c r="J93" s="581"/>
      <c r="K93" s="581"/>
      <c r="L93" s="581"/>
      <c r="M93" s="581"/>
      <c r="N93" s="581"/>
      <c r="O93" s="1284"/>
      <c r="P93" s="1284"/>
      <c r="Q93" s="1284"/>
      <c r="R93" s="1284"/>
      <c r="S93" s="1284"/>
      <c r="T93" s="1284">
        <v>604109.32304271345</v>
      </c>
      <c r="U93" s="1284">
        <v>587530.30492718332</v>
      </c>
      <c r="V93" s="1284">
        <v>604003.55476436915</v>
      </c>
      <c r="W93" s="1284">
        <v>589648.87974664941</v>
      </c>
      <c r="X93" s="1284">
        <v>644174.37041537138</v>
      </c>
      <c r="Y93" s="1284">
        <v>642700.82611024182</v>
      </c>
      <c r="Z93" s="1284">
        <v>632506.61539079517</v>
      </c>
      <c r="AA93" s="1284">
        <v>650838.48338162794</v>
      </c>
      <c r="AB93" s="1284">
        <v>659892.25630587572</v>
      </c>
      <c r="AC93" s="1284">
        <v>657719.3477367406</v>
      </c>
      <c r="AD93" s="1284">
        <v>691897.29848820693</v>
      </c>
      <c r="AE93" s="1284">
        <v>1011434.0772057106</v>
      </c>
      <c r="AF93" s="1284"/>
      <c r="AG93" s="790" t="s">
        <v>1648</v>
      </c>
    </row>
    <row r="94" spans="1:33" s="161" customFormat="1" ht="12" customHeight="1" x14ac:dyDescent="0.2">
      <c r="A94" s="468" t="s">
        <v>456</v>
      </c>
      <c r="B94" s="217" t="s">
        <v>431</v>
      </c>
      <c r="C94" s="1270" t="s">
        <v>1735</v>
      </c>
      <c r="D94" s="581"/>
      <c r="E94" s="937"/>
      <c r="F94" s="937"/>
      <c r="G94" s="937"/>
      <c r="H94" s="937"/>
      <c r="I94" s="937"/>
      <c r="J94" s="581"/>
      <c r="K94" s="581"/>
      <c r="L94" s="581"/>
      <c r="M94" s="581"/>
      <c r="N94" s="581"/>
      <c r="O94" s="1284"/>
      <c r="P94" s="1284"/>
      <c r="Q94" s="1284"/>
      <c r="R94" s="1284"/>
      <c r="S94" s="1284"/>
      <c r="T94" s="1284">
        <v>59348.109392305239</v>
      </c>
      <c r="U94" s="1284">
        <v>53790.56814841395</v>
      </c>
      <c r="V94" s="1284">
        <v>58653.125563414571</v>
      </c>
      <c r="W94" s="1284">
        <v>55286.954535293742</v>
      </c>
      <c r="X94" s="1284">
        <v>54224.345886239913</v>
      </c>
      <c r="Y94" s="1284">
        <v>56464.09196209073</v>
      </c>
      <c r="Z94" s="1284">
        <v>52889.635786653766</v>
      </c>
      <c r="AA94" s="1284">
        <v>50984.350504459711</v>
      </c>
      <c r="AB94" s="1284">
        <v>51877.994683904486</v>
      </c>
      <c r="AC94" s="1284">
        <v>58115.791023508333</v>
      </c>
      <c r="AD94" s="1284">
        <v>63541.350752834667</v>
      </c>
      <c r="AE94" s="1284">
        <v>30963.562239198989</v>
      </c>
      <c r="AF94" s="1284"/>
      <c r="AG94" s="790" t="s">
        <v>1649</v>
      </c>
    </row>
    <row r="95" spans="1:33" s="161" customFormat="1" ht="12" customHeight="1" x14ac:dyDescent="0.2">
      <c r="A95" s="468" t="s">
        <v>457</v>
      </c>
      <c r="B95" s="217" t="s">
        <v>431</v>
      </c>
      <c r="C95" s="1270" t="s">
        <v>1628</v>
      </c>
      <c r="D95" s="581"/>
      <c r="E95" s="937"/>
      <c r="F95" s="937"/>
      <c r="G95" s="937"/>
      <c r="H95" s="937"/>
      <c r="I95" s="937"/>
      <c r="J95" s="581"/>
      <c r="K95" s="581"/>
      <c r="L95" s="581"/>
      <c r="M95" s="581"/>
      <c r="N95" s="581"/>
      <c r="O95" s="1284"/>
      <c r="P95" s="1284"/>
      <c r="Q95" s="1284"/>
      <c r="R95" s="1284"/>
      <c r="S95" s="1284"/>
      <c r="T95" s="1284">
        <v>12537.399862311906</v>
      </c>
      <c r="U95" s="1284">
        <v>12525.368887951272</v>
      </c>
      <c r="V95" s="1284">
        <v>12104.376111996202</v>
      </c>
      <c r="W95" s="1284">
        <v>12021.582806071581</v>
      </c>
      <c r="X95" s="1284">
        <v>11774.844828582556</v>
      </c>
      <c r="Y95" s="1284">
        <v>11706.578251461529</v>
      </c>
      <c r="Z95" s="1284">
        <v>11683.805373191297</v>
      </c>
      <c r="AA95" s="1284">
        <v>11685.254213676628</v>
      </c>
      <c r="AB95" s="1284">
        <v>11638.260662775199</v>
      </c>
      <c r="AC95" s="1284">
        <v>11175.50805058179</v>
      </c>
      <c r="AD95" s="1284">
        <v>11241.083305237777</v>
      </c>
      <c r="AE95" s="1284">
        <v>10893.234657533958</v>
      </c>
      <c r="AF95" s="1284"/>
      <c r="AG95" s="790" t="s">
        <v>1650</v>
      </c>
    </row>
    <row r="96" spans="1:33" s="161" customFormat="1" ht="12" customHeight="1" x14ac:dyDescent="0.2">
      <c r="A96" s="468" t="s">
        <v>458</v>
      </c>
      <c r="B96" s="217" t="s">
        <v>431</v>
      </c>
      <c r="C96" s="1270" t="s">
        <v>1316</v>
      </c>
      <c r="D96" s="581"/>
      <c r="E96" s="937"/>
      <c r="F96" s="937"/>
      <c r="G96" s="937"/>
      <c r="H96" s="937"/>
      <c r="I96" s="937"/>
      <c r="J96" s="581"/>
      <c r="K96" s="581"/>
      <c r="L96" s="581"/>
      <c r="M96" s="581"/>
      <c r="N96" s="581"/>
      <c r="O96" s="1284"/>
      <c r="P96" s="1284"/>
      <c r="Q96" s="1284"/>
      <c r="R96" s="1284"/>
      <c r="S96" s="1284"/>
      <c r="T96" s="1284">
        <v>1037.9276156838887</v>
      </c>
      <c r="U96" s="1284">
        <v>930.94034441586177</v>
      </c>
      <c r="V96" s="1284">
        <v>829.77409537303402</v>
      </c>
      <c r="W96" s="1284">
        <v>798.79130768641153</v>
      </c>
      <c r="X96" s="1284">
        <v>775.48582012884481</v>
      </c>
      <c r="Y96" s="1284">
        <v>855.4366792533765</v>
      </c>
      <c r="Z96" s="1284">
        <v>1136.0407998077706</v>
      </c>
      <c r="AA96" s="1284">
        <v>1374.0845385073196</v>
      </c>
      <c r="AB96" s="1284">
        <v>1530.5136100011382</v>
      </c>
      <c r="AC96" s="1284">
        <v>1243.9244004879981</v>
      </c>
      <c r="AD96" s="1284">
        <v>1579.0856639485369</v>
      </c>
      <c r="AE96" s="1284">
        <v>1515.0400115700627</v>
      </c>
      <c r="AF96" s="1284"/>
      <c r="AG96" s="790" t="s">
        <v>328</v>
      </c>
    </row>
    <row r="97" spans="1:48" s="161" customFormat="1" ht="12" customHeight="1" x14ac:dyDescent="0.2">
      <c r="A97" s="468" t="s">
        <v>459</v>
      </c>
      <c r="B97" s="217"/>
      <c r="C97" s="1270" t="s">
        <v>1314</v>
      </c>
      <c r="D97" s="581"/>
      <c r="E97" s="937"/>
      <c r="F97" s="937"/>
      <c r="G97" s="937"/>
      <c r="H97" s="937"/>
      <c r="I97" s="937"/>
      <c r="J97" s="581"/>
      <c r="K97" s="581"/>
      <c r="L97" s="581"/>
      <c r="M97" s="581"/>
      <c r="N97" s="581"/>
      <c r="O97" s="1284"/>
      <c r="P97" s="1284"/>
      <c r="Q97" s="1284"/>
      <c r="R97" s="1284"/>
      <c r="S97" s="1284"/>
      <c r="T97" s="1284">
        <v>11154.993763657611</v>
      </c>
      <c r="U97" s="1284">
        <v>11136.994503903137</v>
      </c>
      <c r="V97" s="1284">
        <v>10836.996331114133</v>
      </c>
      <c r="W97" s="1284">
        <v>10826.780974357764</v>
      </c>
      <c r="X97" s="1284">
        <v>10598.204209258305</v>
      </c>
      <c r="Y97" s="1284">
        <v>10409.274630766937</v>
      </c>
      <c r="Z97" s="1284">
        <v>10093.057433009122</v>
      </c>
      <c r="AA97" s="1284">
        <v>9829.2844274966847</v>
      </c>
      <c r="AB97" s="1284">
        <v>9558.7310241044233</v>
      </c>
      <c r="AC97" s="1284">
        <v>9379.4846701193601</v>
      </c>
      <c r="AD97" s="1284">
        <v>9109.5827924924088</v>
      </c>
      <c r="AE97" s="1284">
        <v>8814.7347632168094</v>
      </c>
      <c r="AF97" s="1284"/>
      <c r="AG97" s="790" t="s">
        <v>1218</v>
      </c>
    </row>
    <row r="98" spans="1:48" s="161" customFormat="1" ht="12" customHeight="1" x14ac:dyDescent="0.2">
      <c r="A98" s="468" t="s">
        <v>460</v>
      </c>
      <c r="B98" s="217" t="s">
        <v>431</v>
      </c>
      <c r="C98" s="1270" t="s">
        <v>1629</v>
      </c>
      <c r="D98" s="581"/>
      <c r="E98" s="937"/>
      <c r="F98" s="937"/>
      <c r="G98" s="937"/>
      <c r="H98" s="937"/>
      <c r="I98" s="937"/>
      <c r="J98" s="581"/>
      <c r="K98" s="581"/>
      <c r="L98" s="581"/>
      <c r="M98" s="581"/>
      <c r="N98" s="581"/>
      <c r="O98" s="1284"/>
      <c r="P98" s="1284"/>
      <c r="Q98" s="1284"/>
      <c r="R98" s="1284"/>
      <c r="S98" s="1284"/>
      <c r="T98" s="1284">
        <v>27.740081040106265</v>
      </c>
      <c r="U98" s="1284">
        <v>27.306286732610406</v>
      </c>
      <c r="V98" s="1284">
        <v>27.849727099853837</v>
      </c>
      <c r="W98" s="1284">
        <v>30.529176638466822</v>
      </c>
      <c r="X98" s="1284">
        <v>34.670866021451289</v>
      </c>
      <c r="Y98" s="1284">
        <v>26.1813929133606</v>
      </c>
      <c r="Z98" s="1284">
        <v>26.194495026941816</v>
      </c>
      <c r="AA98" s="1284">
        <v>27.220340980481353</v>
      </c>
      <c r="AB98" s="1284">
        <v>28.320566975471358</v>
      </c>
      <c r="AC98" s="1284">
        <v>24.000352638585007</v>
      </c>
      <c r="AD98" s="1284">
        <v>25.35488777499274</v>
      </c>
      <c r="AE98" s="1284">
        <v>19.100914035960049</v>
      </c>
      <c r="AF98" s="1284"/>
      <c r="AG98" s="790" t="s">
        <v>1590</v>
      </c>
    </row>
    <row r="99" spans="1:48" s="161" customFormat="1" ht="12" customHeight="1" x14ac:dyDescent="0.2">
      <c r="A99" s="468" t="s">
        <v>461</v>
      </c>
      <c r="B99" s="217"/>
      <c r="C99" s="1270" t="s">
        <v>1322</v>
      </c>
      <c r="D99" s="581"/>
      <c r="E99" s="937"/>
      <c r="F99" s="937"/>
      <c r="G99" s="937"/>
      <c r="H99" s="937"/>
      <c r="I99" s="937"/>
      <c r="J99" s="581"/>
      <c r="K99" s="581"/>
      <c r="L99" s="581"/>
      <c r="M99" s="581"/>
      <c r="N99" s="581"/>
      <c r="O99" s="1284"/>
      <c r="P99" s="1284"/>
      <c r="Q99" s="1284"/>
      <c r="R99" s="1284"/>
      <c r="S99" s="1284"/>
      <c r="T99" s="1284">
        <v>316.73840193029912</v>
      </c>
      <c r="U99" s="1284">
        <v>430.12775289966385</v>
      </c>
      <c r="V99" s="1284">
        <v>409.75595840918174</v>
      </c>
      <c r="W99" s="1284">
        <v>365.48134738893901</v>
      </c>
      <c r="X99" s="1284">
        <v>366.48393317395426</v>
      </c>
      <c r="Y99" s="1284">
        <v>415.68554852785576</v>
      </c>
      <c r="Z99" s="1284">
        <v>428.51264534746252</v>
      </c>
      <c r="AA99" s="1284">
        <v>454.66490669214329</v>
      </c>
      <c r="AB99" s="1284">
        <v>520.69546169416662</v>
      </c>
      <c r="AC99" s="1284">
        <v>528.09862733584714</v>
      </c>
      <c r="AD99" s="1284">
        <v>527.05996102183826</v>
      </c>
      <c r="AE99" s="1284">
        <v>544.35896871112459</v>
      </c>
      <c r="AF99" s="1284"/>
      <c r="AG99" s="790" t="s">
        <v>982</v>
      </c>
    </row>
    <row r="100" spans="1:48" s="161" customFormat="1" ht="12" customHeight="1" x14ac:dyDescent="0.2">
      <c r="A100" s="468" t="s">
        <v>462</v>
      </c>
      <c r="B100" s="217" t="s">
        <v>431</v>
      </c>
      <c r="C100" s="1270" t="s">
        <v>1736</v>
      </c>
      <c r="D100" s="581"/>
      <c r="E100" s="937"/>
      <c r="F100" s="937"/>
      <c r="G100" s="937"/>
      <c r="H100" s="937"/>
      <c r="I100" s="937"/>
      <c r="J100" s="581"/>
      <c r="K100" s="581"/>
      <c r="L100" s="581"/>
      <c r="M100" s="581"/>
      <c r="N100" s="581"/>
      <c r="O100" s="1284"/>
      <c r="P100" s="1284"/>
      <c r="Q100" s="1284"/>
      <c r="R100" s="1284"/>
      <c r="S100" s="1284"/>
      <c r="T100" s="1284">
        <v>429201.04799999995</v>
      </c>
      <c r="U100" s="1284">
        <v>443905.28599999996</v>
      </c>
      <c r="V100" s="1284">
        <v>449000.27649999998</v>
      </c>
      <c r="W100" s="1284">
        <v>466547.58749999997</v>
      </c>
      <c r="X100" s="1284">
        <v>456147.70799999998</v>
      </c>
      <c r="Y100" s="1284">
        <v>450044.42850000004</v>
      </c>
      <c r="Z100" s="1284">
        <v>458455.40300000005</v>
      </c>
      <c r="AA100" s="1284">
        <v>473010.82699999999</v>
      </c>
      <c r="AB100" s="1284">
        <v>467605.55200000003</v>
      </c>
      <c r="AC100" s="1284">
        <v>445816.44150000002</v>
      </c>
      <c r="AD100" s="1284">
        <v>434886.68649999995</v>
      </c>
      <c r="AE100" s="1284">
        <v>445478.30300000001</v>
      </c>
      <c r="AF100" s="1284"/>
      <c r="AG100" s="790" t="s">
        <v>1651</v>
      </c>
    </row>
    <row r="101" spans="1:48" s="161" customFormat="1" ht="12" customHeight="1" x14ac:dyDescent="0.2">
      <c r="A101" s="468" t="s">
        <v>464</v>
      </c>
      <c r="B101" s="217" t="s">
        <v>431</v>
      </c>
      <c r="C101" s="1270" t="s">
        <v>1114</v>
      </c>
      <c r="D101" s="581"/>
      <c r="E101" s="937"/>
      <c r="F101" s="937"/>
      <c r="G101" s="937"/>
      <c r="H101" s="937"/>
      <c r="I101" s="937"/>
      <c r="J101" s="581"/>
      <c r="K101" s="581"/>
      <c r="L101" s="581"/>
      <c r="M101" s="581"/>
      <c r="N101" s="581"/>
      <c r="O101" s="1284"/>
      <c r="P101" s="1284"/>
      <c r="Q101" s="1284"/>
      <c r="R101" s="1284"/>
      <c r="S101" s="1284"/>
      <c r="T101" s="1284">
        <v>399389.13188645133</v>
      </c>
      <c r="U101" s="1284">
        <v>416132.05209851067</v>
      </c>
      <c r="V101" s="1284">
        <v>416333.43838592095</v>
      </c>
      <c r="W101" s="1284">
        <v>422720.69451181509</v>
      </c>
      <c r="X101" s="1284">
        <v>424805.059327728</v>
      </c>
      <c r="Y101" s="1284">
        <v>427605.1478056825</v>
      </c>
      <c r="Z101" s="1284">
        <v>431220.28884944605</v>
      </c>
      <c r="AA101" s="1284">
        <v>434254.57743902598</v>
      </c>
      <c r="AB101" s="1284">
        <v>436371.23354904429</v>
      </c>
      <c r="AC101" s="1284">
        <v>441992.50527801865</v>
      </c>
      <c r="AD101" s="1284">
        <v>445068.79571618745</v>
      </c>
      <c r="AE101" s="1284">
        <v>444712.17230249569</v>
      </c>
      <c r="AF101" s="1284"/>
      <c r="AG101" s="790" t="s">
        <v>1652</v>
      </c>
    </row>
    <row r="102" spans="1:48" s="161" customFormat="1" ht="12" customHeight="1" x14ac:dyDescent="0.2">
      <c r="A102" s="468" t="s">
        <v>1256</v>
      </c>
      <c r="B102" s="217" t="s">
        <v>431</v>
      </c>
      <c r="C102" s="1270" t="s">
        <v>1617</v>
      </c>
      <c r="D102" s="581"/>
      <c r="E102" s="937"/>
      <c r="F102" s="937"/>
      <c r="G102" s="937"/>
      <c r="H102" s="937"/>
      <c r="I102" s="937"/>
      <c r="J102" s="581"/>
      <c r="K102" s="581"/>
      <c r="L102" s="581"/>
      <c r="M102" s="581"/>
      <c r="N102" s="581"/>
      <c r="O102" s="1284"/>
      <c r="P102" s="1284"/>
      <c r="Q102" s="1284"/>
      <c r="R102" s="1284"/>
      <c r="S102" s="1284"/>
      <c r="T102" s="1284">
        <v>85136.17598343904</v>
      </c>
      <c r="U102" s="1284">
        <v>86267.375607807451</v>
      </c>
      <c r="V102" s="1284">
        <v>86498.593147910549</v>
      </c>
      <c r="W102" s="1284">
        <v>92664.953980748251</v>
      </c>
      <c r="X102" s="1284">
        <v>92331.762276001245</v>
      </c>
      <c r="Y102" s="1284">
        <v>93755.835946828476</v>
      </c>
      <c r="Z102" s="1284">
        <v>96129.312886453205</v>
      </c>
      <c r="AA102" s="1284">
        <v>96709.383660034713</v>
      </c>
      <c r="AB102" s="1284">
        <v>99636.74044515779</v>
      </c>
      <c r="AC102" s="1284">
        <v>101003.01682594635</v>
      </c>
      <c r="AD102" s="1284">
        <v>104779.53517222825</v>
      </c>
      <c r="AE102" s="1284">
        <v>103625.57176888593</v>
      </c>
      <c r="AF102" s="1284"/>
      <c r="AG102" s="790" t="s">
        <v>328</v>
      </c>
    </row>
    <row r="103" spans="1:48" s="161" customFormat="1" ht="12" customHeight="1" x14ac:dyDescent="0.2">
      <c r="A103" s="468" t="s">
        <v>1257</v>
      </c>
      <c r="B103" s="217" t="s">
        <v>431</v>
      </c>
      <c r="C103" s="1270" t="s">
        <v>1618</v>
      </c>
      <c r="D103" s="581"/>
      <c r="E103" s="937"/>
      <c r="F103" s="937"/>
      <c r="G103" s="937"/>
      <c r="H103" s="937"/>
      <c r="I103" s="937"/>
      <c r="J103" s="581"/>
      <c r="K103" s="581"/>
      <c r="L103" s="581"/>
      <c r="M103" s="581"/>
      <c r="N103" s="581"/>
      <c r="O103" s="1284"/>
      <c r="P103" s="1284"/>
      <c r="Q103" s="1284"/>
      <c r="R103" s="1284"/>
      <c r="S103" s="1284"/>
      <c r="T103" s="1284">
        <v>63679.53935031424</v>
      </c>
      <c r="U103" s="1284">
        <v>62329.030468624907</v>
      </c>
      <c r="V103" s="1284">
        <v>60151.062318621982</v>
      </c>
      <c r="W103" s="1284">
        <v>54022.346835406592</v>
      </c>
      <c r="X103" s="1284">
        <v>54568.725594229065</v>
      </c>
      <c r="Y103" s="1284">
        <v>54063.960184613228</v>
      </c>
      <c r="Z103" s="1284">
        <v>52333.5612569074</v>
      </c>
      <c r="AA103" s="1284">
        <v>51553.516661814479</v>
      </c>
      <c r="AB103" s="1284">
        <v>51022.522882613732</v>
      </c>
      <c r="AC103" s="1284">
        <v>51295.639223183338</v>
      </c>
      <c r="AD103" s="1284">
        <v>51237.30680669922</v>
      </c>
      <c r="AE103" s="1284">
        <v>49402.578062649722</v>
      </c>
      <c r="AF103" s="1284"/>
      <c r="AG103" s="790" t="s">
        <v>1218</v>
      </c>
    </row>
    <row r="104" spans="1:48" s="161" customFormat="1" ht="12" customHeight="1" x14ac:dyDescent="0.2">
      <c r="A104" s="468" t="s">
        <v>1258</v>
      </c>
      <c r="B104" s="217" t="s">
        <v>431</v>
      </c>
      <c r="C104" s="1270" t="s">
        <v>1619</v>
      </c>
      <c r="D104" s="581"/>
      <c r="E104" s="937"/>
      <c r="F104" s="937"/>
      <c r="G104" s="937"/>
      <c r="H104" s="937"/>
      <c r="I104" s="937"/>
      <c r="J104" s="581"/>
      <c r="K104" s="581"/>
      <c r="L104" s="581"/>
      <c r="M104" s="581"/>
      <c r="N104" s="581"/>
      <c r="O104" s="1284"/>
      <c r="P104" s="1284"/>
      <c r="Q104" s="1284"/>
      <c r="R104" s="1284"/>
      <c r="S104" s="1284"/>
      <c r="T104" s="1284">
        <v>250573.41655269807</v>
      </c>
      <c r="U104" s="1284">
        <v>267535.64602207829</v>
      </c>
      <c r="V104" s="1284">
        <v>269683.78291938838</v>
      </c>
      <c r="W104" s="1284">
        <v>276033.39369566028</v>
      </c>
      <c r="X104" s="1284">
        <v>277904.57145749766</v>
      </c>
      <c r="Y104" s="1284">
        <v>279785.35167424078</v>
      </c>
      <c r="Z104" s="1284">
        <v>282757.41470608546</v>
      </c>
      <c r="AA104" s="1284">
        <v>285991.67711717682</v>
      </c>
      <c r="AB104" s="1284">
        <v>285711.97022127279</v>
      </c>
      <c r="AC104" s="1284">
        <v>289693.84922888898</v>
      </c>
      <c r="AD104" s="1284">
        <v>289051.95373725996</v>
      </c>
      <c r="AE104" s="1284">
        <v>291684.02247096004</v>
      </c>
      <c r="AF104" s="1284"/>
      <c r="AG104" s="790" t="s">
        <v>1590</v>
      </c>
    </row>
    <row r="105" spans="1:48" ht="12" customHeight="1" x14ac:dyDescent="0.2">
      <c r="A105" s="468" t="s">
        <v>1259</v>
      </c>
      <c r="B105" s="217"/>
      <c r="C105" s="1270" t="s">
        <v>1602</v>
      </c>
      <c r="D105" s="581"/>
      <c r="E105" s="937"/>
      <c r="F105" s="937"/>
      <c r="G105" s="937"/>
      <c r="H105" s="937"/>
      <c r="I105" s="937"/>
      <c r="J105" s="581"/>
      <c r="K105" s="581"/>
      <c r="L105" s="581"/>
      <c r="M105" s="581"/>
      <c r="N105" s="581"/>
      <c r="O105" s="1284"/>
      <c r="P105" s="1284"/>
      <c r="Q105" s="1284"/>
      <c r="R105" s="1284"/>
      <c r="S105" s="1284"/>
      <c r="T105" s="1284">
        <v>1617459.8920563511</v>
      </c>
      <c r="U105" s="1284">
        <v>1630113.5341172703</v>
      </c>
      <c r="V105" s="1284">
        <v>1652414.1314394467</v>
      </c>
      <c r="W105" s="1284">
        <v>1708808.6189131245</v>
      </c>
      <c r="X105" s="1284">
        <v>1850122.0398544772</v>
      </c>
      <c r="Y105" s="1284">
        <v>1837652.6427599161</v>
      </c>
      <c r="Z105" s="1284">
        <v>1930715.6975160202</v>
      </c>
      <c r="AA105" s="1284">
        <v>1935320.4267461761</v>
      </c>
      <c r="AB105" s="1284">
        <v>1953872.1534870963</v>
      </c>
      <c r="AC105" s="1284">
        <v>2190231.8700751066</v>
      </c>
      <c r="AD105" s="1284">
        <v>2509730.2712773643</v>
      </c>
      <c r="AE105" s="1284">
        <v>2506794.2569171069</v>
      </c>
      <c r="AF105" s="1284"/>
      <c r="AG105" s="790" t="s">
        <v>332</v>
      </c>
      <c r="AH105" s="161"/>
      <c r="AI105" s="161"/>
      <c r="AJ105" s="161"/>
      <c r="AK105" s="161"/>
      <c r="AL105" s="161"/>
      <c r="AM105" s="161"/>
      <c r="AN105" s="161"/>
      <c r="AO105" s="161"/>
      <c r="AP105" s="161"/>
      <c r="AQ105" s="161"/>
      <c r="AR105" s="161"/>
      <c r="AS105" s="161"/>
      <c r="AT105" s="161"/>
      <c r="AU105" s="161"/>
      <c r="AV105" s="161"/>
    </row>
    <row r="106" spans="1:48" s="161" customFormat="1" ht="12" customHeight="1" x14ac:dyDescent="0.2">
      <c r="A106" s="468" t="s">
        <v>1260</v>
      </c>
      <c r="B106" s="217" t="s">
        <v>431</v>
      </c>
      <c r="C106" s="1276" t="s">
        <v>1630</v>
      </c>
      <c r="D106" s="793"/>
      <c r="E106" s="938"/>
      <c r="F106" s="938"/>
      <c r="G106" s="938"/>
      <c r="H106" s="938"/>
      <c r="I106" s="938"/>
      <c r="J106" s="793"/>
      <c r="K106" s="793"/>
      <c r="L106" s="793"/>
      <c r="M106" s="793"/>
      <c r="N106" s="793"/>
      <c r="O106" s="1288"/>
      <c r="P106" s="1288"/>
      <c r="Q106" s="1288"/>
      <c r="R106" s="1288"/>
      <c r="S106" s="1288"/>
      <c r="T106" s="1288">
        <v>262.10796619504299</v>
      </c>
      <c r="U106" s="1288">
        <v>236.94151890462723</v>
      </c>
      <c r="V106" s="1288">
        <v>234.67289316804752</v>
      </c>
      <c r="W106" s="1288">
        <v>234.18431150940555</v>
      </c>
      <c r="X106" s="1288">
        <v>257.74189259519358</v>
      </c>
      <c r="Y106" s="1288">
        <v>245.54283719890117</v>
      </c>
      <c r="Z106" s="1288">
        <v>230.36525257347748</v>
      </c>
      <c r="AA106" s="1288">
        <v>257.32557784747684</v>
      </c>
      <c r="AB106" s="1288">
        <v>225.71956188130406</v>
      </c>
      <c r="AC106" s="1288">
        <v>213.43579588462603</v>
      </c>
      <c r="AD106" s="1288">
        <v>210.62456796240423</v>
      </c>
      <c r="AE106" s="1288">
        <v>291.28413028996852</v>
      </c>
      <c r="AF106" s="1288"/>
      <c r="AG106" s="791"/>
    </row>
    <row r="107" spans="1:48" s="161" customFormat="1" ht="12" customHeight="1" x14ac:dyDescent="0.2">
      <c r="A107" s="468" t="s">
        <v>1261</v>
      </c>
      <c r="B107" s="217"/>
      <c r="C107" s="1278" t="s">
        <v>979</v>
      </c>
      <c r="D107" s="582"/>
      <c r="E107" s="941"/>
      <c r="F107" s="941"/>
      <c r="G107" s="941"/>
      <c r="H107" s="941"/>
      <c r="I107" s="941"/>
      <c r="J107" s="582"/>
      <c r="K107" s="582"/>
      <c r="L107" s="582"/>
      <c r="M107" s="582"/>
      <c r="N107" s="582"/>
      <c r="O107" s="1287"/>
      <c r="P107" s="1287"/>
      <c r="Q107" s="1287"/>
      <c r="R107" s="1287"/>
      <c r="S107" s="1287"/>
      <c r="T107" s="1287">
        <v>3003348.6854555225</v>
      </c>
      <c r="U107" s="1287">
        <v>3036415.9778825017</v>
      </c>
      <c r="V107" s="1287">
        <v>3075202.6516383188</v>
      </c>
      <c r="W107" s="1287">
        <v>3144460.408942367</v>
      </c>
      <c r="X107" s="1287">
        <v>3332799.6765399193</v>
      </c>
      <c r="Y107" s="1287">
        <v>3313245.531465211</v>
      </c>
      <c r="Z107" s="1287">
        <v>3411692.174342799</v>
      </c>
      <c r="AA107" s="1287">
        <v>3454125.2182760471</v>
      </c>
      <c r="AB107" s="1287">
        <v>3477501.4613208873</v>
      </c>
      <c r="AC107" s="1287">
        <v>3688819.8816169393</v>
      </c>
      <c r="AD107" s="1287">
        <v>4029282.7845341619</v>
      </c>
      <c r="AE107" s="1287">
        <v>4388348.4818436485</v>
      </c>
      <c r="AF107" s="1287"/>
      <c r="AG107" s="792" t="s">
        <v>979</v>
      </c>
      <c r="AH107" s="20"/>
      <c r="AI107" s="20"/>
      <c r="AJ107" s="20"/>
      <c r="AK107" s="20"/>
      <c r="AL107" s="20"/>
      <c r="AM107" s="20"/>
      <c r="AN107" s="20"/>
      <c r="AO107" s="20"/>
      <c r="AP107" s="20"/>
      <c r="AQ107" s="20"/>
      <c r="AR107" s="20"/>
      <c r="AS107" s="20"/>
      <c r="AT107" s="20"/>
      <c r="AU107" s="20"/>
      <c r="AV107" s="20"/>
    </row>
    <row r="108" spans="1:48" s="161" customFormat="1" ht="12" customHeight="1" x14ac:dyDescent="0.2">
      <c r="A108" s="468"/>
      <c r="B108" s="215"/>
      <c r="C108" s="987" t="s">
        <v>749</v>
      </c>
      <c r="D108" s="586"/>
      <c r="E108" s="985"/>
      <c r="F108" s="985"/>
      <c r="G108" s="985"/>
      <c r="H108" s="985"/>
      <c r="I108" s="985"/>
      <c r="J108" s="586"/>
      <c r="K108" s="586"/>
      <c r="L108" s="586"/>
      <c r="M108" s="586"/>
      <c r="N108" s="586"/>
      <c r="O108" s="1286"/>
      <c r="P108" s="1286"/>
      <c r="Q108" s="1286"/>
      <c r="R108" s="1286"/>
      <c r="S108" s="1286"/>
      <c r="T108" s="1286">
        <v>83451.854084000006</v>
      </c>
      <c r="U108" s="1286">
        <v>81264.47914499999</v>
      </c>
      <c r="V108" s="1286">
        <v>78864.079087999999</v>
      </c>
      <c r="W108" s="1286">
        <v>75004.469015999988</v>
      </c>
      <c r="X108" s="1286">
        <v>72220.601486999993</v>
      </c>
      <c r="Y108" s="1286">
        <v>65445.504902000001</v>
      </c>
      <c r="Z108" s="1286">
        <v>64471.110309000003</v>
      </c>
      <c r="AA108" s="1286">
        <v>53738.550844999998</v>
      </c>
      <c r="AB108" s="1286">
        <v>47970.729741999996</v>
      </c>
      <c r="AC108" s="1286">
        <v>40623.298709999995</v>
      </c>
      <c r="AD108" s="1286">
        <v>36958.035442</v>
      </c>
      <c r="AE108" s="1286">
        <v>34443.144558</v>
      </c>
      <c r="AF108" s="1286"/>
      <c r="AG108" s="986"/>
    </row>
    <row r="109" spans="1:48" s="161" customFormat="1" ht="12" customHeight="1" x14ac:dyDescent="0.2">
      <c r="A109" s="468"/>
      <c r="B109" s="215"/>
      <c r="C109" s="988" t="s">
        <v>750</v>
      </c>
      <c r="D109" s="582"/>
      <c r="E109" s="941"/>
      <c r="F109" s="941"/>
      <c r="G109" s="941"/>
      <c r="H109" s="941"/>
      <c r="I109" s="941"/>
      <c r="J109" s="582"/>
      <c r="K109" s="582"/>
      <c r="L109" s="582"/>
      <c r="M109" s="582"/>
      <c r="N109" s="582"/>
      <c r="O109" s="1287"/>
      <c r="P109" s="1287"/>
      <c r="Q109" s="1287"/>
      <c r="R109" s="1287"/>
      <c r="S109" s="1287"/>
      <c r="T109" s="1287">
        <v>5407.8842079943797</v>
      </c>
      <c r="U109" s="1287">
        <v>4815.7991642586439</v>
      </c>
      <c r="V109" s="1287">
        <v>6094.610227323431</v>
      </c>
      <c r="W109" s="1287">
        <v>5409.1995278137765</v>
      </c>
      <c r="X109" s="1287">
        <v>6598.8918064365662</v>
      </c>
      <c r="Y109" s="1287">
        <v>5589.6891195958178</v>
      </c>
      <c r="Z109" s="1287">
        <v>5601.5946299776861</v>
      </c>
      <c r="AA109" s="1287">
        <v>8729.6344682098224</v>
      </c>
      <c r="AB109" s="1287">
        <v>6708.3048500779223</v>
      </c>
      <c r="AC109" s="1287">
        <v>6901.886695873598</v>
      </c>
      <c r="AD109" s="1287">
        <v>5523.5984657904874</v>
      </c>
      <c r="AE109" s="1287">
        <v>6379.0351442980973</v>
      </c>
      <c r="AF109" s="1287"/>
      <c r="AG109" s="792"/>
    </row>
    <row r="110" spans="1:48" s="161" customFormat="1" ht="12" customHeight="1" x14ac:dyDescent="0.2">
      <c r="A110" s="468"/>
      <c r="B110" s="217"/>
      <c r="C110" s="1596" t="s">
        <v>1737</v>
      </c>
      <c r="D110" s="156"/>
      <c r="E110" s="156"/>
      <c r="F110" s="156"/>
      <c r="G110" s="156"/>
      <c r="H110" s="156"/>
      <c r="I110" s="156"/>
      <c r="J110" s="156"/>
      <c r="K110" s="156"/>
      <c r="L110" s="156"/>
      <c r="M110" s="156"/>
      <c r="N110" s="156"/>
      <c r="O110" s="156"/>
      <c r="P110" s="156"/>
      <c r="Q110" s="156"/>
      <c r="R110" s="156"/>
      <c r="S110" s="156"/>
      <c r="T110" s="156"/>
      <c r="W110" s="218"/>
      <c r="X110" s="218"/>
      <c r="Y110" s="218"/>
      <c r="Z110" s="218"/>
      <c r="AA110" s="218"/>
      <c r="AB110" s="218"/>
      <c r="AC110" s="218"/>
      <c r="AD110" s="218"/>
      <c r="AE110" s="218"/>
      <c r="AF110" s="218"/>
      <c r="AG110" s="218"/>
    </row>
    <row r="111" spans="1:48" s="161" customFormat="1" ht="20.100000000000001" customHeight="1" x14ac:dyDescent="0.15">
      <c r="A111" s="468"/>
      <c r="B111" s="22"/>
      <c r="C111" s="666" t="s">
        <v>1003</v>
      </c>
      <c r="D111" s="70"/>
      <c r="E111" s="70"/>
      <c r="F111" s="70"/>
      <c r="G111" s="70"/>
      <c r="H111" s="70"/>
      <c r="I111" s="70"/>
      <c r="J111" s="795"/>
      <c r="K111" s="787"/>
      <c r="L111" s="787"/>
      <c r="M111" s="787"/>
      <c r="N111" s="787"/>
      <c r="O111" s="787"/>
      <c r="P111" s="787"/>
      <c r="Q111" s="787"/>
      <c r="R111" s="787"/>
      <c r="S111" s="787"/>
      <c r="T111" s="787"/>
      <c r="U111" s="20"/>
      <c r="V111" s="20"/>
      <c r="W111" s="787"/>
      <c r="X111" s="787"/>
      <c r="Y111" s="787"/>
      <c r="Z111" s="787"/>
      <c r="AA111" s="787"/>
      <c r="AB111" s="787"/>
      <c r="AC111" s="787"/>
      <c r="AD111" s="787"/>
      <c r="AE111" s="787"/>
      <c r="AF111" s="787"/>
      <c r="AG111" s="787"/>
    </row>
    <row r="112" spans="1:48" s="161" customFormat="1" ht="12" customHeight="1" x14ac:dyDescent="0.2">
      <c r="A112" s="468"/>
      <c r="B112" s="217"/>
      <c r="C112" s="215"/>
      <c r="D112" s="159"/>
      <c r="E112" s="160"/>
      <c r="H112" s="215"/>
      <c r="I112" s="159"/>
      <c r="J112" s="160"/>
      <c r="K112" s="215"/>
      <c r="L112" s="215"/>
      <c r="M112" s="215"/>
      <c r="N112" s="215"/>
      <c r="O112" s="160"/>
      <c r="P112" s="215"/>
      <c r="Q112" s="215"/>
      <c r="R112" s="215"/>
      <c r="S112" s="215"/>
      <c r="T112" s="160" t="s">
        <v>1245</v>
      </c>
      <c r="W112" s="221"/>
      <c r="X112" s="221"/>
      <c r="Y112" s="221"/>
      <c r="Z112" s="221"/>
      <c r="AA112" s="221"/>
      <c r="AB112" s="221"/>
      <c r="AC112" s="221"/>
      <c r="AD112" s="221"/>
      <c r="AE112" s="221"/>
      <c r="AF112" s="221"/>
      <c r="AG112" s="221" t="s">
        <v>298</v>
      </c>
    </row>
    <row r="113" spans="1:33" s="161" customFormat="1" ht="12" customHeight="1" x14ac:dyDescent="0.2">
      <c r="A113" s="468"/>
      <c r="B113" s="217"/>
      <c r="C113" s="2788" t="s">
        <v>1422</v>
      </c>
      <c r="D113" s="526"/>
      <c r="E113" s="896"/>
      <c r="F113" s="896"/>
      <c r="G113" s="896"/>
      <c r="H113" s="896"/>
      <c r="I113" s="896"/>
      <c r="J113" s="526"/>
      <c r="K113" s="526"/>
      <c r="L113" s="526"/>
      <c r="M113" s="526"/>
      <c r="N113" s="526"/>
      <c r="O113" s="526"/>
      <c r="P113" s="526"/>
      <c r="Q113" s="526"/>
      <c r="R113" s="526"/>
      <c r="S113" s="526"/>
      <c r="T113" s="526" t="s">
        <v>489</v>
      </c>
      <c r="U113" s="526" t="s">
        <v>1232</v>
      </c>
      <c r="V113" s="526" t="s">
        <v>2147</v>
      </c>
      <c r="W113" s="526" t="s">
        <v>414</v>
      </c>
      <c r="X113" s="526" t="s">
        <v>168</v>
      </c>
      <c r="Y113" s="526" t="s">
        <v>428</v>
      </c>
      <c r="Z113" s="526" t="s">
        <v>1668</v>
      </c>
      <c r="AA113" s="526" t="s">
        <v>1677</v>
      </c>
      <c r="AB113" s="526" t="s">
        <v>1776</v>
      </c>
      <c r="AC113" s="526" t="s">
        <v>2148</v>
      </c>
      <c r="AD113" s="526" t="s">
        <v>2149</v>
      </c>
      <c r="AE113" s="526" t="s">
        <v>2150</v>
      </c>
      <c r="AF113" s="2460"/>
      <c r="AG113" s="2760" t="s">
        <v>1242</v>
      </c>
    </row>
    <row r="114" spans="1:33" s="161" customFormat="1" ht="12" customHeight="1" x14ac:dyDescent="0.2">
      <c r="A114" s="310" t="s">
        <v>1159</v>
      </c>
      <c r="B114" s="217"/>
      <c r="C114" s="2789"/>
      <c r="D114" s="527"/>
      <c r="E114" s="898"/>
      <c r="F114" s="898"/>
      <c r="G114" s="898"/>
      <c r="H114" s="898"/>
      <c r="I114" s="898"/>
      <c r="J114" s="527"/>
      <c r="K114" s="527"/>
      <c r="L114" s="527"/>
      <c r="M114" s="527"/>
      <c r="N114" s="527"/>
      <c r="O114" s="527"/>
      <c r="P114" s="527"/>
      <c r="Q114" s="527"/>
      <c r="R114" s="527"/>
      <c r="S114" s="527"/>
      <c r="T114" s="527">
        <v>2011</v>
      </c>
      <c r="U114" s="527">
        <v>2012</v>
      </c>
      <c r="V114" s="527">
        <v>2013</v>
      </c>
      <c r="W114" s="527">
        <v>2014</v>
      </c>
      <c r="X114" s="527">
        <v>2015</v>
      </c>
      <c r="Y114" s="527">
        <v>2016</v>
      </c>
      <c r="Z114" s="527">
        <v>2017</v>
      </c>
      <c r="AA114" s="527">
        <v>2018</v>
      </c>
      <c r="AB114" s="527">
        <v>2019</v>
      </c>
      <c r="AC114" s="527">
        <v>2020</v>
      </c>
      <c r="AD114" s="527">
        <v>2021</v>
      </c>
      <c r="AE114" s="527">
        <v>2022</v>
      </c>
      <c r="AF114" s="1148"/>
      <c r="AG114" s="2761"/>
    </row>
    <row r="115" spans="1:33" s="161" customFormat="1" ht="12" customHeight="1" x14ac:dyDescent="0.2">
      <c r="A115" s="468" t="s">
        <v>443</v>
      </c>
      <c r="B115" s="217" t="s">
        <v>431</v>
      </c>
      <c r="C115" s="1270" t="s">
        <v>1631</v>
      </c>
      <c r="D115" s="581"/>
      <c r="E115" s="937"/>
      <c r="F115" s="937"/>
      <c r="G115" s="937"/>
      <c r="H115" s="937"/>
      <c r="I115" s="937"/>
      <c r="J115" s="581"/>
      <c r="K115" s="581"/>
      <c r="L115" s="581"/>
      <c r="M115" s="581"/>
      <c r="N115" s="581"/>
      <c r="O115" s="1284"/>
      <c r="P115" s="1284"/>
      <c r="Q115" s="1284"/>
      <c r="R115" s="1284"/>
      <c r="S115" s="1284"/>
      <c r="T115" s="1284">
        <v>98061.847437183576</v>
      </c>
      <c r="U115" s="1284">
        <v>94690.311864516538</v>
      </c>
      <c r="V115" s="1284">
        <v>76529.546377854684</v>
      </c>
      <c r="W115" s="1284">
        <v>77547.643355441003</v>
      </c>
      <c r="X115" s="1284">
        <v>69599.271525249598</v>
      </c>
      <c r="Y115" s="1284">
        <v>59688.407595124394</v>
      </c>
      <c r="Z115" s="1284">
        <v>62221.970336647624</v>
      </c>
      <c r="AA115" s="1284">
        <v>73677.430314458732</v>
      </c>
      <c r="AB115" s="1284">
        <v>81772.472667014605</v>
      </c>
      <c r="AC115" s="1284">
        <v>73802.421705125395</v>
      </c>
      <c r="AD115" s="1284">
        <v>51393.473069921703</v>
      </c>
      <c r="AE115" s="1284">
        <v>48691.719800206891</v>
      </c>
      <c r="AF115" s="1284"/>
      <c r="AG115" s="790" t="s">
        <v>1423</v>
      </c>
    </row>
    <row r="116" spans="1:33" s="161" customFormat="1" ht="12" customHeight="1" x14ac:dyDescent="0.2">
      <c r="A116" s="468" t="s">
        <v>1156</v>
      </c>
      <c r="B116" s="217"/>
      <c r="C116" s="1270" t="s">
        <v>1323</v>
      </c>
      <c r="D116" s="581"/>
      <c r="E116" s="937"/>
      <c r="F116" s="937"/>
      <c r="G116" s="937"/>
      <c r="H116" s="937"/>
      <c r="I116" s="937"/>
      <c r="J116" s="581"/>
      <c r="K116" s="581"/>
      <c r="L116" s="581"/>
      <c r="M116" s="581"/>
      <c r="N116" s="581"/>
      <c r="O116" s="1281"/>
      <c r="P116" s="1281"/>
      <c r="Q116" s="1281"/>
      <c r="R116" s="1281"/>
      <c r="S116" s="1281"/>
      <c r="T116" s="1281">
        <v>13067.344606383122</v>
      </c>
      <c r="U116" s="1281">
        <v>12761.315202850266</v>
      </c>
      <c r="V116" s="1281">
        <v>13525.915873906932</v>
      </c>
      <c r="W116" s="1281">
        <v>15156.012205265593</v>
      </c>
      <c r="X116" s="1281">
        <v>14203.025086530608</v>
      </c>
      <c r="Y116" s="1281">
        <v>13900.947617904261</v>
      </c>
      <c r="Z116" s="1281">
        <v>13531.802601466436</v>
      </c>
      <c r="AA116" s="1281">
        <v>12323.060390904902</v>
      </c>
      <c r="AB116" s="1281">
        <v>20544.743329988196</v>
      </c>
      <c r="AC116" s="1281">
        <v>16883.280491680824</v>
      </c>
      <c r="AD116" s="1281">
        <v>11001.268877164068</v>
      </c>
      <c r="AE116" s="1281">
        <v>9718.1890648569242</v>
      </c>
      <c r="AF116" s="1281"/>
      <c r="AG116" s="790" t="s">
        <v>1466</v>
      </c>
    </row>
    <row r="117" spans="1:33" s="161" customFormat="1" ht="12" customHeight="1" x14ac:dyDescent="0.2">
      <c r="A117" s="468" t="s">
        <v>446</v>
      </c>
      <c r="B117" s="217" t="s">
        <v>431</v>
      </c>
      <c r="C117" s="1270" t="s">
        <v>1324</v>
      </c>
      <c r="D117" s="581"/>
      <c r="E117" s="937"/>
      <c r="F117" s="937"/>
      <c r="G117" s="937"/>
      <c r="H117" s="937"/>
      <c r="I117" s="937"/>
      <c r="J117" s="581"/>
      <c r="K117" s="581"/>
      <c r="L117" s="581"/>
      <c r="M117" s="581"/>
      <c r="N117" s="581"/>
      <c r="O117" s="1281"/>
      <c r="P117" s="1281"/>
      <c r="Q117" s="1281"/>
      <c r="R117" s="1281"/>
      <c r="S117" s="1281"/>
      <c r="T117" s="1281">
        <v>67793.327034626607</v>
      </c>
      <c r="U117" s="1281">
        <v>63586.492074421592</v>
      </c>
      <c r="V117" s="1281">
        <v>46855.929189347313</v>
      </c>
      <c r="W117" s="1281">
        <v>48954.22517622677</v>
      </c>
      <c r="X117" s="1281">
        <v>42350.022406675067</v>
      </c>
      <c r="Y117" s="1281">
        <v>30854.87753961172</v>
      </c>
      <c r="Z117" s="1281">
        <v>35583.368221703262</v>
      </c>
      <c r="AA117" s="1281">
        <v>51759.219786375077</v>
      </c>
      <c r="AB117" s="1281">
        <v>47080.975758665547</v>
      </c>
      <c r="AC117" s="1281">
        <v>41959.902880822381</v>
      </c>
      <c r="AD117" s="1281">
        <v>31333.101810893721</v>
      </c>
      <c r="AE117" s="1281">
        <v>28039.18816443329</v>
      </c>
      <c r="AF117" s="1281"/>
      <c r="AG117" s="790" t="s">
        <v>333</v>
      </c>
    </row>
    <row r="118" spans="1:33" s="161" customFormat="1" ht="12" customHeight="1" x14ac:dyDescent="0.2">
      <c r="A118" s="468" t="s">
        <v>447</v>
      </c>
      <c r="B118" s="217" t="s">
        <v>431</v>
      </c>
      <c r="C118" s="1270" t="s">
        <v>1315</v>
      </c>
      <c r="D118" s="581"/>
      <c r="E118" s="937"/>
      <c r="F118" s="937"/>
      <c r="G118" s="937"/>
      <c r="H118" s="937"/>
      <c r="I118" s="937"/>
      <c r="J118" s="581"/>
      <c r="K118" s="581"/>
      <c r="L118" s="581"/>
      <c r="M118" s="581"/>
      <c r="N118" s="581"/>
      <c r="O118" s="1281"/>
      <c r="P118" s="1281"/>
      <c r="Q118" s="1281"/>
      <c r="R118" s="1281"/>
      <c r="S118" s="1281"/>
      <c r="T118" s="1281">
        <v>17201.175796173855</v>
      </c>
      <c r="U118" s="1281">
        <v>18342.504587244675</v>
      </c>
      <c r="V118" s="1281">
        <v>16147.701314600443</v>
      </c>
      <c r="W118" s="1281">
        <v>13437.405973948637</v>
      </c>
      <c r="X118" s="1281">
        <v>13046.22403204392</v>
      </c>
      <c r="Y118" s="1281">
        <v>14932.582437608413</v>
      </c>
      <c r="Z118" s="1281">
        <v>13106.799513477928</v>
      </c>
      <c r="AA118" s="1281">
        <v>9595.1501371787544</v>
      </c>
      <c r="AB118" s="1281">
        <v>14146.753578360869</v>
      </c>
      <c r="AC118" s="1281">
        <v>14959.23833262219</v>
      </c>
      <c r="AD118" s="1281">
        <v>9059.1023818639114</v>
      </c>
      <c r="AE118" s="1281">
        <v>10934.342570916675</v>
      </c>
      <c r="AF118" s="1281"/>
      <c r="AG118" s="790" t="s">
        <v>1467</v>
      </c>
    </row>
    <row r="119" spans="1:33" s="161" customFormat="1" ht="12" customHeight="1" x14ac:dyDescent="0.2">
      <c r="A119" s="468" t="s">
        <v>448</v>
      </c>
      <c r="B119" s="217" t="s">
        <v>431</v>
      </c>
      <c r="C119" s="1270" t="s">
        <v>1214</v>
      </c>
      <c r="D119" s="581"/>
      <c r="E119" s="937"/>
      <c r="F119" s="937"/>
      <c r="G119" s="937"/>
      <c r="H119" s="937"/>
      <c r="I119" s="937"/>
      <c r="J119" s="581"/>
      <c r="K119" s="581"/>
      <c r="L119" s="581"/>
      <c r="M119" s="581"/>
      <c r="N119" s="581"/>
      <c r="O119" s="1281"/>
      <c r="P119" s="1281"/>
      <c r="Q119" s="1281"/>
      <c r="R119" s="1281"/>
      <c r="S119" s="1281"/>
      <c r="T119" s="1281">
        <v>491652.78889251995</v>
      </c>
      <c r="U119" s="1281">
        <v>499617.6488269926</v>
      </c>
      <c r="V119" s="1281">
        <v>516091.78886156314</v>
      </c>
      <c r="W119" s="1281">
        <v>537025.37351266935</v>
      </c>
      <c r="X119" s="1281">
        <v>509496.74773504294</v>
      </c>
      <c r="Y119" s="1281">
        <v>534666.36115260876</v>
      </c>
      <c r="Z119" s="1281">
        <v>553246.42419239983</v>
      </c>
      <c r="AA119" s="1281">
        <v>542360.75016656367</v>
      </c>
      <c r="AB119" s="1281">
        <v>520115.53192298778</v>
      </c>
      <c r="AC119" s="1281">
        <v>505092.47566276899</v>
      </c>
      <c r="AD119" s="1281">
        <v>516192.22316622565</v>
      </c>
      <c r="AE119" s="1281">
        <v>538085.99589936459</v>
      </c>
      <c r="AF119" s="1281"/>
      <c r="AG119" s="790" t="s">
        <v>1644</v>
      </c>
    </row>
    <row r="120" spans="1:33" s="161" customFormat="1" ht="12" customHeight="1" x14ac:dyDescent="0.2">
      <c r="A120" s="468" t="s">
        <v>449</v>
      </c>
      <c r="B120" s="217" t="s">
        <v>431</v>
      </c>
      <c r="C120" s="1270" t="s">
        <v>1118</v>
      </c>
      <c r="D120" s="581"/>
      <c r="E120" s="937"/>
      <c r="F120" s="937"/>
      <c r="G120" s="937"/>
      <c r="H120" s="937"/>
      <c r="I120" s="937"/>
      <c r="J120" s="581"/>
      <c r="K120" s="581"/>
      <c r="L120" s="581"/>
      <c r="M120" s="581"/>
      <c r="N120" s="581"/>
      <c r="O120" s="1281"/>
      <c r="P120" s="1281"/>
      <c r="Q120" s="1281"/>
      <c r="R120" s="1281"/>
      <c r="S120" s="1281"/>
      <c r="T120" s="1281">
        <v>1830655.1501307155</v>
      </c>
      <c r="U120" s="1281">
        <v>1871343.3627678163</v>
      </c>
      <c r="V120" s="1281">
        <v>1900873.3722073645</v>
      </c>
      <c r="W120" s="1281">
        <v>1949543.4123107253</v>
      </c>
      <c r="X120" s="1281">
        <v>1978624.9084472836</v>
      </c>
      <c r="Y120" s="1281">
        <v>2028621.701507264</v>
      </c>
      <c r="Z120" s="1281">
        <v>2066330.1328569544</v>
      </c>
      <c r="AA120" s="1281">
        <v>2107736.4959807224</v>
      </c>
      <c r="AB120" s="1281">
        <v>2143403.5041807354</v>
      </c>
      <c r="AC120" s="1281">
        <v>2131982.6628259178</v>
      </c>
      <c r="AD120" s="1281">
        <v>2177746.3658111943</v>
      </c>
      <c r="AE120" s="1281">
        <v>2221758.7843178418</v>
      </c>
      <c r="AF120" s="1281"/>
      <c r="AG120" s="790" t="s">
        <v>1434</v>
      </c>
    </row>
    <row r="121" spans="1:33" s="161" customFormat="1" ht="12" customHeight="1" x14ac:dyDescent="0.2">
      <c r="A121" s="468" t="s">
        <v>450</v>
      </c>
      <c r="B121" s="217" t="s">
        <v>431</v>
      </c>
      <c r="C121" s="1270" t="s">
        <v>1617</v>
      </c>
      <c r="D121" s="581"/>
      <c r="E121" s="937"/>
      <c r="F121" s="937"/>
      <c r="G121" s="937"/>
      <c r="H121" s="937"/>
      <c r="I121" s="937"/>
      <c r="J121" s="581"/>
      <c r="K121" s="581"/>
      <c r="L121" s="581"/>
      <c r="M121" s="581"/>
      <c r="N121" s="581"/>
      <c r="O121" s="1281"/>
      <c r="P121" s="1281"/>
      <c r="Q121" s="1281"/>
      <c r="R121" s="1281"/>
      <c r="S121" s="1281"/>
      <c r="T121" s="1281">
        <v>894398.08104703284</v>
      </c>
      <c r="U121" s="1281">
        <v>902293.54931840766</v>
      </c>
      <c r="V121" s="1281">
        <v>920405.90829408658</v>
      </c>
      <c r="W121" s="1281">
        <v>932054.26170598331</v>
      </c>
      <c r="X121" s="1281">
        <v>951729.53423376451</v>
      </c>
      <c r="Y121" s="1281">
        <v>978004.57926417224</v>
      </c>
      <c r="Z121" s="1281">
        <v>1004699.9758756493</v>
      </c>
      <c r="AA121" s="1281">
        <v>1024523.3978290574</v>
      </c>
      <c r="AB121" s="1281">
        <v>1051405.4610066544</v>
      </c>
      <c r="AC121" s="1281">
        <v>1052681.8440421612</v>
      </c>
      <c r="AD121" s="1281">
        <v>1096252.2756601388</v>
      </c>
      <c r="AE121" s="1281">
        <v>1089680.029121906</v>
      </c>
      <c r="AF121" s="1281"/>
      <c r="AG121" s="790" t="s">
        <v>328</v>
      </c>
    </row>
    <row r="122" spans="1:33" s="161" customFormat="1" ht="12" customHeight="1" x14ac:dyDescent="0.2">
      <c r="A122" s="468" t="s">
        <v>451</v>
      </c>
      <c r="B122" s="217" t="s">
        <v>431</v>
      </c>
      <c r="C122" s="1270" t="s">
        <v>1618</v>
      </c>
      <c r="D122" s="581"/>
      <c r="E122" s="937"/>
      <c r="F122" s="937"/>
      <c r="G122" s="937"/>
      <c r="H122" s="937"/>
      <c r="I122" s="937"/>
      <c r="J122" s="581"/>
      <c r="K122" s="581"/>
      <c r="L122" s="581"/>
      <c r="M122" s="581"/>
      <c r="N122" s="581"/>
      <c r="O122" s="1281"/>
      <c r="P122" s="1281"/>
      <c r="Q122" s="1281"/>
      <c r="R122" s="1281"/>
      <c r="S122" s="1281"/>
      <c r="T122" s="1281">
        <v>31365.107126712246</v>
      </c>
      <c r="U122" s="1281">
        <v>37774.123242046233</v>
      </c>
      <c r="V122" s="1281">
        <v>38784.227904591629</v>
      </c>
      <c r="W122" s="1281">
        <v>56925.450071323343</v>
      </c>
      <c r="X122" s="1281">
        <v>57405.305962012761</v>
      </c>
      <c r="Y122" s="1281">
        <v>64428.79363901788</v>
      </c>
      <c r="Z122" s="1281">
        <v>55266.295747680502</v>
      </c>
      <c r="AA122" s="1281">
        <v>55699.038043882712</v>
      </c>
      <c r="AB122" s="1281">
        <v>51062.192591968203</v>
      </c>
      <c r="AC122" s="1281">
        <v>44235.308019765544</v>
      </c>
      <c r="AD122" s="1281">
        <v>24311.101371759825</v>
      </c>
      <c r="AE122" s="1281">
        <v>50178.939200094377</v>
      </c>
      <c r="AF122" s="1281"/>
      <c r="AG122" s="790" t="s">
        <v>1218</v>
      </c>
    </row>
    <row r="123" spans="1:33" s="161" customFormat="1" ht="12" customHeight="1" x14ac:dyDescent="0.2">
      <c r="A123" s="468" t="s">
        <v>452</v>
      </c>
      <c r="B123" s="217" t="s">
        <v>431</v>
      </c>
      <c r="C123" s="1270" t="s">
        <v>1619</v>
      </c>
      <c r="D123" s="581"/>
      <c r="E123" s="937"/>
      <c r="F123" s="937"/>
      <c r="G123" s="937"/>
      <c r="H123" s="937"/>
      <c r="I123" s="937"/>
      <c r="J123" s="581"/>
      <c r="K123" s="581"/>
      <c r="L123" s="581"/>
      <c r="M123" s="581"/>
      <c r="N123" s="581"/>
      <c r="O123" s="1281"/>
      <c r="P123" s="1281"/>
      <c r="Q123" s="1281"/>
      <c r="R123" s="1281"/>
      <c r="S123" s="1281"/>
      <c r="T123" s="1281">
        <v>837538.42629509047</v>
      </c>
      <c r="U123" s="1281">
        <v>868678.22975611023</v>
      </c>
      <c r="V123" s="1281">
        <v>887007.49104764301</v>
      </c>
      <c r="W123" s="1281">
        <v>911288.90409672179</v>
      </c>
      <c r="X123" s="1281">
        <v>929581.84350996464</v>
      </c>
      <c r="Y123" s="1281">
        <v>959482.65176206257</v>
      </c>
      <c r="Z123" s="1281">
        <v>979456.2101993016</v>
      </c>
      <c r="AA123" s="1281">
        <v>1001734.4672178157</v>
      </c>
      <c r="AB123" s="1281">
        <v>1017380.4817185965</v>
      </c>
      <c r="AC123" s="1281">
        <v>1014941.6816037374</v>
      </c>
      <c r="AD123" s="1281">
        <v>1035467.8903482636</v>
      </c>
      <c r="AE123" s="1281">
        <v>1054283.8902493971</v>
      </c>
      <c r="AF123" s="1281"/>
      <c r="AG123" s="790" t="s">
        <v>1590</v>
      </c>
    </row>
    <row r="124" spans="1:33" s="161" customFormat="1" ht="12" customHeight="1" x14ac:dyDescent="0.2">
      <c r="A124" s="468" t="s">
        <v>439</v>
      </c>
      <c r="B124" s="217" t="s">
        <v>431</v>
      </c>
      <c r="C124" s="1270" t="s">
        <v>1620</v>
      </c>
      <c r="D124" s="581"/>
      <c r="E124" s="937"/>
      <c r="F124" s="937"/>
      <c r="G124" s="937"/>
      <c r="H124" s="937"/>
      <c r="I124" s="937"/>
      <c r="J124" s="581"/>
      <c r="K124" s="581"/>
      <c r="L124" s="581"/>
      <c r="M124" s="581"/>
      <c r="N124" s="581"/>
      <c r="O124" s="1281"/>
      <c r="P124" s="1281"/>
      <c r="Q124" s="1281"/>
      <c r="R124" s="1281"/>
      <c r="S124" s="1281"/>
      <c r="T124" s="1281">
        <v>73563.257229926865</v>
      </c>
      <c r="U124" s="1281">
        <v>69103.69715744014</v>
      </c>
      <c r="V124" s="1281">
        <v>61920.215405620569</v>
      </c>
      <c r="W124" s="1281">
        <v>57046.040117655379</v>
      </c>
      <c r="X124" s="1281">
        <v>46805.626233661955</v>
      </c>
      <c r="Y124" s="1281">
        <v>33423.539072728367</v>
      </c>
      <c r="Z124" s="1281">
        <v>34031.290046655864</v>
      </c>
      <c r="AA124" s="1281">
        <v>32943.176028864589</v>
      </c>
      <c r="AB124" s="1281">
        <v>30696.886167676021</v>
      </c>
      <c r="AC124" s="1281">
        <v>27870.528209902634</v>
      </c>
      <c r="AD124" s="1281">
        <v>29493.337984678812</v>
      </c>
      <c r="AE124" s="1281">
        <v>35410.373615433607</v>
      </c>
      <c r="AF124" s="1281"/>
      <c r="AG124" s="790" t="s">
        <v>982</v>
      </c>
    </row>
    <row r="125" spans="1:33" s="161" customFormat="1" ht="12" customHeight="1" x14ac:dyDescent="0.2">
      <c r="A125" s="468" t="s">
        <v>491</v>
      </c>
      <c r="B125" s="217" t="s">
        <v>431</v>
      </c>
      <c r="C125" s="1270" t="s">
        <v>1621</v>
      </c>
      <c r="D125" s="581"/>
      <c r="E125" s="937"/>
      <c r="F125" s="937"/>
      <c r="G125" s="937"/>
      <c r="H125" s="937"/>
      <c r="I125" s="937"/>
      <c r="J125" s="581"/>
      <c r="K125" s="581"/>
      <c r="L125" s="581"/>
      <c r="M125" s="581"/>
      <c r="N125" s="581"/>
      <c r="O125" s="1281"/>
      <c r="P125" s="1281"/>
      <c r="Q125" s="1281"/>
      <c r="R125" s="1281"/>
      <c r="S125" s="1281"/>
      <c r="T125" s="1281">
        <v>6209.7215680469262</v>
      </c>
      <c r="U125" s="1281">
        <v>6506.2367061881005</v>
      </c>
      <c r="V125" s="1281">
        <v>7244.4704445773732</v>
      </c>
      <c r="W125" s="1281">
        <v>7771.2436809584278</v>
      </c>
      <c r="X125" s="1281">
        <v>6897.4014921205699</v>
      </c>
      <c r="Y125" s="1281">
        <v>6717.8622307170535</v>
      </c>
      <c r="Z125" s="1281">
        <v>7123.6390123328265</v>
      </c>
      <c r="AA125" s="1281">
        <v>7163.5831388978477</v>
      </c>
      <c r="AB125" s="1281">
        <v>7141.517304160323</v>
      </c>
      <c r="AC125" s="1281">
        <v>7746.6990496491535</v>
      </c>
      <c r="AD125" s="1281">
        <v>7778.2395536466929</v>
      </c>
      <c r="AE125" s="1281">
        <v>7794.4478689890893</v>
      </c>
      <c r="AF125" s="1281"/>
      <c r="AG125" s="790" t="s">
        <v>1643</v>
      </c>
    </row>
    <row r="126" spans="1:33" s="161" customFormat="1" ht="12" customHeight="1" x14ac:dyDescent="0.2">
      <c r="A126" s="468" t="s">
        <v>490</v>
      </c>
      <c r="B126" s="217"/>
      <c r="C126" s="1270" t="s">
        <v>1596</v>
      </c>
      <c r="D126" s="581"/>
      <c r="E126" s="937"/>
      <c r="F126" s="937"/>
      <c r="G126" s="937"/>
      <c r="H126" s="937"/>
      <c r="I126" s="937"/>
      <c r="J126" s="581"/>
      <c r="K126" s="581"/>
      <c r="L126" s="581"/>
      <c r="M126" s="581"/>
      <c r="N126" s="581"/>
      <c r="O126" s="1281"/>
      <c r="P126" s="1281"/>
      <c r="Q126" s="1281"/>
      <c r="R126" s="1281"/>
      <c r="S126" s="1281"/>
      <c r="T126" s="1281">
        <v>299949.95083708834</v>
      </c>
      <c r="U126" s="1281">
        <v>303813.44174043275</v>
      </c>
      <c r="V126" s="1281">
        <v>304517.23566604132</v>
      </c>
      <c r="W126" s="1281">
        <v>286151.73663033766</v>
      </c>
      <c r="X126" s="1281">
        <v>303438.96142473264</v>
      </c>
      <c r="Y126" s="1281">
        <v>308543.85868329962</v>
      </c>
      <c r="Z126" s="1281">
        <v>294637.20537144726</v>
      </c>
      <c r="AA126" s="1281">
        <v>345178.73522567976</v>
      </c>
      <c r="AB126" s="1281">
        <v>260655.97334444334</v>
      </c>
      <c r="AC126" s="1281">
        <v>262807.42540598143</v>
      </c>
      <c r="AD126" s="1281">
        <v>282463.58060113422</v>
      </c>
      <c r="AE126" s="1281">
        <v>292293.61299271072</v>
      </c>
      <c r="AF126" s="1281"/>
      <c r="AG126" s="790" t="s">
        <v>1646</v>
      </c>
    </row>
    <row r="127" spans="1:33" s="161" customFormat="1" ht="12" customHeight="1" x14ac:dyDescent="0.2">
      <c r="A127" s="468" t="s">
        <v>453</v>
      </c>
      <c r="B127" s="217" t="s">
        <v>431</v>
      </c>
      <c r="C127" s="1270" t="s">
        <v>1595</v>
      </c>
      <c r="D127" s="581"/>
      <c r="E127" s="937"/>
      <c r="F127" s="937"/>
      <c r="G127" s="937"/>
      <c r="H127" s="937"/>
      <c r="I127" s="937"/>
      <c r="J127" s="581"/>
      <c r="K127" s="581"/>
      <c r="L127" s="581"/>
      <c r="M127" s="581"/>
      <c r="N127" s="581"/>
      <c r="O127" s="1281"/>
      <c r="P127" s="1281"/>
      <c r="Q127" s="1281"/>
      <c r="R127" s="1281"/>
      <c r="S127" s="1281"/>
      <c r="T127" s="1281">
        <v>112236.15323601342</v>
      </c>
      <c r="U127" s="1281">
        <v>102375.82080407151</v>
      </c>
      <c r="V127" s="1281">
        <v>97744.549627696484</v>
      </c>
      <c r="W127" s="1281">
        <v>86072.155161562492</v>
      </c>
      <c r="X127" s="1281">
        <v>101466.73955351468</v>
      </c>
      <c r="Y127" s="1281">
        <v>104285.9814761567</v>
      </c>
      <c r="Z127" s="1281">
        <v>94749.503421939618</v>
      </c>
      <c r="AA127" s="1281">
        <v>106757.31551364556</v>
      </c>
      <c r="AB127" s="1281">
        <v>95056.88271455151</v>
      </c>
      <c r="AC127" s="1281">
        <v>88270.238901642952</v>
      </c>
      <c r="AD127" s="1281">
        <v>89089.112699917721</v>
      </c>
      <c r="AE127" s="1281">
        <v>130279.44898901082</v>
      </c>
      <c r="AF127" s="1281"/>
      <c r="AG127" s="790"/>
    </row>
    <row r="128" spans="1:33" s="161" customFormat="1" ht="12" customHeight="1" x14ac:dyDescent="0.2">
      <c r="A128" s="468" t="s">
        <v>454</v>
      </c>
      <c r="C128" s="1270" t="s">
        <v>1121</v>
      </c>
      <c r="D128" s="267"/>
      <c r="E128" s="267"/>
      <c r="F128" s="267"/>
      <c r="G128" s="267"/>
      <c r="H128" s="267"/>
      <c r="I128" s="267"/>
      <c r="J128" s="267"/>
      <c r="K128" s="267"/>
      <c r="L128" s="267"/>
      <c r="M128" s="267"/>
      <c r="N128" s="267"/>
      <c r="O128" s="1282"/>
      <c r="P128" s="1282"/>
      <c r="Q128" s="1282"/>
      <c r="R128" s="1282"/>
      <c r="S128" s="1282"/>
      <c r="T128" s="1282">
        <v>7916877.552594115</v>
      </c>
      <c r="U128" s="1282">
        <v>7974982.8203446204</v>
      </c>
      <c r="V128" s="1282">
        <v>8148546.3178176414</v>
      </c>
      <c r="W128" s="1282">
        <v>8048345.6609688494</v>
      </c>
      <c r="X128" s="1282">
        <v>8113472.8356591761</v>
      </c>
      <c r="Y128" s="1282">
        <v>8027021.5959012723</v>
      </c>
      <c r="Z128" s="1282">
        <v>8115934.8014979223</v>
      </c>
      <c r="AA128" s="1282">
        <v>8126352.9984287703</v>
      </c>
      <c r="AB128" s="1282">
        <v>8071349.8334432179</v>
      </c>
      <c r="AC128" s="1282">
        <v>7722795.3242991427</v>
      </c>
      <c r="AD128" s="1282">
        <v>7950875.1234073443</v>
      </c>
      <c r="AE128" s="1282">
        <v>8360735.4363184636</v>
      </c>
      <c r="AF128" s="1282"/>
      <c r="AG128" s="268">
        <v>5</v>
      </c>
    </row>
    <row r="129" spans="1:33" s="161" customFormat="1" ht="12" customHeight="1" x14ac:dyDescent="0.2">
      <c r="A129" s="468" t="s">
        <v>455</v>
      </c>
      <c r="B129" s="217" t="s">
        <v>431</v>
      </c>
      <c r="C129" s="1276" t="s">
        <v>997</v>
      </c>
      <c r="D129" s="793"/>
      <c r="E129" s="938"/>
      <c r="F129" s="938"/>
      <c r="G129" s="938"/>
      <c r="H129" s="938"/>
      <c r="I129" s="938"/>
      <c r="J129" s="793"/>
      <c r="K129" s="793"/>
      <c r="L129" s="793"/>
      <c r="M129" s="793"/>
      <c r="N129" s="793"/>
      <c r="O129" s="1285"/>
      <c r="P129" s="1285"/>
      <c r="Q129" s="1285"/>
      <c r="R129" s="1285"/>
      <c r="S129" s="1285"/>
      <c r="T129" s="1285">
        <v>980818.62037922628</v>
      </c>
      <c r="U129" s="1285">
        <v>1022672.6309309192</v>
      </c>
      <c r="V129" s="1285">
        <v>991975.75899950229</v>
      </c>
      <c r="W129" s="1285">
        <v>1019281.2518888749</v>
      </c>
      <c r="X129" s="1285">
        <v>914036.01255292259</v>
      </c>
      <c r="Y129" s="1285">
        <v>869932.30424208939</v>
      </c>
      <c r="Z129" s="1285">
        <v>946643.25535904616</v>
      </c>
      <c r="AA129" s="2373">
        <v>1104424.2290037367</v>
      </c>
      <c r="AB129" s="2373">
        <v>1171858.5980114713</v>
      </c>
      <c r="AC129" s="2373">
        <v>1537424.1329650264</v>
      </c>
      <c r="AD129" s="2373">
        <v>1231429.6576037798</v>
      </c>
      <c r="AE129" s="2373">
        <v>889668.12807131745</v>
      </c>
      <c r="AF129" s="2373"/>
      <c r="AG129" s="791" t="s">
        <v>334</v>
      </c>
    </row>
    <row r="130" spans="1:33" s="161" customFormat="1" ht="12" customHeight="1" x14ac:dyDescent="0.2">
      <c r="A130" s="468" t="s">
        <v>456</v>
      </c>
      <c r="B130" s="217"/>
      <c r="C130" s="1273" t="s">
        <v>1593</v>
      </c>
      <c r="D130" s="793"/>
      <c r="E130" s="938"/>
      <c r="F130" s="938"/>
      <c r="G130" s="938"/>
      <c r="H130" s="938"/>
      <c r="I130" s="938"/>
      <c r="J130" s="793"/>
      <c r="K130" s="793"/>
      <c r="L130" s="793"/>
      <c r="M130" s="793"/>
      <c r="N130" s="793"/>
      <c r="O130" s="1285"/>
      <c r="P130" s="1285"/>
      <c r="Q130" s="1285"/>
      <c r="R130" s="1285"/>
      <c r="S130" s="1285"/>
      <c r="T130" s="1285">
        <v>11618015.910270849</v>
      </c>
      <c r="U130" s="1285">
        <v>11767120.216475297</v>
      </c>
      <c r="V130" s="1285">
        <v>11938534.019929968</v>
      </c>
      <c r="W130" s="1285">
        <v>11917895.078666897</v>
      </c>
      <c r="X130" s="1285">
        <v>11888668.737344408</v>
      </c>
      <c r="Y130" s="1285">
        <v>11828474.229081659</v>
      </c>
      <c r="Z130" s="1285">
        <v>12039013.789614417</v>
      </c>
      <c r="AA130" s="1285">
        <v>12299730.639119932</v>
      </c>
      <c r="AB130" s="1285">
        <v>12249155.913569871</v>
      </c>
      <c r="AC130" s="2373">
        <v>12233904.442863964</v>
      </c>
      <c r="AD130" s="2373">
        <v>12210100.4236596</v>
      </c>
      <c r="AE130" s="2373">
        <v>12351233.677399905</v>
      </c>
      <c r="AF130" s="2373"/>
      <c r="AG130" s="791" t="s">
        <v>1593</v>
      </c>
    </row>
    <row r="131" spans="1:33" s="161" customFormat="1" ht="12" customHeight="1" x14ac:dyDescent="0.2">
      <c r="A131" s="468" t="s">
        <v>457</v>
      </c>
      <c r="B131" s="217"/>
      <c r="C131" s="1354" t="s">
        <v>1001</v>
      </c>
      <c r="D131" s="581"/>
      <c r="E131" s="937"/>
      <c r="F131" s="937"/>
      <c r="G131" s="937"/>
      <c r="H131" s="937"/>
      <c r="I131" s="937"/>
      <c r="J131" s="581"/>
      <c r="K131" s="581"/>
      <c r="L131" s="581"/>
      <c r="M131" s="581"/>
      <c r="N131" s="581"/>
      <c r="O131" s="1281"/>
      <c r="P131" s="1281"/>
      <c r="Q131" s="1281"/>
      <c r="R131" s="1281"/>
      <c r="S131" s="1281"/>
      <c r="T131" s="1281">
        <v>8948590.5068876836</v>
      </c>
      <c r="U131" s="1281">
        <v>9055695.5240501184</v>
      </c>
      <c r="V131" s="1281">
        <v>9200130.1723542884</v>
      </c>
      <c r="W131" s="1281">
        <v>9108281.6620878167</v>
      </c>
      <c r="X131" s="1281">
        <v>9079377.1414098293</v>
      </c>
      <c r="Y131" s="1281">
        <v>8941344.6895719059</v>
      </c>
      <c r="Z131" s="1281">
        <v>9106014.6005410478</v>
      </c>
      <c r="AA131" s="1281">
        <v>9273391.3798758779</v>
      </c>
      <c r="AB131" s="1281">
        <v>9288255.3406667914</v>
      </c>
      <c r="AC131" s="2371">
        <v>9311733.4994773455</v>
      </c>
      <c r="AD131" s="2371">
        <v>9253950.7255424932</v>
      </c>
      <c r="AE131" s="2371">
        <v>9284831.0643266439</v>
      </c>
      <c r="AF131" s="2371"/>
      <c r="AG131" s="790"/>
    </row>
    <row r="132" spans="1:33" s="161" customFormat="1" ht="12" customHeight="1" x14ac:dyDescent="0.2">
      <c r="A132" s="468" t="s">
        <v>458</v>
      </c>
      <c r="B132" s="217"/>
      <c r="C132" s="1275" t="s">
        <v>1000</v>
      </c>
      <c r="D132" s="214"/>
      <c r="E132" s="1351"/>
      <c r="F132" s="1351"/>
      <c r="G132" s="1351"/>
      <c r="H132" s="1351"/>
      <c r="I132" s="1351"/>
      <c r="J132" s="214"/>
      <c r="K132" s="214"/>
      <c r="L132" s="214"/>
      <c r="M132" s="214"/>
      <c r="N132" s="214"/>
      <c r="O132" s="1355"/>
      <c r="P132" s="1355"/>
      <c r="Q132" s="1355"/>
      <c r="R132" s="1355"/>
      <c r="S132" s="1355"/>
      <c r="T132" s="1355">
        <v>11.023287391611012</v>
      </c>
      <c r="U132" s="1355">
        <v>11.365990134529341</v>
      </c>
      <c r="V132" s="1355">
        <v>10.852506570882021</v>
      </c>
      <c r="W132" s="1355">
        <v>11.240882114851388</v>
      </c>
      <c r="X132" s="1355">
        <v>10.125008215682312</v>
      </c>
      <c r="Y132" s="1355">
        <v>9.7778668295456903</v>
      </c>
      <c r="Z132" s="1355">
        <v>10.445628709843694</v>
      </c>
      <c r="AA132" s="2372">
        <v>11.964585449224694</v>
      </c>
      <c r="AB132" s="2372">
        <v>12.678050124063306</v>
      </c>
      <c r="AC132" s="2375">
        <v>16.602458938043803</v>
      </c>
      <c r="AD132" s="2375">
        <v>13.410899408940979</v>
      </c>
      <c r="AE132" s="2375">
        <v>9.6176142141102972</v>
      </c>
      <c r="AF132" s="2375"/>
      <c r="AG132" s="792"/>
    </row>
    <row r="133" spans="1:33" s="161" customFormat="1" ht="12" customHeight="1" x14ac:dyDescent="0.2">
      <c r="A133" s="468" t="s">
        <v>459</v>
      </c>
      <c r="B133" s="217" t="s">
        <v>431</v>
      </c>
      <c r="C133" s="1269" t="s">
        <v>996</v>
      </c>
      <c r="D133" s="581"/>
      <c r="E133" s="937"/>
      <c r="F133" s="937"/>
      <c r="G133" s="937"/>
      <c r="H133" s="937"/>
      <c r="I133" s="937"/>
      <c r="J133" s="581"/>
      <c r="K133" s="581"/>
      <c r="L133" s="581"/>
      <c r="M133" s="581"/>
      <c r="N133" s="581"/>
      <c r="O133" s="1281"/>
      <c r="P133" s="1281"/>
      <c r="Q133" s="1281"/>
      <c r="R133" s="1281"/>
      <c r="S133" s="1281"/>
      <c r="T133" s="1281">
        <v>1100792.575191899</v>
      </c>
      <c r="U133" s="1281">
        <v>1112179.9557234468</v>
      </c>
      <c r="V133" s="1281">
        <v>1151701.1254459447</v>
      </c>
      <c r="W133" s="1281">
        <v>1120098.8344840184</v>
      </c>
      <c r="X133" s="1281">
        <v>1173296.147055917</v>
      </c>
      <c r="Y133" s="1281">
        <v>1104018.7429518381</v>
      </c>
      <c r="Z133" s="1281">
        <v>1094655.6352594171</v>
      </c>
      <c r="AA133" s="1281">
        <v>1079814.8423390801</v>
      </c>
      <c r="AB133" s="1281">
        <v>1016343.6032668347</v>
      </c>
      <c r="AC133" s="1281">
        <v>1053442.5043022432</v>
      </c>
      <c r="AD133" s="1281">
        <v>968112.71855739551</v>
      </c>
      <c r="AE133" s="1281">
        <v>985852.67507351609</v>
      </c>
      <c r="AF133" s="1281"/>
      <c r="AG133" s="790" t="s">
        <v>335</v>
      </c>
    </row>
    <row r="134" spans="1:33" s="161" customFormat="1" ht="12" customHeight="1" x14ac:dyDescent="0.2">
      <c r="A134" s="468" t="s">
        <v>460</v>
      </c>
      <c r="B134" s="217" t="s">
        <v>431</v>
      </c>
      <c r="C134" s="1270" t="s">
        <v>1325</v>
      </c>
      <c r="D134" s="581"/>
      <c r="E134" s="937"/>
      <c r="F134" s="937"/>
      <c r="G134" s="937"/>
      <c r="H134" s="937"/>
      <c r="I134" s="937"/>
      <c r="J134" s="581"/>
      <c r="K134" s="581"/>
      <c r="L134" s="581"/>
      <c r="M134" s="581"/>
      <c r="N134" s="581"/>
      <c r="O134" s="1281"/>
      <c r="P134" s="1281"/>
      <c r="Q134" s="1281"/>
      <c r="R134" s="1281"/>
      <c r="S134" s="1281"/>
      <c r="T134" s="1281">
        <v>693014.05549304513</v>
      </c>
      <c r="U134" s="1281">
        <v>713336.76507792366</v>
      </c>
      <c r="V134" s="1281">
        <v>714496.67261278909</v>
      </c>
      <c r="W134" s="1281">
        <v>699780.08004693117</v>
      </c>
      <c r="X134" s="1281">
        <v>687555.39770728431</v>
      </c>
      <c r="Y134" s="1281">
        <v>677505.29283213976</v>
      </c>
      <c r="Z134" s="1281">
        <v>662758.81798672583</v>
      </c>
      <c r="AA134" s="1281">
        <v>645187.73856573796</v>
      </c>
      <c r="AB134" s="1281">
        <v>632686.00680966768</v>
      </c>
      <c r="AC134" s="1281">
        <v>636711.51359862625</v>
      </c>
      <c r="AD134" s="1281">
        <v>609814.47027545946</v>
      </c>
      <c r="AE134" s="1281">
        <v>573184.15555180784</v>
      </c>
      <c r="AF134" s="1281"/>
      <c r="AG134" s="790" t="s">
        <v>336</v>
      </c>
    </row>
    <row r="135" spans="1:33" s="161" customFormat="1" ht="12" customHeight="1" x14ac:dyDescent="0.2">
      <c r="A135" s="468" t="s">
        <v>461</v>
      </c>
      <c r="B135" s="217"/>
      <c r="C135" s="1270" t="s">
        <v>1326</v>
      </c>
      <c r="D135" s="581"/>
      <c r="E135" s="937"/>
      <c r="F135" s="937"/>
      <c r="G135" s="937"/>
      <c r="H135" s="937"/>
      <c r="I135" s="937"/>
      <c r="J135" s="581"/>
      <c r="K135" s="581"/>
      <c r="L135" s="581"/>
      <c r="M135" s="581"/>
      <c r="N135" s="581"/>
      <c r="O135" s="1281"/>
      <c r="P135" s="1281"/>
      <c r="Q135" s="1281"/>
      <c r="R135" s="1281"/>
      <c r="S135" s="1281"/>
      <c r="T135" s="1281">
        <v>407778.51969885384</v>
      </c>
      <c r="U135" s="1281">
        <v>398843.19064552314</v>
      </c>
      <c r="V135" s="1281">
        <v>437204.45283315564</v>
      </c>
      <c r="W135" s="1281">
        <v>420318.75443708722</v>
      </c>
      <c r="X135" s="1281">
        <v>485740.74934863264</v>
      </c>
      <c r="Y135" s="1281">
        <v>426513.4501196983</v>
      </c>
      <c r="Z135" s="1281">
        <v>431896.81727269129</v>
      </c>
      <c r="AA135" s="1281">
        <v>434627.1037733421</v>
      </c>
      <c r="AB135" s="1281">
        <v>383657.59645716706</v>
      </c>
      <c r="AC135" s="1281">
        <v>416730.99070361699</v>
      </c>
      <c r="AD135" s="1281">
        <v>358298.24828193604</v>
      </c>
      <c r="AE135" s="1281">
        <v>412668.51952170825</v>
      </c>
      <c r="AF135" s="1281"/>
      <c r="AG135" s="790" t="s">
        <v>333</v>
      </c>
    </row>
    <row r="136" spans="1:33" s="161" customFormat="1" ht="12" customHeight="1" x14ac:dyDescent="0.2">
      <c r="A136" s="468" t="s">
        <v>462</v>
      </c>
      <c r="B136" s="217"/>
      <c r="C136" s="1270" t="s">
        <v>993</v>
      </c>
      <c r="D136" s="581"/>
      <c r="E136" s="937"/>
      <c r="F136" s="937"/>
      <c r="G136" s="937"/>
      <c r="H136" s="937"/>
      <c r="I136" s="937"/>
      <c r="J136" s="581"/>
      <c r="K136" s="581"/>
      <c r="L136" s="581"/>
      <c r="M136" s="581"/>
      <c r="N136" s="581"/>
      <c r="O136" s="1281"/>
      <c r="P136" s="1281"/>
      <c r="Q136" s="1281"/>
      <c r="R136" s="1281"/>
      <c r="S136" s="1281"/>
      <c r="T136" s="1281">
        <v>7400901.452844291</v>
      </c>
      <c r="U136" s="1281">
        <v>7494230.7056824639</v>
      </c>
      <c r="V136" s="1281">
        <v>7592833.3150027925</v>
      </c>
      <c r="W136" s="1281">
        <v>7631566.4109343998</v>
      </c>
      <c r="X136" s="1281">
        <v>7462915.1050219964</v>
      </c>
      <c r="Y136" s="1281">
        <v>7478725.5411025062</v>
      </c>
      <c r="Z136" s="1281">
        <v>7697759.6899246518</v>
      </c>
      <c r="AA136" s="1281">
        <v>7971317.8706863476</v>
      </c>
      <c r="AB136" s="1281">
        <v>7944808.0550414026</v>
      </c>
      <c r="AC136" s="1281">
        <v>7715007.8555802088</v>
      </c>
      <c r="AD136" s="1281">
        <v>7864683.3300055834</v>
      </c>
      <c r="AE136" s="1281">
        <v>7939631.5507591562</v>
      </c>
      <c r="AF136" s="1281"/>
      <c r="AG136" s="790" t="s">
        <v>1468</v>
      </c>
    </row>
    <row r="137" spans="1:33" s="161" customFormat="1" ht="12" customHeight="1" x14ac:dyDescent="0.2">
      <c r="A137" s="468" t="s">
        <v>464</v>
      </c>
      <c r="B137" s="217" t="s">
        <v>431</v>
      </c>
      <c r="C137" s="1270" t="s">
        <v>1327</v>
      </c>
      <c r="D137" s="581"/>
      <c r="E137" s="937"/>
      <c r="F137" s="937"/>
      <c r="G137" s="937"/>
      <c r="H137" s="937"/>
      <c r="I137" s="937"/>
      <c r="J137" s="581"/>
      <c r="K137" s="581"/>
      <c r="L137" s="581"/>
      <c r="M137" s="581"/>
      <c r="N137" s="581"/>
      <c r="O137" s="1281"/>
      <c r="P137" s="1281"/>
      <c r="Q137" s="1281"/>
      <c r="R137" s="1281"/>
      <c r="S137" s="1281"/>
      <c r="T137" s="1281">
        <v>6475471.9062286243</v>
      </c>
      <c r="U137" s="1281">
        <v>6554544.8396564219</v>
      </c>
      <c r="V137" s="1281">
        <v>6634105.4588012015</v>
      </c>
      <c r="W137" s="1281">
        <v>6643070.8498803973</v>
      </c>
      <c r="X137" s="1281">
        <v>6454290.3041281272</v>
      </c>
      <c r="Y137" s="1281">
        <v>6436562.4025283363</v>
      </c>
      <c r="Z137" s="1281">
        <v>6637825.5548845828</v>
      </c>
      <c r="AA137" s="1281">
        <v>6890905.8117965413</v>
      </c>
      <c r="AB137" s="1281">
        <v>6841879.5184192639</v>
      </c>
      <c r="AC137" s="1281">
        <v>6617374.994839794</v>
      </c>
      <c r="AD137" s="1281">
        <v>6743419.0931875361</v>
      </c>
      <c r="AE137" s="1281">
        <v>6799199.0863515316</v>
      </c>
      <c r="AF137" s="1281"/>
      <c r="AG137" s="790" t="s">
        <v>337</v>
      </c>
    </row>
    <row r="138" spans="1:33" s="161" customFormat="1" ht="12" customHeight="1" x14ac:dyDescent="0.2">
      <c r="A138" s="468" t="s">
        <v>1256</v>
      </c>
      <c r="B138" s="217" t="s">
        <v>431</v>
      </c>
      <c r="C138" s="1270" t="s">
        <v>467</v>
      </c>
      <c r="D138" s="581"/>
      <c r="E138" s="937"/>
      <c r="F138" s="937"/>
      <c r="G138" s="937"/>
      <c r="H138" s="937"/>
      <c r="I138" s="937"/>
      <c r="J138" s="581"/>
      <c r="K138" s="581"/>
      <c r="L138" s="581"/>
      <c r="M138" s="581"/>
      <c r="N138" s="581"/>
      <c r="O138" s="1281"/>
      <c r="P138" s="1281"/>
      <c r="Q138" s="1281"/>
      <c r="R138" s="1281"/>
      <c r="S138" s="1281"/>
      <c r="T138" s="1281">
        <v>925429.54661566636</v>
      </c>
      <c r="U138" s="1281">
        <v>939685.86602604203</v>
      </c>
      <c r="V138" s="1281">
        <v>958727.85620159132</v>
      </c>
      <c r="W138" s="1281">
        <v>988495.56105400273</v>
      </c>
      <c r="X138" s="1281">
        <v>1008624.8008938696</v>
      </c>
      <c r="Y138" s="1281">
        <v>1042163.1385741698</v>
      </c>
      <c r="Z138" s="1281">
        <v>1059934.1350400695</v>
      </c>
      <c r="AA138" s="1281">
        <v>1080412.058889806</v>
      </c>
      <c r="AB138" s="1281">
        <v>1102928.5366221387</v>
      </c>
      <c r="AC138" s="1281">
        <v>1097632.8607404148</v>
      </c>
      <c r="AD138" s="1281">
        <v>1121264.236818047</v>
      </c>
      <c r="AE138" s="1281">
        <v>1140432.4644076249</v>
      </c>
      <c r="AF138" s="1281"/>
      <c r="AG138" s="790" t="s">
        <v>333</v>
      </c>
    </row>
    <row r="139" spans="1:33" s="161" customFormat="1" ht="12" customHeight="1" x14ac:dyDescent="0.2">
      <c r="A139" s="468" t="s">
        <v>1257</v>
      </c>
      <c r="B139" s="217" t="s">
        <v>431</v>
      </c>
      <c r="C139" s="1270" t="s">
        <v>468</v>
      </c>
      <c r="D139" s="581"/>
      <c r="E139" s="937"/>
      <c r="F139" s="937"/>
      <c r="G139" s="937"/>
      <c r="H139" s="937"/>
      <c r="I139" s="937"/>
      <c r="J139" s="581"/>
      <c r="K139" s="581"/>
      <c r="L139" s="581"/>
      <c r="M139" s="581"/>
      <c r="N139" s="581"/>
      <c r="O139" s="1281"/>
      <c r="P139" s="1281"/>
      <c r="Q139" s="1281"/>
      <c r="R139" s="1281"/>
      <c r="S139" s="1281"/>
      <c r="T139" s="1281">
        <v>893964.36220890004</v>
      </c>
      <c r="U139" s="1281">
        <v>901857.35447311541</v>
      </c>
      <c r="V139" s="1281">
        <v>919947.5360748223</v>
      </c>
      <c r="W139" s="1281">
        <v>931625.11855057278</v>
      </c>
      <c r="X139" s="1281">
        <v>951312.25582062558</v>
      </c>
      <c r="Y139" s="1281">
        <v>977793.02447581617</v>
      </c>
      <c r="Z139" s="1281">
        <v>1004696.153517967</v>
      </c>
      <c r="AA139" s="1281">
        <v>1024703.2838432026</v>
      </c>
      <c r="AB139" s="1281">
        <v>1051830.0038114486</v>
      </c>
      <c r="AC139" s="1281">
        <v>1053326.9902022083</v>
      </c>
      <c r="AD139" s="1281">
        <v>1096886.9183815839</v>
      </c>
      <c r="AE139" s="1281">
        <v>1090191.9544785719</v>
      </c>
      <c r="AF139" s="1281"/>
      <c r="AG139" s="790" t="s">
        <v>1054</v>
      </c>
    </row>
    <row r="140" spans="1:33" s="161" customFormat="1" ht="12" customHeight="1" x14ac:dyDescent="0.2">
      <c r="A140" s="468" t="s">
        <v>1258</v>
      </c>
      <c r="B140" s="217"/>
      <c r="C140" s="1270" t="s">
        <v>469</v>
      </c>
      <c r="D140" s="581"/>
      <c r="E140" s="937"/>
      <c r="F140" s="937"/>
      <c r="G140" s="937"/>
      <c r="H140" s="937"/>
      <c r="I140" s="937"/>
      <c r="J140" s="581"/>
      <c r="K140" s="581"/>
      <c r="L140" s="581"/>
      <c r="M140" s="581"/>
      <c r="N140" s="581"/>
      <c r="O140" s="1281"/>
      <c r="P140" s="1281"/>
      <c r="Q140" s="1281"/>
      <c r="R140" s="1281"/>
      <c r="S140" s="1281"/>
      <c r="T140" s="1281">
        <v>31465.18440676629</v>
      </c>
      <c r="U140" s="1281">
        <v>37828.511552926582</v>
      </c>
      <c r="V140" s="1281">
        <v>38780.320126769002</v>
      </c>
      <c r="W140" s="1281">
        <v>56870.442503429986</v>
      </c>
      <c r="X140" s="1281">
        <v>57312.545073244051</v>
      </c>
      <c r="Y140" s="1281">
        <v>64370.114098353668</v>
      </c>
      <c r="Z140" s="1281">
        <v>55237.981522102382</v>
      </c>
      <c r="AA140" s="1281">
        <v>55708.775046603485</v>
      </c>
      <c r="AB140" s="1281">
        <v>51098.532810690012</v>
      </c>
      <c r="AC140" s="1281">
        <v>44305.870538206538</v>
      </c>
      <c r="AD140" s="1281">
        <v>24377.3184364632</v>
      </c>
      <c r="AE140" s="1281">
        <v>50240.509929052991</v>
      </c>
      <c r="AF140" s="1281"/>
      <c r="AG140" s="790" t="s">
        <v>329</v>
      </c>
    </row>
    <row r="141" spans="1:33" s="161" customFormat="1" ht="12" customHeight="1" x14ac:dyDescent="0.2">
      <c r="A141" s="468" t="s">
        <v>1259</v>
      </c>
      <c r="B141" s="217"/>
      <c r="C141" s="1270" t="s">
        <v>986</v>
      </c>
      <c r="D141" s="581"/>
      <c r="E141" s="937"/>
      <c r="F141" s="937"/>
      <c r="G141" s="937"/>
      <c r="H141" s="937"/>
      <c r="I141" s="937"/>
      <c r="J141" s="581"/>
      <c r="K141" s="581"/>
      <c r="L141" s="581"/>
      <c r="M141" s="581"/>
      <c r="N141" s="581"/>
      <c r="O141" s="1281"/>
      <c r="P141" s="1281"/>
      <c r="Q141" s="1281"/>
      <c r="R141" s="1281"/>
      <c r="S141" s="1281"/>
      <c r="T141" s="1281">
        <v>700718.36721849896</v>
      </c>
      <c r="U141" s="1281">
        <v>739884.88619189849</v>
      </c>
      <c r="V141" s="1281">
        <v>740617.03748922283</v>
      </c>
      <c r="W141" s="1281">
        <v>721792.44880691741</v>
      </c>
      <c r="X141" s="1281">
        <v>776455.30942378833</v>
      </c>
      <c r="Y141" s="1281">
        <v>739417.36440832552</v>
      </c>
      <c r="Z141" s="1281">
        <v>737946.18512716994</v>
      </c>
      <c r="AA141" s="1281">
        <v>695743.64636245114</v>
      </c>
      <c r="AB141" s="1281">
        <v>734181.54518602544</v>
      </c>
      <c r="AC141" s="1281">
        <v>764784.87255343783</v>
      </c>
      <c r="AD141" s="1281">
        <v>682263.85252282815</v>
      </c>
      <c r="AE141" s="1281">
        <v>735037.84189039236</v>
      </c>
      <c r="AF141" s="1281"/>
      <c r="AG141" s="790" t="s">
        <v>338</v>
      </c>
    </row>
    <row r="142" spans="1:33" s="161" customFormat="1" ht="12" customHeight="1" x14ac:dyDescent="0.2">
      <c r="A142" s="468" t="s">
        <v>1260</v>
      </c>
      <c r="B142" s="217"/>
      <c r="C142" s="1270" t="s">
        <v>1328</v>
      </c>
      <c r="D142" s="581"/>
      <c r="E142" s="937"/>
      <c r="F142" s="937"/>
      <c r="G142" s="937"/>
      <c r="H142" s="937"/>
      <c r="I142" s="937"/>
      <c r="J142" s="581"/>
      <c r="K142" s="581"/>
      <c r="L142" s="581"/>
      <c r="M142" s="581"/>
      <c r="N142" s="581"/>
      <c r="O142" s="1281"/>
      <c r="P142" s="1281"/>
      <c r="Q142" s="1281"/>
      <c r="R142" s="1281"/>
      <c r="S142" s="1281"/>
      <c r="T142" s="1281">
        <v>167476.88427330556</v>
      </c>
      <c r="U142" s="1281">
        <v>91880.382949919396</v>
      </c>
      <c r="V142" s="1281">
        <v>79851.46979109828</v>
      </c>
      <c r="W142" s="1281">
        <v>64577.659862608532</v>
      </c>
      <c r="X142" s="1281">
        <v>98651.956899615936</v>
      </c>
      <c r="Y142" s="1281">
        <v>104632.51116717237</v>
      </c>
      <c r="Z142" s="1281">
        <v>111030.43448746455</v>
      </c>
      <c r="AA142" s="1281">
        <v>114138.29178828657</v>
      </c>
      <c r="AB142" s="1281">
        <v>153714.76247538783</v>
      </c>
      <c r="AC142" s="1281">
        <v>132158.88128946364</v>
      </c>
      <c r="AD142" s="1281">
        <v>123686.5402253163</v>
      </c>
      <c r="AE142" s="1281">
        <v>119537.05426404745</v>
      </c>
      <c r="AF142" s="1281"/>
      <c r="AG142" s="790" t="s">
        <v>339</v>
      </c>
    </row>
    <row r="143" spans="1:33" s="161" customFormat="1" ht="12" customHeight="1" x14ac:dyDescent="0.2">
      <c r="A143" s="468" t="s">
        <v>1261</v>
      </c>
      <c r="B143" s="217"/>
      <c r="C143" s="1270" t="s">
        <v>1329</v>
      </c>
      <c r="D143" s="581"/>
      <c r="E143" s="937"/>
      <c r="F143" s="937"/>
      <c r="G143" s="937"/>
      <c r="H143" s="937"/>
      <c r="I143" s="937"/>
      <c r="J143" s="581"/>
      <c r="K143" s="581"/>
      <c r="L143" s="581"/>
      <c r="M143" s="581"/>
      <c r="N143" s="581"/>
      <c r="O143" s="1281"/>
      <c r="P143" s="1281"/>
      <c r="Q143" s="1281"/>
      <c r="R143" s="1281"/>
      <c r="S143" s="1281"/>
      <c r="T143" s="1281">
        <v>102211.96944786291</v>
      </c>
      <c r="U143" s="1281">
        <v>183687.51244503452</v>
      </c>
      <c r="V143" s="1281">
        <v>204134.33973337567</v>
      </c>
      <c r="W143" s="1281">
        <v>226727.96425678808</v>
      </c>
      <c r="X143" s="1281">
        <v>262914.94122901402</v>
      </c>
      <c r="Y143" s="1281">
        <v>213023.43615598074</v>
      </c>
      <c r="Z143" s="1281">
        <v>222183.85584363353</v>
      </c>
      <c r="AA143" s="1281">
        <v>216603.51316444454</v>
      </c>
      <c r="AB143" s="1281">
        <v>168732.25079325406</v>
      </c>
      <c r="AC143" s="1281">
        <v>208739.73435496559</v>
      </c>
      <c r="AD143" s="1281">
        <v>196460.08626437242</v>
      </c>
      <c r="AE143" s="1281">
        <v>214419.03692664881</v>
      </c>
      <c r="AF143" s="1281"/>
      <c r="AG143" s="790" t="s">
        <v>340</v>
      </c>
    </row>
    <row r="144" spans="1:33" s="161" customFormat="1" ht="12" customHeight="1" x14ac:dyDescent="0.2">
      <c r="A144" s="468" t="s">
        <v>1262</v>
      </c>
      <c r="B144" s="217"/>
      <c r="C144" s="1270" t="s">
        <v>1609</v>
      </c>
      <c r="D144" s="581"/>
      <c r="E144" s="937"/>
      <c r="F144" s="937"/>
      <c r="G144" s="937"/>
      <c r="H144" s="937"/>
      <c r="I144" s="937"/>
      <c r="J144" s="581"/>
      <c r="K144" s="581"/>
      <c r="L144" s="581"/>
      <c r="M144" s="581"/>
      <c r="N144" s="581"/>
      <c r="O144" s="1281"/>
      <c r="P144" s="1281"/>
      <c r="Q144" s="1281"/>
      <c r="R144" s="1281"/>
      <c r="S144" s="1281"/>
      <c r="T144" s="1281">
        <v>270382.46501891769</v>
      </c>
      <c r="U144" s="1281">
        <v>288118.07851880236</v>
      </c>
      <c r="V144" s="1281">
        <v>297717.16232728702</v>
      </c>
      <c r="W144" s="1281">
        <v>293158.64383954299</v>
      </c>
      <c r="X144" s="1281">
        <v>276096.03690813266</v>
      </c>
      <c r="Y144" s="1281">
        <v>256931.65641079019</v>
      </c>
      <c r="Z144" s="1281">
        <v>255518.27715188419</v>
      </c>
      <c r="AA144" s="1281">
        <v>253831.87924148497</v>
      </c>
      <c r="AB144" s="1281">
        <v>241018.10538033483</v>
      </c>
      <c r="AC144" s="1281">
        <v>234080.78815226301</v>
      </c>
      <c r="AD144" s="1281">
        <v>243560.98851712415</v>
      </c>
      <c r="AE144" s="1281">
        <v>250852.60184775552</v>
      </c>
      <c r="AF144" s="1281"/>
      <c r="AG144" s="790" t="s">
        <v>1590</v>
      </c>
    </row>
    <row r="145" spans="1:48" s="161" customFormat="1" ht="12" customHeight="1" x14ac:dyDescent="0.2">
      <c r="A145" s="468" t="s">
        <v>1263</v>
      </c>
      <c r="B145" s="217" t="s">
        <v>431</v>
      </c>
      <c r="C145" s="1271" t="s">
        <v>1613</v>
      </c>
      <c r="D145" s="581"/>
      <c r="E145" s="937"/>
      <c r="F145" s="937"/>
      <c r="G145" s="937"/>
      <c r="H145" s="937"/>
      <c r="I145" s="937"/>
      <c r="J145" s="581"/>
      <c r="K145" s="581"/>
      <c r="L145" s="581"/>
      <c r="M145" s="581"/>
      <c r="N145" s="581"/>
      <c r="O145" s="1281"/>
      <c r="P145" s="1281"/>
      <c r="Q145" s="1281"/>
      <c r="R145" s="1281"/>
      <c r="S145" s="1281"/>
      <c r="T145" s="1281">
        <v>196819.20778899084</v>
      </c>
      <c r="U145" s="1281">
        <v>207440.24220812161</v>
      </c>
      <c r="V145" s="1281">
        <v>214373.77108022975</v>
      </c>
      <c r="W145" s="1281">
        <v>222228.82707472733</v>
      </c>
      <c r="X145" s="1281">
        <v>219688.00428494404</v>
      </c>
      <c r="Y145" s="1281">
        <v>215125.9556087711</v>
      </c>
      <c r="Z145" s="1281">
        <v>213056.55831100213</v>
      </c>
      <c r="AA145" s="1281">
        <v>212320.25380820455</v>
      </c>
      <c r="AB145" s="1281">
        <v>202766.10171700994</v>
      </c>
      <c r="AC145" s="1281">
        <v>201934.26043333701</v>
      </c>
      <c r="AD145" s="1281">
        <v>206820.46930926054</v>
      </c>
      <c r="AE145" s="1281">
        <v>209385.51251567036</v>
      </c>
      <c r="AF145" s="1281"/>
      <c r="AG145" s="268" t="s">
        <v>1639</v>
      </c>
    </row>
    <row r="146" spans="1:48" s="161" customFormat="1" ht="12" customHeight="1" x14ac:dyDescent="0.2">
      <c r="A146" s="468" t="s">
        <v>1264</v>
      </c>
      <c r="B146" s="217"/>
      <c r="C146" s="1271" t="s">
        <v>1614</v>
      </c>
      <c r="D146" s="581"/>
      <c r="E146" s="937"/>
      <c r="F146" s="937"/>
      <c r="G146" s="937"/>
      <c r="H146" s="937"/>
      <c r="I146" s="937"/>
      <c r="J146" s="581"/>
      <c r="K146" s="581"/>
      <c r="L146" s="581"/>
      <c r="M146" s="581"/>
      <c r="N146" s="581"/>
      <c r="O146" s="1281"/>
      <c r="P146" s="1281"/>
      <c r="Q146" s="1281"/>
      <c r="R146" s="1281"/>
      <c r="S146" s="1281"/>
      <c r="T146" s="1281">
        <v>73563.257229926865</v>
      </c>
      <c r="U146" s="1281">
        <v>69103.69715744014</v>
      </c>
      <c r="V146" s="1281">
        <v>61920.215405620569</v>
      </c>
      <c r="W146" s="1281">
        <v>57046.040117655379</v>
      </c>
      <c r="X146" s="1281">
        <v>46805.626233661955</v>
      </c>
      <c r="Y146" s="1281">
        <v>33423.539072728367</v>
      </c>
      <c r="Z146" s="1281">
        <v>34031.290046655864</v>
      </c>
      <c r="AA146" s="1281">
        <v>32943.176028864589</v>
      </c>
      <c r="AB146" s="1281">
        <v>30696.886167676021</v>
      </c>
      <c r="AC146" s="1281">
        <v>27870.528209902634</v>
      </c>
      <c r="AD146" s="1281">
        <v>29493.337984678812</v>
      </c>
      <c r="AE146" s="1281">
        <v>35410.373615433607</v>
      </c>
      <c r="AF146" s="1281"/>
      <c r="AG146" s="1279" t="s">
        <v>1653</v>
      </c>
    </row>
    <row r="147" spans="1:48" s="161" customFormat="1" ht="12" customHeight="1" x14ac:dyDescent="0.2">
      <c r="A147" s="468" t="s">
        <v>1265</v>
      </c>
      <c r="B147" s="217"/>
      <c r="C147" s="1271" t="s">
        <v>1615</v>
      </c>
      <c r="D147" s="581"/>
      <c r="E147" s="937"/>
      <c r="F147" s="937"/>
      <c r="G147" s="937"/>
      <c r="H147" s="937"/>
      <c r="I147" s="937"/>
      <c r="J147" s="581"/>
      <c r="K147" s="581"/>
      <c r="L147" s="581"/>
      <c r="M147" s="581"/>
      <c r="N147" s="581"/>
      <c r="O147" s="1281"/>
      <c r="P147" s="1281"/>
      <c r="Q147" s="1281"/>
      <c r="R147" s="1281"/>
      <c r="S147" s="1281"/>
      <c r="T147" s="1281">
        <v>0</v>
      </c>
      <c r="U147" s="1281">
        <v>11574.139153240587</v>
      </c>
      <c r="V147" s="1281">
        <v>21423.175841436743</v>
      </c>
      <c r="W147" s="1281">
        <v>13883.776647160314</v>
      </c>
      <c r="X147" s="1281">
        <v>9602.4063895266827</v>
      </c>
      <c r="Y147" s="1281">
        <v>8382.1617292907322</v>
      </c>
      <c r="Z147" s="1281">
        <v>8430.4287942262054</v>
      </c>
      <c r="AA147" s="1281">
        <v>8568.4494044158582</v>
      </c>
      <c r="AB147" s="1281">
        <v>7555.117495648894</v>
      </c>
      <c r="AC147" s="1281">
        <v>4275.9995090233697</v>
      </c>
      <c r="AD147" s="1281">
        <v>7247.1812231847944</v>
      </c>
      <c r="AE147" s="1281">
        <v>6056.7157166515481</v>
      </c>
      <c r="AF147" s="1281"/>
      <c r="AG147" s="1279" t="s">
        <v>1654</v>
      </c>
    </row>
    <row r="148" spans="1:48" s="161" customFormat="1" ht="12" customHeight="1" x14ac:dyDescent="0.2">
      <c r="A148" s="468" t="s">
        <v>1266</v>
      </c>
      <c r="B148" s="217"/>
      <c r="C148" s="1270" t="s">
        <v>1632</v>
      </c>
      <c r="D148" s="581"/>
      <c r="E148" s="937"/>
      <c r="F148" s="937"/>
      <c r="G148" s="937"/>
      <c r="H148" s="937"/>
      <c r="I148" s="937"/>
      <c r="J148" s="581"/>
      <c r="K148" s="581"/>
      <c r="L148" s="581"/>
      <c r="M148" s="581"/>
      <c r="N148" s="581"/>
      <c r="O148" s="1281"/>
      <c r="P148" s="1281"/>
      <c r="Q148" s="1281"/>
      <c r="R148" s="1281"/>
      <c r="S148" s="1281"/>
      <c r="T148" s="1281">
        <v>160647.04847841276</v>
      </c>
      <c r="U148" s="1281">
        <v>176198.91227814229</v>
      </c>
      <c r="V148" s="1281">
        <v>158914.0656374619</v>
      </c>
      <c r="W148" s="1281">
        <v>137328.18084797787</v>
      </c>
      <c r="X148" s="1281">
        <v>138792.37438702575</v>
      </c>
      <c r="Y148" s="1281">
        <v>164829.76067438224</v>
      </c>
      <c r="Z148" s="1281">
        <v>149213.61764418767</v>
      </c>
      <c r="AA148" s="1281">
        <v>111169.96216823507</v>
      </c>
      <c r="AB148" s="1281">
        <v>170716.42653704862</v>
      </c>
      <c r="AC148" s="1281">
        <v>189805.46875674554</v>
      </c>
      <c r="AD148" s="1281">
        <v>118556.2375160153</v>
      </c>
      <c r="AE148" s="1281">
        <v>150229.14885194064</v>
      </c>
      <c r="AF148" s="1281"/>
      <c r="AG148" s="790" t="s">
        <v>982</v>
      </c>
    </row>
    <row r="149" spans="1:48" s="161" customFormat="1" ht="12" customHeight="1" x14ac:dyDescent="0.2">
      <c r="A149" s="468" t="s">
        <v>1267</v>
      </c>
      <c r="B149" s="217"/>
      <c r="C149" s="1270" t="s">
        <v>1605</v>
      </c>
      <c r="D149" s="581"/>
      <c r="E149" s="937"/>
      <c r="F149" s="937"/>
      <c r="G149" s="937"/>
      <c r="H149" s="937"/>
      <c r="I149" s="937"/>
      <c r="J149" s="581"/>
      <c r="K149" s="581"/>
      <c r="L149" s="581"/>
      <c r="M149" s="581"/>
      <c r="N149" s="581"/>
      <c r="O149" s="1281"/>
      <c r="P149" s="1281"/>
      <c r="Q149" s="1281"/>
      <c r="R149" s="1281"/>
      <c r="S149" s="1281"/>
      <c r="T149" s="1281">
        <v>2302079.8261483908</v>
      </c>
      <c r="U149" s="1281">
        <v>2317237.4849914974</v>
      </c>
      <c r="V149" s="1281">
        <v>2355258.2802219456</v>
      </c>
      <c r="W149" s="1281">
        <v>2335332.3498285762</v>
      </c>
      <c r="X149" s="1281">
        <v>2368071.6921671368</v>
      </c>
      <c r="Y149" s="1281">
        <v>2382219.5983499312</v>
      </c>
      <c r="Z149" s="1281">
        <v>2395691.6633687322</v>
      </c>
      <c r="AA149" s="1281">
        <v>2425133.8507701368</v>
      </c>
      <c r="AB149" s="1281">
        <v>2458035.3407997894</v>
      </c>
      <c r="AC149" s="1281">
        <v>2506110.8084386643</v>
      </c>
      <c r="AD149" s="1281">
        <v>2627465.2322525242</v>
      </c>
      <c r="AE149" s="1281">
        <v>2551131.7472481676</v>
      </c>
      <c r="AF149" s="1281"/>
      <c r="AG149" s="790" t="s">
        <v>1655</v>
      </c>
    </row>
    <row r="150" spans="1:48" s="161" customFormat="1" ht="12" customHeight="1" x14ac:dyDescent="0.2">
      <c r="A150" s="468" t="s">
        <v>1268</v>
      </c>
      <c r="B150" s="217"/>
      <c r="C150" s="1270" t="s">
        <v>1320</v>
      </c>
      <c r="D150" s="581"/>
      <c r="E150" s="937"/>
      <c r="F150" s="937"/>
      <c r="G150" s="937"/>
      <c r="H150" s="937"/>
      <c r="I150" s="937"/>
      <c r="J150" s="581"/>
      <c r="K150" s="581"/>
      <c r="L150" s="581"/>
      <c r="M150" s="581"/>
      <c r="N150" s="581"/>
      <c r="O150" s="1281"/>
      <c r="P150" s="1281"/>
      <c r="Q150" s="1281"/>
      <c r="R150" s="1281"/>
      <c r="S150" s="1281"/>
      <c r="T150" s="1281">
        <v>1687873.2489955164</v>
      </c>
      <c r="U150" s="1281">
        <v>1716734.6497077961</v>
      </c>
      <c r="V150" s="1281">
        <v>1749853.5200201636</v>
      </c>
      <c r="W150" s="1281">
        <v>1747255.7328849465</v>
      </c>
      <c r="X150" s="1281">
        <v>1775834.9489170716</v>
      </c>
      <c r="Y150" s="1281">
        <v>1792854.9444192417</v>
      </c>
      <c r="Z150" s="1281">
        <v>1801727.8138876003</v>
      </c>
      <c r="AA150" s="1281">
        <v>1829740.247033912</v>
      </c>
      <c r="AB150" s="1281">
        <v>1840706.3771526979</v>
      </c>
      <c r="AC150" s="1281">
        <v>1852324.2328663475</v>
      </c>
      <c r="AD150" s="1281">
        <v>1863275.0114920114</v>
      </c>
      <c r="AE150" s="1281">
        <v>1859678.0000119729</v>
      </c>
      <c r="AF150" s="1281"/>
      <c r="AG150" s="790" t="s">
        <v>328</v>
      </c>
    </row>
    <row r="151" spans="1:48" s="161" customFormat="1" ht="12" customHeight="1" x14ac:dyDescent="0.2">
      <c r="A151" s="468" t="s">
        <v>1269</v>
      </c>
      <c r="B151" s="217" t="s">
        <v>431</v>
      </c>
      <c r="C151" s="1270" t="s">
        <v>1634</v>
      </c>
      <c r="D151" s="581"/>
      <c r="E151" s="937"/>
      <c r="F151" s="937"/>
      <c r="G151" s="937"/>
      <c r="H151" s="937"/>
      <c r="I151" s="937"/>
      <c r="J151" s="581"/>
      <c r="K151" s="581"/>
      <c r="L151" s="581"/>
      <c r="M151" s="581"/>
      <c r="N151" s="581"/>
      <c r="O151" s="1281"/>
      <c r="P151" s="1281"/>
      <c r="Q151" s="1281"/>
      <c r="R151" s="1281"/>
      <c r="S151" s="1281"/>
      <c r="T151" s="1281">
        <v>291172.26889199408</v>
      </c>
      <c r="U151" s="1281">
        <v>293471.88509293448</v>
      </c>
      <c r="V151" s="1281">
        <v>287686.93541202316</v>
      </c>
      <c r="W151" s="1281">
        <v>270673.67519035289</v>
      </c>
      <c r="X151" s="1281">
        <v>271294.55273707426</v>
      </c>
      <c r="Y151" s="1281">
        <v>254533.22612241213</v>
      </c>
      <c r="Z151" s="1281">
        <v>254296.58049617783</v>
      </c>
      <c r="AA151" s="1281">
        <v>255747.02976935069</v>
      </c>
      <c r="AB151" s="1281">
        <v>260775.16973038026</v>
      </c>
      <c r="AC151" s="1281">
        <v>268803.33154785476</v>
      </c>
      <c r="AD151" s="1281">
        <v>292853.24184740242</v>
      </c>
      <c r="AE151" s="1281">
        <v>267386.29070386617</v>
      </c>
      <c r="AF151" s="1281"/>
      <c r="AG151" s="790" t="s">
        <v>1656</v>
      </c>
    </row>
    <row r="152" spans="1:48" s="161" customFormat="1" ht="12" customHeight="1" x14ac:dyDescent="0.2">
      <c r="A152" s="468" t="s">
        <v>1270</v>
      </c>
      <c r="B152" s="217" t="s">
        <v>431</v>
      </c>
      <c r="C152" s="1270" t="s">
        <v>1633</v>
      </c>
      <c r="D152" s="581"/>
      <c r="E152" s="937"/>
      <c r="F152" s="937"/>
      <c r="G152" s="937"/>
      <c r="H152" s="937"/>
      <c r="I152" s="937"/>
      <c r="J152" s="581"/>
      <c r="K152" s="581"/>
      <c r="L152" s="581"/>
      <c r="M152" s="581"/>
      <c r="N152" s="581"/>
      <c r="O152" s="1281"/>
      <c r="P152" s="1281"/>
      <c r="Q152" s="1281"/>
      <c r="R152" s="1281"/>
      <c r="S152" s="1281"/>
      <c r="T152" s="1281">
        <v>92028.351489646535</v>
      </c>
      <c r="U152" s="1281">
        <v>90531.792788429477</v>
      </c>
      <c r="V152" s="1281">
        <v>89695.072819386973</v>
      </c>
      <c r="W152" s="1281">
        <v>82632.71844979981</v>
      </c>
      <c r="X152" s="1281">
        <v>82580.102048259534</v>
      </c>
      <c r="Y152" s="1281">
        <v>82648.902243228455</v>
      </c>
      <c r="Z152" s="1281">
        <v>81835.231600798041</v>
      </c>
      <c r="AA152" s="1281">
        <v>80807.152031869744</v>
      </c>
      <c r="AB152" s="1281">
        <v>78721.597310868674</v>
      </c>
      <c r="AC152" s="1281">
        <v>77577.299375294562</v>
      </c>
      <c r="AD152" s="1281">
        <v>78449.678004121335</v>
      </c>
      <c r="AE152" s="1281">
        <v>76242.264170097638</v>
      </c>
      <c r="AF152" s="1281"/>
      <c r="AG152" s="790" t="s">
        <v>1590</v>
      </c>
    </row>
    <row r="153" spans="1:48" s="161" customFormat="1" ht="12" customHeight="1" x14ac:dyDescent="0.2">
      <c r="A153" s="468" t="s">
        <v>1271</v>
      </c>
      <c r="C153" s="1270" t="s">
        <v>1330</v>
      </c>
      <c r="D153" s="1271"/>
      <c r="E153" s="1271"/>
      <c r="F153" s="1271"/>
      <c r="G153" s="1271"/>
      <c r="H153" s="1271"/>
      <c r="I153" s="1271"/>
      <c r="J153" s="1271"/>
      <c r="K153" s="1271"/>
      <c r="L153" s="1271"/>
      <c r="M153" s="1271"/>
      <c r="N153" s="1271"/>
      <c r="O153" s="1282"/>
      <c r="P153" s="1282"/>
      <c r="Q153" s="1282"/>
      <c r="R153" s="1282"/>
      <c r="S153" s="1282"/>
      <c r="T153" s="1282">
        <v>231005.95677123347</v>
      </c>
      <c r="U153" s="1282">
        <v>216499.15740233706</v>
      </c>
      <c r="V153" s="1282">
        <v>228022.75197037155</v>
      </c>
      <c r="W153" s="1282">
        <v>234770.22330347693</v>
      </c>
      <c r="X153" s="1282">
        <v>238362.0884647315</v>
      </c>
      <c r="Y153" s="1282">
        <v>252182.52556504856</v>
      </c>
      <c r="Z153" s="1282">
        <v>257832.03738415614</v>
      </c>
      <c r="AA153" s="1282">
        <v>258839.42193500409</v>
      </c>
      <c r="AB153" s="1282">
        <v>277832.19660584262</v>
      </c>
      <c r="AC153" s="1282">
        <v>307405.94464916753</v>
      </c>
      <c r="AD153" s="1282">
        <v>392887.30090898921</v>
      </c>
      <c r="AE153" s="1282">
        <v>347825.19236223132</v>
      </c>
      <c r="AF153" s="1282"/>
      <c r="AG153" s="790" t="s">
        <v>982</v>
      </c>
    </row>
    <row r="154" spans="1:48" ht="12" customHeight="1" x14ac:dyDescent="0.2">
      <c r="A154" s="468" t="s">
        <v>1272</v>
      </c>
      <c r="C154" s="1270" t="s">
        <v>1602</v>
      </c>
      <c r="D154" s="506"/>
      <c r="E154" s="506"/>
      <c r="F154" s="506"/>
      <c r="G154" s="506"/>
      <c r="H154" s="506"/>
      <c r="I154" s="506"/>
      <c r="J154" s="506"/>
      <c r="K154" s="506"/>
      <c r="L154" s="506"/>
      <c r="M154" s="506"/>
      <c r="N154" s="506"/>
      <c r="O154" s="1283"/>
      <c r="P154" s="1283"/>
      <c r="Q154" s="1283"/>
      <c r="R154" s="1283"/>
      <c r="S154" s="1283"/>
      <c r="T154" s="1283">
        <v>164418.02278211113</v>
      </c>
      <c r="U154" s="1283">
        <v>161627.25666057071</v>
      </c>
      <c r="V154" s="1283">
        <v>157732.35730720698</v>
      </c>
      <c r="W154" s="1283">
        <v>149759.78384307743</v>
      </c>
      <c r="X154" s="1283">
        <v>159798.77687330265</v>
      </c>
      <c r="Y154" s="1283">
        <v>168483.77169760317</v>
      </c>
      <c r="Z154" s="1283">
        <v>156397.15961852422</v>
      </c>
      <c r="AA154" s="1283">
        <v>170334.5814052856</v>
      </c>
      <c r="AB154" s="1283">
        <v>140834.27848791896</v>
      </c>
      <c r="AC154" s="1283">
        <v>246072.4442025859</v>
      </c>
      <c r="AD154" s="1283">
        <v>139221.23485263766</v>
      </c>
      <c r="AE154" s="1283">
        <v>174007.36236553488</v>
      </c>
      <c r="AF154" s="1283"/>
      <c r="AG154" s="1280">
        <v>11</v>
      </c>
      <c r="AI154" s="161"/>
      <c r="AJ154" s="161"/>
      <c r="AK154" s="161"/>
      <c r="AL154" s="161"/>
      <c r="AM154" s="161"/>
      <c r="AN154" s="161"/>
      <c r="AO154" s="161"/>
      <c r="AP154" s="161"/>
      <c r="AQ154" s="161"/>
      <c r="AR154" s="161"/>
      <c r="AS154" s="161"/>
      <c r="AT154" s="161"/>
      <c r="AU154" s="161"/>
      <c r="AV154" s="161"/>
    </row>
    <row r="155" spans="1:48" s="161" customFormat="1" ht="12" customHeight="1" x14ac:dyDescent="0.2">
      <c r="A155" s="468" t="s">
        <v>1273</v>
      </c>
      <c r="C155" s="1270" t="s">
        <v>1630</v>
      </c>
      <c r="D155" s="1271"/>
      <c r="E155" s="1271"/>
      <c r="F155" s="1271"/>
      <c r="G155" s="1271"/>
      <c r="H155" s="1271"/>
      <c r="I155" s="1271"/>
      <c r="J155" s="1271"/>
      <c r="K155" s="1271"/>
      <c r="L155" s="1271"/>
      <c r="M155" s="1271"/>
      <c r="N155" s="1271"/>
      <c r="O155" s="1282"/>
      <c r="P155" s="1282"/>
      <c r="Q155" s="1282"/>
      <c r="R155" s="1282"/>
      <c r="S155" s="1282"/>
      <c r="T155" s="1282">
        <v>102995.01887341682</v>
      </c>
      <c r="U155" s="1282">
        <v>96685.397793762328</v>
      </c>
      <c r="V155" s="1282">
        <v>95476.485293222067</v>
      </c>
      <c r="W155" s="1282">
        <v>87850.39315524885</v>
      </c>
      <c r="X155" s="1282">
        <v>96287.832147025343</v>
      </c>
      <c r="Y155" s="1282">
        <v>103999.2613172741</v>
      </c>
      <c r="Z155" s="1282">
        <v>92840.136576940771</v>
      </c>
      <c r="AA155" s="1282">
        <v>106414.42849087168</v>
      </c>
      <c r="AB155" s="1282">
        <v>91549.946844224978</v>
      </c>
      <c r="AC155" s="1282">
        <v>81210.514873347478</v>
      </c>
      <c r="AD155" s="1282">
        <v>84685.139357799198</v>
      </c>
      <c r="AE155" s="1282">
        <v>121739.21347279202</v>
      </c>
      <c r="AF155" s="1282"/>
      <c r="AG155" s="1279"/>
    </row>
    <row r="156" spans="1:48" s="226" customFormat="1" ht="12" customHeight="1" x14ac:dyDescent="0.2">
      <c r="A156" s="468" t="s">
        <v>1275</v>
      </c>
      <c r="B156" s="217" t="s">
        <v>431</v>
      </c>
      <c r="C156" s="1272" t="s">
        <v>1125</v>
      </c>
      <c r="D156" s="581"/>
      <c r="E156" s="937"/>
      <c r="F156" s="937"/>
      <c r="G156" s="937"/>
      <c r="H156" s="937"/>
      <c r="I156" s="937"/>
      <c r="J156" s="581"/>
      <c r="K156" s="581"/>
      <c r="L156" s="169"/>
      <c r="M156" s="169"/>
      <c r="N156" s="169"/>
      <c r="O156" s="1281"/>
      <c r="P156" s="1281"/>
      <c r="Q156" s="1281"/>
      <c r="R156" s="1281"/>
      <c r="S156" s="1281"/>
      <c r="T156" s="2371">
        <v>-50894.333914339863</v>
      </c>
      <c r="U156" s="2371">
        <v>-58040.072774578905</v>
      </c>
      <c r="V156" s="2371">
        <v>-59608.095537145215</v>
      </c>
      <c r="W156" s="2371">
        <v>-40654.749230092624</v>
      </c>
      <c r="X156" s="2371">
        <v>-51868.293197730673</v>
      </c>
      <c r="Y156" s="2371">
        <v>-44390.789428544143</v>
      </c>
      <c r="Z156" s="2371">
        <v>-43436.54368407969</v>
      </c>
      <c r="AA156" s="2371">
        <v>-42614.152443368366</v>
      </c>
      <c r="AB156" s="2371">
        <v>-45046.909212101658</v>
      </c>
      <c r="AC156" s="2371">
        <v>-51514.042213177105</v>
      </c>
      <c r="AD156" s="2371">
        <v>-71645.944531371031</v>
      </c>
      <c r="AE156" s="2371">
        <v>-34427.499936859909</v>
      </c>
      <c r="AF156" s="2371"/>
      <c r="AG156" s="792" t="s">
        <v>341</v>
      </c>
      <c r="AH156" s="161"/>
      <c r="AI156" s="20"/>
      <c r="AJ156" s="20"/>
      <c r="AK156" s="20"/>
      <c r="AL156" s="20"/>
      <c r="AM156" s="20"/>
      <c r="AN156" s="20"/>
      <c r="AO156" s="20"/>
      <c r="AP156" s="20"/>
      <c r="AQ156" s="20"/>
      <c r="AR156" s="20"/>
      <c r="AS156" s="20"/>
      <c r="AT156" s="20"/>
      <c r="AU156" s="20"/>
      <c r="AV156" s="20"/>
    </row>
    <row r="157" spans="1:48" s="226" customFormat="1" ht="12" customHeight="1" x14ac:dyDescent="0.2">
      <c r="A157" s="468" t="s">
        <v>1276</v>
      </c>
      <c r="B157" s="217"/>
      <c r="C157" s="1273" t="s">
        <v>979</v>
      </c>
      <c r="D157" s="796"/>
      <c r="E157" s="1356"/>
      <c r="F157" s="1356"/>
      <c r="G157" s="1356"/>
      <c r="H157" s="1356"/>
      <c r="I157" s="1356"/>
      <c r="J157" s="796"/>
      <c r="K157" s="796"/>
      <c r="L157" s="796"/>
      <c r="M157" s="796"/>
      <c r="N157" s="796"/>
      <c r="O157" s="1357"/>
      <c r="P157" s="1357"/>
      <c r="Q157" s="1357"/>
      <c r="R157" s="1357"/>
      <c r="S157" s="1357"/>
      <c r="T157" s="1357">
        <v>11618015.910270851</v>
      </c>
      <c r="U157" s="1357">
        <v>11767120.216475297</v>
      </c>
      <c r="V157" s="1357">
        <v>11938534.019929968</v>
      </c>
      <c r="W157" s="1357">
        <v>11917895.078666897</v>
      </c>
      <c r="X157" s="1357">
        <v>11888668.737344408</v>
      </c>
      <c r="Y157" s="1357">
        <v>11828474.229081661</v>
      </c>
      <c r="Z157" s="1357">
        <v>12039013.789614417</v>
      </c>
      <c r="AA157" s="1357">
        <v>12299730.639119934</v>
      </c>
      <c r="AB157" s="1357">
        <v>12249155.913569871</v>
      </c>
      <c r="AC157" s="1357">
        <v>12233904.442863962</v>
      </c>
      <c r="AD157" s="1357">
        <v>12210100.423659598</v>
      </c>
      <c r="AE157" s="1357">
        <v>12351233.677399907</v>
      </c>
      <c r="AF157" s="1285"/>
      <c r="AG157" s="791" t="s">
        <v>979</v>
      </c>
      <c r="AH157" s="20"/>
      <c r="AI157" s="161"/>
      <c r="AJ157" s="161"/>
      <c r="AK157" s="161"/>
      <c r="AL157" s="161"/>
      <c r="AM157" s="161"/>
      <c r="AN157" s="161"/>
      <c r="AO157" s="161"/>
      <c r="AP157" s="161"/>
      <c r="AQ157" s="161"/>
      <c r="AR157" s="161"/>
      <c r="AS157" s="161"/>
      <c r="AT157" s="161"/>
      <c r="AU157" s="161"/>
      <c r="AV157" s="161"/>
    </row>
    <row r="158" spans="1:48" s="161" customFormat="1" ht="12" customHeight="1" x14ac:dyDescent="0.2">
      <c r="A158" s="468" t="s">
        <v>1277</v>
      </c>
      <c r="B158" s="217" t="s">
        <v>431</v>
      </c>
      <c r="C158" s="1274" t="s">
        <v>998</v>
      </c>
      <c r="D158" s="797"/>
      <c r="E158" s="1358"/>
      <c r="F158" s="1358"/>
      <c r="G158" s="1358"/>
      <c r="H158" s="1358"/>
      <c r="I158" s="1358"/>
      <c r="J158" s="797"/>
      <c r="K158" s="797"/>
      <c r="L158" s="797"/>
      <c r="M158" s="797"/>
      <c r="N158" s="797"/>
      <c r="O158" s="1359"/>
      <c r="P158" s="1359"/>
      <c r="Q158" s="1359"/>
      <c r="R158" s="1359"/>
      <c r="S158" s="1359"/>
      <c r="T158" s="1359">
        <v>3089090.5074368049</v>
      </c>
      <c r="U158" s="1359">
        <v>3111894.245196742</v>
      </c>
      <c r="V158" s="1359">
        <v>3153343.2642716793</v>
      </c>
      <c r="W158" s="1359">
        <v>3192767.3762316816</v>
      </c>
      <c r="X158" s="1359">
        <v>3285200.0309478538</v>
      </c>
      <c r="Y158" s="1359">
        <v>3287457.079898858</v>
      </c>
      <c r="Z158" s="1359">
        <v>3339944.5316895507</v>
      </c>
      <c r="AA158" s="1359">
        <v>3385545.2462236895</v>
      </c>
      <c r="AB158" s="1359">
        <v>3467772.5299094366</v>
      </c>
      <c r="AC158" s="1359">
        <v>3429096.3665699149</v>
      </c>
      <c r="AD158" s="1359">
        <v>3574232.5268925489</v>
      </c>
      <c r="AE158" s="1359">
        <v>3690962.1548321806</v>
      </c>
      <c r="AF158" s="1359"/>
      <c r="AG158" s="1360"/>
      <c r="AI158" s="226"/>
      <c r="AJ158" s="226"/>
      <c r="AK158" s="226"/>
      <c r="AL158" s="226"/>
      <c r="AM158" s="226"/>
      <c r="AN158" s="226"/>
      <c r="AO158" s="226"/>
      <c r="AP158" s="226"/>
      <c r="AQ158" s="226"/>
      <c r="AR158" s="226"/>
      <c r="AS158" s="226"/>
      <c r="AT158" s="226"/>
      <c r="AU158" s="226"/>
      <c r="AV158" s="226"/>
    </row>
    <row r="159" spans="1:48" s="161" customFormat="1" ht="12" customHeight="1" x14ac:dyDescent="0.2">
      <c r="A159" s="468" t="s">
        <v>1278</v>
      </c>
      <c r="B159" s="217"/>
      <c r="C159" s="1275" t="s">
        <v>1635</v>
      </c>
      <c r="D159" s="798"/>
      <c r="E159" s="1361"/>
      <c r="F159" s="1361"/>
      <c r="G159" s="1361"/>
      <c r="H159" s="1361"/>
      <c r="I159" s="1361"/>
      <c r="J159" s="798"/>
      <c r="K159" s="798"/>
      <c r="L159" s="798"/>
      <c r="M159" s="798"/>
      <c r="N159" s="798"/>
      <c r="O159" s="1362"/>
      <c r="P159" s="1362"/>
      <c r="Q159" s="1362"/>
      <c r="R159" s="1362"/>
      <c r="S159" s="1362"/>
      <c r="T159" s="1362">
        <v>1074005.7470598121</v>
      </c>
      <c r="U159" s="1362">
        <v>1107375.1699874729</v>
      </c>
      <c r="V159" s="1362">
        <v>1139749.9903663634</v>
      </c>
      <c r="W159" s="1362">
        <v>1170748.841525899</v>
      </c>
      <c r="X159" s="1362">
        <v>1214009.0503652294</v>
      </c>
      <c r="Y159" s="1362">
        <v>1221431.9579454272</v>
      </c>
      <c r="Z159" s="1362">
        <v>1248939.9446053221</v>
      </c>
      <c r="AA159" s="1362">
        <v>1261724.9936703986</v>
      </c>
      <c r="AB159" s="1362">
        <v>1294737.9364075961</v>
      </c>
      <c r="AC159" s="1362">
        <v>1281786.2286316073</v>
      </c>
      <c r="AD159" s="1362">
        <v>1337230.1363295796</v>
      </c>
      <c r="AE159" s="1362">
        <v>1374965.1968492037</v>
      </c>
      <c r="AF159" s="1281"/>
      <c r="AG159" s="791"/>
      <c r="AH159" s="226"/>
      <c r="AI159" s="226"/>
      <c r="AJ159" s="226"/>
      <c r="AK159" s="226"/>
      <c r="AL159" s="226"/>
      <c r="AM159" s="226"/>
      <c r="AN159" s="226"/>
      <c r="AO159" s="226"/>
      <c r="AP159" s="226"/>
      <c r="AQ159" s="226"/>
      <c r="AR159" s="226"/>
      <c r="AS159" s="226"/>
      <c r="AT159" s="226"/>
      <c r="AU159" s="226"/>
      <c r="AV159" s="226"/>
    </row>
    <row r="160" spans="1:48" s="161" customFormat="1" ht="12" customHeight="1" x14ac:dyDescent="0.2">
      <c r="A160" s="468"/>
      <c r="B160" s="215"/>
      <c r="C160" s="987" t="s">
        <v>749</v>
      </c>
      <c r="D160" s="586"/>
      <c r="E160" s="985"/>
      <c r="F160" s="985"/>
      <c r="G160" s="985"/>
      <c r="H160" s="985"/>
      <c r="I160" s="985"/>
      <c r="J160" s="586"/>
      <c r="K160" s="586"/>
      <c r="L160" s="586"/>
      <c r="M160" s="586"/>
      <c r="N160" s="586"/>
      <c r="O160" s="1286"/>
      <c r="P160" s="1286"/>
      <c r="Q160" s="1286"/>
      <c r="R160" s="1286"/>
      <c r="S160" s="1286"/>
      <c r="T160" s="1286">
        <v>265004.07094626327</v>
      </c>
      <c r="U160" s="1286">
        <v>249695.17563078558</v>
      </c>
      <c r="V160" s="1286">
        <v>245638.25473142759</v>
      </c>
      <c r="W160" s="1286">
        <v>244679.00064267614</v>
      </c>
      <c r="X160" s="1286">
        <v>235350.72777189978</v>
      </c>
      <c r="Y160" s="1286">
        <v>221130.93901598462</v>
      </c>
      <c r="Z160" s="1286">
        <v>222278.98038623802</v>
      </c>
      <c r="AA160" s="1286">
        <v>233427.00412507195</v>
      </c>
      <c r="AB160" s="1286">
        <v>283288.83952639834</v>
      </c>
      <c r="AC160" s="1286">
        <v>268429.4798607367</v>
      </c>
      <c r="AD160" s="1286">
        <v>265248.84786135872</v>
      </c>
      <c r="AE160" s="1286">
        <v>278769.66346642992</v>
      </c>
      <c r="AF160" s="1286"/>
      <c r="AG160" s="986"/>
      <c r="AH160" s="226"/>
    </row>
    <row r="161" spans="1:33" s="161" customFormat="1" ht="12" customHeight="1" x14ac:dyDescent="0.2">
      <c r="A161" s="468"/>
      <c r="B161" s="215"/>
      <c r="C161" s="988" t="s">
        <v>750</v>
      </c>
      <c r="D161" s="582"/>
      <c r="E161" s="941"/>
      <c r="F161" s="941"/>
      <c r="G161" s="941"/>
      <c r="H161" s="941"/>
      <c r="I161" s="941"/>
      <c r="J161" s="582"/>
      <c r="K161" s="582"/>
      <c r="L161" s="582"/>
      <c r="M161" s="582"/>
      <c r="N161" s="582"/>
      <c r="O161" s="1287"/>
      <c r="P161" s="1287"/>
      <c r="Q161" s="1287"/>
      <c r="R161" s="1287"/>
      <c r="S161" s="1287"/>
      <c r="T161" s="1287">
        <v>149342.27290673749</v>
      </c>
      <c r="U161" s="1287">
        <v>76335.422506061281</v>
      </c>
      <c r="V161" s="1287">
        <v>66254.554237856617</v>
      </c>
      <c r="W161" s="1287">
        <v>52491.134465817435</v>
      </c>
      <c r="X161" s="1287">
        <v>86492.302322715695</v>
      </c>
      <c r="Y161" s="1287">
        <v>88737.960466753517</v>
      </c>
      <c r="Z161" s="1287">
        <v>90300.118862998483</v>
      </c>
      <c r="AA161" s="1287">
        <v>89168.740867197601</v>
      </c>
      <c r="AB161" s="1287">
        <v>126883.79971159183</v>
      </c>
      <c r="AC161" s="1287">
        <v>109384.58105737297</v>
      </c>
      <c r="AD161" s="1287">
        <v>100872.12217582566</v>
      </c>
      <c r="AE161" s="1287">
        <v>93807.233653348711</v>
      </c>
      <c r="AF161" s="1287"/>
      <c r="AG161" s="792"/>
    </row>
    <row r="162" spans="1:33" s="161" customFormat="1" ht="12" customHeight="1" x14ac:dyDescent="0.2">
      <c r="A162" s="468"/>
      <c r="B162" s="217"/>
      <c r="C162" s="227" t="s">
        <v>1748</v>
      </c>
      <c r="D162" s="224"/>
      <c r="E162" s="224"/>
      <c r="F162" s="224"/>
      <c r="G162" s="224"/>
      <c r="H162" s="224"/>
      <c r="I162" s="224"/>
      <c r="J162" s="224"/>
      <c r="K162" s="224"/>
      <c r="L162" s="224"/>
      <c r="M162" s="224"/>
      <c r="N162" s="224"/>
      <c r="O162" s="224"/>
      <c r="P162" s="224"/>
      <c r="Q162" s="224"/>
      <c r="R162" s="224"/>
      <c r="S162" s="224"/>
      <c r="T162" s="224"/>
      <c r="W162" s="223"/>
      <c r="X162" s="223"/>
      <c r="Y162" s="223"/>
      <c r="Z162" s="223"/>
      <c r="AA162" s="223"/>
      <c r="AB162" s="223"/>
      <c r="AC162" s="223"/>
      <c r="AD162" s="223"/>
      <c r="AE162" s="223"/>
      <c r="AF162" s="223"/>
      <c r="AG162" s="223"/>
    </row>
    <row r="163" spans="1:33" s="161" customFormat="1" ht="12" customHeight="1" x14ac:dyDescent="0.2">
      <c r="A163" s="468"/>
      <c r="B163" s="217"/>
      <c r="C163" s="742" t="s">
        <v>1469</v>
      </c>
      <c r="D163" s="224"/>
      <c r="E163" s="224"/>
      <c r="F163" s="224"/>
      <c r="G163" s="224"/>
      <c r="H163" s="224"/>
      <c r="I163" s="224"/>
    </row>
    <row r="164" spans="1:33" s="161" customFormat="1" ht="20.100000000000001" customHeight="1" x14ac:dyDescent="0.15">
      <c r="A164" s="468"/>
      <c r="B164" s="22"/>
      <c r="C164" s="666" t="s">
        <v>321</v>
      </c>
      <c r="D164" s="70"/>
      <c r="E164" s="70"/>
      <c r="F164" s="70"/>
      <c r="G164" s="70"/>
      <c r="H164" s="70"/>
      <c r="I164" s="70"/>
      <c r="J164" s="788"/>
      <c r="K164" s="787"/>
      <c r="L164" s="787"/>
      <c r="M164" s="787"/>
      <c r="N164" s="787"/>
      <c r="O164" s="787"/>
      <c r="P164" s="787"/>
      <c r="Q164" s="787"/>
      <c r="R164" s="787"/>
      <c r="S164" s="787"/>
      <c r="T164" s="787"/>
      <c r="U164" s="20"/>
      <c r="V164" s="20"/>
      <c r="W164" s="787"/>
      <c r="X164" s="787"/>
      <c r="Y164" s="787"/>
      <c r="Z164" s="787"/>
      <c r="AA164" s="787"/>
      <c r="AB164" s="787"/>
      <c r="AC164" s="787"/>
      <c r="AD164" s="787"/>
      <c r="AE164" s="787"/>
      <c r="AF164" s="787"/>
      <c r="AG164" s="787"/>
    </row>
    <row r="165" spans="1:33" s="161" customFormat="1" ht="12" customHeight="1" x14ac:dyDescent="0.2">
      <c r="A165" s="468"/>
      <c r="B165" s="217"/>
      <c r="C165" s="215"/>
      <c r="D165" s="159"/>
      <c r="E165" s="160"/>
      <c r="H165" s="215"/>
      <c r="I165" s="159"/>
      <c r="J165" s="160"/>
      <c r="K165" s="215"/>
      <c r="L165" s="215"/>
      <c r="M165" s="215"/>
      <c r="N165" s="215"/>
      <c r="O165" s="160"/>
      <c r="P165" s="215"/>
      <c r="Q165" s="215"/>
      <c r="R165" s="215"/>
      <c r="S165" s="215"/>
      <c r="T165" s="160" t="s">
        <v>1245</v>
      </c>
      <c r="W165" s="221"/>
      <c r="X165" s="221"/>
      <c r="Y165" s="221"/>
      <c r="Z165" s="221"/>
      <c r="AA165" s="221"/>
      <c r="AB165" s="221"/>
      <c r="AC165" s="221"/>
      <c r="AD165" s="221"/>
      <c r="AE165" s="221"/>
      <c r="AF165" s="221"/>
      <c r="AG165" s="221" t="s">
        <v>298</v>
      </c>
    </row>
    <row r="166" spans="1:33" s="161" customFormat="1" ht="12" customHeight="1" x14ac:dyDescent="0.2">
      <c r="A166" s="468"/>
      <c r="B166" s="225"/>
      <c r="C166" s="2788" t="s">
        <v>1422</v>
      </c>
      <c r="D166" s="526"/>
      <c r="E166" s="896"/>
      <c r="F166" s="896"/>
      <c r="G166" s="896"/>
      <c r="H166" s="896"/>
      <c r="I166" s="896"/>
      <c r="J166" s="526"/>
      <c r="K166" s="526"/>
      <c r="L166" s="526"/>
      <c r="M166" s="526"/>
      <c r="N166" s="526"/>
      <c r="O166" s="526"/>
      <c r="P166" s="526"/>
      <c r="Q166" s="526"/>
      <c r="R166" s="526"/>
      <c r="S166" s="526"/>
      <c r="T166" s="526" t="s">
        <v>489</v>
      </c>
      <c r="U166" s="526" t="s">
        <v>1232</v>
      </c>
      <c r="V166" s="526" t="s">
        <v>2147</v>
      </c>
      <c r="W166" s="526" t="s">
        <v>414</v>
      </c>
      <c r="X166" s="526" t="s">
        <v>168</v>
      </c>
      <c r="Y166" s="526" t="s">
        <v>428</v>
      </c>
      <c r="Z166" s="526" t="s">
        <v>1668</v>
      </c>
      <c r="AA166" s="526" t="s">
        <v>1677</v>
      </c>
      <c r="AB166" s="526" t="s">
        <v>1776</v>
      </c>
      <c r="AC166" s="526" t="s">
        <v>2148</v>
      </c>
      <c r="AD166" s="526" t="s">
        <v>2149</v>
      </c>
      <c r="AE166" s="526" t="s">
        <v>2150</v>
      </c>
      <c r="AF166" s="2460"/>
      <c r="AG166" s="2760" t="s">
        <v>1242</v>
      </c>
    </row>
    <row r="167" spans="1:33" s="161" customFormat="1" ht="12" customHeight="1" x14ac:dyDescent="0.2">
      <c r="A167" s="310" t="s">
        <v>1160</v>
      </c>
      <c r="B167" s="225"/>
      <c r="C167" s="2789"/>
      <c r="D167" s="527"/>
      <c r="E167" s="898"/>
      <c r="F167" s="898"/>
      <c r="G167" s="898"/>
      <c r="H167" s="898"/>
      <c r="I167" s="898"/>
      <c r="J167" s="527"/>
      <c r="K167" s="527"/>
      <c r="L167" s="527"/>
      <c r="M167" s="527"/>
      <c r="N167" s="527"/>
      <c r="O167" s="527"/>
      <c r="P167" s="527"/>
      <c r="Q167" s="527"/>
      <c r="R167" s="527"/>
      <c r="S167" s="527"/>
      <c r="T167" s="527">
        <v>2011</v>
      </c>
      <c r="U167" s="527">
        <v>2012</v>
      </c>
      <c r="V167" s="527">
        <v>2013</v>
      </c>
      <c r="W167" s="527">
        <v>2014</v>
      </c>
      <c r="X167" s="527">
        <v>2015</v>
      </c>
      <c r="Y167" s="527">
        <v>2016</v>
      </c>
      <c r="Z167" s="527">
        <v>2017</v>
      </c>
      <c r="AA167" s="527">
        <v>2018</v>
      </c>
      <c r="AB167" s="527">
        <v>2019</v>
      </c>
      <c r="AC167" s="527">
        <v>2020</v>
      </c>
      <c r="AD167" s="527">
        <v>2021</v>
      </c>
      <c r="AE167" s="527">
        <v>2022</v>
      </c>
      <c r="AF167" s="1148"/>
      <c r="AG167" s="2761"/>
    </row>
    <row r="168" spans="1:33" s="161" customFormat="1" ht="12" customHeight="1" x14ac:dyDescent="0.2">
      <c r="A168" s="468" t="s">
        <v>443</v>
      </c>
      <c r="B168" s="217" t="s">
        <v>431</v>
      </c>
      <c r="C168" s="1270" t="s">
        <v>1631</v>
      </c>
      <c r="D168" s="581"/>
      <c r="E168" s="937"/>
      <c r="F168" s="937"/>
      <c r="G168" s="937"/>
      <c r="H168" s="937"/>
      <c r="I168" s="937"/>
      <c r="J168" s="581"/>
      <c r="K168" s="581"/>
      <c r="L168" s="581"/>
      <c r="M168" s="581"/>
      <c r="N168" s="581"/>
      <c r="O168" s="581"/>
      <c r="P168" s="581"/>
      <c r="Q168" s="581"/>
      <c r="R168" s="581"/>
      <c r="S168" s="581"/>
      <c r="T168" s="581">
        <v>895.47644869756562</v>
      </c>
      <c r="U168" s="581">
        <v>745.46803958564078</v>
      </c>
      <c r="V168" s="581">
        <v>732.21437385068793</v>
      </c>
      <c r="W168" s="581">
        <v>1394.1243819677843</v>
      </c>
      <c r="X168" s="581">
        <v>1421.0128404381489</v>
      </c>
      <c r="Y168" s="581">
        <v>1081.6737783108001</v>
      </c>
      <c r="Z168" s="581">
        <v>980.86424352604058</v>
      </c>
      <c r="AA168" s="581">
        <v>1067.4696043706026</v>
      </c>
      <c r="AB168" s="581">
        <v>1347.1732854678717</v>
      </c>
      <c r="AC168" s="581">
        <v>1014.4935793330902</v>
      </c>
      <c r="AD168" s="581">
        <v>1007.6304372454291</v>
      </c>
      <c r="AE168" s="581">
        <v>1309.3662796855483</v>
      </c>
      <c r="AF168" s="581"/>
      <c r="AG168" s="790" t="s">
        <v>1423</v>
      </c>
    </row>
    <row r="169" spans="1:33" s="161" customFormat="1" ht="12" customHeight="1" x14ac:dyDescent="0.2">
      <c r="A169" s="468" t="s">
        <v>1156</v>
      </c>
      <c r="B169" s="217"/>
      <c r="C169" s="1270" t="s">
        <v>1316</v>
      </c>
      <c r="D169" s="581"/>
      <c r="E169" s="937"/>
      <c r="F169" s="937"/>
      <c r="G169" s="937"/>
      <c r="H169" s="937"/>
      <c r="I169" s="937"/>
      <c r="J169" s="581"/>
      <c r="K169" s="581"/>
      <c r="L169" s="581"/>
      <c r="M169" s="581"/>
      <c r="N169" s="581"/>
      <c r="O169" s="581"/>
      <c r="P169" s="581"/>
      <c r="Q169" s="581"/>
      <c r="R169" s="581"/>
      <c r="S169" s="581"/>
      <c r="T169" s="581">
        <v>420.03026191838626</v>
      </c>
      <c r="U169" s="581">
        <v>209.04379262267958</v>
      </c>
      <c r="V169" s="581">
        <v>188.16373143609462</v>
      </c>
      <c r="W169" s="581">
        <v>777.47337513518369</v>
      </c>
      <c r="X169" s="581">
        <v>748.6581661227774</v>
      </c>
      <c r="Y169" s="581">
        <v>511.76836690793334</v>
      </c>
      <c r="Z169" s="581">
        <v>499.72247471538731</v>
      </c>
      <c r="AA169" s="581">
        <v>573.48088542894948</v>
      </c>
      <c r="AB169" s="581">
        <v>808.39189033409593</v>
      </c>
      <c r="AC169" s="581">
        <v>377.87512011849913</v>
      </c>
      <c r="AD169" s="581">
        <v>185.67974373740299</v>
      </c>
      <c r="AE169" s="581">
        <v>318.35451041075203</v>
      </c>
      <c r="AF169" s="581"/>
      <c r="AG169" s="790" t="s">
        <v>1466</v>
      </c>
    </row>
    <row r="170" spans="1:33" s="161" customFormat="1" ht="12" customHeight="1" x14ac:dyDescent="0.2">
      <c r="A170" s="468" t="s">
        <v>446</v>
      </c>
      <c r="B170" s="217" t="s">
        <v>431</v>
      </c>
      <c r="C170" s="1270" t="s">
        <v>1319</v>
      </c>
      <c r="D170" s="581"/>
      <c r="E170" s="937"/>
      <c r="F170" s="937"/>
      <c r="G170" s="937"/>
      <c r="H170" s="937"/>
      <c r="I170" s="937"/>
      <c r="J170" s="581"/>
      <c r="K170" s="581"/>
      <c r="L170" s="581"/>
      <c r="M170" s="581"/>
      <c r="N170" s="581"/>
      <c r="O170" s="581"/>
      <c r="P170" s="581"/>
      <c r="Q170" s="581"/>
      <c r="R170" s="581"/>
      <c r="S170" s="581"/>
      <c r="T170" s="581">
        <v>475.44618677917936</v>
      </c>
      <c r="U170" s="581">
        <v>536.42424696296121</v>
      </c>
      <c r="V170" s="581">
        <v>544.05064241459331</v>
      </c>
      <c r="W170" s="581">
        <v>616.65100683260061</v>
      </c>
      <c r="X170" s="581">
        <v>672.35467431537143</v>
      </c>
      <c r="Y170" s="581">
        <v>569.90541140286666</v>
      </c>
      <c r="Z170" s="581">
        <v>481.14176881065328</v>
      </c>
      <c r="AA170" s="581">
        <v>493.98871894165302</v>
      </c>
      <c r="AB170" s="581">
        <v>538.78139513377585</v>
      </c>
      <c r="AC170" s="581">
        <v>636.6184592145911</v>
      </c>
      <c r="AD170" s="581">
        <v>821.95069350802612</v>
      </c>
      <c r="AE170" s="581">
        <v>991.01176927479639</v>
      </c>
      <c r="AF170" s="581"/>
      <c r="AG170" s="790" t="s">
        <v>333</v>
      </c>
    </row>
    <row r="171" spans="1:33" s="161" customFormat="1" ht="12" customHeight="1" x14ac:dyDescent="0.2">
      <c r="A171" s="468" t="s">
        <v>447</v>
      </c>
      <c r="B171" s="217" t="s">
        <v>431</v>
      </c>
      <c r="C171" s="1270" t="s">
        <v>216</v>
      </c>
      <c r="D171" s="581"/>
      <c r="E171" s="937"/>
      <c r="F171" s="937"/>
      <c r="G171" s="937"/>
      <c r="H171" s="937"/>
      <c r="I171" s="937"/>
      <c r="J171" s="581"/>
      <c r="K171" s="581"/>
      <c r="L171" s="581"/>
      <c r="M171" s="581"/>
      <c r="N171" s="581"/>
      <c r="O171" s="581"/>
      <c r="P171" s="581"/>
      <c r="Q171" s="581"/>
      <c r="R171" s="581"/>
      <c r="S171" s="581"/>
      <c r="T171" s="581">
        <v>19933.575219463339</v>
      </c>
      <c r="U171" s="581">
        <v>8068.1496636547618</v>
      </c>
      <c r="V171" s="581">
        <v>22224.804639254224</v>
      </c>
      <c r="W171" s="581">
        <v>15492.328386032141</v>
      </c>
      <c r="X171" s="581">
        <v>12733.951244729229</v>
      </c>
      <c r="Y171" s="581">
        <v>9987.6367680337735</v>
      </c>
      <c r="Z171" s="581">
        <v>9532.5303716903163</v>
      </c>
      <c r="AA171" s="581">
        <v>9714.2989662851178</v>
      </c>
      <c r="AB171" s="581">
        <v>9678.3797738329649</v>
      </c>
      <c r="AC171" s="581">
        <v>12891.923816549348</v>
      </c>
      <c r="AD171" s="581">
        <v>14979.294366958802</v>
      </c>
      <c r="AE171" s="581">
        <v>12376.554426825125</v>
      </c>
      <c r="AF171" s="581"/>
      <c r="AG171" s="790" t="s">
        <v>1644</v>
      </c>
    </row>
    <row r="172" spans="1:33" s="161" customFormat="1" ht="12" customHeight="1" x14ac:dyDescent="0.2">
      <c r="A172" s="468" t="s">
        <v>448</v>
      </c>
      <c r="B172" s="217" t="s">
        <v>431</v>
      </c>
      <c r="C172" s="1270" t="s">
        <v>1636</v>
      </c>
      <c r="D172" s="581"/>
      <c r="E172" s="937"/>
      <c r="F172" s="937"/>
      <c r="G172" s="937"/>
      <c r="H172" s="937"/>
      <c r="I172" s="937"/>
      <c r="J172" s="581"/>
      <c r="K172" s="581"/>
      <c r="L172" s="581"/>
      <c r="M172" s="581"/>
      <c r="N172" s="581"/>
      <c r="O172" s="581"/>
      <c r="P172" s="581"/>
      <c r="Q172" s="581"/>
      <c r="R172" s="581"/>
      <c r="S172" s="581"/>
      <c r="T172" s="581">
        <v>825.57338967543376</v>
      </c>
      <c r="U172" s="581">
        <v>868.30917596200038</v>
      </c>
      <c r="V172" s="581">
        <v>911.97585911908493</v>
      </c>
      <c r="W172" s="581">
        <v>942.83725911925637</v>
      </c>
      <c r="X172" s="581">
        <v>928.72399113158156</v>
      </c>
      <c r="Y172" s="581">
        <v>950.22253714493695</v>
      </c>
      <c r="Z172" s="581">
        <v>1003.5114596341712</v>
      </c>
      <c r="AA172" s="581">
        <v>941.27945845272086</v>
      </c>
      <c r="AB172" s="581">
        <v>917.78326005579834</v>
      </c>
      <c r="AC172" s="581">
        <v>1030.4336521782159</v>
      </c>
      <c r="AD172" s="581">
        <v>1086.0735206990403</v>
      </c>
      <c r="AE172" s="581">
        <v>1090.8798007214757</v>
      </c>
      <c r="AF172" s="581"/>
      <c r="AG172" s="790" t="s">
        <v>342</v>
      </c>
    </row>
    <row r="173" spans="1:33" s="161" customFormat="1" ht="12" customHeight="1" x14ac:dyDescent="0.2">
      <c r="A173" s="468" t="s">
        <v>449</v>
      </c>
      <c r="B173" s="217"/>
      <c r="C173" s="1270" t="s">
        <v>1331</v>
      </c>
      <c r="D173" s="581"/>
      <c r="E173" s="937"/>
      <c r="F173" s="937"/>
      <c r="G173" s="937"/>
      <c r="H173" s="937"/>
      <c r="I173" s="937"/>
      <c r="J173" s="581"/>
      <c r="K173" s="581"/>
      <c r="L173" s="581"/>
      <c r="M173" s="581"/>
      <c r="N173" s="581"/>
      <c r="O173" s="581"/>
      <c r="P173" s="581"/>
      <c r="Q173" s="581"/>
      <c r="R173" s="581"/>
      <c r="S173" s="581"/>
      <c r="T173" s="581">
        <v>19108.001829787903</v>
      </c>
      <c r="U173" s="581">
        <v>7199.8404876927616</v>
      </c>
      <c r="V173" s="581">
        <v>21312.82878013514</v>
      </c>
      <c r="W173" s="581">
        <v>14549.491126912884</v>
      </c>
      <c r="X173" s="581">
        <v>11805.227253597648</v>
      </c>
      <c r="Y173" s="581">
        <v>9037.4142308888368</v>
      </c>
      <c r="Z173" s="581">
        <v>8529.0189120561445</v>
      </c>
      <c r="AA173" s="581">
        <v>8773.0195078323977</v>
      </c>
      <c r="AB173" s="581">
        <v>8760.5965137771673</v>
      </c>
      <c r="AC173" s="581">
        <v>11861.490164371133</v>
      </c>
      <c r="AD173" s="581">
        <v>13893.220846259761</v>
      </c>
      <c r="AE173" s="581">
        <v>11285.67462610365</v>
      </c>
      <c r="AF173" s="581"/>
      <c r="AG173" s="790" t="s">
        <v>1002</v>
      </c>
    </row>
    <row r="174" spans="1:33" s="161" customFormat="1" ht="12" customHeight="1" x14ac:dyDescent="0.2">
      <c r="A174" s="468" t="s">
        <v>450</v>
      </c>
      <c r="B174" s="217"/>
      <c r="C174" s="1270" t="s">
        <v>1637</v>
      </c>
      <c r="D174" s="581"/>
      <c r="E174" s="937"/>
      <c r="F174" s="937"/>
      <c r="G174" s="937"/>
      <c r="H174" s="937"/>
      <c r="I174" s="937"/>
      <c r="J174" s="581"/>
      <c r="K174" s="581"/>
      <c r="L174" s="581"/>
      <c r="M174" s="581"/>
      <c r="N174" s="581"/>
      <c r="O174" s="581"/>
      <c r="P174" s="581"/>
      <c r="Q174" s="581"/>
      <c r="R174" s="581"/>
      <c r="S174" s="581"/>
      <c r="T174" s="581">
        <v>2344.717283794118</v>
      </c>
      <c r="U174" s="581">
        <v>1670.6357011608343</v>
      </c>
      <c r="V174" s="581">
        <v>1759.6718407275766</v>
      </c>
      <c r="W174" s="581">
        <v>1473.9704434317246</v>
      </c>
      <c r="X174" s="581">
        <v>1848.4923235186288</v>
      </c>
      <c r="Y174" s="581">
        <v>2108.6419630388991</v>
      </c>
      <c r="Z174" s="581">
        <v>1974.3885377893603</v>
      </c>
      <c r="AA174" s="581">
        <v>3184.9102140365721</v>
      </c>
      <c r="AB174" s="581">
        <v>2238.5992150069214</v>
      </c>
      <c r="AC174" s="581">
        <v>2423.4971899787197</v>
      </c>
      <c r="AD174" s="581">
        <v>2321.0001157322549</v>
      </c>
      <c r="AE174" s="581">
        <v>3293.5535124457383</v>
      </c>
      <c r="AF174" s="581"/>
      <c r="AG174" s="790" t="s">
        <v>1645</v>
      </c>
    </row>
    <row r="175" spans="1:33" s="161" customFormat="1" ht="12" customHeight="1" x14ac:dyDescent="0.2">
      <c r="A175" s="468" t="s">
        <v>451</v>
      </c>
      <c r="B175" s="217" t="s">
        <v>431</v>
      </c>
      <c r="C175" s="1270" t="s">
        <v>219</v>
      </c>
      <c r="D175" s="581"/>
      <c r="E175" s="937"/>
      <c r="F175" s="937"/>
      <c r="G175" s="937"/>
      <c r="H175" s="937"/>
      <c r="I175" s="937"/>
      <c r="J175" s="581"/>
      <c r="K175" s="581"/>
      <c r="L175" s="581"/>
      <c r="M175" s="581"/>
      <c r="N175" s="581"/>
      <c r="O175" s="581"/>
      <c r="P175" s="581"/>
      <c r="Q175" s="581"/>
      <c r="R175" s="581"/>
      <c r="S175" s="581"/>
      <c r="T175" s="581">
        <v>154289.65464003506</v>
      </c>
      <c r="U175" s="581">
        <v>161828.35815989933</v>
      </c>
      <c r="V175" s="581">
        <v>161189.74270901785</v>
      </c>
      <c r="W175" s="581">
        <v>147268.7223380506</v>
      </c>
      <c r="X175" s="581">
        <v>160229.89488875456</v>
      </c>
      <c r="Y175" s="581">
        <v>165327.19122703868</v>
      </c>
      <c r="Z175" s="581">
        <v>163697.97045145699</v>
      </c>
      <c r="AA175" s="581">
        <v>147543.42580291349</v>
      </c>
      <c r="AB175" s="581">
        <v>161426.54002343121</v>
      </c>
      <c r="AC175" s="581">
        <v>190189.20989653721</v>
      </c>
      <c r="AD175" s="581">
        <v>177694.64045967694</v>
      </c>
      <c r="AE175" s="581">
        <v>175894.02913241929</v>
      </c>
      <c r="AF175" s="581"/>
      <c r="AG175" s="790" t="s">
        <v>1435</v>
      </c>
    </row>
    <row r="176" spans="1:33" s="161" customFormat="1" ht="12" customHeight="1" x14ac:dyDescent="0.2">
      <c r="A176" s="468" t="s">
        <v>452</v>
      </c>
      <c r="B176" s="217" t="s">
        <v>431</v>
      </c>
      <c r="C176" s="1270" t="s">
        <v>1594</v>
      </c>
      <c r="D176" s="581"/>
      <c r="E176" s="937"/>
      <c r="F176" s="937"/>
      <c r="G176" s="937"/>
      <c r="H176" s="937"/>
      <c r="I176" s="937"/>
      <c r="J176" s="581"/>
      <c r="K176" s="581"/>
      <c r="L176" s="581"/>
      <c r="M176" s="581"/>
      <c r="N176" s="581"/>
      <c r="O176" s="581"/>
      <c r="P176" s="581"/>
      <c r="Q176" s="581"/>
      <c r="R176" s="581"/>
      <c r="S176" s="581"/>
      <c r="T176" s="581">
        <v>7220.1588530931622</v>
      </c>
      <c r="U176" s="581">
        <v>25765.75444710764</v>
      </c>
      <c r="V176" s="581">
        <v>20508.979618900921</v>
      </c>
      <c r="W176" s="581">
        <v>48364.020438563515</v>
      </c>
      <c r="X176" s="581">
        <v>49534.354861398548</v>
      </c>
      <c r="Y176" s="581">
        <v>60342.092919793737</v>
      </c>
      <c r="Z176" s="581">
        <v>61749.614592961385</v>
      </c>
      <c r="AA176" s="581">
        <v>72291.935368241044</v>
      </c>
      <c r="AB176" s="581">
        <v>56014.951327628747</v>
      </c>
      <c r="AC176" s="581">
        <v>77780.194142496679</v>
      </c>
      <c r="AD176" s="581">
        <v>89035.262282483454</v>
      </c>
      <c r="AE176" s="581">
        <v>65442.671180575504</v>
      </c>
      <c r="AF176" s="581"/>
      <c r="AG176" s="790" t="s">
        <v>1647</v>
      </c>
    </row>
    <row r="177" spans="1:48" s="161" customFormat="1" ht="12" customHeight="1" x14ac:dyDescent="0.2">
      <c r="A177" s="468" t="s">
        <v>439</v>
      </c>
      <c r="B177" s="217"/>
      <c r="C177" s="1353" t="s">
        <v>1593</v>
      </c>
      <c r="D177" s="1266"/>
      <c r="E177" s="1267"/>
      <c r="F177" s="1267"/>
      <c r="G177" s="1267"/>
      <c r="H177" s="1267"/>
      <c r="I177" s="1267"/>
      <c r="J177" s="1266"/>
      <c r="K177" s="1266"/>
      <c r="L177" s="1266"/>
      <c r="M177" s="1266"/>
      <c r="N177" s="1266"/>
      <c r="O177" s="1266"/>
      <c r="P177" s="1266"/>
      <c r="Q177" s="1266"/>
      <c r="R177" s="1266"/>
      <c r="S177" s="1266"/>
      <c r="T177" s="1266">
        <v>184683.58244508324</v>
      </c>
      <c r="U177" s="1266">
        <v>198078.36601140822</v>
      </c>
      <c r="V177" s="1266">
        <v>206415.41318175127</v>
      </c>
      <c r="W177" s="1266">
        <v>213993.16598804577</v>
      </c>
      <c r="X177" s="1266">
        <v>225767.70615883911</v>
      </c>
      <c r="Y177" s="1266">
        <v>238847.23665621589</v>
      </c>
      <c r="Z177" s="1266">
        <v>237935.3681974241</v>
      </c>
      <c r="AA177" s="1266">
        <v>233802.03995584682</v>
      </c>
      <c r="AB177" s="1266">
        <v>230705.64362536772</v>
      </c>
      <c r="AC177" s="1266">
        <v>284299.31862489507</v>
      </c>
      <c r="AD177" s="1266">
        <v>285037.82766209688</v>
      </c>
      <c r="AE177" s="1266">
        <v>258316.1745319512</v>
      </c>
      <c r="AF177" s="1266"/>
      <c r="AG177" s="1268" t="s">
        <v>1593</v>
      </c>
    </row>
    <row r="178" spans="1:48" ht="12" customHeight="1" x14ac:dyDescent="0.2">
      <c r="A178" s="468" t="s">
        <v>453</v>
      </c>
      <c r="B178" s="217" t="s">
        <v>431</v>
      </c>
      <c r="C178" s="1270" t="s">
        <v>343</v>
      </c>
      <c r="D178" s="581"/>
      <c r="E178" s="937"/>
      <c r="F178" s="937"/>
      <c r="G178" s="937"/>
      <c r="H178" s="937"/>
      <c r="I178" s="937"/>
      <c r="J178" s="581"/>
      <c r="K178" s="581"/>
      <c r="L178" s="581"/>
      <c r="M178" s="581"/>
      <c r="N178" s="581"/>
      <c r="O178" s="586"/>
      <c r="P178" s="586"/>
      <c r="Q178" s="586"/>
      <c r="R178" s="586"/>
      <c r="S178" s="586"/>
      <c r="T178" s="586">
        <v>8316.5643817228993</v>
      </c>
      <c r="U178" s="586">
        <v>7533.7570268899672</v>
      </c>
      <c r="V178" s="586">
        <v>7550.6523879754141</v>
      </c>
      <c r="W178" s="586">
        <v>8153.6103709573763</v>
      </c>
      <c r="X178" s="586">
        <v>7996.195480170365</v>
      </c>
      <c r="Y178" s="586">
        <v>7946.8346672878451</v>
      </c>
      <c r="Z178" s="586">
        <v>8825.0610697185621</v>
      </c>
      <c r="AA178" s="586">
        <v>9375.8588959626995</v>
      </c>
      <c r="AB178" s="586">
        <v>8913.3020589692733</v>
      </c>
      <c r="AC178" s="586">
        <v>8564.946734420666</v>
      </c>
      <c r="AD178" s="586">
        <v>10011.422436395571</v>
      </c>
      <c r="AE178" s="586">
        <v>11202.055558042011</v>
      </c>
      <c r="AF178" s="581"/>
      <c r="AG178" s="790" t="s">
        <v>344</v>
      </c>
      <c r="AH178" s="161"/>
      <c r="AI178" s="161"/>
      <c r="AJ178" s="161"/>
      <c r="AK178" s="161"/>
      <c r="AL178" s="161"/>
      <c r="AM178" s="161"/>
      <c r="AN178" s="161"/>
      <c r="AO178" s="161"/>
      <c r="AP178" s="161"/>
      <c r="AQ178" s="161"/>
      <c r="AR178" s="161"/>
      <c r="AS178" s="161"/>
      <c r="AT178" s="161"/>
      <c r="AU178" s="161"/>
      <c r="AV178" s="161"/>
    </row>
    <row r="179" spans="1:48" ht="12" customHeight="1" x14ac:dyDescent="0.2">
      <c r="A179" s="468" t="s">
        <v>454</v>
      </c>
      <c r="B179" s="217" t="s">
        <v>431</v>
      </c>
      <c r="C179" s="1270" t="s">
        <v>1313</v>
      </c>
      <c r="D179" s="581"/>
      <c r="E179" s="937"/>
      <c r="F179" s="937"/>
      <c r="G179" s="937"/>
      <c r="H179" s="937"/>
      <c r="I179" s="937"/>
      <c r="J179" s="581"/>
      <c r="K179" s="581"/>
      <c r="L179" s="581"/>
      <c r="M179" s="581"/>
      <c r="N179" s="581"/>
      <c r="O179" s="581"/>
      <c r="P179" s="581"/>
      <c r="Q179" s="581"/>
      <c r="R179" s="581"/>
      <c r="S179" s="581"/>
      <c r="T179" s="581">
        <v>5514.5940720762073</v>
      </c>
      <c r="U179" s="581">
        <v>4477.1858008298295</v>
      </c>
      <c r="V179" s="581">
        <v>3899.0795437742445</v>
      </c>
      <c r="W179" s="581">
        <v>3921.6093152005201</v>
      </c>
      <c r="X179" s="581">
        <v>3421.8860894510403</v>
      </c>
      <c r="Y179" s="581">
        <v>3069.2440157547489</v>
      </c>
      <c r="Z179" s="581">
        <v>3129.1100691117526</v>
      </c>
      <c r="AA179" s="581">
        <v>3368.762329492808</v>
      </c>
      <c r="AB179" s="581">
        <v>3275.3991521444282</v>
      </c>
      <c r="AC179" s="581">
        <v>2541.8526354074538</v>
      </c>
      <c r="AD179" s="581">
        <v>2514.499449025674</v>
      </c>
      <c r="AE179" s="581">
        <v>3387.8503044506315</v>
      </c>
      <c r="AF179" s="581"/>
      <c r="AG179" s="790" t="s">
        <v>328</v>
      </c>
      <c r="AH179" s="161"/>
    </row>
    <row r="180" spans="1:48" ht="12" customHeight="1" x14ac:dyDescent="0.2">
      <c r="A180" s="468" t="s">
        <v>455</v>
      </c>
      <c r="B180" s="217"/>
      <c r="C180" s="1270" t="s">
        <v>1329</v>
      </c>
      <c r="D180" s="581"/>
      <c r="E180" s="937"/>
      <c r="F180" s="937"/>
      <c r="G180" s="937"/>
      <c r="H180" s="937"/>
      <c r="I180" s="937"/>
      <c r="J180" s="581"/>
      <c r="K180" s="581"/>
      <c r="L180" s="581"/>
      <c r="M180" s="581"/>
      <c r="N180" s="581"/>
      <c r="O180" s="581"/>
      <c r="P180" s="581"/>
      <c r="Q180" s="581"/>
      <c r="R180" s="581"/>
      <c r="S180" s="581"/>
      <c r="T180" s="581">
        <v>1680.345223226961</v>
      </c>
      <c r="U180" s="581">
        <v>1892.4289204844092</v>
      </c>
      <c r="V180" s="581">
        <v>2440.8901792133515</v>
      </c>
      <c r="W180" s="581">
        <v>3022.8545620611785</v>
      </c>
      <c r="X180" s="581">
        <v>3291.0523893828749</v>
      </c>
      <c r="Y180" s="581">
        <v>3496.9560102972773</v>
      </c>
      <c r="Z180" s="581">
        <v>4209.2884561111041</v>
      </c>
      <c r="AA180" s="581">
        <v>4470.1373844978498</v>
      </c>
      <c r="AB180" s="581">
        <v>4082.4943111905595</v>
      </c>
      <c r="AC180" s="581">
        <v>4369.831642273718</v>
      </c>
      <c r="AD180" s="581">
        <v>5739.2227143225182</v>
      </c>
      <c r="AE180" s="581">
        <v>6019.4459257197013</v>
      </c>
      <c r="AF180" s="581"/>
      <c r="AG180" s="790" t="s">
        <v>301</v>
      </c>
    </row>
    <row r="181" spans="1:48" ht="12" customHeight="1" x14ac:dyDescent="0.2">
      <c r="A181" s="468" t="s">
        <v>456</v>
      </c>
      <c r="B181" s="217" t="s">
        <v>431</v>
      </c>
      <c r="C181" s="1270" t="s">
        <v>1638</v>
      </c>
      <c r="D181" s="581"/>
      <c r="E181" s="937"/>
      <c r="F181" s="937"/>
      <c r="G181" s="937"/>
      <c r="H181" s="937"/>
      <c r="I181" s="937"/>
      <c r="J181" s="581"/>
      <c r="K181" s="581"/>
      <c r="L181" s="581"/>
      <c r="M181" s="581"/>
      <c r="N181" s="581"/>
      <c r="O181" s="581"/>
      <c r="P181" s="581"/>
      <c r="Q181" s="581"/>
      <c r="R181" s="581"/>
      <c r="S181" s="581"/>
      <c r="T181" s="581">
        <v>119.01718691341587</v>
      </c>
      <c r="U181" s="581">
        <v>122.48164646432478</v>
      </c>
      <c r="V181" s="581">
        <v>129.93132764441529</v>
      </c>
      <c r="W181" s="581">
        <v>142.54722708966392</v>
      </c>
      <c r="X181" s="581">
        <v>169.38946339145187</v>
      </c>
      <c r="Y181" s="581">
        <v>124.12072365568812</v>
      </c>
      <c r="Z181" s="581">
        <v>131.16359768749751</v>
      </c>
      <c r="AA181" s="581">
        <v>137.98549358929219</v>
      </c>
      <c r="AB181" s="581">
        <v>153.48510828506008</v>
      </c>
      <c r="AC181" s="581">
        <v>136.00588642337055</v>
      </c>
      <c r="AD181" s="581">
        <v>147.43728406207379</v>
      </c>
      <c r="AE181" s="581">
        <v>120.13491174306218</v>
      </c>
      <c r="AF181" s="581"/>
      <c r="AG181" s="790" t="s">
        <v>1590</v>
      </c>
    </row>
    <row r="182" spans="1:48" ht="12" customHeight="1" x14ac:dyDescent="0.2">
      <c r="A182" s="468" t="s">
        <v>457</v>
      </c>
      <c r="B182" s="217" t="s">
        <v>431</v>
      </c>
      <c r="C182" s="1270" t="s">
        <v>1322</v>
      </c>
      <c r="D182" s="581"/>
      <c r="E182" s="937"/>
      <c r="F182" s="937"/>
      <c r="G182" s="937"/>
      <c r="H182" s="937"/>
      <c r="I182" s="937"/>
      <c r="J182" s="581"/>
      <c r="K182" s="581"/>
      <c r="L182" s="581"/>
      <c r="M182" s="581"/>
      <c r="N182" s="581"/>
      <c r="O182" s="581"/>
      <c r="P182" s="581"/>
      <c r="Q182" s="581"/>
      <c r="R182" s="581"/>
      <c r="S182" s="581"/>
      <c r="T182" s="581">
        <v>1002.6078995063156</v>
      </c>
      <c r="U182" s="581">
        <v>1041.6606591114037</v>
      </c>
      <c r="V182" s="581">
        <v>1080.7513373434022</v>
      </c>
      <c r="W182" s="581">
        <v>1066.5992666060138</v>
      </c>
      <c r="X182" s="581">
        <v>1113.867537944998</v>
      </c>
      <c r="Y182" s="581">
        <v>1256.5139175801305</v>
      </c>
      <c r="Z182" s="581">
        <v>1355.4989468082081</v>
      </c>
      <c r="AA182" s="581">
        <v>1398.9736883827495</v>
      </c>
      <c r="AB182" s="581">
        <v>1401.923487349226</v>
      </c>
      <c r="AC182" s="581">
        <v>1517.2565703161242</v>
      </c>
      <c r="AD182" s="581">
        <v>1610.2629889853026</v>
      </c>
      <c r="AE182" s="581">
        <v>1674.6244161286149</v>
      </c>
      <c r="AF182" s="581"/>
      <c r="AG182" s="790" t="s">
        <v>982</v>
      </c>
    </row>
    <row r="183" spans="1:48" s="34" customFormat="1" ht="12" customHeight="1" x14ac:dyDescent="0.2">
      <c r="A183" s="468" t="s">
        <v>458</v>
      </c>
      <c r="B183" s="217" t="s">
        <v>431</v>
      </c>
      <c r="C183" s="1270" t="s">
        <v>1128</v>
      </c>
      <c r="D183" s="581"/>
      <c r="E183" s="937"/>
      <c r="F183" s="937"/>
      <c r="G183" s="937"/>
      <c r="H183" s="937"/>
      <c r="I183" s="937"/>
      <c r="J183" s="581"/>
      <c r="K183" s="581"/>
      <c r="L183" s="581"/>
      <c r="M183" s="581"/>
      <c r="N183" s="581"/>
      <c r="O183" s="581"/>
      <c r="P183" s="581"/>
      <c r="Q183" s="581"/>
      <c r="R183" s="581"/>
      <c r="S183" s="581"/>
      <c r="T183" s="581">
        <v>825.57338967543376</v>
      </c>
      <c r="U183" s="581">
        <v>868.30917596200038</v>
      </c>
      <c r="V183" s="581">
        <v>911.97585911908493</v>
      </c>
      <c r="W183" s="581">
        <v>942.83725911925637</v>
      </c>
      <c r="X183" s="581">
        <v>928.72399113158156</v>
      </c>
      <c r="Y183" s="581">
        <v>950.22253714493695</v>
      </c>
      <c r="Z183" s="581">
        <v>1003.5114596341712</v>
      </c>
      <c r="AA183" s="581">
        <v>941.27945845272086</v>
      </c>
      <c r="AB183" s="581">
        <v>917.78326005579834</v>
      </c>
      <c r="AC183" s="581">
        <v>1030.4336521782159</v>
      </c>
      <c r="AD183" s="581">
        <v>1086.0735206990403</v>
      </c>
      <c r="AE183" s="581">
        <v>1090.8798007214757</v>
      </c>
      <c r="AF183" s="581"/>
      <c r="AG183" s="790" t="s">
        <v>345</v>
      </c>
      <c r="AH183" s="20"/>
      <c r="AI183" s="20"/>
      <c r="AJ183" s="20"/>
      <c r="AK183" s="20"/>
      <c r="AL183" s="20"/>
      <c r="AM183" s="20"/>
      <c r="AN183" s="20"/>
      <c r="AO183" s="20"/>
      <c r="AP183" s="20"/>
      <c r="AQ183" s="20"/>
      <c r="AR183" s="20"/>
      <c r="AS183" s="20"/>
      <c r="AT183" s="20"/>
      <c r="AU183" s="20"/>
      <c r="AV183" s="20"/>
    </row>
    <row r="184" spans="1:48" s="34" customFormat="1" ht="12" customHeight="1" x14ac:dyDescent="0.2">
      <c r="A184" s="468" t="s">
        <v>459</v>
      </c>
      <c r="B184" s="217"/>
      <c r="C184" s="1270" t="s">
        <v>981</v>
      </c>
      <c r="D184" s="581"/>
      <c r="E184" s="937"/>
      <c r="F184" s="937"/>
      <c r="G184" s="937"/>
      <c r="H184" s="937"/>
      <c r="I184" s="937"/>
      <c r="J184" s="581"/>
      <c r="K184" s="581"/>
      <c r="L184" s="581"/>
      <c r="M184" s="581"/>
      <c r="N184" s="581"/>
      <c r="O184" s="581"/>
      <c r="P184" s="581"/>
      <c r="Q184" s="581"/>
      <c r="R184" s="581"/>
      <c r="S184" s="581"/>
      <c r="T184" s="581">
        <v>175541.47467368495</v>
      </c>
      <c r="U184" s="581">
        <v>189676.32680855622</v>
      </c>
      <c r="V184" s="581">
        <v>197952.80893465679</v>
      </c>
      <c r="W184" s="581">
        <v>204896.73935796914</v>
      </c>
      <c r="X184" s="581">
        <v>216842.80468753714</v>
      </c>
      <c r="Y184" s="581">
        <v>229950.19445178309</v>
      </c>
      <c r="Z184" s="581">
        <v>228106.80766807136</v>
      </c>
      <c r="AA184" s="581">
        <v>223484.91060143139</v>
      </c>
      <c r="AB184" s="581">
        <v>220874.56430634263</v>
      </c>
      <c r="AC184" s="581">
        <v>274703.94123829616</v>
      </c>
      <c r="AD184" s="581">
        <v>273940.33170500229</v>
      </c>
      <c r="AE184" s="581">
        <v>246023.29917318773</v>
      </c>
      <c r="AF184" s="581"/>
      <c r="AG184" s="790" t="s">
        <v>346</v>
      </c>
      <c r="AH184" s="20"/>
      <c r="AI184" s="20"/>
      <c r="AJ184" s="20"/>
      <c r="AK184" s="20"/>
      <c r="AL184" s="20"/>
      <c r="AM184" s="20"/>
      <c r="AN184" s="20"/>
      <c r="AO184" s="20"/>
      <c r="AP184" s="20"/>
      <c r="AQ184" s="20"/>
      <c r="AR184" s="20"/>
      <c r="AS184" s="20"/>
      <c r="AT184" s="20"/>
      <c r="AU184" s="20"/>
      <c r="AV184" s="20"/>
    </row>
    <row r="185" spans="1:48" s="34" customFormat="1" ht="12" customHeight="1" x14ac:dyDescent="0.2">
      <c r="A185" s="468" t="s">
        <v>460</v>
      </c>
      <c r="B185" s="215"/>
      <c r="C185" s="1276" t="s">
        <v>980</v>
      </c>
      <c r="D185" s="793"/>
      <c r="E185" s="938"/>
      <c r="F185" s="938"/>
      <c r="G185" s="938"/>
      <c r="H185" s="938"/>
      <c r="I185" s="938"/>
      <c r="J185" s="793"/>
      <c r="K185" s="793"/>
      <c r="L185" s="793"/>
      <c r="M185" s="793"/>
      <c r="N185" s="793"/>
      <c r="O185" s="582"/>
      <c r="P185" s="582"/>
      <c r="Q185" s="582"/>
      <c r="R185" s="582"/>
      <c r="S185" s="582"/>
      <c r="T185" s="582">
        <v>1888.7144480496645</v>
      </c>
      <c r="U185" s="582">
        <v>1519.5836486146436</v>
      </c>
      <c r="V185" s="582">
        <v>1576.1846915235074</v>
      </c>
      <c r="W185" s="582">
        <v>1231.2332473903807</v>
      </c>
      <c r="X185" s="582">
        <v>1542.6266872529523</v>
      </c>
      <c r="Y185" s="582">
        <v>1731.7506414479722</v>
      </c>
      <c r="Z185" s="582">
        <v>1657.8595817310706</v>
      </c>
      <c r="AA185" s="582">
        <v>2865.7678817506967</v>
      </c>
      <c r="AB185" s="582">
        <v>1951.5993156470649</v>
      </c>
      <c r="AC185" s="582">
        <v>2420.57731384621</v>
      </c>
      <c r="AD185" s="582">
        <v>1867.6352282612206</v>
      </c>
      <c r="AE185" s="582">
        <v>2670.7585907187604</v>
      </c>
      <c r="AF185" s="581"/>
      <c r="AG185" s="791"/>
      <c r="AH185" s="20"/>
    </row>
    <row r="186" spans="1:48" s="34" customFormat="1" ht="12" customHeight="1" x14ac:dyDescent="0.2">
      <c r="A186" s="468" t="s">
        <v>461</v>
      </c>
      <c r="B186" s="215"/>
      <c r="C186" s="1278" t="s">
        <v>347</v>
      </c>
      <c r="D186" s="582"/>
      <c r="E186" s="941"/>
      <c r="F186" s="941"/>
      <c r="G186" s="941"/>
      <c r="H186" s="941"/>
      <c r="I186" s="941"/>
      <c r="J186" s="582"/>
      <c r="K186" s="582"/>
      <c r="L186" s="582"/>
      <c r="M186" s="582"/>
      <c r="N186" s="796"/>
      <c r="O186" s="586"/>
      <c r="P186" s="586"/>
      <c r="Q186" s="586"/>
      <c r="R186" s="586"/>
      <c r="S186" s="586"/>
      <c r="T186" s="586">
        <v>184683.61244508327</v>
      </c>
      <c r="U186" s="586">
        <v>198078.39301140819</v>
      </c>
      <c r="V186" s="586">
        <v>206415.43718175127</v>
      </c>
      <c r="W186" s="586">
        <v>213993.18698804578</v>
      </c>
      <c r="X186" s="586">
        <v>225767.72415883909</v>
      </c>
      <c r="Y186" s="586">
        <v>238847.25165621587</v>
      </c>
      <c r="Z186" s="586">
        <v>237935.38019742409</v>
      </c>
      <c r="AA186" s="586">
        <v>233802.04895584681</v>
      </c>
      <c r="AB186" s="586">
        <v>230705.64962536769</v>
      </c>
      <c r="AC186" s="586">
        <v>284299.32162489503</v>
      </c>
      <c r="AD186" s="586">
        <v>285037.82766209688</v>
      </c>
      <c r="AE186" s="586">
        <v>258316.23453195122</v>
      </c>
      <c r="AF186" s="581"/>
      <c r="AG186" s="792" t="s">
        <v>979</v>
      </c>
    </row>
    <row r="187" spans="1:48" s="34" customFormat="1" ht="12" customHeight="1" x14ac:dyDescent="0.2">
      <c r="A187" s="21"/>
      <c r="B187" s="22"/>
      <c r="C187" s="987" t="s">
        <v>749</v>
      </c>
      <c r="D187" s="586"/>
      <c r="E187" s="586"/>
      <c r="F187" s="586"/>
      <c r="G187" s="586"/>
      <c r="H187" s="586"/>
      <c r="I187" s="586"/>
      <c r="J187" s="586"/>
      <c r="K187" s="586"/>
      <c r="L187" s="586"/>
      <c r="M187" s="586"/>
      <c r="N187" s="581"/>
      <c r="O187" s="586"/>
      <c r="P187" s="586"/>
      <c r="Q187" s="586"/>
      <c r="R187" s="586"/>
      <c r="S187" s="586"/>
      <c r="T187" s="586">
        <v>4157.2110961382105</v>
      </c>
      <c r="U187" s="586">
        <v>3720.2290444305363</v>
      </c>
      <c r="V187" s="586">
        <v>3546.8875614791327</v>
      </c>
      <c r="W187" s="586">
        <v>3531.0997921114417</v>
      </c>
      <c r="X187" s="586">
        <v>3267.8279003200832</v>
      </c>
      <c r="Y187" s="586">
        <v>3012.7989752869621</v>
      </c>
      <c r="Z187" s="586">
        <v>2826.9890969216526</v>
      </c>
      <c r="AA187" s="586">
        <v>2991.9281404480803</v>
      </c>
      <c r="AB187" s="586">
        <v>3073.7334233235592</v>
      </c>
      <c r="AC187" s="586">
        <v>2677.9876824989392</v>
      </c>
      <c r="AD187" s="586">
        <v>2462.4109131885284</v>
      </c>
      <c r="AE187" s="586">
        <v>2470.9478507573895</v>
      </c>
      <c r="AF187" s="586"/>
      <c r="AG187" s="986"/>
    </row>
    <row r="188" spans="1:48" s="34" customFormat="1" ht="12" customHeight="1" x14ac:dyDescent="0.2">
      <c r="A188" s="67"/>
      <c r="B188" s="22"/>
      <c r="C188" s="988" t="s">
        <v>750</v>
      </c>
      <c r="D188" s="582"/>
      <c r="E188" s="941"/>
      <c r="F188" s="941"/>
      <c r="G188" s="941"/>
      <c r="H188" s="941"/>
      <c r="I188" s="941"/>
      <c r="J188" s="582"/>
      <c r="K188" s="582"/>
      <c r="L188" s="582"/>
      <c r="M188" s="582"/>
      <c r="N188" s="582"/>
      <c r="O188" s="582"/>
      <c r="P188" s="582"/>
      <c r="Q188" s="582"/>
      <c r="R188" s="582"/>
      <c r="S188" s="582"/>
      <c r="T188" s="582">
        <v>4872.0820275891783</v>
      </c>
      <c r="U188" s="582">
        <v>3917.7196373664638</v>
      </c>
      <c r="V188" s="582">
        <v>3387.7794238006345</v>
      </c>
      <c r="W188" s="582">
        <v>3450.9579123730114</v>
      </c>
      <c r="X188" s="582">
        <v>2922.9575019837202</v>
      </c>
      <c r="Y188" s="582">
        <v>2372.8488349515455</v>
      </c>
      <c r="Z188" s="582">
        <v>2167.5980861892908</v>
      </c>
      <c r="AA188" s="582">
        <v>2156.9714500904765</v>
      </c>
      <c r="AB188" s="582">
        <v>2009.9334963451711</v>
      </c>
      <c r="AC188" s="582">
        <v>1425.5356335025772</v>
      </c>
      <c r="AD188" s="582">
        <v>1350.3543717485479</v>
      </c>
      <c r="AE188" s="582">
        <v>2056.3107479961495</v>
      </c>
      <c r="AF188" s="582"/>
      <c r="AG188" s="792"/>
    </row>
    <row r="189" spans="1:48" s="34" customFormat="1" ht="18" customHeight="1" x14ac:dyDescent="0.2">
      <c r="A189" s="67"/>
      <c r="B189" s="22"/>
      <c r="C189" s="22"/>
      <c r="D189" s="20"/>
      <c r="E189" s="20"/>
      <c r="F189" s="20"/>
      <c r="G189" s="20"/>
      <c r="H189" s="20"/>
      <c r="I189" s="20"/>
      <c r="J189" s="20"/>
      <c r="K189" s="20"/>
      <c r="L189" s="20"/>
      <c r="M189" s="20"/>
      <c r="N189" s="20"/>
      <c r="O189" s="20"/>
      <c r="P189" s="20"/>
      <c r="Q189" s="20"/>
      <c r="R189" s="20"/>
      <c r="S189" s="20"/>
      <c r="T189" s="33"/>
      <c r="U189" s="20"/>
      <c r="V189" s="20"/>
      <c r="W189" s="20"/>
      <c r="X189" s="20"/>
      <c r="Y189" s="20"/>
      <c r="Z189" s="20"/>
      <c r="AA189" s="20"/>
      <c r="AB189" s="20"/>
      <c r="AC189" s="20"/>
      <c r="AD189" s="20"/>
      <c r="AE189" s="20"/>
      <c r="AF189" s="20"/>
      <c r="AG189" s="20"/>
    </row>
    <row r="190" spans="1:48" s="34" customFormat="1" ht="18" customHeight="1" x14ac:dyDescent="0.2">
      <c r="A190" s="21"/>
      <c r="B190" s="22"/>
      <c r="C190" s="22"/>
      <c r="D190" s="20"/>
      <c r="E190" s="20"/>
      <c r="F190" s="20"/>
      <c r="G190" s="20"/>
      <c r="H190" s="20"/>
      <c r="I190" s="20"/>
      <c r="J190" s="20"/>
      <c r="K190" s="20"/>
      <c r="L190" s="20"/>
      <c r="M190" s="20"/>
      <c r="N190" s="20"/>
      <c r="O190" s="20"/>
      <c r="P190" s="20"/>
      <c r="Q190" s="20"/>
      <c r="R190" s="20"/>
      <c r="S190" s="20"/>
      <c r="T190" s="33"/>
      <c r="U190" s="20"/>
      <c r="V190" s="20"/>
      <c r="W190" s="20"/>
      <c r="X190" s="20"/>
      <c r="Y190" s="20"/>
      <c r="Z190" s="20"/>
      <c r="AA190" s="20"/>
      <c r="AB190" s="20"/>
      <c r="AC190" s="20"/>
      <c r="AD190" s="20"/>
      <c r="AE190" s="20"/>
      <c r="AF190" s="20"/>
      <c r="AG190" s="20"/>
    </row>
    <row r="191" spans="1:48" s="34" customFormat="1" ht="18" customHeight="1" x14ac:dyDescent="0.2">
      <c r="A191" s="21"/>
      <c r="B191" s="22"/>
      <c r="C191" s="22"/>
      <c r="D191" s="20"/>
      <c r="E191" s="20"/>
      <c r="F191" s="20"/>
      <c r="G191" s="20"/>
      <c r="H191" s="20"/>
      <c r="I191" s="20"/>
      <c r="J191" s="20"/>
      <c r="K191" s="20"/>
      <c r="L191" s="20"/>
      <c r="M191" s="20"/>
      <c r="N191" s="20"/>
      <c r="O191" s="20"/>
      <c r="P191" s="20"/>
      <c r="Q191" s="20"/>
      <c r="R191" s="20"/>
      <c r="S191" s="20"/>
      <c r="T191" s="33"/>
      <c r="U191" s="20"/>
      <c r="V191" s="20"/>
      <c r="W191" s="20"/>
      <c r="X191" s="20"/>
      <c r="Y191" s="20"/>
      <c r="Z191" s="20"/>
      <c r="AA191" s="20"/>
      <c r="AB191" s="20"/>
      <c r="AC191" s="20"/>
      <c r="AD191" s="20"/>
      <c r="AE191" s="20"/>
      <c r="AF191" s="20"/>
      <c r="AG191" s="20"/>
    </row>
    <row r="192" spans="1:48" s="34" customFormat="1" ht="18" customHeight="1" x14ac:dyDescent="0.2">
      <c r="A192" s="21"/>
      <c r="B192" s="22"/>
      <c r="C192" s="22"/>
      <c r="D192" s="20"/>
      <c r="E192" s="20"/>
      <c r="F192" s="20"/>
      <c r="G192" s="20"/>
      <c r="H192" s="20"/>
      <c r="I192" s="20"/>
      <c r="J192" s="20"/>
      <c r="K192" s="20"/>
      <c r="L192" s="20"/>
      <c r="M192" s="20"/>
      <c r="N192" s="20"/>
      <c r="O192" s="20"/>
      <c r="P192" s="20"/>
      <c r="Q192" s="20"/>
      <c r="R192" s="20"/>
      <c r="S192" s="20"/>
      <c r="T192" s="33"/>
      <c r="U192" s="20"/>
      <c r="V192" s="20"/>
      <c r="W192" s="20"/>
      <c r="X192" s="20"/>
      <c r="Y192" s="20"/>
      <c r="Z192" s="20"/>
      <c r="AA192" s="20"/>
      <c r="AB192" s="20"/>
      <c r="AC192" s="20"/>
      <c r="AD192" s="20"/>
      <c r="AE192" s="20"/>
      <c r="AF192" s="20"/>
      <c r="AG192" s="20"/>
    </row>
    <row r="193" spans="1:33" s="34" customFormat="1" ht="18" customHeight="1" x14ac:dyDescent="0.2">
      <c r="A193" s="21"/>
      <c r="C193" s="22"/>
      <c r="D193" s="20"/>
      <c r="E193" s="20"/>
      <c r="F193" s="20"/>
      <c r="G193" s="20"/>
      <c r="H193" s="20"/>
      <c r="I193" s="20"/>
      <c r="J193" s="20"/>
      <c r="K193" s="20"/>
      <c r="L193" s="20"/>
      <c r="M193" s="20"/>
      <c r="N193" s="20"/>
      <c r="O193" s="20"/>
      <c r="P193" s="20"/>
      <c r="Q193" s="20"/>
      <c r="R193" s="20"/>
      <c r="S193" s="20"/>
      <c r="T193" s="33"/>
      <c r="U193" s="20"/>
      <c r="V193" s="20"/>
      <c r="W193" s="20"/>
      <c r="X193" s="20"/>
      <c r="Y193" s="20"/>
      <c r="Z193" s="20"/>
      <c r="AA193" s="20"/>
      <c r="AB193" s="20"/>
      <c r="AC193" s="20"/>
      <c r="AD193" s="20"/>
      <c r="AE193" s="20"/>
      <c r="AF193" s="20"/>
      <c r="AG193" s="20"/>
    </row>
    <row r="194" spans="1:33" s="34" customFormat="1" ht="18" customHeight="1" x14ac:dyDescent="0.2">
      <c r="A194" s="21"/>
      <c r="C194" s="22"/>
      <c r="D194" s="20"/>
      <c r="E194" s="20"/>
      <c r="F194" s="20"/>
      <c r="G194" s="20"/>
      <c r="H194" s="20"/>
      <c r="I194" s="20"/>
      <c r="J194" s="20"/>
      <c r="K194" s="20"/>
      <c r="L194" s="20"/>
      <c r="M194" s="20"/>
      <c r="N194" s="20"/>
      <c r="O194" s="20"/>
      <c r="P194" s="20"/>
      <c r="Q194" s="20"/>
      <c r="R194" s="20"/>
      <c r="S194" s="20"/>
      <c r="T194" s="33"/>
      <c r="U194" s="20"/>
      <c r="V194" s="20"/>
      <c r="W194" s="20"/>
      <c r="X194" s="20"/>
      <c r="Y194" s="20"/>
      <c r="Z194" s="20"/>
      <c r="AA194" s="20"/>
      <c r="AB194" s="20"/>
      <c r="AC194" s="20"/>
      <c r="AD194" s="20"/>
      <c r="AE194" s="20"/>
      <c r="AF194" s="20"/>
      <c r="AG194" s="20"/>
    </row>
    <row r="195" spans="1:33" s="34" customFormat="1" ht="18" customHeight="1" x14ac:dyDescent="0.2">
      <c r="A195" s="21"/>
      <c r="T195" s="35"/>
    </row>
    <row r="196" spans="1:33" s="34" customFormat="1" ht="18" customHeight="1" x14ac:dyDescent="0.2">
      <c r="A196" s="21"/>
      <c r="T196" s="35"/>
    </row>
    <row r="197" spans="1:33" s="34" customFormat="1" ht="18" customHeight="1" x14ac:dyDescent="0.2">
      <c r="A197" s="21"/>
      <c r="T197" s="35"/>
    </row>
    <row r="198" spans="1:33" s="34" customFormat="1" ht="18" customHeight="1" x14ac:dyDescent="0.2">
      <c r="A198" s="21"/>
      <c r="T198" s="35"/>
    </row>
    <row r="199" spans="1:33" s="34" customFormat="1" ht="18" customHeight="1" x14ac:dyDescent="0.2">
      <c r="A199" s="21"/>
      <c r="T199" s="35"/>
    </row>
    <row r="200" spans="1:33" s="34" customFormat="1" ht="18" customHeight="1" x14ac:dyDescent="0.2">
      <c r="A200" s="21"/>
      <c r="X200" s="35"/>
      <c r="Y200" s="35"/>
      <c r="Z200" s="35"/>
      <c r="AA200" s="35"/>
      <c r="AB200" s="35"/>
      <c r="AC200" s="35"/>
      <c r="AD200" s="35"/>
      <c r="AE200" s="35"/>
      <c r="AF200" s="35"/>
    </row>
    <row r="201" spans="1:33" s="34" customFormat="1" ht="18" customHeight="1" x14ac:dyDescent="0.2">
      <c r="A201" s="21"/>
      <c r="X201" s="35"/>
      <c r="Y201" s="35"/>
      <c r="Z201" s="35"/>
      <c r="AA201" s="35"/>
      <c r="AB201" s="35"/>
      <c r="AC201" s="35"/>
      <c r="AD201" s="35"/>
      <c r="AE201" s="35"/>
      <c r="AF201" s="35"/>
    </row>
    <row r="202" spans="1:33" s="34" customFormat="1" ht="18" customHeight="1" x14ac:dyDescent="0.2">
      <c r="A202" s="21"/>
      <c r="X202" s="35"/>
      <c r="Y202" s="35"/>
      <c r="Z202" s="35"/>
      <c r="AA202" s="35"/>
      <c r="AB202" s="35"/>
      <c r="AC202" s="35"/>
      <c r="AD202" s="35"/>
      <c r="AE202" s="35"/>
      <c r="AF202" s="35"/>
    </row>
    <row r="203" spans="1:33" s="34" customFormat="1" ht="18" customHeight="1" x14ac:dyDescent="0.2">
      <c r="A203" s="21"/>
      <c r="X203" s="35"/>
      <c r="Y203" s="35"/>
      <c r="Z203" s="35"/>
      <c r="AA203" s="35"/>
      <c r="AB203" s="35"/>
      <c r="AC203" s="35"/>
      <c r="AD203" s="35"/>
      <c r="AE203" s="35"/>
      <c r="AF203" s="35"/>
    </row>
    <row r="204" spans="1:33" s="34" customFormat="1" ht="18" customHeight="1" x14ac:dyDescent="0.2">
      <c r="A204" s="21"/>
      <c r="X204" s="35"/>
      <c r="Y204" s="35"/>
      <c r="Z204" s="35"/>
      <c r="AA204" s="35"/>
      <c r="AB204" s="35"/>
      <c r="AC204" s="35"/>
      <c r="AD204" s="35"/>
      <c r="AE204" s="35"/>
      <c r="AF204" s="35"/>
    </row>
    <row r="205" spans="1:33" s="34" customFormat="1" ht="18" customHeight="1" x14ac:dyDescent="0.2">
      <c r="A205" s="21"/>
      <c r="X205" s="35"/>
      <c r="Y205" s="35"/>
      <c r="Z205" s="35"/>
      <c r="AA205" s="35"/>
      <c r="AB205" s="35"/>
      <c r="AC205" s="35"/>
      <c r="AD205" s="35"/>
      <c r="AE205" s="35"/>
      <c r="AF205" s="35"/>
    </row>
    <row r="206" spans="1:33" s="34" customFormat="1" ht="18" customHeight="1" x14ac:dyDescent="0.2">
      <c r="A206" s="21"/>
      <c r="X206" s="35"/>
      <c r="Y206" s="35"/>
      <c r="Z206" s="35"/>
      <c r="AA206" s="35"/>
      <c r="AB206" s="35"/>
      <c r="AC206" s="35"/>
      <c r="AD206" s="35"/>
      <c r="AE206" s="35"/>
      <c r="AF206" s="35"/>
    </row>
    <row r="207" spans="1:33" s="34" customFormat="1" ht="18" customHeight="1" x14ac:dyDescent="0.2">
      <c r="A207" s="21"/>
      <c r="X207" s="35"/>
      <c r="Y207" s="35"/>
      <c r="Z207" s="35"/>
      <c r="AA207" s="35"/>
      <c r="AB207" s="35"/>
      <c r="AC207" s="35"/>
      <c r="AD207" s="35"/>
      <c r="AE207" s="35"/>
      <c r="AF207" s="35"/>
    </row>
    <row r="208" spans="1:33" s="34" customFormat="1" ht="18" customHeight="1" x14ac:dyDescent="0.2">
      <c r="A208" s="21"/>
      <c r="X208" s="35"/>
      <c r="Y208" s="35"/>
      <c r="Z208" s="35"/>
      <c r="AA208" s="35"/>
      <c r="AB208" s="35"/>
      <c r="AC208" s="35"/>
      <c r="AD208" s="35"/>
      <c r="AE208" s="35"/>
      <c r="AF208" s="35"/>
    </row>
    <row r="209" spans="1:32" s="34" customFormat="1" ht="18" customHeight="1" x14ac:dyDescent="0.2">
      <c r="A209" s="21"/>
      <c r="X209" s="35"/>
      <c r="Y209" s="35"/>
      <c r="Z209" s="35"/>
      <c r="AA209" s="35"/>
      <c r="AB209" s="35"/>
      <c r="AC209" s="35"/>
      <c r="AD209" s="35"/>
      <c r="AE209" s="35"/>
      <c r="AF209" s="35"/>
    </row>
    <row r="210" spans="1:32" s="34" customFormat="1" ht="18" customHeight="1" x14ac:dyDescent="0.2">
      <c r="A210" s="21"/>
      <c r="X210" s="35"/>
      <c r="Y210" s="35"/>
      <c r="Z210" s="35"/>
      <c r="AA210" s="35"/>
      <c r="AB210" s="35"/>
      <c r="AC210" s="35"/>
      <c r="AD210" s="35"/>
      <c r="AE210" s="35"/>
      <c r="AF210" s="35"/>
    </row>
    <row r="211" spans="1:32" s="34" customFormat="1" ht="18" customHeight="1" x14ac:dyDescent="0.2">
      <c r="A211" s="21"/>
      <c r="X211" s="35"/>
      <c r="Y211" s="35"/>
      <c r="Z211" s="35"/>
      <c r="AA211" s="35"/>
      <c r="AB211" s="35"/>
      <c r="AC211" s="35"/>
      <c r="AD211" s="35"/>
      <c r="AE211" s="35"/>
      <c r="AF211" s="35"/>
    </row>
    <row r="212" spans="1:32" s="34" customFormat="1" ht="18" customHeight="1" x14ac:dyDescent="0.2">
      <c r="A212" s="21"/>
      <c r="X212" s="35"/>
      <c r="Y212" s="35"/>
      <c r="Z212" s="35"/>
      <c r="AA212" s="35"/>
      <c r="AB212" s="35"/>
      <c r="AC212" s="35"/>
      <c r="AD212" s="35"/>
      <c r="AE212" s="35"/>
      <c r="AF212" s="35"/>
    </row>
    <row r="213" spans="1:32" s="34" customFormat="1" ht="18" customHeight="1" x14ac:dyDescent="0.2">
      <c r="A213" s="21"/>
      <c r="X213" s="35"/>
      <c r="Y213" s="35"/>
      <c r="Z213" s="35"/>
      <c r="AA213" s="35"/>
      <c r="AB213" s="35"/>
      <c r="AC213" s="35"/>
      <c r="AD213" s="35"/>
      <c r="AE213" s="35"/>
      <c r="AF213" s="35"/>
    </row>
    <row r="214" spans="1:32" s="34" customFormat="1" ht="18" customHeight="1" x14ac:dyDescent="0.2">
      <c r="A214" s="21"/>
      <c r="X214" s="35"/>
      <c r="Y214" s="35"/>
      <c r="Z214" s="35"/>
      <c r="AA214" s="35"/>
      <c r="AB214" s="35"/>
      <c r="AC214" s="35"/>
      <c r="AD214" s="35"/>
      <c r="AE214" s="35"/>
      <c r="AF214" s="35"/>
    </row>
    <row r="215" spans="1:32" s="34" customFormat="1" ht="18" customHeight="1" x14ac:dyDescent="0.2">
      <c r="A215" s="21"/>
      <c r="X215" s="35"/>
      <c r="Y215" s="35"/>
      <c r="Z215" s="35"/>
      <c r="AA215" s="35"/>
      <c r="AB215" s="35"/>
      <c r="AC215" s="35"/>
      <c r="AD215" s="35"/>
      <c r="AE215" s="35"/>
      <c r="AF215" s="35"/>
    </row>
    <row r="216" spans="1:32" s="34" customFormat="1" ht="18" customHeight="1" x14ac:dyDescent="0.2">
      <c r="A216" s="21"/>
      <c r="X216" s="35"/>
      <c r="Y216" s="35"/>
      <c r="Z216" s="35"/>
      <c r="AA216" s="35"/>
      <c r="AB216" s="35"/>
      <c r="AC216" s="35"/>
      <c r="AD216" s="35"/>
      <c r="AE216" s="35"/>
      <c r="AF216" s="35"/>
    </row>
    <row r="217" spans="1:32" s="34" customFormat="1" ht="18" customHeight="1" x14ac:dyDescent="0.2">
      <c r="A217" s="159"/>
      <c r="X217" s="35"/>
      <c r="Y217" s="35"/>
      <c r="Z217" s="35"/>
      <c r="AA217" s="35"/>
      <c r="AB217" s="35"/>
      <c r="AC217" s="35"/>
      <c r="AD217" s="35"/>
      <c r="AE217" s="35"/>
      <c r="AF217" s="35"/>
    </row>
    <row r="218" spans="1:32" s="34" customFormat="1" ht="18" customHeight="1" x14ac:dyDescent="0.2">
      <c r="A218" s="159"/>
      <c r="X218" s="35"/>
      <c r="Y218" s="35"/>
      <c r="Z218" s="35"/>
      <c r="AA218" s="35"/>
      <c r="AB218" s="35"/>
      <c r="AC218" s="35"/>
      <c r="AD218" s="35"/>
      <c r="AE218" s="35"/>
      <c r="AF218" s="35"/>
    </row>
    <row r="219" spans="1:32" s="34" customFormat="1" ht="18" customHeight="1" x14ac:dyDescent="0.2">
      <c r="A219" s="159"/>
      <c r="X219" s="35"/>
      <c r="Y219" s="35"/>
      <c r="Z219" s="35"/>
      <c r="AA219" s="35"/>
      <c r="AB219" s="35"/>
      <c r="AC219" s="35"/>
      <c r="AD219" s="35"/>
      <c r="AE219" s="35"/>
      <c r="AF219" s="35"/>
    </row>
    <row r="220" spans="1:32" s="34" customFormat="1" ht="18" customHeight="1" x14ac:dyDescent="0.2">
      <c r="A220" s="159"/>
      <c r="X220" s="35"/>
      <c r="Y220" s="35"/>
      <c r="Z220" s="35"/>
      <c r="AA220" s="35"/>
      <c r="AB220" s="35"/>
      <c r="AC220" s="35"/>
      <c r="AD220" s="35"/>
      <c r="AE220" s="35"/>
      <c r="AF220" s="35"/>
    </row>
    <row r="221" spans="1:32" s="34" customFormat="1" ht="18" customHeight="1" x14ac:dyDescent="0.2">
      <c r="A221" s="159"/>
      <c r="X221" s="35"/>
      <c r="Y221" s="35"/>
      <c r="Z221" s="35"/>
      <c r="AA221" s="35"/>
      <c r="AB221" s="35"/>
      <c r="AC221" s="35"/>
      <c r="AD221" s="35"/>
      <c r="AE221" s="35"/>
      <c r="AF221" s="35"/>
    </row>
    <row r="222" spans="1:32" s="34" customFormat="1" ht="18" customHeight="1" x14ac:dyDescent="0.2">
      <c r="A222" s="159"/>
      <c r="X222" s="35"/>
      <c r="Y222" s="35"/>
      <c r="Z222" s="35"/>
      <c r="AA222" s="35"/>
      <c r="AB222" s="35"/>
      <c r="AC222" s="35"/>
      <c r="AD222" s="35"/>
      <c r="AE222" s="35"/>
      <c r="AF222" s="35"/>
    </row>
    <row r="223" spans="1:32" s="34" customFormat="1" ht="18" customHeight="1" x14ac:dyDescent="0.2">
      <c r="A223" s="159"/>
      <c r="X223" s="35"/>
      <c r="Y223" s="35"/>
      <c r="Z223" s="35"/>
      <c r="AA223" s="35"/>
      <c r="AB223" s="35"/>
      <c r="AC223" s="35"/>
      <c r="AD223" s="35"/>
      <c r="AE223" s="35"/>
      <c r="AF223" s="35"/>
    </row>
    <row r="224" spans="1:32" s="34" customFormat="1" ht="18" customHeight="1" x14ac:dyDescent="0.2">
      <c r="A224" s="159"/>
      <c r="X224" s="35"/>
      <c r="Y224" s="35"/>
      <c r="Z224" s="35"/>
      <c r="AA224" s="35"/>
      <c r="AB224" s="35"/>
      <c r="AC224" s="35"/>
      <c r="AD224" s="35"/>
      <c r="AE224" s="35"/>
      <c r="AF224" s="35"/>
    </row>
    <row r="225" spans="1:32" s="34" customFormat="1" ht="18" customHeight="1" x14ac:dyDescent="0.2">
      <c r="A225" s="159"/>
      <c r="X225" s="35"/>
      <c r="Y225" s="35"/>
      <c r="Z225" s="35"/>
      <c r="AA225" s="35"/>
      <c r="AB225" s="35"/>
      <c r="AC225" s="35"/>
      <c r="AD225" s="35"/>
      <c r="AE225" s="35"/>
      <c r="AF225" s="35"/>
    </row>
    <row r="226" spans="1:32" s="34" customFormat="1" ht="18" customHeight="1" x14ac:dyDescent="0.2">
      <c r="A226" s="159"/>
      <c r="X226" s="35"/>
      <c r="Y226" s="35"/>
      <c r="Z226" s="35"/>
      <c r="AA226" s="35"/>
      <c r="AB226" s="35"/>
      <c r="AC226" s="35"/>
      <c r="AD226" s="35"/>
      <c r="AE226" s="35"/>
      <c r="AF226" s="35"/>
    </row>
    <row r="227" spans="1:32" s="34" customFormat="1" ht="18" customHeight="1" x14ac:dyDescent="0.2">
      <c r="A227" s="159"/>
      <c r="X227" s="35"/>
      <c r="Y227" s="35"/>
      <c r="Z227" s="35"/>
      <c r="AA227" s="35"/>
      <c r="AB227" s="35"/>
      <c r="AC227" s="35"/>
      <c r="AD227" s="35"/>
      <c r="AE227" s="35"/>
      <c r="AF227" s="35"/>
    </row>
    <row r="228" spans="1:32" s="34" customFormat="1" ht="18" customHeight="1" x14ac:dyDescent="0.2">
      <c r="A228" s="159"/>
      <c r="X228" s="35"/>
      <c r="Y228" s="35"/>
      <c r="Z228" s="35"/>
      <c r="AA228" s="35"/>
      <c r="AB228" s="35"/>
      <c r="AC228" s="35"/>
      <c r="AD228" s="35"/>
      <c r="AE228" s="35"/>
      <c r="AF228" s="35"/>
    </row>
    <row r="229" spans="1:32" s="34" customFormat="1" ht="18" customHeight="1" x14ac:dyDescent="0.2">
      <c r="A229" s="159"/>
      <c r="X229" s="35"/>
      <c r="Y229" s="35"/>
      <c r="Z229" s="35"/>
      <c r="AA229" s="35"/>
      <c r="AB229" s="35"/>
      <c r="AC229" s="35"/>
      <c r="AD229" s="35"/>
      <c r="AE229" s="35"/>
      <c r="AF229" s="35"/>
    </row>
    <row r="230" spans="1:32" s="34" customFormat="1" ht="18" customHeight="1" x14ac:dyDescent="0.2">
      <c r="A230" s="159"/>
      <c r="X230" s="35"/>
      <c r="Y230" s="35"/>
      <c r="Z230" s="35"/>
      <c r="AA230" s="35"/>
      <c r="AB230" s="35"/>
      <c r="AC230" s="35"/>
      <c r="AD230" s="35"/>
      <c r="AE230" s="35"/>
      <c r="AF230" s="35"/>
    </row>
    <row r="231" spans="1:32" s="34" customFormat="1" ht="18" customHeight="1" x14ac:dyDescent="0.2">
      <c r="A231" s="159"/>
      <c r="X231" s="35"/>
      <c r="Y231" s="35"/>
      <c r="Z231" s="35"/>
      <c r="AA231" s="35"/>
      <c r="AB231" s="35"/>
      <c r="AC231" s="35"/>
      <c r="AD231" s="35"/>
      <c r="AE231" s="35"/>
      <c r="AF231" s="35"/>
    </row>
    <row r="232" spans="1:32" s="34" customFormat="1" ht="18" customHeight="1" x14ac:dyDescent="0.2">
      <c r="A232" s="159"/>
      <c r="X232" s="35"/>
      <c r="Y232" s="35"/>
      <c r="Z232" s="35"/>
      <c r="AA232" s="35"/>
      <c r="AB232" s="35"/>
      <c r="AC232" s="35"/>
      <c r="AD232" s="35"/>
      <c r="AE232" s="35"/>
      <c r="AF232" s="35"/>
    </row>
    <row r="233" spans="1:32" s="34" customFormat="1" ht="18" customHeight="1" x14ac:dyDescent="0.2">
      <c r="A233" s="159"/>
      <c r="X233" s="35"/>
      <c r="Y233" s="35"/>
      <c r="Z233" s="35"/>
      <c r="AA233" s="35"/>
      <c r="AB233" s="35"/>
      <c r="AC233" s="35"/>
      <c r="AD233" s="35"/>
      <c r="AE233" s="35"/>
      <c r="AF233" s="35"/>
    </row>
    <row r="234" spans="1:32" s="34" customFormat="1" ht="18" customHeight="1" x14ac:dyDescent="0.2">
      <c r="A234" s="159"/>
      <c r="X234" s="35"/>
      <c r="Y234" s="35"/>
      <c r="Z234" s="35"/>
      <c r="AA234" s="35"/>
      <c r="AB234" s="35"/>
      <c r="AC234" s="35"/>
      <c r="AD234" s="35"/>
      <c r="AE234" s="35"/>
      <c r="AF234" s="35"/>
    </row>
    <row r="235" spans="1:32" s="34" customFormat="1" ht="18" customHeight="1" x14ac:dyDescent="0.2">
      <c r="A235" s="159"/>
      <c r="X235" s="35"/>
      <c r="Y235" s="35"/>
      <c r="Z235" s="35"/>
      <c r="AA235" s="35"/>
      <c r="AB235" s="35"/>
      <c r="AC235" s="35"/>
      <c r="AD235" s="35"/>
      <c r="AE235" s="35"/>
      <c r="AF235" s="35"/>
    </row>
    <row r="236" spans="1:32" s="34" customFormat="1" ht="18" customHeight="1" x14ac:dyDescent="0.2">
      <c r="A236" s="159"/>
      <c r="X236" s="35"/>
      <c r="Y236" s="35"/>
      <c r="Z236" s="35"/>
      <c r="AA236" s="35"/>
      <c r="AB236" s="35"/>
      <c r="AC236" s="35"/>
      <c r="AD236" s="35"/>
      <c r="AE236" s="35"/>
      <c r="AF236" s="35"/>
    </row>
    <row r="237" spans="1:32" s="34" customFormat="1" ht="18" customHeight="1" x14ac:dyDescent="0.2">
      <c r="A237" s="159"/>
      <c r="X237" s="35"/>
      <c r="Y237" s="35"/>
      <c r="Z237" s="35"/>
      <c r="AA237" s="35"/>
      <c r="AB237" s="35"/>
      <c r="AC237" s="35"/>
      <c r="AD237" s="35"/>
      <c r="AE237" s="35"/>
      <c r="AF237" s="35"/>
    </row>
    <row r="238" spans="1:32" s="34" customFormat="1" ht="18" customHeight="1" x14ac:dyDescent="0.2">
      <c r="A238" s="159"/>
      <c r="X238" s="35"/>
      <c r="Y238" s="35"/>
      <c r="Z238" s="35"/>
      <c r="AA238" s="35"/>
      <c r="AB238" s="35"/>
      <c r="AC238" s="35"/>
      <c r="AD238" s="35"/>
      <c r="AE238" s="35"/>
      <c r="AF238" s="35"/>
    </row>
    <row r="239" spans="1:32" s="34" customFormat="1" ht="18" customHeight="1" x14ac:dyDescent="0.2">
      <c r="A239" s="159"/>
      <c r="X239" s="35"/>
      <c r="Y239" s="35"/>
      <c r="Z239" s="35"/>
      <c r="AA239" s="35"/>
      <c r="AB239" s="35"/>
      <c r="AC239" s="35"/>
      <c r="AD239" s="35"/>
      <c r="AE239" s="35"/>
      <c r="AF239" s="35"/>
    </row>
    <row r="240" spans="1:32" s="34" customFormat="1" ht="18" customHeight="1" x14ac:dyDescent="0.2">
      <c r="A240" s="159"/>
      <c r="X240" s="35"/>
      <c r="Y240" s="35"/>
      <c r="Z240" s="35"/>
      <c r="AA240" s="35"/>
      <c r="AB240" s="35"/>
      <c r="AC240" s="35"/>
      <c r="AD240" s="35"/>
      <c r="AE240" s="35"/>
      <c r="AF240" s="35"/>
    </row>
    <row r="241" spans="1:32" s="34" customFormat="1" ht="18" customHeight="1" x14ac:dyDescent="0.2">
      <c r="A241" s="159"/>
      <c r="X241" s="35"/>
      <c r="Y241" s="35"/>
      <c r="Z241" s="35"/>
      <c r="AA241" s="35"/>
      <c r="AB241" s="35"/>
      <c r="AC241" s="35"/>
      <c r="AD241" s="35"/>
      <c r="AE241" s="35"/>
      <c r="AF241" s="35"/>
    </row>
    <row r="242" spans="1:32" s="34" customFormat="1" ht="18" customHeight="1" x14ac:dyDescent="0.2">
      <c r="A242" s="159"/>
      <c r="X242" s="35"/>
      <c r="Y242" s="35"/>
      <c r="Z242" s="35"/>
      <c r="AA242" s="35"/>
      <c r="AB242" s="35"/>
      <c r="AC242" s="35"/>
      <c r="AD242" s="35"/>
      <c r="AE242" s="35"/>
      <c r="AF242" s="35"/>
    </row>
    <row r="243" spans="1:32" s="34" customFormat="1" ht="18" customHeight="1" x14ac:dyDescent="0.2">
      <c r="A243" s="159"/>
      <c r="X243" s="35"/>
      <c r="Y243" s="35"/>
      <c r="Z243" s="35"/>
      <c r="AA243" s="35"/>
      <c r="AB243" s="35"/>
      <c r="AC243" s="35"/>
      <c r="AD243" s="35"/>
      <c r="AE243" s="35"/>
      <c r="AF243" s="35"/>
    </row>
    <row r="244" spans="1:32" s="34" customFormat="1" ht="18" customHeight="1" x14ac:dyDescent="0.2">
      <c r="A244" s="159"/>
      <c r="X244" s="35"/>
      <c r="Y244" s="35"/>
      <c r="Z244" s="35"/>
      <c r="AA244" s="35"/>
      <c r="AB244" s="35"/>
      <c r="AC244" s="35"/>
      <c r="AD244" s="35"/>
      <c r="AE244" s="35"/>
      <c r="AF244" s="35"/>
    </row>
    <row r="245" spans="1:32" s="34" customFormat="1" ht="18" customHeight="1" x14ac:dyDescent="0.2">
      <c r="A245" s="159"/>
      <c r="X245" s="35"/>
      <c r="Y245" s="35"/>
      <c r="Z245" s="35"/>
      <c r="AA245" s="35"/>
      <c r="AB245" s="35"/>
      <c r="AC245" s="35"/>
      <c r="AD245" s="35"/>
      <c r="AE245" s="35"/>
      <c r="AF245" s="35"/>
    </row>
    <row r="246" spans="1:32" s="34" customFormat="1" ht="18" customHeight="1" x14ac:dyDescent="0.2">
      <c r="A246" s="159"/>
      <c r="X246" s="35"/>
      <c r="Y246" s="35"/>
      <c r="Z246" s="35"/>
      <c r="AA246" s="35"/>
      <c r="AB246" s="35"/>
      <c r="AC246" s="35"/>
      <c r="AD246" s="35"/>
      <c r="AE246" s="35"/>
      <c r="AF246" s="35"/>
    </row>
    <row r="247" spans="1:32" s="34" customFormat="1" ht="18" customHeight="1" x14ac:dyDescent="0.2">
      <c r="A247" s="159"/>
      <c r="X247" s="35"/>
      <c r="Y247" s="35"/>
      <c r="Z247" s="35"/>
      <c r="AA247" s="35"/>
      <c r="AB247" s="35"/>
      <c r="AC247" s="35"/>
      <c r="AD247" s="35"/>
      <c r="AE247" s="35"/>
      <c r="AF247" s="35"/>
    </row>
    <row r="248" spans="1:32" s="34" customFormat="1" ht="18" customHeight="1" x14ac:dyDescent="0.2">
      <c r="A248" s="159"/>
      <c r="X248" s="35"/>
      <c r="Y248" s="35"/>
      <c r="Z248" s="35"/>
      <c r="AA248" s="35"/>
      <c r="AB248" s="35"/>
      <c r="AC248" s="35"/>
      <c r="AD248" s="35"/>
      <c r="AE248" s="35"/>
      <c r="AF248" s="35"/>
    </row>
    <row r="249" spans="1:32" s="34" customFormat="1" ht="18" customHeight="1" x14ac:dyDescent="0.2">
      <c r="A249" s="159"/>
      <c r="X249" s="35"/>
      <c r="Y249" s="35"/>
      <c r="Z249" s="35"/>
      <c r="AA249" s="35"/>
      <c r="AB249" s="35"/>
      <c r="AC249" s="35"/>
      <c r="AD249" s="35"/>
      <c r="AE249" s="35"/>
      <c r="AF249" s="35"/>
    </row>
    <row r="250" spans="1:32" s="34" customFormat="1" ht="18" customHeight="1" x14ac:dyDescent="0.2">
      <c r="A250" s="159"/>
      <c r="X250" s="35"/>
      <c r="Y250" s="35"/>
      <c r="Z250" s="35"/>
      <c r="AA250" s="35"/>
      <c r="AB250" s="35"/>
      <c r="AC250" s="35"/>
      <c r="AD250" s="35"/>
      <c r="AE250" s="35"/>
      <c r="AF250" s="35"/>
    </row>
    <row r="251" spans="1:32" s="34" customFormat="1" ht="18" customHeight="1" x14ac:dyDescent="0.2">
      <c r="A251" s="159"/>
      <c r="X251" s="35"/>
      <c r="Y251" s="35"/>
      <c r="Z251" s="35"/>
      <c r="AA251" s="35"/>
      <c r="AB251" s="35"/>
      <c r="AC251" s="35"/>
      <c r="AD251" s="35"/>
      <c r="AE251" s="35"/>
      <c r="AF251" s="35"/>
    </row>
    <row r="252" spans="1:32" s="34" customFormat="1" ht="18" customHeight="1" x14ac:dyDescent="0.2">
      <c r="A252" s="159"/>
      <c r="X252" s="35"/>
      <c r="Y252" s="35"/>
      <c r="Z252" s="35"/>
      <c r="AA252" s="35"/>
      <c r="AB252" s="35"/>
      <c r="AC252" s="35"/>
      <c r="AD252" s="35"/>
      <c r="AE252" s="35"/>
      <c r="AF252" s="35"/>
    </row>
    <row r="253" spans="1:32" s="34" customFormat="1" ht="18" customHeight="1" x14ac:dyDescent="0.2">
      <c r="A253" s="159"/>
      <c r="X253" s="35"/>
      <c r="Y253" s="35"/>
      <c r="Z253" s="35"/>
      <c r="AA253" s="35"/>
      <c r="AB253" s="35"/>
      <c r="AC253" s="35"/>
      <c r="AD253" s="35"/>
      <c r="AE253" s="35"/>
      <c r="AF253" s="35"/>
    </row>
    <row r="254" spans="1:32" s="34" customFormat="1" ht="18" customHeight="1" x14ac:dyDescent="0.2">
      <c r="A254" s="159"/>
      <c r="X254" s="35"/>
      <c r="Y254" s="35"/>
      <c r="Z254" s="35"/>
      <c r="AA254" s="35"/>
      <c r="AB254" s="35"/>
      <c r="AC254" s="35"/>
      <c r="AD254" s="35"/>
      <c r="AE254" s="35"/>
      <c r="AF254" s="35"/>
    </row>
    <row r="255" spans="1:32" s="34" customFormat="1" ht="18" customHeight="1" x14ac:dyDescent="0.2">
      <c r="A255" s="159"/>
      <c r="X255" s="35"/>
      <c r="Y255" s="35"/>
      <c r="Z255" s="35"/>
      <c r="AA255" s="35"/>
      <c r="AB255" s="35"/>
      <c r="AC255" s="35"/>
      <c r="AD255" s="35"/>
      <c r="AE255" s="35"/>
      <c r="AF255" s="35"/>
    </row>
    <row r="256" spans="1:32" s="34" customFormat="1" ht="18" customHeight="1" x14ac:dyDescent="0.2">
      <c r="A256" s="159"/>
      <c r="X256" s="35"/>
      <c r="Y256" s="35"/>
      <c r="Z256" s="35"/>
      <c r="AA256" s="35"/>
      <c r="AB256" s="35"/>
      <c r="AC256" s="35"/>
      <c r="AD256" s="35"/>
      <c r="AE256" s="35"/>
      <c r="AF256" s="35"/>
    </row>
    <row r="257" spans="1:32" s="34" customFormat="1" ht="18" customHeight="1" x14ac:dyDescent="0.2">
      <c r="A257" s="159"/>
      <c r="X257" s="35"/>
      <c r="Y257" s="35"/>
      <c r="Z257" s="35"/>
      <c r="AA257" s="35"/>
      <c r="AB257" s="35"/>
      <c r="AC257" s="35"/>
      <c r="AD257" s="35"/>
      <c r="AE257" s="35"/>
      <c r="AF257" s="35"/>
    </row>
    <row r="258" spans="1:32" s="34" customFormat="1" ht="18" customHeight="1" x14ac:dyDescent="0.2">
      <c r="A258" s="159"/>
      <c r="X258" s="35"/>
      <c r="Y258" s="35"/>
      <c r="Z258" s="35"/>
      <c r="AA258" s="35"/>
      <c r="AB258" s="35"/>
      <c r="AC258" s="35"/>
      <c r="AD258" s="35"/>
      <c r="AE258" s="35"/>
      <c r="AF258" s="35"/>
    </row>
    <row r="259" spans="1:32" s="34" customFormat="1" ht="18" customHeight="1" x14ac:dyDescent="0.2">
      <c r="A259" s="159"/>
      <c r="X259" s="35"/>
      <c r="Y259" s="35"/>
      <c r="Z259" s="35"/>
      <c r="AA259" s="35"/>
      <c r="AB259" s="35"/>
      <c r="AC259" s="35"/>
      <c r="AD259" s="35"/>
      <c r="AE259" s="35"/>
      <c r="AF259" s="35"/>
    </row>
    <row r="260" spans="1:32" s="34" customFormat="1" ht="18" customHeight="1" x14ac:dyDescent="0.2">
      <c r="A260" s="159"/>
      <c r="X260" s="35"/>
      <c r="Y260" s="35"/>
      <c r="Z260" s="35"/>
      <c r="AA260" s="35"/>
      <c r="AB260" s="35"/>
      <c r="AC260" s="35"/>
      <c r="AD260" s="35"/>
      <c r="AE260" s="35"/>
      <c r="AF260" s="35"/>
    </row>
    <row r="261" spans="1:32" s="34" customFormat="1" ht="18" customHeight="1" x14ac:dyDescent="0.2">
      <c r="A261" s="159"/>
      <c r="X261" s="35"/>
      <c r="Y261" s="35"/>
      <c r="Z261" s="35"/>
      <c r="AA261" s="35"/>
      <c r="AB261" s="35"/>
      <c r="AC261" s="35"/>
      <c r="AD261" s="35"/>
      <c r="AE261" s="35"/>
      <c r="AF261" s="35"/>
    </row>
    <row r="262" spans="1:32" s="34" customFormat="1" ht="18" customHeight="1" x14ac:dyDescent="0.2">
      <c r="A262" s="21"/>
      <c r="X262" s="35"/>
      <c r="Y262" s="35"/>
      <c r="Z262" s="35"/>
      <c r="AA262" s="35"/>
      <c r="AB262" s="35"/>
      <c r="AC262" s="35"/>
      <c r="AD262" s="35"/>
      <c r="AE262" s="35"/>
      <c r="AF262" s="35"/>
    </row>
    <row r="263" spans="1:32" s="34" customFormat="1" ht="18" customHeight="1" x14ac:dyDescent="0.2">
      <c r="A263" s="21"/>
      <c r="X263" s="35"/>
      <c r="Y263" s="35"/>
      <c r="Z263" s="35"/>
      <c r="AA263" s="35"/>
      <c r="AB263" s="35"/>
      <c r="AC263" s="35"/>
      <c r="AD263" s="35"/>
      <c r="AE263" s="35"/>
      <c r="AF263" s="35"/>
    </row>
    <row r="264" spans="1:32" s="34" customFormat="1" ht="18" customHeight="1" x14ac:dyDescent="0.2">
      <c r="A264" s="21"/>
      <c r="X264" s="35"/>
      <c r="Y264" s="35"/>
      <c r="Z264" s="35"/>
      <c r="AA264" s="35"/>
      <c r="AB264" s="35"/>
      <c r="AC264" s="35"/>
      <c r="AD264" s="35"/>
      <c r="AE264" s="35"/>
      <c r="AF264" s="35"/>
    </row>
    <row r="265" spans="1:32" s="34" customFormat="1" ht="18" customHeight="1" x14ac:dyDescent="0.2">
      <c r="A265" s="21"/>
      <c r="X265" s="35"/>
      <c r="Y265" s="35"/>
      <c r="Z265" s="35"/>
      <c r="AA265" s="35"/>
      <c r="AB265" s="35"/>
      <c r="AC265" s="35"/>
      <c r="AD265" s="35"/>
      <c r="AE265" s="35"/>
      <c r="AF265" s="35"/>
    </row>
    <row r="266" spans="1:32" s="34" customFormat="1" ht="18" customHeight="1" x14ac:dyDescent="0.2">
      <c r="A266" s="21"/>
      <c r="X266" s="35"/>
      <c r="Y266" s="35"/>
      <c r="Z266" s="35"/>
      <c r="AA266" s="35"/>
      <c r="AB266" s="35"/>
      <c r="AC266" s="35"/>
      <c r="AD266" s="35"/>
      <c r="AE266" s="35"/>
      <c r="AF266" s="35"/>
    </row>
    <row r="267" spans="1:32" s="34" customFormat="1" ht="18" customHeight="1" x14ac:dyDescent="0.2">
      <c r="A267" s="21"/>
      <c r="X267" s="35"/>
      <c r="Y267" s="35"/>
      <c r="Z267" s="35"/>
      <c r="AA267" s="35"/>
      <c r="AB267" s="35"/>
      <c r="AC267" s="35"/>
      <c r="AD267" s="35"/>
      <c r="AE267" s="35"/>
      <c r="AF267" s="35"/>
    </row>
    <row r="268" spans="1:32" s="34" customFormat="1" ht="18" customHeight="1" x14ac:dyDescent="0.2">
      <c r="A268" s="21"/>
      <c r="X268" s="35"/>
      <c r="Y268" s="35"/>
      <c r="Z268" s="35"/>
      <c r="AA268" s="35"/>
      <c r="AB268" s="35"/>
      <c r="AC268" s="35"/>
      <c r="AD268" s="35"/>
      <c r="AE268" s="35"/>
      <c r="AF268" s="35"/>
    </row>
    <row r="355" spans="1:1" ht="18" customHeight="1" x14ac:dyDescent="0.2">
      <c r="A355" s="159"/>
    </row>
    <row r="356" spans="1:1" ht="18" customHeight="1" x14ac:dyDescent="0.2">
      <c r="A356" s="159"/>
    </row>
    <row r="357" spans="1:1" ht="18" customHeight="1" x14ac:dyDescent="0.2">
      <c r="A357" s="466"/>
    </row>
    <row r="358" spans="1:1" ht="18" customHeight="1" x14ac:dyDescent="0.2">
      <c r="A358" s="466"/>
    </row>
    <row r="359" spans="1:1" ht="18" customHeight="1" x14ac:dyDescent="0.2">
      <c r="A359" s="159"/>
    </row>
    <row r="360" spans="1:1" ht="18" customHeight="1" x14ac:dyDescent="0.2">
      <c r="A360" s="159"/>
    </row>
    <row r="361" spans="1:1" ht="18" customHeight="1" x14ac:dyDescent="0.2">
      <c r="A361" s="159"/>
    </row>
    <row r="362" spans="1:1" ht="18" customHeight="1" x14ac:dyDescent="0.2">
      <c r="A362" s="159"/>
    </row>
    <row r="363" spans="1:1" ht="18" customHeight="1" x14ac:dyDescent="0.2">
      <c r="A363" s="159"/>
    </row>
    <row r="364" spans="1:1" ht="18" customHeight="1" x14ac:dyDescent="0.2">
      <c r="A364" s="159"/>
    </row>
    <row r="365" spans="1:1" ht="18" customHeight="1" x14ac:dyDescent="0.2">
      <c r="A365" s="159"/>
    </row>
    <row r="366" spans="1:1" ht="18" customHeight="1" x14ac:dyDescent="0.2">
      <c r="A366" s="159"/>
    </row>
    <row r="367" spans="1:1" ht="18" customHeight="1" x14ac:dyDescent="0.2">
      <c r="A367" s="159"/>
    </row>
    <row r="368" spans="1:1" ht="18" customHeight="1" x14ac:dyDescent="0.2">
      <c r="A368" s="159"/>
    </row>
    <row r="369" spans="1:1" ht="18" customHeight="1" x14ac:dyDescent="0.2">
      <c r="A369" s="159"/>
    </row>
    <row r="370" spans="1:1" ht="18" customHeight="1" x14ac:dyDescent="0.2">
      <c r="A370" s="159"/>
    </row>
    <row r="371" spans="1:1" ht="18" customHeight="1" x14ac:dyDescent="0.2">
      <c r="A371" s="159"/>
    </row>
    <row r="372" spans="1:1" ht="18" customHeight="1" x14ac:dyDescent="0.2">
      <c r="A372" s="159"/>
    </row>
    <row r="373" spans="1:1" ht="18" customHeight="1" x14ac:dyDescent="0.2">
      <c r="A373" s="159"/>
    </row>
    <row r="374" spans="1:1" ht="18" customHeight="1" x14ac:dyDescent="0.2">
      <c r="A374" s="159"/>
    </row>
    <row r="375" spans="1:1" ht="18" customHeight="1" x14ac:dyDescent="0.2">
      <c r="A375" s="159"/>
    </row>
    <row r="376" spans="1:1" ht="18" customHeight="1" x14ac:dyDescent="0.2">
      <c r="A376" s="159"/>
    </row>
    <row r="377" spans="1:1" ht="18" customHeight="1" x14ac:dyDescent="0.2">
      <c r="A377" s="159"/>
    </row>
    <row r="378" spans="1:1" ht="18" customHeight="1" x14ac:dyDescent="0.2">
      <c r="A378" s="159"/>
    </row>
    <row r="379" spans="1:1" ht="18" customHeight="1" x14ac:dyDescent="0.2">
      <c r="A379" s="159"/>
    </row>
    <row r="380" spans="1:1" ht="18" customHeight="1" x14ac:dyDescent="0.2">
      <c r="A380" s="159"/>
    </row>
    <row r="381" spans="1:1" ht="18" customHeight="1" x14ac:dyDescent="0.2">
      <c r="A381" s="159"/>
    </row>
    <row r="386" spans="1:1" ht="18" customHeight="1" x14ac:dyDescent="0.2">
      <c r="A386" s="67"/>
    </row>
    <row r="387" spans="1:1" ht="18" customHeight="1" x14ac:dyDescent="0.2">
      <c r="A387" s="67"/>
    </row>
    <row r="441" spans="1:1" ht="18" customHeight="1" x14ac:dyDescent="0.2">
      <c r="A441" s="36"/>
    </row>
    <row r="442" spans="1:1" ht="18" customHeight="1" x14ac:dyDescent="0.2">
      <c r="A442" s="36"/>
    </row>
    <row r="443" spans="1:1" ht="18" customHeight="1" x14ac:dyDescent="0.2">
      <c r="A443" s="36"/>
    </row>
    <row r="444" spans="1:1" ht="18" customHeight="1" x14ac:dyDescent="0.2">
      <c r="A444" s="36"/>
    </row>
    <row r="445" spans="1:1" ht="18" customHeight="1" x14ac:dyDescent="0.2">
      <c r="A445" s="36"/>
    </row>
    <row r="446" spans="1:1" ht="18" customHeight="1" x14ac:dyDescent="0.2">
      <c r="A446" s="36"/>
    </row>
    <row r="447" spans="1:1" ht="18" customHeight="1" x14ac:dyDescent="0.2">
      <c r="A447" s="36"/>
    </row>
    <row r="448" spans="1:1" ht="18" customHeight="1" x14ac:dyDescent="0.2">
      <c r="A448" s="36"/>
    </row>
    <row r="449" spans="1:1" ht="18" customHeight="1" x14ac:dyDescent="0.2">
      <c r="A449" s="36"/>
    </row>
    <row r="450" spans="1:1" ht="18" customHeight="1" x14ac:dyDescent="0.2">
      <c r="A450" s="36"/>
    </row>
    <row r="451" spans="1:1" ht="18" customHeight="1" x14ac:dyDescent="0.2">
      <c r="A451" s="36"/>
    </row>
    <row r="452" spans="1:1" ht="18" customHeight="1" x14ac:dyDescent="0.2">
      <c r="A452" s="36"/>
    </row>
    <row r="453" spans="1:1" ht="18" customHeight="1" x14ac:dyDescent="0.2">
      <c r="A453" s="36"/>
    </row>
    <row r="454" spans="1:1" ht="18" customHeight="1" x14ac:dyDescent="0.2">
      <c r="A454" s="36"/>
    </row>
    <row r="455" spans="1:1" ht="18" customHeight="1" x14ac:dyDescent="0.2">
      <c r="A455" s="36"/>
    </row>
    <row r="456" spans="1:1" ht="18" customHeight="1" x14ac:dyDescent="0.2">
      <c r="A456" s="36"/>
    </row>
    <row r="457" spans="1:1" ht="18" customHeight="1" x14ac:dyDescent="0.2">
      <c r="A457" s="36"/>
    </row>
    <row r="458" spans="1:1" ht="18" customHeight="1" x14ac:dyDescent="0.2">
      <c r="A458" s="36"/>
    </row>
    <row r="459" spans="1:1" ht="18" customHeight="1" x14ac:dyDescent="0.2">
      <c r="A459" s="36"/>
    </row>
    <row r="460" spans="1:1" ht="18" customHeight="1" x14ac:dyDescent="0.2">
      <c r="A460" s="36"/>
    </row>
    <row r="461" spans="1:1" ht="18" customHeight="1" x14ac:dyDescent="0.2">
      <c r="A461" s="36"/>
    </row>
    <row r="462" spans="1:1" ht="18" customHeight="1" x14ac:dyDescent="0.2">
      <c r="A462" s="36"/>
    </row>
    <row r="463" spans="1:1" ht="18" customHeight="1" x14ac:dyDescent="0.2">
      <c r="A463" s="36"/>
    </row>
    <row r="464" spans="1:1" ht="18" customHeight="1" x14ac:dyDescent="0.2">
      <c r="A464" s="36"/>
    </row>
    <row r="465" spans="1:1" ht="18" customHeight="1" x14ac:dyDescent="0.2">
      <c r="A465" s="36"/>
    </row>
    <row r="466" spans="1:1" ht="18" customHeight="1" x14ac:dyDescent="0.2">
      <c r="A466" s="36"/>
    </row>
    <row r="467" spans="1:1" ht="18" customHeight="1" x14ac:dyDescent="0.2">
      <c r="A467" s="36"/>
    </row>
    <row r="468" spans="1:1" ht="18" customHeight="1" x14ac:dyDescent="0.2">
      <c r="A468" s="36"/>
    </row>
    <row r="469" spans="1:1" ht="18" customHeight="1" x14ac:dyDescent="0.2">
      <c r="A469" s="36"/>
    </row>
    <row r="470" spans="1:1" ht="18" customHeight="1" x14ac:dyDescent="0.2">
      <c r="A470" s="36"/>
    </row>
    <row r="471" spans="1:1" ht="18" customHeight="1" x14ac:dyDescent="0.2">
      <c r="A471" s="36"/>
    </row>
    <row r="472" spans="1:1" ht="18" customHeight="1" x14ac:dyDescent="0.2">
      <c r="A472" s="36"/>
    </row>
    <row r="473" spans="1:1" ht="18" customHeight="1" x14ac:dyDescent="0.2">
      <c r="A473" s="36"/>
    </row>
    <row r="474" spans="1:1" ht="18" customHeight="1" x14ac:dyDescent="0.2">
      <c r="A474" s="36"/>
    </row>
    <row r="475" spans="1:1" ht="18" customHeight="1" x14ac:dyDescent="0.2">
      <c r="A475" s="36"/>
    </row>
    <row r="476" spans="1:1" ht="18" customHeight="1" x14ac:dyDescent="0.2">
      <c r="A476" s="36"/>
    </row>
    <row r="477" spans="1:1" ht="18" customHeight="1" x14ac:dyDescent="0.2">
      <c r="A477" s="36"/>
    </row>
    <row r="478" spans="1:1" ht="18" customHeight="1" x14ac:dyDescent="0.2">
      <c r="A478" s="36"/>
    </row>
    <row r="479" spans="1:1" ht="18" customHeight="1" x14ac:dyDescent="0.2">
      <c r="A479" s="36"/>
    </row>
    <row r="480" spans="1:1" ht="18" customHeight="1" x14ac:dyDescent="0.2">
      <c r="A480" s="36"/>
    </row>
    <row r="481" spans="1:1" ht="18" customHeight="1" x14ac:dyDescent="0.2">
      <c r="A481" s="36"/>
    </row>
    <row r="482" spans="1:1" ht="18" customHeight="1" x14ac:dyDescent="0.2">
      <c r="A482" s="36"/>
    </row>
    <row r="483" spans="1:1" ht="18" customHeight="1" x14ac:dyDescent="0.2">
      <c r="A483" s="36"/>
    </row>
    <row r="484" spans="1:1" ht="18" customHeight="1" x14ac:dyDescent="0.2">
      <c r="A484" s="36"/>
    </row>
    <row r="485" spans="1:1" ht="18" customHeight="1" x14ac:dyDescent="0.2">
      <c r="A485" s="36"/>
    </row>
    <row r="486" spans="1:1" ht="18" customHeight="1" x14ac:dyDescent="0.2">
      <c r="A486" s="36"/>
    </row>
    <row r="487" spans="1:1" ht="18" customHeight="1" x14ac:dyDescent="0.2">
      <c r="A487" s="36"/>
    </row>
    <row r="488" spans="1:1" ht="18" customHeight="1" x14ac:dyDescent="0.2">
      <c r="A488" s="36"/>
    </row>
    <row r="489" spans="1:1" ht="18" customHeight="1" x14ac:dyDescent="0.2">
      <c r="A489" s="36"/>
    </row>
    <row r="490" spans="1:1" ht="18" customHeight="1" x14ac:dyDescent="0.2">
      <c r="A490" s="36"/>
    </row>
    <row r="491" spans="1:1" ht="18" customHeight="1" x14ac:dyDescent="0.2">
      <c r="A491" s="36"/>
    </row>
    <row r="492" spans="1:1" ht="18" customHeight="1" x14ac:dyDescent="0.2">
      <c r="A492" s="36"/>
    </row>
    <row r="493" spans="1:1" ht="18" customHeight="1" x14ac:dyDescent="0.2">
      <c r="A493" s="36"/>
    </row>
    <row r="494" spans="1:1" ht="18" customHeight="1" x14ac:dyDescent="0.2">
      <c r="A494" s="36"/>
    </row>
    <row r="495" spans="1:1" ht="18" customHeight="1" x14ac:dyDescent="0.2">
      <c r="A495" s="36"/>
    </row>
    <row r="496" spans="1:1" ht="18" customHeight="1" x14ac:dyDescent="0.2">
      <c r="A496" s="36"/>
    </row>
    <row r="497" spans="1:1" ht="18" customHeight="1" x14ac:dyDescent="0.2">
      <c r="A497" s="36"/>
    </row>
    <row r="498" spans="1:1" ht="18" customHeight="1" x14ac:dyDescent="0.2">
      <c r="A498" s="36"/>
    </row>
    <row r="499" spans="1:1" ht="18" customHeight="1" x14ac:dyDescent="0.2">
      <c r="A499" s="36"/>
    </row>
    <row r="500" spans="1:1" ht="18" customHeight="1" x14ac:dyDescent="0.2">
      <c r="A500" s="36"/>
    </row>
    <row r="501" spans="1:1" ht="18" customHeight="1" x14ac:dyDescent="0.2">
      <c r="A501" s="36"/>
    </row>
    <row r="502" spans="1:1" ht="18" customHeight="1" x14ac:dyDescent="0.2">
      <c r="A502" s="36"/>
    </row>
    <row r="503" spans="1:1" ht="18" customHeight="1" x14ac:dyDescent="0.2">
      <c r="A503" s="36"/>
    </row>
    <row r="504" spans="1:1" ht="18" customHeight="1" x14ac:dyDescent="0.2">
      <c r="A504" s="36"/>
    </row>
    <row r="505" spans="1:1" ht="18" customHeight="1" x14ac:dyDescent="0.2">
      <c r="A505" s="36"/>
    </row>
    <row r="506" spans="1:1" ht="18" customHeight="1" x14ac:dyDescent="0.2">
      <c r="A506" s="36"/>
    </row>
    <row r="507" spans="1:1" ht="18" customHeight="1" x14ac:dyDescent="0.2">
      <c r="A507" s="36"/>
    </row>
    <row r="508" spans="1:1" ht="18" customHeight="1" x14ac:dyDescent="0.2">
      <c r="A508" s="36"/>
    </row>
    <row r="509" spans="1:1" ht="18" customHeight="1" x14ac:dyDescent="0.2">
      <c r="A509" s="36"/>
    </row>
    <row r="510" spans="1:1" ht="18" customHeight="1" x14ac:dyDescent="0.2">
      <c r="A510" s="36"/>
    </row>
    <row r="511" spans="1:1" ht="18" customHeight="1" x14ac:dyDescent="0.2">
      <c r="A511" s="36"/>
    </row>
    <row r="512" spans="1:1" ht="18" customHeight="1" x14ac:dyDescent="0.2">
      <c r="A512" s="36"/>
    </row>
    <row r="513" spans="1:1" ht="18" customHeight="1" x14ac:dyDescent="0.2">
      <c r="A513" s="36"/>
    </row>
    <row r="514" spans="1:1" ht="18" customHeight="1" x14ac:dyDescent="0.2">
      <c r="A514" s="36"/>
    </row>
    <row r="515" spans="1:1" ht="18" customHeight="1" x14ac:dyDescent="0.2">
      <c r="A515" s="36"/>
    </row>
    <row r="516" spans="1:1" ht="18" customHeight="1" x14ac:dyDescent="0.2">
      <c r="A516" s="36"/>
    </row>
    <row r="517" spans="1:1" ht="18" customHeight="1" x14ac:dyDescent="0.2">
      <c r="A517" s="36"/>
    </row>
    <row r="518" spans="1:1" ht="18" customHeight="1" x14ac:dyDescent="0.2">
      <c r="A518" s="36"/>
    </row>
    <row r="519" spans="1:1" ht="18" customHeight="1" x14ac:dyDescent="0.2">
      <c r="A519" s="36"/>
    </row>
    <row r="520" spans="1:1" ht="18" customHeight="1" x14ac:dyDescent="0.2">
      <c r="A520" s="36"/>
    </row>
    <row r="521" spans="1:1" ht="18" customHeight="1" x14ac:dyDescent="0.2">
      <c r="A521" s="36"/>
    </row>
    <row r="522" spans="1:1" ht="18" customHeight="1" x14ac:dyDescent="0.2">
      <c r="A522" s="36"/>
    </row>
    <row r="523" spans="1:1" ht="18" customHeight="1" x14ac:dyDescent="0.2">
      <c r="A523" s="36"/>
    </row>
    <row r="524" spans="1:1" ht="18" customHeight="1" x14ac:dyDescent="0.2">
      <c r="A524" s="36"/>
    </row>
    <row r="525" spans="1:1" ht="18" customHeight="1" x14ac:dyDescent="0.2">
      <c r="A525" s="36"/>
    </row>
    <row r="526" spans="1:1" ht="18" customHeight="1" x14ac:dyDescent="0.2">
      <c r="A526" s="36"/>
    </row>
  </sheetData>
  <mergeCells count="12">
    <mergeCell ref="C3:Q3"/>
    <mergeCell ref="C77:C78"/>
    <mergeCell ref="C113:C114"/>
    <mergeCell ref="Y3:AG5"/>
    <mergeCell ref="C166:C167"/>
    <mergeCell ref="AG7:AG8"/>
    <mergeCell ref="AG35:AG36"/>
    <mergeCell ref="AG77:AG78"/>
    <mergeCell ref="AG113:AG114"/>
    <mergeCell ref="AG166:AG167"/>
    <mergeCell ref="C7:C8"/>
    <mergeCell ref="C35:C36"/>
  </mergeCells>
  <phoneticPr fontId="11"/>
  <printOptions horizontalCentered="1"/>
  <pageMargins left="0.51181102362204722" right="0.23622047244094491" top="0.43307086614173229" bottom="0.31496062992125984" header="0.31496062992125984" footer="0.11811023622047245"/>
  <pageSetup paperSize="9" scale="81" fitToWidth="2" fitToHeight="4" pageOrder="overThenDown" orientation="portrait" r:id="rId1"/>
  <headerFooter alignWithMargins="0"/>
  <rowBreaks count="3" manualBreakCount="3">
    <brk id="74" min="2" max="23" man="1"/>
    <brk id="110" min="2" max="23" man="1"/>
    <brk id="163" min="2" max="23" man="1"/>
  </rowBreaks>
  <colBreaks count="1" manualBreakCount="1">
    <brk id="24" min="2" max="18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R326"/>
  <sheetViews>
    <sheetView view="pageBreakPreview" zoomScale="75" zoomScaleNormal="75" zoomScaleSheetLayoutView="75" workbookViewId="0">
      <pane xSplit="4" ySplit="7" topLeftCell="T8" activePane="bottomRight" state="frozen"/>
      <selection activeCell="K19" sqref="K19"/>
      <selection pane="topRight" activeCell="K19" sqref="K19"/>
      <selection pane="bottomLeft" activeCell="K19" sqref="K19"/>
      <selection pane="bottomRight" activeCell="U4" sqref="U4"/>
    </sheetView>
  </sheetViews>
  <sheetFormatPr defaultRowHeight="17.100000000000001" customHeight="1" x14ac:dyDescent="0.2"/>
  <cols>
    <col min="1" max="1" width="2.69921875" style="490" customWidth="1"/>
    <col min="2" max="2" width="2.69921875" style="491" customWidth="1"/>
    <col min="3" max="3" width="28.69921875" style="4" customWidth="1"/>
    <col min="4" max="9" width="8.69921875" style="4" hidden="1" customWidth="1"/>
    <col min="10" max="14" width="11.09765625" style="4" hidden="1" customWidth="1"/>
    <col min="15" max="19" width="10.19921875" style="4" hidden="1" customWidth="1"/>
    <col min="20" max="31" width="11.69921875" style="4" customWidth="1"/>
    <col min="32" max="32" width="11.69921875" style="4" hidden="1" customWidth="1"/>
    <col min="33" max="33" width="5.69921875" style="4" customWidth="1"/>
    <col min="34" max="34" width="10.69921875" style="4" customWidth="1"/>
    <col min="35" max="35" width="7.796875" style="4" customWidth="1"/>
    <col min="36" max="16384" width="8.796875" style="4"/>
  </cols>
  <sheetData>
    <row r="1" spans="1:44" s="240" customFormat="1" ht="12.95" customHeight="1" x14ac:dyDescent="0.15">
      <c r="A1" s="2398" t="str">
        <f>目次!$N$1</f>
        <v>平成</v>
      </c>
      <c r="B1" s="2398">
        <f>目次!$O$1</f>
        <v>1988</v>
      </c>
      <c r="C1" s="131"/>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44" s="240" customFormat="1" ht="12.95" customHeight="1" x14ac:dyDescent="0.15">
      <c r="A2" s="2398" t="str">
        <f>目次!$N$2</f>
        <v>令和</v>
      </c>
      <c r="B2" s="2398">
        <f>目次!$O$2</f>
        <v>2018</v>
      </c>
      <c r="C2" s="131"/>
      <c r="D2" s="519" t="str">
        <f t="shared" ref="D2:N2" si="1">"H"&amp;D1</f>
        <v>H8</v>
      </c>
      <c r="E2" s="519" t="str">
        <f>"H"&amp;E1</f>
        <v>H8</v>
      </c>
      <c r="F2" s="519" t="str">
        <f>"H"&amp;F1</f>
        <v>H9</v>
      </c>
      <c r="G2" s="519" t="str">
        <f t="shared" si="1"/>
        <v>H10</v>
      </c>
      <c r="H2" s="519" t="str">
        <f t="shared" si="1"/>
        <v>H11</v>
      </c>
      <c r="I2" s="519" t="str">
        <f t="shared" si="1"/>
        <v>H12</v>
      </c>
      <c r="J2" s="519" t="str">
        <f t="shared" si="1"/>
        <v>H13</v>
      </c>
      <c r="K2" s="519" t="str">
        <f t="shared" si="1"/>
        <v>H14</v>
      </c>
      <c r="L2" s="519" t="str">
        <f t="shared" si="1"/>
        <v>H15</v>
      </c>
      <c r="M2" s="519" t="str">
        <f t="shared" si="1"/>
        <v>H16</v>
      </c>
      <c r="N2" s="519" t="str">
        <f t="shared" si="1"/>
        <v>H17</v>
      </c>
      <c r="O2" s="520" t="str">
        <f t="shared" ref="O2:Y2" si="2">"H"&amp;O1</f>
        <v>H18</v>
      </c>
      <c r="P2" s="520" t="str">
        <f t="shared" si="2"/>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44" ht="30" customHeight="1" x14ac:dyDescent="0.2">
      <c r="A3" s="2398" t="str">
        <f>目次!$N$3</f>
        <v/>
      </c>
      <c r="B3" s="2398" t="str">
        <f>目次!$O$3</f>
        <v/>
      </c>
      <c r="C3" s="1671" t="s">
        <v>2166</v>
      </c>
      <c r="D3" s="84"/>
      <c r="E3" s="84"/>
      <c r="F3" s="84"/>
      <c r="G3" s="84"/>
      <c r="H3" s="84"/>
      <c r="I3" s="84"/>
      <c r="J3" s="84"/>
      <c r="K3" s="1000"/>
      <c r="L3" s="1000"/>
      <c r="M3" s="1000"/>
      <c r="N3" s="1000"/>
      <c r="O3" s="1000"/>
      <c r="P3" s="1000"/>
      <c r="Q3" s="1000"/>
      <c r="R3" s="1000"/>
      <c r="S3" s="1000"/>
      <c r="T3" s="1672"/>
      <c r="U3" s="1534"/>
      <c r="V3" s="1534"/>
      <c r="W3" s="1534"/>
      <c r="X3" s="1534"/>
      <c r="Y3" s="2796" t="s">
        <v>1360</v>
      </c>
      <c r="Z3" s="2773"/>
      <c r="AA3" s="2773"/>
      <c r="AB3" s="2773"/>
      <c r="AC3" s="2773"/>
      <c r="AD3" s="2773"/>
      <c r="AE3" s="2773"/>
      <c r="AF3" s="2773"/>
      <c r="AG3" s="2774"/>
      <c r="AH3" s="2"/>
      <c r="AI3" s="2"/>
      <c r="AJ3" s="1000"/>
      <c r="AK3" s="1534"/>
      <c r="AL3" s="1534"/>
      <c r="AM3" s="1534"/>
      <c r="AN3" s="1534"/>
      <c r="AO3" s="1534"/>
      <c r="AP3" s="1534"/>
      <c r="AQ3" s="1534"/>
      <c r="AR3" s="1534"/>
    </row>
    <row r="4" spans="1:44" ht="25.5" customHeight="1" x14ac:dyDescent="0.2">
      <c r="C4" s="1673" t="s">
        <v>1364</v>
      </c>
      <c r="D4" s="5"/>
      <c r="E4" s="5"/>
      <c r="F4" s="5"/>
      <c r="G4" s="5"/>
      <c r="H4" s="5"/>
      <c r="I4" s="5"/>
      <c r="J4" s="5"/>
      <c r="K4" s="1000"/>
      <c r="L4" s="1000"/>
      <c r="M4" s="1000"/>
      <c r="N4" s="1000"/>
      <c r="O4" s="1000"/>
      <c r="P4" s="1000"/>
      <c r="Q4" s="1000"/>
      <c r="R4" s="1000"/>
      <c r="S4" s="1534"/>
      <c r="T4" s="1578"/>
      <c r="U4" s="1534"/>
      <c r="V4" s="1534"/>
      <c r="W4" s="1534"/>
      <c r="X4" s="1534"/>
      <c r="Y4" s="2778"/>
      <c r="Z4" s="2779"/>
      <c r="AA4" s="2779"/>
      <c r="AB4" s="2779"/>
      <c r="AC4" s="2779"/>
      <c r="AD4" s="2779"/>
      <c r="AE4" s="2779"/>
      <c r="AF4" s="2779"/>
      <c r="AG4" s="2780"/>
      <c r="AI4" s="1671" t="str">
        <f>目次!A17</f>
        <v>Ⅳ　主要系列表（平成23年度～令和４年度）</v>
      </c>
      <c r="AJ4" s="1534"/>
      <c r="AK4" s="1534"/>
      <c r="AL4" s="1534"/>
      <c r="AM4" s="1534"/>
      <c r="AN4" s="1534"/>
      <c r="AO4" s="1534"/>
      <c r="AP4" s="1534"/>
      <c r="AQ4" s="1534"/>
      <c r="AR4" s="1534"/>
    </row>
    <row r="5" spans="1:44" s="16" customFormat="1" ht="17.25" x14ac:dyDescent="0.15">
      <c r="A5" s="492"/>
      <c r="B5" s="493"/>
      <c r="C5" s="82"/>
      <c r="D5" s="478"/>
      <c r="E5" s="176" t="s">
        <v>1245</v>
      </c>
      <c r="F5" s="228"/>
      <c r="G5" s="228"/>
      <c r="H5" s="479" t="s">
        <v>1439</v>
      </c>
      <c r="I5" s="479"/>
      <c r="J5" s="176" t="s">
        <v>1245</v>
      </c>
      <c r="K5" s="480"/>
      <c r="L5" s="480"/>
      <c r="M5" s="480"/>
      <c r="N5" s="480"/>
      <c r="O5" s="176" t="s">
        <v>1245</v>
      </c>
      <c r="P5" s="480"/>
      <c r="Q5" s="480"/>
      <c r="R5" s="480"/>
      <c r="S5" s="480"/>
      <c r="T5" s="1594" t="s">
        <v>1245</v>
      </c>
      <c r="U5" s="129"/>
      <c r="V5" s="484"/>
      <c r="W5" s="484"/>
      <c r="X5" s="484"/>
      <c r="Y5" s="484"/>
      <c r="Z5" s="484"/>
      <c r="AA5" s="484"/>
      <c r="AB5" s="484"/>
      <c r="AC5" s="484"/>
      <c r="AD5" s="484"/>
      <c r="AE5" s="484"/>
      <c r="AF5" s="484"/>
      <c r="AG5" s="484" t="s">
        <v>1472</v>
      </c>
    </row>
    <row r="6" spans="1:44" s="74" customFormat="1" ht="18" customHeight="1" x14ac:dyDescent="0.2">
      <c r="A6" s="494"/>
      <c r="B6" s="495"/>
      <c r="C6" s="2797" t="s">
        <v>501</v>
      </c>
      <c r="D6" s="526" t="str">
        <f t="shared" ref="D6:N6" si="3">"平成"&amp;D$1&amp;"年度"</f>
        <v>平成8年度</v>
      </c>
      <c r="E6" s="896" t="str">
        <f t="shared" si="3"/>
        <v>平成8年度</v>
      </c>
      <c r="F6" s="896" t="str">
        <f t="shared" si="3"/>
        <v>平成9年度</v>
      </c>
      <c r="G6" s="896" t="str">
        <f t="shared" si="3"/>
        <v>平成10年度</v>
      </c>
      <c r="H6" s="896" t="str">
        <f t="shared" si="3"/>
        <v>平成11年度</v>
      </c>
      <c r="I6" s="896" t="str">
        <f t="shared" si="3"/>
        <v>平成12年度</v>
      </c>
      <c r="J6" s="526" t="str">
        <f t="shared" si="3"/>
        <v>平成13年度</v>
      </c>
      <c r="K6" s="526" t="str">
        <f t="shared" si="3"/>
        <v>平成14年度</v>
      </c>
      <c r="L6" s="526" t="str">
        <f t="shared" si="3"/>
        <v>平成15年度</v>
      </c>
      <c r="M6" s="526" t="str">
        <f t="shared" si="3"/>
        <v>平成16年度</v>
      </c>
      <c r="N6" s="526" t="str">
        <f t="shared" si="3"/>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row>
    <row r="7" spans="1:44" s="74" customFormat="1" ht="18" customHeight="1" x14ac:dyDescent="0.15">
      <c r="A7" s="496" t="s">
        <v>264</v>
      </c>
      <c r="B7" s="495"/>
      <c r="C7" s="2798"/>
      <c r="D7" s="527">
        <f t="shared" ref="D7:N7" si="4">1988+D$1</f>
        <v>1996</v>
      </c>
      <c r="E7" s="898">
        <f t="shared" si="4"/>
        <v>1996</v>
      </c>
      <c r="F7" s="898">
        <f t="shared" si="4"/>
        <v>1997</v>
      </c>
      <c r="G7" s="898">
        <f t="shared" si="4"/>
        <v>1998</v>
      </c>
      <c r="H7" s="898">
        <f t="shared" si="4"/>
        <v>1999</v>
      </c>
      <c r="I7" s="898">
        <f t="shared" si="4"/>
        <v>2000</v>
      </c>
      <c r="J7" s="527">
        <f t="shared" si="4"/>
        <v>2001</v>
      </c>
      <c r="K7" s="527">
        <f t="shared" si="4"/>
        <v>2002</v>
      </c>
      <c r="L7" s="527">
        <f t="shared" si="4"/>
        <v>2003</v>
      </c>
      <c r="M7" s="527">
        <f t="shared" si="4"/>
        <v>2004</v>
      </c>
      <c r="N7" s="527">
        <f t="shared" si="4"/>
        <v>2005</v>
      </c>
      <c r="O7" s="527">
        <f>1988+O$1</f>
        <v>2006</v>
      </c>
      <c r="P7" s="527">
        <f>1988+P$1</f>
        <v>2007</v>
      </c>
      <c r="Q7" s="527">
        <f>1988+Q$1</f>
        <v>2008</v>
      </c>
      <c r="R7" s="527">
        <f>1988+R$1</f>
        <v>2009</v>
      </c>
      <c r="S7" s="527">
        <f>1988+S$1</f>
        <v>2010</v>
      </c>
      <c r="T7" s="527">
        <v>2011</v>
      </c>
      <c r="U7" s="527">
        <v>2012</v>
      </c>
      <c r="V7" s="527">
        <v>2013</v>
      </c>
      <c r="W7" s="527">
        <v>2014</v>
      </c>
      <c r="X7" s="527">
        <v>2015</v>
      </c>
      <c r="Y7" s="527">
        <v>2016</v>
      </c>
      <c r="Z7" s="527">
        <v>2017</v>
      </c>
      <c r="AA7" s="527">
        <v>2018</v>
      </c>
      <c r="AB7" s="527">
        <v>2019</v>
      </c>
      <c r="AC7" s="527">
        <v>2020</v>
      </c>
      <c r="AD7" s="527">
        <v>2021</v>
      </c>
      <c r="AE7" s="527">
        <v>2022</v>
      </c>
      <c r="AF7" s="1148"/>
      <c r="AG7" s="2761"/>
    </row>
    <row r="8" spans="1:44" s="74" customFormat="1" ht="18" customHeight="1" x14ac:dyDescent="0.2">
      <c r="A8" s="497" t="s">
        <v>443</v>
      </c>
      <c r="B8" s="495"/>
      <c r="C8" s="472" t="s">
        <v>100</v>
      </c>
      <c r="D8" s="473"/>
      <c r="E8" s="930"/>
      <c r="F8" s="930"/>
      <c r="G8" s="930"/>
      <c r="H8" s="930"/>
      <c r="I8" s="930"/>
      <c r="J8" s="473"/>
      <c r="K8" s="473"/>
      <c r="L8" s="473"/>
      <c r="M8" s="473"/>
      <c r="N8" s="473"/>
      <c r="O8" s="473"/>
      <c r="P8" s="473"/>
      <c r="Q8" s="473"/>
      <c r="R8" s="473"/>
      <c r="S8" s="473"/>
      <c r="T8" s="473">
        <v>135131.2828164729</v>
      </c>
      <c r="U8" s="473">
        <v>138663.23804400209</v>
      </c>
      <c r="V8" s="473">
        <v>129653.28608138071</v>
      </c>
      <c r="W8" s="473">
        <v>127084.37905129741</v>
      </c>
      <c r="X8" s="473">
        <v>140245.56431724792</v>
      </c>
      <c r="Y8" s="473">
        <v>149001.58333617618</v>
      </c>
      <c r="Z8" s="473">
        <v>148919.75900886906</v>
      </c>
      <c r="AA8" s="473">
        <v>132790.1071244973</v>
      </c>
      <c r="AB8" s="473">
        <v>125850.06044216722</v>
      </c>
      <c r="AC8" s="473">
        <v>120029.72264899182</v>
      </c>
      <c r="AD8" s="473">
        <v>121930.04778490559</v>
      </c>
      <c r="AE8" s="473">
        <v>132547.28962763105</v>
      </c>
      <c r="AF8" s="473"/>
      <c r="AG8" s="475" t="s">
        <v>1423</v>
      </c>
    </row>
    <row r="9" spans="1:44" s="74" customFormat="1" ht="18" customHeight="1" x14ac:dyDescent="0.2">
      <c r="A9" s="497" t="s">
        <v>445</v>
      </c>
      <c r="B9" s="495"/>
      <c r="C9" s="472" t="s">
        <v>80</v>
      </c>
      <c r="D9" s="473"/>
      <c r="E9" s="930"/>
      <c r="F9" s="930"/>
      <c r="G9" s="930"/>
      <c r="H9" s="930"/>
      <c r="I9" s="930"/>
      <c r="J9" s="473"/>
      <c r="K9" s="473"/>
      <c r="L9" s="473"/>
      <c r="M9" s="473"/>
      <c r="N9" s="473"/>
      <c r="O9" s="473"/>
      <c r="P9" s="473"/>
      <c r="Q9" s="473"/>
      <c r="R9" s="473"/>
      <c r="S9" s="473"/>
      <c r="T9" s="473">
        <v>97800.201191775122</v>
      </c>
      <c r="U9" s="473">
        <v>99537.267648722976</v>
      </c>
      <c r="V9" s="473">
        <v>95001.60992914821</v>
      </c>
      <c r="W9" s="473">
        <v>90081.829614958144</v>
      </c>
      <c r="X9" s="473">
        <v>97768.069759767808</v>
      </c>
      <c r="Y9" s="473">
        <v>106102.05569173103</v>
      </c>
      <c r="Z9" s="473">
        <v>105575.48912024086</v>
      </c>
      <c r="AA9" s="473">
        <v>92624.811002725575</v>
      </c>
      <c r="AB9" s="473">
        <v>89013.6821185343</v>
      </c>
      <c r="AC9" s="473">
        <v>85260.798407196082</v>
      </c>
      <c r="AD9" s="473">
        <v>85128.08811301169</v>
      </c>
      <c r="AE9" s="473">
        <v>95919.166604041107</v>
      </c>
      <c r="AF9" s="473"/>
      <c r="AG9" s="475" t="s">
        <v>1424</v>
      </c>
    </row>
    <row r="10" spans="1:44" s="74" customFormat="1" ht="18" customHeight="1" x14ac:dyDescent="0.2">
      <c r="A10" s="497" t="s">
        <v>446</v>
      </c>
      <c r="B10" s="495"/>
      <c r="C10" s="472" t="s">
        <v>81</v>
      </c>
      <c r="D10" s="473"/>
      <c r="E10" s="930"/>
      <c r="F10" s="930"/>
      <c r="G10" s="930"/>
      <c r="H10" s="930"/>
      <c r="I10" s="930"/>
      <c r="J10" s="473"/>
      <c r="K10" s="473"/>
      <c r="L10" s="473"/>
      <c r="M10" s="473"/>
      <c r="N10" s="473"/>
      <c r="O10" s="473"/>
      <c r="P10" s="473"/>
      <c r="Q10" s="473"/>
      <c r="R10" s="473"/>
      <c r="S10" s="473"/>
      <c r="T10" s="473">
        <v>8400.398720140045</v>
      </c>
      <c r="U10" s="473">
        <v>7402.2717233222047</v>
      </c>
      <c r="V10" s="473">
        <v>7245.9414015454404</v>
      </c>
      <c r="W10" s="473">
        <v>7212.8323426709967</v>
      </c>
      <c r="X10" s="473">
        <v>7812.0679629474907</v>
      </c>
      <c r="Y10" s="473">
        <v>8394.8960923682407</v>
      </c>
      <c r="Z10" s="473">
        <v>8597.9449845623476</v>
      </c>
      <c r="AA10" s="473">
        <v>8795.90715833988</v>
      </c>
      <c r="AB10" s="473">
        <v>8765.4354036741461</v>
      </c>
      <c r="AC10" s="473">
        <v>8795.8098760981411</v>
      </c>
      <c r="AD10" s="473">
        <v>10116.548038925934</v>
      </c>
      <c r="AE10" s="473">
        <v>10232.78554304217</v>
      </c>
      <c r="AF10" s="473"/>
      <c r="AG10" s="475" t="s">
        <v>1425</v>
      </c>
    </row>
    <row r="11" spans="1:44" s="74" customFormat="1" ht="18" customHeight="1" x14ac:dyDescent="0.2">
      <c r="A11" s="497" t="s">
        <v>447</v>
      </c>
      <c r="B11" s="495"/>
      <c r="C11" s="472" t="s">
        <v>82</v>
      </c>
      <c r="D11" s="473"/>
      <c r="E11" s="930"/>
      <c r="F11" s="930"/>
      <c r="G11" s="930"/>
      <c r="H11" s="930"/>
      <c r="I11" s="930"/>
      <c r="J11" s="473"/>
      <c r="K11" s="473"/>
      <c r="L11" s="473"/>
      <c r="M11" s="473"/>
      <c r="N11" s="473"/>
      <c r="O11" s="473"/>
      <c r="P11" s="473"/>
      <c r="Q11" s="473"/>
      <c r="R11" s="473"/>
      <c r="S11" s="473"/>
      <c r="T11" s="473">
        <v>28930.682904557721</v>
      </c>
      <c r="U11" s="473">
        <v>31723.698671956918</v>
      </c>
      <c r="V11" s="473">
        <v>27405.734750687065</v>
      </c>
      <c r="W11" s="473">
        <v>29789.717093668274</v>
      </c>
      <c r="X11" s="473">
        <v>34665.426594532619</v>
      </c>
      <c r="Y11" s="473">
        <v>34504.631552076906</v>
      </c>
      <c r="Z11" s="473">
        <v>34746.324904065841</v>
      </c>
      <c r="AA11" s="473">
        <v>31369.388963431862</v>
      </c>
      <c r="AB11" s="473">
        <v>28070.942919958772</v>
      </c>
      <c r="AC11" s="473">
        <v>25973.114365697606</v>
      </c>
      <c r="AD11" s="473">
        <v>26685.411632967975</v>
      </c>
      <c r="AE11" s="473">
        <v>26395.337480547787</v>
      </c>
      <c r="AF11" s="473"/>
      <c r="AG11" s="475" t="s">
        <v>1426</v>
      </c>
    </row>
    <row r="12" spans="1:44" s="74" customFormat="1" ht="18" customHeight="1" x14ac:dyDescent="0.2">
      <c r="A12" s="497" t="s">
        <v>448</v>
      </c>
      <c r="B12" s="495"/>
      <c r="C12" s="472" t="s">
        <v>102</v>
      </c>
      <c r="D12" s="473"/>
      <c r="E12" s="930"/>
      <c r="F12" s="930"/>
      <c r="G12" s="930"/>
      <c r="H12" s="930"/>
      <c r="I12" s="930"/>
      <c r="J12" s="473"/>
      <c r="K12" s="473"/>
      <c r="L12" s="473"/>
      <c r="M12" s="473"/>
      <c r="N12" s="473"/>
      <c r="O12" s="473"/>
      <c r="P12" s="473"/>
      <c r="Q12" s="473"/>
      <c r="R12" s="473"/>
      <c r="S12" s="473"/>
      <c r="T12" s="473">
        <v>8440.0878732963683</v>
      </c>
      <c r="U12" s="473">
        <v>7395.8611172987366</v>
      </c>
      <c r="V12" s="473">
        <v>7846.3576102875741</v>
      </c>
      <c r="W12" s="473">
        <v>7896.332373064457</v>
      </c>
      <c r="X12" s="473">
        <v>9387.4839902494241</v>
      </c>
      <c r="Y12" s="473">
        <v>9675.0598505196776</v>
      </c>
      <c r="Z12" s="473">
        <v>10053.703370273486</v>
      </c>
      <c r="AA12" s="473">
        <v>9818.6343991211997</v>
      </c>
      <c r="AB12" s="473">
        <v>9606.315746217806</v>
      </c>
      <c r="AC12" s="473">
        <v>9412.743662829298</v>
      </c>
      <c r="AD12" s="473">
        <v>8883.2102304665532</v>
      </c>
      <c r="AE12" s="473">
        <v>10589.373202403804</v>
      </c>
      <c r="AF12" s="473"/>
      <c r="AG12" s="624" t="s">
        <v>124</v>
      </c>
    </row>
    <row r="13" spans="1:44" s="74" customFormat="1" ht="18" customHeight="1" x14ac:dyDescent="0.2">
      <c r="A13" s="497" t="s">
        <v>449</v>
      </c>
      <c r="B13" s="495"/>
      <c r="C13" s="472" t="s">
        <v>103</v>
      </c>
      <c r="D13" s="473"/>
      <c r="E13" s="930"/>
      <c r="F13" s="930"/>
      <c r="G13" s="930"/>
      <c r="H13" s="930"/>
      <c r="I13" s="930"/>
      <c r="J13" s="473"/>
      <c r="K13" s="473"/>
      <c r="L13" s="473"/>
      <c r="M13" s="473"/>
      <c r="N13" s="473"/>
      <c r="O13" s="473"/>
      <c r="P13" s="473"/>
      <c r="Q13" s="473"/>
      <c r="R13" s="473"/>
      <c r="S13" s="473"/>
      <c r="T13" s="473">
        <v>6027797.8297356479</v>
      </c>
      <c r="U13" s="473">
        <v>6152172.4569720328</v>
      </c>
      <c r="V13" s="473">
        <v>6452867.6063700318</v>
      </c>
      <c r="W13" s="473">
        <v>6352298.675963806</v>
      </c>
      <c r="X13" s="473">
        <v>6630208.5165857039</v>
      </c>
      <c r="Y13" s="473">
        <v>6674495.502662614</v>
      </c>
      <c r="Z13" s="473">
        <v>6720589.2015423458</v>
      </c>
      <c r="AA13" s="473">
        <v>6920427.7221363932</v>
      </c>
      <c r="AB13" s="473">
        <v>6650217.7797290217</v>
      </c>
      <c r="AC13" s="473">
        <v>6596491.7546353415</v>
      </c>
      <c r="AD13" s="473">
        <v>6613260.4501932785</v>
      </c>
      <c r="AE13" s="473">
        <v>6913035.1955890264</v>
      </c>
      <c r="AF13" s="473"/>
      <c r="AG13" s="624" t="s">
        <v>1434</v>
      </c>
    </row>
    <row r="14" spans="1:44" s="74" customFormat="1" ht="18" customHeight="1" x14ac:dyDescent="0.2">
      <c r="A14" s="497" t="s">
        <v>450</v>
      </c>
      <c r="B14" s="495"/>
      <c r="C14" s="472" t="s">
        <v>84</v>
      </c>
      <c r="D14" s="473"/>
      <c r="E14" s="930"/>
      <c r="F14" s="930"/>
      <c r="G14" s="930"/>
      <c r="H14" s="930"/>
      <c r="I14" s="930"/>
      <c r="J14" s="473"/>
      <c r="K14" s="473"/>
      <c r="L14" s="473"/>
      <c r="M14" s="473"/>
      <c r="N14" s="473"/>
      <c r="O14" s="473"/>
      <c r="P14" s="473"/>
      <c r="Q14" s="473"/>
      <c r="R14" s="473"/>
      <c r="S14" s="473"/>
      <c r="T14" s="473">
        <v>1149433.2458388726</v>
      </c>
      <c r="U14" s="473">
        <v>1137267.7286570298</v>
      </c>
      <c r="V14" s="473">
        <v>1139732.6523900968</v>
      </c>
      <c r="W14" s="473">
        <v>1140731.2375731745</v>
      </c>
      <c r="X14" s="473">
        <v>1131801.3805180443</v>
      </c>
      <c r="Y14" s="473">
        <v>1133375.5482899244</v>
      </c>
      <c r="Z14" s="473">
        <v>1031155.6426202778</v>
      </c>
      <c r="AA14" s="473">
        <v>996830.51767790504</v>
      </c>
      <c r="AB14" s="473">
        <v>1049056.4011218825</v>
      </c>
      <c r="AC14" s="473">
        <v>1037942.5625347598</v>
      </c>
      <c r="AD14" s="473">
        <v>1028258.1276306575</v>
      </c>
      <c r="AE14" s="473">
        <v>1147065.0596382704</v>
      </c>
      <c r="AF14" s="473"/>
      <c r="AG14" s="475" t="s">
        <v>1424</v>
      </c>
    </row>
    <row r="15" spans="1:44" s="74" customFormat="1" ht="18" customHeight="1" x14ac:dyDescent="0.2">
      <c r="A15" s="497" t="s">
        <v>451</v>
      </c>
      <c r="B15" s="495"/>
      <c r="C15" s="472" t="s">
        <v>85</v>
      </c>
      <c r="D15" s="473"/>
      <c r="E15" s="930"/>
      <c r="F15" s="930"/>
      <c r="G15" s="930"/>
      <c r="H15" s="930"/>
      <c r="I15" s="930"/>
      <c r="J15" s="473"/>
      <c r="K15" s="473"/>
      <c r="L15" s="473"/>
      <c r="M15" s="473"/>
      <c r="N15" s="473"/>
      <c r="O15" s="473"/>
      <c r="P15" s="473"/>
      <c r="Q15" s="473"/>
      <c r="R15" s="473"/>
      <c r="S15" s="473"/>
      <c r="T15" s="473">
        <v>45911.365288695437</v>
      </c>
      <c r="U15" s="473">
        <v>44686.580520696174</v>
      </c>
      <c r="V15" s="473">
        <v>44870.17897330819</v>
      </c>
      <c r="W15" s="473">
        <v>47198.270739235973</v>
      </c>
      <c r="X15" s="473">
        <v>49293.949735636401</v>
      </c>
      <c r="Y15" s="473">
        <v>42266.333702175551</v>
      </c>
      <c r="Z15" s="473">
        <v>50233.330438975827</v>
      </c>
      <c r="AA15" s="473">
        <v>52905.568427482343</v>
      </c>
      <c r="AB15" s="473">
        <v>50392.348185077317</v>
      </c>
      <c r="AC15" s="473">
        <v>50096.750034269731</v>
      </c>
      <c r="AD15" s="473">
        <v>52102.992244189089</v>
      </c>
      <c r="AE15" s="473">
        <v>51326.360194724286</v>
      </c>
      <c r="AF15" s="473"/>
      <c r="AG15" s="475" t="s">
        <v>1425</v>
      </c>
    </row>
    <row r="16" spans="1:44" s="74" customFormat="1" ht="18" customHeight="1" x14ac:dyDescent="0.2">
      <c r="A16" s="497" t="s">
        <v>452</v>
      </c>
      <c r="B16" s="495"/>
      <c r="C16" s="472" t="s">
        <v>787</v>
      </c>
      <c r="D16" s="473"/>
      <c r="E16" s="930"/>
      <c r="F16" s="930"/>
      <c r="G16" s="930"/>
      <c r="H16" s="930"/>
      <c r="I16" s="930"/>
      <c r="J16" s="473"/>
      <c r="K16" s="473"/>
      <c r="L16" s="473"/>
      <c r="M16" s="473"/>
      <c r="N16" s="473"/>
      <c r="O16" s="473"/>
      <c r="P16" s="473"/>
      <c r="Q16" s="473"/>
      <c r="R16" s="473"/>
      <c r="S16" s="473"/>
      <c r="T16" s="473">
        <v>258669.27611181128</v>
      </c>
      <c r="U16" s="473">
        <v>229393.34696465131</v>
      </c>
      <c r="V16" s="473">
        <v>207008.88954175578</v>
      </c>
      <c r="W16" s="473">
        <v>215470.37708238681</v>
      </c>
      <c r="X16" s="473">
        <v>264532.76879339549</v>
      </c>
      <c r="Y16" s="473">
        <v>271821.62937183864</v>
      </c>
      <c r="Z16" s="473">
        <v>274040.09530325269</v>
      </c>
      <c r="AA16" s="473">
        <v>278178.38892040495</v>
      </c>
      <c r="AB16" s="473">
        <v>283522.49172599043</v>
      </c>
      <c r="AC16" s="473">
        <v>293411.92417107127</v>
      </c>
      <c r="AD16" s="473">
        <v>283233.89975955104</v>
      </c>
      <c r="AE16" s="473">
        <v>178917.47789230745</v>
      </c>
      <c r="AF16" s="473"/>
      <c r="AG16" s="475" t="s">
        <v>1426</v>
      </c>
    </row>
    <row r="17" spans="1:33" s="74" customFormat="1" ht="18" customHeight="1" x14ac:dyDescent="0.2">
      <c r="A17" s="497" t="s">
        <v>439</v>
      </c>
      <c r="B17" s="495"/>
      <c r="C17" s="472" t="s">
        <v>87</v>
      </c>
      <c r="D17" s="473"/>
      <c r="E17" s="930"/>
      <c r="F17" s="930"/>
      <c r="G17" s="930"/>
      <c r="H17" s="930"/>
      <c r="I17" s="930"/>
      <c r="J17" s="473"/>
      <c r="K17" s="473"/>
      <c r="L17" s="473"/>
      <c r="M17" s="473"/>
      <c r="N17" s="473"/>
      <c r="O17" s="473"/>
      <c r="P17" s="473"/>
      <c r="Q17" s="473"/>
      <c r="R17" s="473"/>
      <c r="S17" s="473"/>
      <c r="T17" s="473">
        <v>700715.56783636077</v>
      </c>
      <c r="U17" s="473">
        <v>674578.02659566898</v>
      </c>
      <c r="V17" s="473">
        <v>706124.49008270784</v>
      </c>
      <c r="W17" s="473">
        <v>662867.29739903077</v>
      </c>
      <c r="X17" s="473">
        <v>769255.70833468367</v>
      </c>
      <c r="Y17" s="473">
        <v>840447.32220115769</v>
      </c>
      <c r="Z17" s="473">
        <v>903302.97148102953</v>
      </c>
      <c r="AA17" s="473">
        <v>842306.019449146</v>
      </c>
      <c r="AB17" s="473">
        <v>802589.98215208435</v>
      </c>
      <c r="AC17" s="473">
        <v>803033.47571570589</v>
      </c>
      <c r="AD17" s="473">
        <v>681097.95949803549</v>
      </c>
      <c r="AE17" s="473">
        <v>780090.20715794293</v>
      </c>
      <c r="AF17" s="473"/>
      <c r="AG17" s="475" t="s">
        <v>1427</v>
      </c>
    </row>
    <row r="18" spans="1:33" s="74" customFormat="1" ht="18" customHeight="1" x14ac:dyDescent="0.2">
      <c r="A18" s="497" t="s">
        <v>491</v>
      </c>
      <c r="B18" s="495"/>
      <c r="C18" s="472" t="s">
        <v>789</v>
      </c>
      <c r="D18" s="473"/>
      <c r="E18" s="930"/>
      <c r="F18" s="930"/>
      <c r="G18" s="930"/>
      <c r="H18" s="930"/>
      <c r="I18" s="930"/>
      <c r="J18" s="473"/>
      <c r="K18" s="473"/>
      <c r="L18" s="473"/>
      <c r="M18" s="473"/>
      <c r="N18" s="473"/>
      <c r="O18" s="473"/>
      <c r="P18" s="473"/>
      <c r="Q18" s="473"/>
      <c r="R18" s="473"/>
      <c r="S18" s="473"/>
      <c r="T18" s="473">
        <v>9227.0810071075066</v>
      </c>
      <c r="U18" s="473">
        <v>7462.3603910274032</v>
      </c>
      <c r="V18" s="473">
        <v>8374.865075016598</v>
      </c>
      <c r="W18" s="473">
        <v>7566.8333087404899</v>
      </c>
      <c r="X18" s="473">
        <v>9474.3504954445671</v>
      </c>
      <c r="Y18" s="473">
        <v>7687.0581208154508</v>
      </c>
      <c r="Z18" s="473">
        <v>7793.9068142632168</v>
      </c>
      <c r="AA18" s="473">
        <v>8662.7080303207476</v>
      </c>
      <c r="AB18" s="473">
        <v>7895.277196315692</v>
      </c>
      <c r="AC18" s="473">
        <v>8545.7069965668052</v>
      </c>
      <c r="AD18" s="473">
        <v>6095.276922306577</v>
      </c>
      <c r="AE18" s="473">
        <v>9765.5051320099556</v>
      </c>
      <c r="AF18" s="473"/>
      <c r="AG18" s="475" t="s">
        <v>1428</v>
      </c>
    </row>
    <row r="19" spans="1:33" s="74" customFormat="1" ht="18" customHeight="1" x14ac:dyDescent="0.2">
      <c r="A19" s="497" t="s">
        <v>490</v>
      </c>
      <c r="B19" s="495"/>
      <c r="C19" s="472" t="s">
        <v>790</v>
      </c>
      <c r="D19" s="473"/>
      <c r="E19" s="930"/>
      <c r="F19" s="930"/>
      <c r="G19" s="930"/>
      <c r="H19" s="930"/>
      <c r="I19" s="930"/>
      <c r="J19" s="473"/>
      <c r="K19" s="473"/>
      <c r="L19" s="473"/>
      <c r="M19" s="473"/>
      <c r="N19" s="473"/>
      <c r="O19" s="473"/>
      <c r="P19" s="473"/>
      <c r="Q19" s="473"/>
      <c r="R19" s="473"/>
      <c r="S19" s="473"/>
      <c r="T19" s="473">
        <v>76929.529245914397</v>
      </c>
      <c r="U19" s="473">
        <v>75742.951682087514</v>
      </c>
      <c r="V19" s="473">
        <v>95521.467617916569</v>
      </c>
      <c r="W19" s="473">
        <v>78434.337613135038</v>
      </c>
      <c r="X19" s="473">
        <v>83770.573291877037</v>
      </c>
      <c r="Y19" s="473">
        <v>65591.579091608786</v>
      </c>
      <c r="Z19" s="473">
        <v>76440.763249089796</v>
      </c>
      <c r="AA19" s="473">
        <v>60075.425629788966</v>
      </c>
      <c r="AB19" s="473">
        <v>63219.923101853448</v>
      </c>
      <c r="AC19" s="473">
        <v>76482.535082360671</v>
      </c>
      <c r="AD19" s="473">
        <v>82065.839940885198</v>
      </c>
      <c r="AE19" s="473">
        <v>93598.424353981754</v>
      </c>
      <c r="AF19" s="473"/>
      <c r="AG19" s="475" t="s">
        <v>1429</v>
      </c>
    </row>
    <row r="20" spans="1:33" s="74" customFormat="1" ht="18" customHeight="1" x14ac:dyDescent="0.2">
      <c r="A20" s="497" t="s">
        <v>453</v>
      </c>
      <c r="B20" s="495"/>
      <c r="C20" s="472" t="s">
        <v>88</v>
      </c>
      <c r="D20" s="473"/>
      <c r="E20" s="930"/>
      <c r="F20" s="930"/>
      <c r="G20" s="930"/>
      <c r="H20" s="930"/>
      <c r="I20" s="930"/>
      <c r="J20" s="473"/>
      <c r="K20" s="473"/>
      <c r="L20" s="473"/>
      <c r="M20" s="473"/>
      <c r="N20" s="473"/>
      <c r="O20" s="473"/>
      <c r="P20" s="473"/>
      <c r="Q20" s="473"/>
      <c r="R20" s="473"/>
      <c r="S20" s="473"/>
      <c r="T20" s="473">
        <v>165210.71359436563</v>
      </c>
      <c r="U20" s="473">
        <v>154548.10116605822</v>
      </c>
      <c r="V20" s="473">
        <v>160662.1441686555</v>
      </c>
      <c r="W20" s="473">
        <v>178791.87079635763</v>
      </c>
      <c r="X20" s="473">
        <v>164332.08989593189</v>
      </c>
      <c r="Y20" s="473">
        <v>198779.15479809034</v>
      </c>
      <c r="Z20" s="473">
        <v>172313.00456159282</v>
      </c>
      <c r="AA20" s="473">
        <v>167937.67132090556</v>
      </c>
      <c r="AB20" s="473">
        <v>158714.61832200456</v>
      </c>
      <c r="AC20" s="473">
        <v>195651.47595786909</v>
      </c>
      <c r="AD20" s="473">
        <v>239002.38423222286</v>
      </c>
      <c r="AE20" s="473">
        <v>202170.90865648398</v>
      </c>
      <c r="AF20" s="473"/>
      <c r="AG20" s="475" t="s">
        <v>1430</v>
      </c>
    </row>
    <row r="21" spans="1:33" s="74" customFormat="1" ht="18" customHeight="1" x14ac:dyDescent="0.2">
      <c r="A21" s="497" t="s">
        <v>454</v>
      </c>
      <c r="B21" s="495"/>
      <c r="C21" s="472" t="s">
        <v>89</v>
      </c>
      <c r="D21" s="473"/>
      <c r="E21" s="930"/>
      <c r="F21" s="930"/>
      <c r="G21" s="930"/>
      <c r="H21" s="930"/>
      <c r="I21" s="930"/>
      <c r="J21" s="473"/>
      <c r="K21" s="473"/>
      <c r="L21" s="473"/>
      <c r="M21" s="473"/>
      <c r="N21" s="473"/>
      <c r="O21" s="473"/>
      <c r="P21" s="473"/>
      <c r="Q21" s="473"/>
      <c r="R21" s="473"/>
      <c r="S21" s="473"/>
      <c r="T21" s="473">
        <v>179508.41249582736</v>
      </c>
      <c r="U21" s="473">
        <v>185402.40918353305</v>
      </c>
      <c r="V21" s="473">
        <v>195884.10214820347</v>
      </c>
      <c r="W21" s="473">
        <v>207608.30589821748</v>
      </c>
      <c r="X21" s="473">
        <v>232250.09790938057</v>
      </c>
      <c r="Y21" s="473">
        <v>215890.39412758389</v>
      </c>
      <c r="Z21" s="473">
        <v>212031.82978134963</v>
      </c>
      <c r="AA21" s="473">
        <v>238229.13769459684</v>
      </c>
      <c r="AB21" s="473">
        <v>221848.57715295674</v>
      </c>
      <c r="AC21" s="473">
        <v>229751.18249368959</v>
      </c>
      <c r="AD21" s="473">
        <v>226255.53824896232</v>
      </c>
      <c r="AE21" s="473">
        <v>230986.85410471028</v>
      </c>
      <c r="AF21" s="473"/>
      <c r="AG21" s="475" t="s">
        <v>1431</v>
      </c>
    </row>
    <row r="22" spans="1:33" s="74" customFormat="1" ht="18" customHeight="1" x14ac:dyDescent="0.2">
      <c r="A22" s="497" t="s">
        <v>455</v>
      </c>
      <c r="B22" s="495"/>
      <c r="C22" s="472" t="s">
        <v>793</v>
      </c>
      <c r="D22" s="473"/>
      <c r="E22" s="930"/>
      <c r="F22" s="930"/>
      <c r="G22" s="930"/>
      <c r="H22" s="930"/>
      <c r="I22" s="930"/>
      <c r="J22" s="473"/>
      <c r="K22" s="473"/>
      <c r="L22" s="473"/>
      <c r="M22" s="473"/>
      <c r="N22" s="473"/>
      <c r="O22" s="473"/>
      <c r="P22" s="473"/>
      <c r="Q22" s="473"/>
      <c r="R22" s="473"/>
      <c r="S22" s="473"/>
      <c r="T22" s="473">
        <v>575380.1058767467</v>
      </c>
      <c r="U22" s="473">
        <v>526060.91885764431</v>
      </c>
      <c r="V22" s="473">
        <v>587606.7799717217</v>
      </c>
      <c r="W22" s="473">
        <v>616244.87129303801</v>
      </c>
      <c r="X22" s="473">
        <v>699024.67887239647</v>
      </c>
      <c r="Y22" s="473">
        <v>580993.10949905496</v>
      </c>
      <c r="Z22" s="473">
        <v>619177.00449990178</v>
      </c>
      <c r="AA22" s="473">
        <v>684703.65602655569</v>
      </c>
      <c r="AB22" s="473">
        <v>574521.42109089054</v>
      </c>
      <c r="AC22" s="473">
        <v>510280.86146813957</v>
      </c>
      <c r="AD22" s="473">
        <v>542414.38265983493</v>
      </c>
      <c r="AE22" s="473">
        <v>560230.03250680596</v>
      </c>
      <c r="AF22" s="473"/>
      <c r="AG22" s="475" t="s">
        <v>1432</v>
      </c>
    </row>
    <row r="23" spans="1:33" s="74" customFormat="1" ht="18" customHeight="1" x14ac:dyDescent="0.2">
      <c r="A23" s="497" t="s">
        <v>456</v>
      </c>
      <c r="B23" s="495"/>
      <c r="C23" s="472" t="s">
        <v>794</v>
      </c>
      <c r="D23" s="473"/>
      <c r="E23" s="930"/>
      <c r="F23" s="930"/>
      <c r="G23" s="930"/>
      <c r="H23" s="930"/>
      <c r="I23" s="930"/>
      <c r="J23" s="473"/>
      <c r="K23" s="473"/>
      <c r="L23" s="473"/>
      <c r="M23" s="473"/>
      <c r="N23" s="473"/>
      <c r="O23" s="473"/>
      <c r="P23" s="473"/>
      <c r="Q23" s="473"/>
      <c r="R23" s="473"/>
      <c r="S23" s="473"/>
      <c r="T23" s="473">
        <v>110809.7272761752</v>
      </c>
      <c r="U23" s="473">
        <v>110642.29859718334</v>
      </c>
      <c r="V23" s="473">
        <v>90764.840101297043</v>
      </c>
      <c r="W23" s="473">
        <v>105980.02677524184</v>
      </c>
      <c r="X23" s="473">
        <v>130083.41260846381</v>
      </c>
      <c r="Y23" s="473">
        <v>122779.06081212673</v>
      </c>
      <c r="Z23" s="473">
        <v>135215.79674753922</v>
      </c>
      <c r="AA23" s="473">
        <v>139266.99298500115</v>
      </c>
      <c r="AB23" s="473">
        <v>139608.64688174528</v>
      </c>
      <c r="AC23" s="473">
        <v>139273.80350849571</v>
      </c>
      <c r="AD23" s="473">
        <v>173784.94502048127</v>
      </c>
      <c r="AE23" s="473">
        <v>160331.68468651955</v>
      </c>
      <c r="AF23" s="473"/>
      <c r="AG23" s="475" t="s">
        <v>529</v>
      </c>
    </row>
    <row r="24" spans="1:33" s="74" customFormat="1" ht="18" customHeight="1" x14ac:dyDescent="0.2">
      <c r="A24" s="497" t="s">
        <v>457</v>
      </c>
      <c r="B24" s="495"/>
      <c r="C24" s="472" t="s">
        <v>91</v>
      </c>
      <c r="D24" s="473"/>
      <c r="E24" s="930"/>
      <c r="F24" s="930"/>
      <c r="G24" s="930"/>
      <c r="H24" s="930"/>
      <c r="I24" s="930"/>
      <c r="J24" s="473"/>
      <c r="K24" s="473"/>
      <c r="L24" s="473"/>
      <c r="M24" s="473"/>
      <c r="N24" s="473"/>
      <c r="O24" s="473"/>
      <c r="P24" s="473"/>
      <c r="Q24" s="473"/>
      <c r="R24" s="473"/>
      <c r="S24" s="473"/>
      <c r="T24" s="473">
        <v>515464.40334688255</v>
      </c>
      <c r="U24" s="473">
        <v>622300.75720122806</v>
      </c>
      <c r="V24" s="473">
        <v>684987.62509569433</v>
      </c>
      <c r="W24" s="473">
        <v>724625.32503600768</v>
      </c>
      <c r="X24" s="473">
        <v>701851.60608431557</v>
      </c>
      <c r="Y24" s="473">
        <v>768005.45649976819</v>
      </c>
      <c r="Z24" s="473">
        <v>786148.32488914509</v>
      </c>
      <c r="AA24" s="473">
        <v>899655.258635059</v>
      </c>
      <c r="AB24" s="473">
        <v>855605.27509569097</v>
      </c>
      <c r="AC24" s="473">
        <v>786935.57475669496</v>
      </c>
      <c r="AD24" s="473">
        <v>822845.72344749584</v>
      </c>
      <c r="AE24" s="473">
        <v>818785.80754474504</v>
      </c>
      <c r="AF24" s="473"/>
      <c r="AG24" s="475" t="s">
        <v>530</v>
      </c>
    </row>
    <row r="25" spans="1:33" s="74" customFormat="1" ht="18" customHeight="1" x14ac:dyDescent="0.2">
      <c r="A25" s="497" t="s">
        <v>458</v>
      </c>
      <c r="B25" s="495"/>
      <c r="C25" s="472" t="s">
        <v>796</v>
      </c>
      <c r="D25" s="473"/>
      <c r="E25" s="930"/>
      <c r="F25" s="930"/>
      <c r="G25" s="930"/>
      <c r="H25" s="930"/>
      <c r="I25" s="930"/>
      <c r="J25" s="473"/>
      <c r="K25" s="473"/>
      <c r="L25" s="473"/>
      <c r="M25" s="473"/>
      <c r="N25" s="473"/>
      <c r="O25" s="473"/>
      <c r="P25" s="473"/>
      <c r="Q25" s="473"/>
      <c r="R25" s="473"/>
      <c r="S25" s="473"/>
      <c r="T25" s="473">
        <v>215836.38971256936</v>
      </c>
      <c r="U25" s="473">
        <v>142589.20498057551</v>
      </c>
      <c r="V25" s="473">
        <v>156316.23425816401</v>
      </c>
      <c r="W25" s="473">
        <v>180917.09602272607</v>
      </c>
      <c r="X25" s="473">
        <v>153329.46081083539</v>
      </c>
      <c r="Y25" s="473">
        <v>114061.54148562171</v>
      </c>
      <c r="Z25" s="473">
        <v>93008.465743053239</v>
      </c>
      <c r="AA25" s="473">
        <v>115020.30548131038</v>
      </c>
      <c r="AB25" s="473">
        <v>76124.975161996554</v>
      </c>
      <c r="AC25" s="473">
        <v>68837.729049640388</v>
      </c>
      <c r="AD25" s="473">
        <v>86038.560716045773</v>
      </c>
      <c r="AE25" s="473">
        <v>98337.924204881157</v>
      </c>
      <c r="AF25" s="473"/>
      <c r="AG25" s="475" t="s">
        <v>531</v>
      </c>
    </row>
    <row r="26" spans="1:33" s="74" customFormat="1" ht="18" customHeight="1" x14ac:dyDescent="0.2">
      <c r="A26" s="497" t="s">
        <v>459</v>
      </c>
      <c r="B26" s="495"/>
      <c r="C26" s="472" t="s">
        <v>92</v>
      </c>
      <c r="D26" s="473"/>
      <c r="E26" s="930"/>
      <c r="F26" s="930"/>
      <c r="G26" s="930"/>
      <c r="H26" s="930"/>
      <c r="I26" s="930"/>
      <c r="J26" s="473"/>
      <c r="K26" s="473"/>
      <c r="L26" s="473"/>
      <c r="M26" s="473"/>
      <c r="N26" s="473"/>
      <c r="O26" s="473"/>
      <c r="P26" s="473"/>
      <c r="Q26" s="473"/>
      <c r="R26" s="473"/>
      <c r="S26" s="473"/>
      <c r="T26" s="473">
        <v>1434470.6081739324</v>
      </c>
      <c r="U26" s="473">
        <v>1651684.9258958357</v>
      </c>
      <c r="V26" s="473">
        <v>1773301.3767608618</v>
      </c>
      <c r="W26" s="473">
        <v>1610263.3782299538</v>
      </c>
      <c r="X26" s="473">
        <v>1627453.3746134611</v>
      </c>
      <c r="Y26" s="473">
        <v>1700392.1792396968</v>
      </c>
      <c r="Z26" s="473">
        <v>1759754.5084937196</v>
      </c>
      <c r="AA26" s="473">
        <v>1798771.7261890126</v>
      </c>
      <c r="AB26" s="473">
        <v>1733103.7181788967</v>
      </c>
      <c r="AC26" s="473">
        <v>1752486.2433537804</v>
      </c>
      <c r="AD26" s="473">
        <v>1703754.5895665805</v>
      </c>
      <c r="AE26" s="473">
        <v>1846894.89547227</v>
      </c>
      <c r="AF26" s="473"/>
      <c r="AG26" s="475" t="s">
        <v>125</v>
      </c>
    </row>
    <row r="27" spans="1:33" s="74" customFormat="1" ht="18" customHeight="1" x14ac:dyDescent="0.2">
      <c r="A27" s="497" t="s">
        <v>460</v>
      </c>
      <c r="B27" s="495"/>
      <c r="C27" s="472" t="s">
        <v>6</v>
      </c>
      <c r="D27" s="473"/>
      <c r="E27" s="930"/>
      <c r="F27" s="930"/>
      <c r="G27" s="930"/>
      <c r="H27" s="930"/>
      <c r="I27" s="930"/>
      <c r="J27" s="473"/>
      <c r="K27" s="473"/>
      <c r="L27" s="473"/>
      <c r="M27" s="473"/>
      <c r="N27" s="473"/>
      <c r="O27" s="473"/>
      <c r="P27" s="473"/>
      <c r="Q27" s="473"/>
      <c r="R27" s="473"/>
      <c r="S27" s="473"/>
      <c r="T27" s="473">
        <v>63147.709187904984</v>
      </c>
      <c r="U27" s="473">
        <v>66872.246081132733</v>
      </c>
      <c r="V27" s="473">
        <v>63614.872888893122</v>
      </c>
      <c r="W27" s="473">
        <v>65333.040906921407</v>
      </c>
      <c r="X27" s="473">
        <v>61186.895813494106</v>
      </c>
      <c r="Y27" s="473">
        <v>61721.673579794384</v>
      </c>
      <c r="Z27" s="473">
        <v>64113.169522295619</v>
      </c>
      <c r="AA27" s="473">
        <v>57891.388571545074</v>
      </c>
      <c r="AB27" s="473">
        <v>58543.9958717267</v>
      </c>
      <c r="AC27" s="473">
        <v>63776.113433656807</v>
      </c>
      <c r="AD27" s="473">
        <v>76782.047814581892</v>
      </c>
      <c r="AE27" s="473">
        <v>76015.461645752148</v>
      </c>
      <c r="AF27" s="473"/>
      <c r="AG27" s="475" t="s">
        <v>126</v>
      </c>
    </row>
    <row r="28" spans="1:33" s="74" customFormat="1" ht="18" customHeight="1" x14ac:dyDescent="0.2">
      <c r="A28" s="497" t="s">
        <v>461</v>
      </c>
      <c r="B28" s="495"/>
      <c r="C28" s="472" t="s">
        <v>5</v>
      </c>
      <c r="D28" s="473"/>
      <c r="E28" s="930"/>
      <c r="F28" s="930"/>
      <c r="G28" s="930"/>
      <c r="H28" s="930"/>
      <c r="I28" s="930"/>
      <c r="J28" s="473"/>
      <c r="K28" s="473"/>
      <c r="L28" s="473"/>
      <c r="M28" s="473"/>
      <c r="N28" s="473"/>
      <c r="O28" s="473"/>
      <c r="P28" s="473"/>
      <c r="Q28" s="473"/>
      <c r="R28" s="473"/>
      <c r="S28" s="473"/>
      <c r="T28" s="473">
        <v>527083.69474248262</v>
      </c>
      <c r="U28" s="473">
        <v>522940.60019767995</v>
      </c>
      <c r="V28" s="473">
        <v>538097.08729573805</v>
      </c>
      <c r="W28" s="473">
        <v>510266.40728963877</v>
      </c>
      <c r="X28" s="473">
        <v>552568.16880834359</v>
      </c>
      <c r="Y28" s="473">
        <v>550683.46184335696</v>
      </c>
      <c r="Z28" s="473">
        <v>535860.38739686192</v>
      </c>
      <c r="AA28" s="473">
        <v>579992.95709735993</v>
      </c>
      <c r="AB28" s="473">
        <v>575470.12848991132</v>
      </c>
      <c r="AC28" s="473">
        <v>579985.81607864157</v>
      </c>
      <c r="AD28" s="473">
        <v>609528.18249144836</v>
      </c>
      <c r="AE28" s="473">
        <v>658518.59239761927</v>
      </c>
      <c r="AF28" s="473"/>
      <c r="AG28" s="475" t="s">
        <v>127</v>
      </c>
    </row>
    <row r="29" spans="1:33" s="74" customFormat="1" ht="18" customHeight="1" x14ac:dyDescent="0.2">
      <c r="A29" s="497" t="s">
        <v>462</v>
      </c>
      <c r="B29" s="495"/>
      <c r="C29" s="472" t="s">
        <v>104</v>
      </c>
      <c r="D29" s="473"/>
      <c r="E29" s="930"/>
      <c r="F29" s="930"/>
      <c r="G29" s="930"/>
      <c r="H29" s="930"/>
      <c r="I29" s="930"/>
      <c r="J29" s="473"/>
      <c r="K29" s="473"/>
      <c r="L29" s="473"/>
      <c r="M29" s="473"/>
      <c r="N29" s="473"/>
      <c r="O29" s="473"/>
      <c r="P29" s="473"/>
      <c r="Q29" s="473"/>
      <c r="R29" s="473"/>
      <c r="S29" s="473"/>
      <c r="T29" s="473">
        <v>310152.80697301257</v>
      </c>
      <c r="U29" s="473">
        <v>299005.26710267778</v>
      </c>
      <c r="V29" s="473">
        <v>296026.51656452625</v>
      </c>
      <c r="W29" s="473">
        <v>320181.8836472042</v>
      </c>
      <c r="X29" s="473">
        <v>357143.52953359816</v>
      </c>
      <c r="Y29" s="473">
        <v>354771.2255001564</v>
      </c>
      <c r="Z29" s="473">
        <v>356868.48542101879</v>
      </c>
      <c r="AA29" s="473">
        <v>355892.15435720765</v>
      </c>
      <c r="AB29" s="473">
        <v>370996.14941643242</v>
      </c>
      <c r="AC29" s="473">
        <v>376113.13819609873</v>
      </c>
      <c r="AD29" s="473">
        <v>339415.4952132153</v>
      </c>
      <c r="AE29" s="473">
        <v>370988.09978544828</v>
      </c>
      <c r="AF29" s="473"/>
      <c r="AG29" s="624" t="s">
        <v>128</v>
      </c>
    </row>
    <row r="30" spans="1:33" s="74" customFormat="1" ht="18" customHeight="1" x14ac:dyDescent="0.2">
      <c r="A30" s="497" t="s">
        <v>464</v>
      </c>
      <c r="B30" s="495"/>
      <c r="C30" s="472" t="s">
        <v>93</v>
      </c>
      <c r="D30" s="473"/>
      <c r="E30" s="930"/>
      <c r="F30" s="930"/>
      <c r="G30" s="930"/>
      <c r="H30" s="930"/>
      <c r="I30" s="930"/>
      <c r="J30" s="473"/>
      <c r="K30" s="473"/>
      <c r="L30" s="473"/>
      <c r="M30" s="473"/>
      <c r="N30" s="473"/>
      <c r="O30" s="473"/>
      <c r="P30" s="473"/>
      <c r="Q30" s="473"/>
      <c r="R30" s="473"/>
      <c r="S30" s="473"/>
      <c r="T30" s="473">
        <v>124002</v>
      </c>
      <c r="U30" s="473">
        <v>109322</v>
      </c>
      <c r="V30" s="473">
        <v>106210</v>
      </c>
      <c r="W30" s="473">
        <v>123947</v>
      </c>
      <c r="X30" s="473">
        <v>152543</v>
      </c>
      <c r="Y30" s="473">
        <v>147349</v>
      </c>
      <c r="Z30" s="473">
        <v>151676</v>
      </c>
      <c r="AA30" s="473">
        <v>153372</v>
      </c>
      <c r="AB30" s="473">
        <v>172491</v>
      </c>
      <c r="AC30" s="473">
        <v>170819</v>
      </c>
      <c r="AD30" s="473">
        <v>121907</v>
      </c>
      <c r="AE30" s="473">
        <v>140699</v>
      </c>
      <c r="AF30" s="473"/>
      <c r="AG30" s="475" t="s">
        <v>1424</v>
      </c>
    </row>
    <row r="31" spans="1:33" s="74" customFormat="1" ht="18" customHeight="1" x14ac:dyDescent="0.2">
      <c r="A31" s="497" t="s">
        <v>1256</v>
      </c>
      <c r="B31" s="495"/>
      <c r="C31" s="472" t="s">
        <v>94</v>
      </c>
      <c r="D31" s="473"/>
      <c r="E31" s="930"/>
      <c r="F31" s="930"/>
      <c r="G31" s="930"/>
      <c r="H31" s="930"/>
      <c r="I31" s="930"/>
      <c r="J31" s="473"/>
      <c r="K31" s="473"/>
      <c r="L31" s="473"/>
      <c r="M31" s="473"/>
      <c r="N31" s="473"/>
      <c r="O31" s="473"/>
      <c r="P31" s="473"/>
      <c r="Q31" s="473"/>
      <c r="R31" s="473"/>
      <c r="S31" s="473"/>
      <c r="T31" s="473">
        <v>186150.80697301254</v>
      </c>
      <c r="U31" s="473">
        <v>189683.26710267767</v>
      </c>
      <c r="V31" s="473">
        <v>189816.51656452616</v>
      </c>
      <c r="W31" s="473">
        <v>196234.8836472042</v>
      </c>
      <c r="X31" s="473">
        <v>204600.52953359822</v>
      </c>
      <c r="Y31" s="473">
        <v>207422.2255001562</v>
      </c>
      <c r="Z31" s="473">
        <v>205192.48542101867</v>
      </c>
      <c r="AA31" s="473">
        <v>202520.15435720776</v>
      </c>
      <c r="AB31" s="473">
        <v>198505.14941643245</v>
      </c>
      <c r="AC31" s="473">
        <v>205294.13819609888</v>
      </c>
      <c r="AD31" s="473">
        <v>217508.49521321538</v>
      </c>
      <c r="AE31" s="473">
        <v>230289.09978544843</v>
      </c>
      <c r="AF31" s="473"/>
      <c r="AG31" s="475" t="s">
        <v>1425</v>
      </c>
    </row>
    <row r="32" spans="1:33" s="74" customFormat="1" ht="18" customHeight="1" x14ac:dyDescent="0.2">
      <c r="A32" s="497" t="s">
        <v>1257</v>
      </c>
      <c r="B32" s="495"/>
      <c r="C32" s="472" t="s">
        <v>106</v>
      </c>
      <c r="D32" s="473"/>
      <c r="E32" s="930"/>
      <c r="F32" s="930"/>
      <c r="G32" s="930"/>
      <c r="H32" s="930"/>
      <c r="I32" s="930"/>
      <c r="J32" s="473"/>
      <c r="K32" s="473"/>
      <c r="L32" s="473"/>
      <c r="M32" s="473"/>
      <c r="N32" s="473"/>
      <c r="O32" s="473"/>
      <c r="P32" s="473"/>
      <c r="Q32" s="473"/>
      <c r="R32" s="473"/>
      <c r="S32" s="473"/>
      <c r="T32" s="473">
        <v>788070.5119048222</v>
      </c>
      <c r="U32" s="473">
        <v>677377.31267995923</v>
      </c>
      <c r="V32" s="473">
        <v>693091.83769369987</v>
      </c>
      <c r="W32" s="473">
        <v>694262.45232591382</v>
      </c>
      <c r="X32" s="473">
        <v>737589.12435324839</v>
      </c>
      <c r="Y32" s="473">
        <v>766396.09769425693</v>
      </c>
      <c r="Z32" s="473">
        <v>789708.04110144055</v>
      </c>
      <c r="AA32" s="473">
        <v>793155.70158452494</v>
      </c>
      <c r="AB32" s="473">
        <v>854066.2019098734</v>
      </c>
      <c r="AC32" s="473">
        <v>882657.39012011653</v>
      </c>
      <c r="AD32" s="473">
        <v>872045.21223765437</v>
      </c>
      <c r="AE32" s="473">
        <v>842045.34131522244</v>
      </c>
      <c r="AF32" s="473"/>
      <c r="AG32" s="624" t="s">
        <v>129</v>
      </c>
    </row>
    <row r="33" spans="1:33" s="74" customFormat="1" ht="18" customHeight="1" x14ac:dyDescent="0.2">
      <c r="A33" s="497" t="s">
        <v>1258</v>
      </c>
      <c r="B33" s="495"/>
      <c r="C33" s="472" t="s">
        <v>108</v>
      </c>
      <c r="D33" s="473"/>
      <c r="E33" s="930"/>
      <c r="F33" s="930"/>
      <c r="G33" s="930"/>
      <c r="H33" s="930"/>
      <c r="I33" s="930"/>
      <c r="J33" s="473"/>
      <c r="K33" s="473"/>
      <c r="L33" s="473"/>
      <c r="M33" s="473"/>
      <c r="N33" s="473"/>
      <c r="O33" s="473"/>
      <c r="P33" s="473"/>
      <c r="Q33" s="473"/>
      <c r="R33" s="473"/>
      <c r="S33" s="473"/>
      <c r="T33" s="473">
        <v>1496386.8388056115</v>
      </c>
      <c r="U33" s="473">
        <v>1536723.5843662343</v>
      </c>
      <c r="V33" s="473">
        <v>1600659.0914063738</v>
      </c>
      <c r="W33" s="473">
        <v>1582398.6842725058</v>
      </c>
      <c r="X33" s="473">
        <v>1594910.49524409</v>
      </c>
      <c r="Y33" s="473">
        <v>1583899.933060467</v>
      </c>
      <c r="Z33" s="473">
        <v>1635516.7005767673</v>
      </c>
      <c r="AA33" s="473">
        <v>1621612.3602123435</v>
      </c>
      <c r="AB33" s="473">
        <v>1579570.0017158296</v>
      </c>
      <c r="AC33" s="473">
        <v>1469090.5192748071</v>
      </c>
      <c r="AD33" s="473">
        <v>1555391.5454796222</v>
      </c>
      <c r="AE33" s="473">
        <v>1621630.8256176428</v>
      </c>
      <c r="AF33" s="473"/>
      <c r="AG33" s="624" t="s">
        <v>1437</v>
      </c>
    </row>
    <row r="34" spans="1:33" s="74" customFormat="1" ht="18" customHeight="1" x14ac:dyDescent="0.2">
      <c r="A34" s="497" t="s">
        <v>1259</v>
      </c>
      <c r="B34" s="495"/>
      <c r="C34" s="472" t="s">
        <v>95</v>
      </c>
      <c r="D34" s="473"/>
      <c r="E34" s="930"/>
      <c r="F34" s="930"/>
      <c r="G34" s="930"/>
      <c r="H34" s="930"/>
      <c r="I34" s="930"/>
      <c r="J34" s="473"/>
      <c r="K34" s="473"/>
      <c r="L34" s="473"/>
      <c r="M34" s="473"/>
      <c r="N34" s="473"/>
      <c r="O34" s="473"/>
      <c r="P34" s="473"/>
      <c r="Q34" s="473"/>
      <c r="R34" s="473"/>
      <c r="S34" s="473"/>
      <c r="T34" s="473">
        <v>694731.6991259167</v>
      </c>
      <c r="U34" s="473">
        <v>678059.66091622179</v>
      </c>
      <c r="V34" s="473">
        <v>684815.56769640022</v>
      </c>
      <c r="W34" s="473">
        <v>669666.79126675474</v>
      </c>
      <c r="X34" s="473">
        <v>662485.11881716351</v>
      </c>
      <c r="Y34" s="473">
        <v>636350.36856154888</v>
      </c>
      <c r="Z34" s="473">
        <v>667704.15791326214</v>
      </c>
      <c r="AA34" s="473">
        <v>675771.62561197183</v>
      </c>
      <c r="AB34" s="473">
        <v>639887.28319820727</v>
      </c>
      <c r="AC34" s="473">
        <v>576228.76920638175</v>
      </c>
      <c r="AD34" s="473">
        <v>639178.9255458453</v>
      </c>
      <c r="AE34" s="473">
        <v>680185.53133292543</v>
      </c>
      <c r="AF34" s="473"/>
      <c r="AG34" s="475" t="s">
        <v>1424</v>
      </c>
    </row>
    <row r="35" spans="1:33" s="74" customFormat="1" ht="18" customHeight="1" x14ac:dyDescent="0.2">
      <c r="A35" s="497" t="s">
        <v>1260</v>
      </c>
      <c r="B35" s="495"/>
      <c r="C35" s="472" t="s">
        <v>10</v>
      </c>
      <c r="D35" s="473"/>
      <c r="E35" s="930"/>
      <c r="F35" s="930"/>
      <c r="G35" s="930"/>
      <c r="H35" s="930"/>
      <c r="I35" s="930"/>
      <c r="J35" s="473"/>
      <c r="K35" s="473"/>
      <c r="L35" s="473"/>
      <c r="M35" s="473"/>
      <c r="N35" s="473"/>
      <c r="O35" s="473"/>
      <c r="P35" s="473"/>
      <c r="Q35" s="473"/>
      <c r="R35" s="473"/>
      <c r="S35" s="473"/>
      <c r="T35" s="473">
        <v>801655.1396796949</v>
      </c>
      <c r="U35" s="473">
        <v>858663.92345001246</v>
      </c>
      <c r="V35" s="473">
        <v>915843.52370997355</v>
      </c>
      <c r="W35" s="473">
        <v>912731.89300575131</v>
      </c>
      <c r="X35" s="473">
        <v>932425.37642692646</v>
      </c>
      <c r="Y35" s="473">
        <v>947549.56449891836</v>
      </c>
      <c r="Z35" s="473">
        <v>967812.54266350484</v>
      </c>
      <c r="AA35" s="473">
        <v>945840.7346003718</v>
      </c>
      <c r="AB35" s="473">
        <v>939682.71851762256</v>
      </c>
      <c r="AC35" s="473">
        <v>892861.75006842532</v>
      </c>
      <c r="AD35" s="473">
        <v>916212.61993377702</v>
      </c>
      <c r="AE35" s="473">
        <v>941445.29428471765</v>
      </c>
      <c r="AF35" s="473"/>
      <c r="AG35" s="475" t="s">
        <v>1425</v>
      </c>
    </row>
    <row r="36" spans="1:33" s="74" customFormat="1" ht="18" customHeight="1" x14ac:dyDescent="0.2">
      <c r="A36" s="497" t="s">
        <v>1261</v>
      </c>
      <c r="B36" s="495"/>
      <c r="C36" s="472" t="s">
        <v>109</v>
      </c>
      <c r="D36" s="473"/>
      <c r="E36" s="930"/>
      <c r="F36" s="930"/>
      <c r="G36" s="930"/>
      <c r="H36" s="930"/>
      <c r="I36" s="930"/>
      <c r="J36" s="473"/>
      <c r="K36" s="473"/>
      <c r="L36" s="473"/>
      <c r="M36" s="473"/>
      <c r="N36" s="473"/>
      <c r="O36" s="473"/>
      <c r="P36" s="473"/>
      <c r="Q36" s="473"/>
      <c r="R36" s="473"/>
      <c r="S36" s="473"/>
      <c r="T36" s="473">
        <v>854430.17998425942</v>
      </c>
      <c r="U36" s="473">
        <v>874809.01081056113</v>
      </c>
      <c r="V36" s="473">
        <v>821383.19751062756</v>
      </c>
      <c r="W36" s="473">
        <v>912974.75135339191</v>
      </c>
      <c r="X36" s="473">
        <v>935119.76788527565</v>
      </c>
      <c r="Y36" s="473">
        <v>967987.48008459213</v>
      </c>
      <c r="Z36" s="473">
        <v>1015863.2048376101</v>
      </c>
      <c r="AA36" s="473">
        <v>1028322.1232628047</v>
      </c>
      <c r="AB36" s="473">
        <v>1035313.9378539335</v>
      </c>
      <c r="AC36" s="473">
        <v>685353.70659327041</v>
      </c>
      <c r="AD36" s="473">
        <v>766089.30047088093</v>
      </c>
      <c r="AE36" s="473">
        <v>856937.85433365544</v>
      </c>
      <c r="AF36" s="473"/>
      <c r="AG36" s="624" t="s">
        <v>130</v>
      </c>
    </row>
    <row r="37" spans="1:33" s="74" customFormat="1" ht="18" customHeight="1" x14ac:dyDescent="0.2">
      <c r="A37" s="497" t="s">
        <v>1262</v>
      </c>
      <c r="B37" s="495"/>
      <c r="C37" s="472" t="s">
        <v>110</v>
      </c>
      <c r="D37" s="473"/>
      <c r="E37" s="930"/>
      <c r="F37" s="930"/>
      <c r="G37" s="930"/>
      <c r="H37" s="930"/>
      <c r="I37" s="930"/>
      <c r="J37" s="473"/>
      <c r="K37" s="473"/>
      <c r="L37" s="473"/>
      <c r="M37" s="473"/>
      <c r="N37" s="473"/>
      <c r="O37" s="473"/>
      <c r="P37" s="473"/>
      <c r="Q37" s="473"/>
      <c r="R37" s="473"/>
      <c r="S37" s="473"/>
      <c r="T37" s="473">
        <v>406147.82229524769</v>
      </c>
      <c r="U37" s="473">
        <v>374955.08632259956</v>
      </c>
      <c r="V37" s="473">
        <v>388809.26953031146</v>
      </c>
      <c r="W37" s="473">
        <v>386492.74903055339</v>
      </c>
      <c r="X37" s="473">
        <v>384900.45195023855</v>
      </c>
      <c r="Y37" s="473">
        <v>415535.96044893318</v>
      </c>
      <c r="Z37" s="473">
        <v>425662.31659388624</v>
      </c>
      <c r="AA37" s="473">
        <v>422008.52000148268</v>
      </c>
      <c r="AB37" s="473">
        <v>395427.17655630672</v>
      </c>
      <c r="AC37" s="473">
        <v>230601.24180291808</v>
      </c>
      <c r="AD37" s="473">
        <v>231631.78970508883</v>
      </c>
      <c r="AE37" s="473">
        <v>318932.1981488663</v>
      </c>
      <c r="AF37" s="473"/>
      <c r="AG37" s="624" t="s">
        <v>631</v>
      </c>
    </row>
    <row r="38" spans="1:33" s="74" customFormat="1" ht="18" customHeight="1" x14ac:dyDescent="0.2">
      <c r="A38" s="497" t="s">
        <v>1263</v>
      </c>
      <c r="B38" s="495"/>
      <c r="C38" s="472" t="s">
        <v>111</v>
      </c>
      <c r="D38" s="473"/>
      <c r="E38" s="930"/>
      <c r="F38" s="930"/>
      <c r="G38" s="930"/>
      <c r="H38" s="930"/>
      <c r="I38" s="930"/>
      <c r="J38" s="473"/>
      <c r="K38" s="473"/>
      <c r="L38" s="473"/>
      <c r="M38" s="473"/>
      <c r="N38" s="473"/>
      <c r="O38" s="473"/>
      <c r="P38" s="473"/>
      <c r="Q38" s="473"/>
      <c r="R38" s="473"/>
      <c r="S38" s="473"/>
      <c r="T38" s="473">
        <v>399780.17314858537</v>
      </c>
      <c r="U38" s="473">
        <v>388599.65503160114</v>
      </c>
      <c r="V38" s="473">
        <v>383859.02785025211</v>
      </c>
      <c r="W38" s="473">
        <v>372649.51255617972</v>
      </c>
      <c r="X38" s="473">
        <v>390391.50258458208</v>
      </c>
      <c r="Y38" s="473">
        <v>398342.00372731214</v>
      </c>
      <c r="Z38" s="473">
        <v>389727.59383888042</v>
      </c>
      <c r="AA38" s="473">
        <v>382092.34762499732</v>
      </c>
      <c r="AB38" s="473">
        <v>364759.75320367643</v>
      </c>
      <c r="AC38" s="473">
        <v>370654.83999194443</v>
      </c>
      <c r="AD38" s="473">
        <v>372198.29846329225</v>
      </c>
      <c r="AE38" s="473">
        <v>354185.18107783602</v>
      </c>
      <c r="AF38" s="473"/>
      <c r="AG38" s="624" t="s">
        <v>440</v>
      </c>
    </row>
    <row r="39" spans="1:33" s="74" customFormat="1" ht="18" customHeight="1" x14ac:dyDescent="0.2">
      <c r="A39" s="497" t="s">
        <v>1264</v>
      </c>
      <c r="B39" s="495"/>
      <c r="C39" s="472" t="s">
        <v>96</v>
      </c>
      <c r="D39" s="473"/>
      <c r="E39" s="930"/>
      <c r="F39" s="930"/>
      <c r="G39" s="930"/>
      <c r="H39" s="930"/>
      <c r="I39" s="930"/>
      <c r="J39" s="473"/>
      <c r="K39" s="473"/>
      <c r="L39" s="473"/>
      <c r="M39" s="473"/>
      <c r="N39" s="473"/>
      <c r="O39" s="473"/>
      <c r="P39" s="473"/>
      <c r="Q39" s="473"/>
      <c r="R39" s="473"/>
      <c r="S39" s="473"/>
      <c r="T39" s="473">
        <v>264421.1492131229</v>
      </c>
      <c r="U39" s="473">
        <v>262481.98161048669</v>
      </c>
      <c r="V39" s="473">
        <v>261363.10395239328</v>
      </c>
      <c r="W39" s="473">
        <v>250462.83412903157</v>
      </c>
      <c r="X39" s="473">
        <v>253058.47955555469</v>
      </c>
      <c r="Y39" s="473">
        <v>256783.81433925359</v>
      </c>
      <c r="Z39" s="473">
        <v>249779.81078827311</v>
      </c>
      <c r="AA39" s="473">
        <v>249607.26329385123</v>
      </c>
      <c r="AB39" s="473">
        <v>233806.0398260653</v>
      </c>
      <c r="AC39" s="473">
        <v>246296.30998016242</v>
      </c>
      <c r="AD39" s="473">
        <v>235816.95254658669</v>
      </c>
      <c r="AE39" s="473">
        <v>220960.06552736927</v>
      </c>
      <c r="AF39" s="473"/>
      <c r="AG39" s="475" t="s">
        <v>1424</v>
      </c>
    </row>
    <row r="40" spans="1:33" s="74" customFormat="1" ht="18" customHeight="1" x14ac:dyDescent="0.2">
      <c r="A40" s="497" t="s">
        <v>1265</v>
      </c>
      <c r="B40" s="495"/>
      <c r="C40" s="472" t="s">
        <v>12</v>
      </c>
      <c r="D40" s="473"/>
      <c r="E40" s="930"/>
      <c r="F40" s="930"/>
      <c r="G40" s="930"/>
      <c r="H40" s="930"/>
      <c r="I40" s="930"/>
      <c r="J40" s="1055"/>
      <c r="K40" s="1055"/>
      <c r="L40" s="1055"/>
      <c r="M40" s="1055"/>
      <c r="N40" s="773"/>
      <c r="O40" s="473"/>
      <c r="P40" s="473"/>
      <c r="Q40" s="473"/>
      <c r="R40" s="473"/>
      <c r="S40" s="473"/>
      <c r="T40" s="473">
        <v>135359.02393546246</v>
      </c>
      <c r="U40" s="473">
        <v>126117.67342111449</v>
      </c>
      <c r="V40" s="473">
        <v>122495.92389785887</v>
      </c>
      <c r="W40" s="473">
        <v>122186.6784271481</v>
      </c>
      <c r="X40" s="473">
        <v>137333.02302902739</v>
      </c>
      <c r="Y40" s="473">
        <v>141558.18938805856</v>
      </c>
      <c r="Z40" s="473">
        <v>139947.78305060725</v>
      </c>
      <c r="AA40" s="473">
        <v>132485.08433114615</v>
      </c>
      <c r="AB40" s="473">
        <v>130953.71337761119</v>
      </c>
      <c r="AC40" s="473">
        <v>124358.53001178199</v>
      </c>
      <c r="AD40" s="473">
        <v>136381.3459167055</v>
      </c>
      <c r="AE40" s="473">
        <v>133225.11555046675</v>
      </c>
      <c r="AF40" s="473"/>
      <c r="AG40" s="475" t="s">
        <v>1425</v>
      </c>
    </row>
    <row r="41" spans="1:33" s="74" customFormat="1" ht="18" customHeight="1" x14ac:dyDescent="0.2">
      <c r="A41" s="497" t="s">
        <v>1266</v>
      </c>
      <c r="B41" s="495"/>
      <c r="C41" s="472" t="s">
        <v>113</v>
      </c>
      <c r="D41" s="473"/>
      <c r="E41" s="930"/>
      <c r="F41" s="930"/>
      <c r="G41" s="930"/>
      <c r="H41" s="930"/>
      <c r="I41" s="930"/>
      <c r="J41" s="473"/>
      <c r="K41" s="473"/>
      <c r="L41" s="473"/>
      <c r="M41" s="473"/>
      <c r="N41" s="473"/>
      <c r="O41" s="473"/>
      <c r="P41" s="473"/>
      <c r="Q41" s="473"/>
      <c r="R41" s="473"/>
      <c r="S41" s="473"/>
      <c r="T41" s="473">
        <v>618708.35039505945</v>
      </c>
      <c r="U41" s="473">
        <v>610239.97083694907</v>
      </c>
      <c r="V41" s="473">
        <v>620330.54649149813</v>
      </c>
      <c r="W41" s="473">
        <v>599387.48404220375</v>
      </c>
      <c r="X41" s="473">
        <v>619206.13035825989</v>
      </c>
      <c r="Y41" s="473">
        <v>587132.85833205841</v>
      </c>
      <c r="Z41" s="473">
        <v>594036.51747316273</v>
      </c>
      <c r="AA41" s="473">
        <v>580925.40001274471</v>
      </c>
      <c r="AB41" s="473">
        <v>584859.59006329486</v>
      </c>
      <c r="AC41" s="473">
        <v>571582.36977121211</v>
      </c>
      <c r="AD41" s="473">
        <v>591818.69603349245</v>
      </c>
      <c r="AE41" s="473">
        <v>596410.7244590784</v>
      </c>
      <c r="AF41" s="473"/>
      <c r="AG41" s="624" t="s">
        <v>132</v>
      </c>
    </row>
    <row r="42" spans="1:33" s="74" customFormat="1" ht="18" customHeight="1" x14ac:dyDescent="0.2">
      <c r="A42" s="497" t="s">
        <v>1267</v>
      </c>
      <c r="B42" s="495"/>
      <c r="C42" s="472" t="s">
        <v>115</v>
      </c>
      <c r="D42" s="473"/>
      <c r="E42" s="930"/>
      <c r="F42" s="930"/>
      <c r="G42" s="930"/>
      <c r="H42" s="930"/>
      <c r="I42" s="930"/>
      <c r="J42" s="473"/>
      <c r="K42" s="473"/>
      <c r="L42" s="473"/>
      <c r="M42" s="473"/>
      <c r="N42" s="473"/>
      <c r="O42" s="473"/>
      <c r="P42" s="473"/>
      <c r="Q42" s="473"/>
      <c r="R42" s="473"/>
      <c r="S42" s="473"/>
      <c r="T42" s="473">
        <v>1721083.3556108347</v>
      </c>
      <c r="U42" s="473">
        <v>1712741.5801050558</v>
      </c>
      <c r="V42" s="473">
        <v>1715843.6965662963</v>
      </c>
      <c r="W42" s="473">
        <v>1709480.6892469996</v>
      </c>
      <c r="X42" s="473">
        <v>1723089.5090337191</v>
      </c>
      <c r="Y42" s="473">
        <v>1730003.7985608946</v>
      </c>
      <c r="Z42" s="473">
        <v>1758111.8814862706</v>
      </c>
      <c r="AA42" s="473">
        <v>1737309.9489786592</v>
      </c>
      <c r="AB42" s="473">
        <v>1711031.1566864806</v>
      </c>
      <c r="AC42" s="473">
        <v>1706098.240659205</v>
      </c>
      <c r="AD42" s="473">
        <v>1709338.1225907281</v>
      </c>
      <c r="AE42" s="473">
        <v>1700096.6627971367</v>
      </c>
      <c r="AF42" s="473"/>
      <c r="AG42" s="624" t="s">
        <v>133</v>
      </c>
    </row>
    <row r="43" spans="1:33" s="74" customFormat="1" ht="18" customHeight="1" x14ac:dyDescent="0.2">
      <c r="A43" s="497" t="s">
        <v>1268</v>
      </c>
      <c r="B43" s="495"/>
      <c r="C43" s="472" t="s">
        <v>97</v>
      </c>
      <c r="D43" s="473"/>
      <c r="E43" s="930"/>
      <c r="F43" s="930"/>
      <c r="G43" s="930"/>
      <c r="H43" s="930"/>
      <c r="I43" s="930"/>
      <c r="J43" s="473"/>
      <c r="K43" s="473"/>
      <c r="L43" s="473"/>
      <c r="M43" s="473"/>
      <c r="N43" s="473"/>
      <c r="O43" s="473"/>
      <c r="P43" s="473"/>
      <c r="Q43" s="473"/>
      <c r="R43" s="473"/>
      <c r="S43" s="473"/>
      <c r="T43" s="473">
        <v>1522648.222519571</v>
      </c>
      <c r="U43" s="473">
        <v>1524000.8550306871</v>
      </c>
      <c r="V43" s="473">
        <v>1528398.5335088887</v>
      </c>
      <c r="W43" s="473">
        <v>1515576.4394541546</v>
      </c>
      <c r="X43" s="473">
        <v>1502643.0481364359</v>
      </c>
      <c r="Y43" s="473">
        <v>1491086.3754004731</v>
      </c>
      <c r="Z43" s="473">
        <v>1490059.3816525636</v>
      </c>
      <c r="AA43" s="473">
        <v>1477636.1653519443</v>
      </c>
      <c r="AB43" s="473">
        <v>1457201.4497739593</v>
      </c>
      <c r="AC43" s="473">
        <v>1478686.8569580046</v>
      </c>
      <c r="AD43" s="473">
        <v>1493019.9177683771</v>
      </c>
      <c r="AE43" s="473">
        <v>1489165.2896878247</v>
      </c>
      <c r="AF43" s="473"/>
      <c r="AG43" s="475" t="s">
        <v>1424</v>
      </c>
    </row>
    <row r="44" spans="1:33" s="74" customFormat="1" ht="18" customHeight="1" x14ac:dyDescent="0.2">
      <c r="A44" s="497" t="s">
        <v>1269</v>
      </c>
      <c r="B44" s="495"/>
      <c r="C44" s="472" t="s">
        <v>98</v>
      </c>
      <c r="D44" s="473"/>
      <c r="E44" s="930"/>
      <c r="F44" s="930"/>
      <c r="G44" s="930"/>
      <c r="H44" s="930"/>
      <c r="I44" s="930"/>
      <c r="J44" s="473"/>
      <c r="K44" s="473"/>
      <c r="L44" s="473"/>
      <c r="M44" s="473"/>
      <c r="N44" s="473"/>
      <c r="O44" s="473"/>
      <c r="P44" s="473"/>
      <c r="Q44" s="473"/>
      <c r="R44" s="473"/>
      <c r="S44" s="473"/>
      <c r="T44" s="473">
        <v>198435.13309126371</v>
      </c>
      <c r="U44" s="473">
        <v>188740.72507436882</v>
      </c>
      <c r="V44" s="473">
        <v>187445.16305740757</v>
      </c>
      <c r="W44" s="473">
        <v>193904.24979284522</v>
      </c>
      <c r="X44" s="473">
        <v>220446.4608972831</v>
      </c>
      <c r="Y44" s="473">
        <v>238917.42316042137</v>
      </c>
      <c r="Z44" s="473">
        <v>268052.499833707</v>
      </c>
      <c r="AA44" s="473">
        <v>259673.78362671487</v>
      </c>
      <c r="AB44" s="473">
        <v>253829.70691252148</v>
      </c>
      <c r="AC44" s="473">
        <v>227411.38370120039</v>
      </c>
      <c r="AD44" s="473">
        <v>216318.20482235099</v>
      </c>
      <c r="AE44" s="473">
        <v>210931.37310931203</v>
      </c>
      <c r="AF44" s="473"/>
      <c r="AG44" s="475" t="s">
        <v>1425</v>
      </c>
    </row>
    <row r="45" spans="1:33" s="74" customFormat="1" ht="18" customHeight="1" x14ac:dyDescent="0.2">
      <c r="A45" s="497" t="s">
        <v>1270</v>
      </c>
      <c r="B45" s="495"/>
      <c r="C45" s="472" t="s">
        <v>116</v>
      </c>
      <c r="D45" s="473"/>
      <c r="E45" s="930"/>
      <c r="F45" s="930"/>
      <c r="G45" s="930"/>
      <c r="H45" s="930"/>
      <c r="I45" s="930"/>
      <c r="J45" s="473"/>
      <c r="K45" s="473"/>
      <c r="L45" s="473"/>
      <c r="M45" s="473"/>
      <c r="N45" s="473"/>
      <c r="O45" s="473"/>
      <c r="P45" s="473"/>
      <c r="Q45" s="473"/>
      <c r="R45" s="473"/>
      <c r="S45" s="473"/>
      <c r="T45" s="473">
        <v>945921.1390921236</v>
      </c>
      <c r="U45" s="473">
        <v>912260.44079323485</v>
      </c>
      <c r="V45" s="473">
        <v>943099.91509556118</v>
      </c>
      <c r="W45" s="473">
        <v>945157.41308942041</v>
      </c>
      <c r="X45" s="473">
        <v>1004916.0409004421</v>
      </c>
      <c r="Y45" s="473">
        <v>1035466.1078130838</v>
      </c>
      <c r="Z45" s="473">
        <v>1041577.6309189191</v>
      </c>
      <c r="AA45" s="473">
        <v>1042442.1066285707</v>
      </c>
      <c r="AB45" s="473">
        <v>1053772.932408907</v>
      </c>
      <c r="AC45" s="473">
        <v>1061222.1460779116</v>
      </c>
      <c r="AD45" s="473">
        <v>1125787.4451136626</v>
      </c>
      <c r="AE45" s="473">
        <v>1218969.8729464517</v>
      </c>
      <c r="AF45" s="473"/>
      <c r="AG45" s="624" t="s">
        <v>135</v>
      </c>
    </row>
    <row r="46" spans="1:33" s="74" customFormat="1" ht="18" customHeight="1" x14ac:dyDescent="0.2">
      <c r="A46" s="497" t="s">
        <v>1271</v>
      </c>
      <c r="B46" s="495"/>
      <c r="C46" s="472" t="s">
        <v>117</v>
      </c>
      <c r="D46" s="473"/>
      <c r="E46" s="930"/>
      <c r="F46" s="930"/>
      <c r="G46" s="930"/>
      <c r="H46" s="930"/>
      <c r="I46" s="930"/>
      <c r="J46" s="473"/>
      <c r="K46" s="473"/>
      <c r="L46" s="473"/>
      <c r="M46" s="473"/>
      <c r="N46" s="473"/>
      <c r="O46" s="473"/>
      <c r="P46" s="473"/>
      <c r="Q46" s="473"/>
      <c r="R46" s="473"/>
      <c r="S46" s="473"/>
      <c r="T46" s="473">
        <v>608984.30532552849</v>
      </c>
      <c r="U46" s="473">
        <v>594147.69173295889</v>
      </c>
      <c r="V46" s="473">
        <v>572094.54022709839</v>
      </c>
      <c r="W46" s="473">
        <v>585705.78873536258</v>
      </c>
      <c r="X46" s="473">
        <v>598015.37513810582</v>
      </c>
      <c r="Y46" s="473">
        <v>600649.46118780319</v>
      </c>
      <c r="Z46" s="473">
        <v>613470.64461069601</v>
      </c>
      <c r="AA46" s="473">
        <v>627600.82098885276</v>
      </c>
      <c r="AB46" s="473">
        <v>628703.47382790816</v>
      </c>
      <c r="AC46" s="473">
        <v>754472.21601585706</v>
      </c>
      <c r="AD46" s="473">
        <v>648017.03135170229</v>
      </c>
      <c r="AE46" s="473">
        <v>639639.97444230225</v>
      </c>
      <c r="AF46" s="473"/>
      <c r="AG46" s="624" t="s">
        <v>136</v>
      </c>
    </row>
    <row r="47" spans="1:33" s="74" customFormat="1" ht="18" customHeight="1" x14ac:dyDescent="0.2">
      <c r="A47" s="497" t="s">
        <v>1272</v>
      </c>
      <c r="B47" s="495"/>
      <c r="C47" s="472" t="s">
        <v>118</v>
      </c>
      <c r="D47" s="473"/>
      <c r="E47" s="930"/>
      <c r="F47" s="930"/>
      <c r="G47" s="930"/>
      <c r="H47" s="930"/>
      <c r="I47" s="930"/>
      <c r="J47" s="473"/>
      <c r="K47" s="473"/>
      <c r="L47" s="473"/>
      <c r="M47" s="473"/>
      <c r="N47" s="473"/>
      <c r="O47" s="473"/>
      <c r="P47" s="473"/>
      <c r="Q47" s="473"/>
      <c r="R47" s="473"/>
      <c r="S47" s="473"/>
      <c r="T47" s="473">
        <v>482037.08290524525</v>
      </c>
      <c r="U47" s="473">
        <v>470882.92251612979</v>
      </c>
      <c r="V47" s="473">
        <v>459801.46502646571</v>
      </c>
      <c r="W47" s="473">
        <v>467591.69094876695</v>
      </c>
      <c r="X47" s="473">
        <v>470441.51792391157</v>
      </c>
      <c r="Y47" s="473">
        <v>468671.12653016532</v>
      </c>
      <c r="Z47" s="473">
        <v>471476.3075991337</v>
      </c>
      <c r="AA47" s="473">
        <v>473022.24757135159</v>
      </c>
      <c r="AB47" s="473">
        <v>476879.12922104623</v>
      </c>
      <c r="AC47" s="473">
        <v>478656.15820491756</v>
      </c>
      <c r="AD47" s="473">
        <v>484867.9405056134</v>
      </c>
      <c r="AE47" s="473">
        <v>494754.86729897984</v>
      </c>
      <c r="AF47" s="473"/>
      <c r="AG47" s="624" t="s">
        <v>137</v>
      </c>
    </row>
    <row r="48" spans="1:33" s="74" customFormat="1" ht="18" customHeight="1" x14ac:dyDescent="0.2">
      <c r="A48" s="497" t="s">
        <v>1273</v>
      </c>
      <c r="B48" s="495"/>
      <c r="C48" s="472" t="s">
        <v>119</v>
      </c>
      <c r="D48" s="473"/>
      <c r="E48" s="930"/>
      <c r="F48" s="930"/>
      <c r="G48" s="930"/>
      <c r="H48" s="930"/>
      <c r="I48" s="930"/>
      <c r="J48" s="473"/>
      <c r="K48" s="473"/>
      <c r="L48" s="473"/>
      <c r="M48" s="473"/>
      <c r="N48" s="473"/>
      <c r="O48" s="473"/>
      <c r="P48" s="473"/>
      <c r="Q48" s="473"/>
      <c r="R48" s="473"/>
      <c r="S48" s="473"/>
      <c r="T48" s="473">
        <v>1056141.3348681042</v>
      </c>
      <c r="U48" s="473">
        <v>1103986.3752886057</v>
      </c>
      <c r="V48" s="473">
        <v>1129158.9688153216</v>
      </c>
      <c r="W48" s="473">
        <v>1136468.5666062906</v>
      </c>
      <c r="X48" s="473">
        <v>1209559.6261598268</v>
      </c>
      <c r="Y48" s="473">
        <v>1236469.0416912292</v>
      </c>
      <c r="Z48" s="473">
        <v>1237401.7507475263</v>
      </c>
      <c r="AA48" s="473">
        <v>1254828.8824548684</v>
      </c>
      <c r="AB48" s="473">
        <v>1292435.9413611135</v>
      </c>
      <c r="AC48" s="473">
        <v>1300557.442053555</v>
      </c>
      <c r="AD48" s="473">
        <v>1347533.5714533618</v>
      </c>
      <c r="AE48" s="473">
        <v>1384760.5747892512</v>
      </c>
      <c r="AF48" s="473"/>
      <c r="AG48" s="624" t="s">
        <v>138</v>
      </c>
    </row>
    <row r="49" spans="1:33" s="74" customFormat="1" ht="18" customHeight="1" x14ac:dyDescent="0.2">
      <c r="A49" s="497" t="s">
        <v>1275</v>
      </c>
      <c r="B49" s="495"/>
      <c r="C49" s="474" t="s">
        <v>120</v>
      </c>
      <c r="D49" s="477"/>
      <c r="E49" s="931"/>
      <c r="F49" s="931"/>
      <c r="G49" s="931"/>
      <c r="H49" s="931"/>
      <c r="I49" s="931"/>
      <c r="J49" s="477"/>
      <c r="K49" s="477"/>
      <c r="L49" s="477"/>
      <c r="M49" s="477"/>
      <c r="N49" s="477"/>
      <c r="O49" s="477"/>
      <c r="P49" s="477"/>
      <c r="Q49" s="477"/>
      <c r="R49" s="477"/>
      <c r="S49" s="477"/>
      <c r="T49" s="477">
        <v>685649.96600648563</v>
      </c>
      <c r="U49" s="477">
        <v>658449.64613853593</v>
      </c>
      <c r="V49" s="477">
        <v>642975.07946939929</v>
      </c>
      <c r="W49" s="477">
        <v>630930.52645244752</v>
      </c>
      <c r="X49" s="477">
        <v>623740.2600696336</v>
      </c>
      <c r="Y49" s="477">
        <v>600399.79702132381</v>
      </c>
      <c r="Z49" s="477">
        <v>611845.8115345824</v>
      </c>
      <c r="AA49" s="477">
        <v>600110.18315565924</v>
      </c>
      <c r="AB49" s="477">
        <v>596934.32108171529</v>
      </c>
      <c r="AC49" s="477">
        <v>540448.90168093576</v>
      </c>
      <c r="AD49" s="477">
        <v>586444.25719222287</v>
      </c>
      <c r="AE49" s="477">
        <v>631256.13702725805</v>
      </c>
      <c r="AF49" s="477"/>
      <c r="AG49" s="629" t="s">
        <v>139</v>
      </c>
    </row>
    <row r="50" spans="1:33" s="74" customFormat="1" ht="18" customHeight="1" x14ac:dyDescent="0.2">
      <c r="A50" s="497" t="s">
        <v>1276</v>
      </c>
      <c r="B50" s="495"/>
      <c r="C50" s="472" t="s">
        <v>121</v>
      </c>
      <c r="D50" s="473"/>
      <c r="E50" s="930"/>
      <c r="F50" s="930"/>
      <c r="G50" s="930"/>
      <c r="H50" s="930"/>
      <c r="I50" s="930"/>
      <c r="J50" s="473"/>
      <c r="K50" s="473"/>
      <c r="L50" s="473"/>
      <c r="M50" s="473"/>
      <c r="N50" s="473"/>
      <c r="O50" s="473"/>
      <c r="P50" s="473"/>
      <c r="Q50" s="473"/>
      <c r="R50" s="473"/>
      <c r="S50" s="473"/>
      <c r="T50" s="473">
        <v>16544863.067740338</v>
      </c>
      <c r="U50" s="473">
        <v>16512410.099858435</v>
      </c>
      <c r="V50" s="473">
        <v>16857500.402309131</v>
      </c>
      <c r="W50" s="473">
        <v>16830961.579695407</v>
      </c>
      <c r="X50" s="473">
        <v>17428864.896028135</v>
      </c>
      <c r="Y50" s="473">
        <v>17578897.037501588</v>
      </c>
      <c r="Z50" s="473">
        <v>17820829.550661381</v>
      </c>
      <c r="AA50" s="473">
        <v>17982359.260494076</v>
      </c>
      <c r="AB50" s="473">
        <v>17730423.921223927</v>
      </c>
      <c r="AC50" s="473">
        <v>17153442.531389911</v>
      </c>
      <c r="AD50" s="473">
        <v>17374652.41401919</v>
      </c>
      <c r="AE50" s="473">
        <v>18086780.172458194</v>
      </c>
      <c r="AF50" s="473"/>
      <c r="AG50" s="624" t="s">
        <v>141</v>
      </c>
    </row>
    <row r="51" spans="1:33" s="74" customFormat="1" ht="18" customHeight="1" x14ac:dyDescent="0.2">
      <c r="A51" s="497" t="s">
        <v>1277</v>
      </c>
      <c r="B51" s="495"/>
      <c r="C51" s="1114" t="s">
        <v>122</v>
      </c>
      <c r="D51" s="877"/>
      <c r="E51" s="1115"/>
      <c r="F51" s="1115"/>
      <c r="G51" s="1115"/>
      <c r="H51" s="1115"/>
      <c r="I51" s="1115"/>
      <c r="J51" s="877"/>
      <c r="K51" s="877"/>
      <c r="L51" s="877"/>
      <c r="M51" s="877"/>
      <c r="N51" s="877"/>
      <c r="O51" s="877"/>
      <c r="P51" s="877"/>
      <c r="Q51" s="877"/>
      <c r="R51" s="877"/>
      <c r="S51" s="877"/>
      <c r="T51" s="877">
        <v>204102.77002305703</v>
      </c>
      <c r="U51" s="877">
        <v>205518.17235896448</v>
      </c>
      <c r="V51" s="877">
        <v>228042.6120510831</v>
      </c>
      <c r="W51" s="877">
        <v>296726.84142183722</v>
      </c>
      <c r="X51" s="877">
        <v>299895.79348463949</v>
      </c>
      <c r="Y51" s="877">
        <v>263887.63172024314</v>
      </c>
      <c r="Z51" s="877">
        <v>293429.53040651028</v>
      </c>
      <c r="AA51" s="877">
        <v>317611.26070007076</v>
      </c>
      <c r="AB51" s="877">
        <v>311579.84311408264</v>
      </c>
      <c r="AC51" s="877">
        <v>303380.2709710449</v>
      </c>
      <c r="AD51" s="877">
        <v>358837.37843274703</v>
      </c>
      <c r="AE51" s="877">
        <v>640683.39411659644</v>
      </c>
      <c r="AF51" s="877"/>
      <c r="AG51" s="1363" t="s">
        <v>143</v>
      </c>
    </row>
    <row r="52" spans="1:33" s="74" customFormat="1" ht="18" customHeight="1" thickBot="1" x14ac:dyDescent="0.25">
      <c r="A52" s="497" t="s">
        <v>1278</v>
      </c>
      <c r="B52" s="495"/>
      <c r="C52" s="474" t="s">
        <v>123</v>
      </c>
      <c r="D52" s="477"/>
      <c r="E52" s="931"/>
      <c r="F52" s="931"/>
      <c r="G52" s="931"/>
      <c r="H52" s="931"/>
      <c r="I52" s="931"/>
      <c r="J52" s="477"/>
      <c r="K52" s="477"/>
      <c r="L52" s="477"/>
      <c r="M52" s="477"/>
      <c r="N52" s="477"/>
      <c r="O52" s="1127"/>
      <c r="P52" s="1127"/>
      <c r="Q52" s="1127"/>
      <c r="R52" s="1127"/>
      <c r="S52" s="1127"/>
      <c r="T52" s="1127">
        <v>116589.41144286582</v>
      </c>
      <c r="U52" s="1127">
        <v>113853.60275121729</v>
      </c>
      <c r="V52" s="1127">
        <v>121650.59951307674</v>
      </c>
      <c r="W52" s="1127">
        <v>178216.27963745187</v>
      </c>
      <c r="X52" s="1127">
        <v>213008.77596200746</v>
      </c>
      <c r="Y52" s="1127">
        <v>204030.45824268978</v>
      </c>
      <c r="Z52" s="1127">
        <v>232863.65769327423</v>
      </c>
      <c r="AA52" s="1127">
        <v>233021.14842489923</v>
      </c>
      <c r="AB52" s="1127">
        <v>246114.16303485009</v>
      </c>
      <c r="AC52" s="1127">
        <v>249528.9406487174</v>
      </c>
      <c r="AD52" s="1127">
        <v>253335.17090027593</v>
      </c>
      <c r="AE52" s="1127">
        <v>324673.90160979395</v>
      </c>
      <c r="AF52" s="1127"/>
      <c r="AG52" s="1324" t="s">
        <v>145</v>
      </c>
    </row>
    <row r="53" spans="1:33" s="74" customFormat="1" ht="26.1" customHeight="1" thickBot="1" x14ac:dyDescent="0.25">
      <c r="A53" s="497" t="s">
        <v>1144</v>
      </c>
      <c r="B53" s="495"/>
      <c r="C53" s="544" t="s">
        <v>1749</v>
      </c>
      <c r="D53" s="476"/>
      <c r="E53" s="932"/>
      <c r="F53" s="932"/>
      <c r="G53" s="932"/>
      <c r="H53" s="932"/>
      <c r="I53" s="932"/>
      <c r="J53" s="476"/>
      <c r="K53" s="476"/>
      <c r="L53" s="476"/>
      <c r="M53" s="476"/>
      <c r="N53" s="476"/>
      <c r="O53" s="476"/>
      <c r="P53" s="476"/>
      <c r="Q53" s="476"/>
      <c r="R53" s="476"/>
      <c r="S53" s="476"/>
      <c r="T53" s="476">
        <v>16632376.426320529</v>
      </c>
      <c r="U53" s="476">
        <v>16604074.669466181</v>
      </c>
      <c r="V53" s="476">
        <v>16963892.414847139</v>
      </c>
      <c r="W53" s="476">
        <v>16949472.141479794</v>
      </c>
      <c r="X53" s="476">
        <v>17515751.913550768</v>
      </c>
      <c r="Y53" s="476">
        <v>17638754.210979145</v>
      </c>
      <c r="Z53" s="476">
        <v>17881395.423374616</v>
      </c>
      <c r="AA53" s="476">
        <v>18066949.372769244</v>
      </c>
      <c r="AB53" s="476">
        <v>17795889.60130316</v>
      </c>
      <c r="AC53" s="476">
        <v>17207293.86171224</v>
      </c>
      <c r="AD53" s="476">
        <v>17480154.621551663</v>
      </c>
      <c r="AE53" s="476">
        <v>18402789.664964996</v>
      </c>
      <c r="AF53" s="2478"/>
      <c r="AG53" s="1364" t="s">
        <v>147</v>
      </c>
    </row>
    <row r="54" spans="1:33" s="74" customFormat="1" ht="9.9499999999999993" hidden="1" customHeight="1" x14ac:dyDescent="0.2">
      <c r="A54" s="497" t="s">
        <v>1145</v>
      </c>
      <c r="B54" s="495"/>
      <c r="C54" s="1120" t="s">
        <v>2046</v>
      </c>
      <c r="D54" s="876"/>
      <c r="E54" s="1129"/>
      <c r="F54" s="1129"/>
      <c r="G54" s="1129"/>
      <c r="H54" s="1129"/>
      <c r="I54" s="1129"/>
      <c r="J54" s="876"/>
      <c r="K54" s="876"/>
      <c r="L54" s="876"/>
      <c r="M54" s="876"/>
      <c r="N54" s="876"/>
      <c r="O54" s="876"/>
      <c r="P54" s="876"/>
      <c r="Q54" s="876"/>
      <c r="R54" s="876"/>
      <c r="S54" s="876"/>
      <c r="T54" s="876">
        <v>135131.2828164729</v>
      </c>
      <c r="U54" s="876">
        <v>138663.23804400209</v>
      </c>
      <c r="V54" s="876">
        <v>129653.28608138071</v>
      </c>
      <c r="W54" s="876">
        <v>127084.37905129741</v>
      </c>
      <c r="X54" s="876">
        <v>140245.56431724792</v>
      </c>
      <c r="Y54" s="876">
        <v>149001.58333617618</v>
      </c>
      <c r="Z54" s="876">
        <v>148919.75900886906</v>
      </c>
      <c r="AA54" s="876">
        <v>132790.1071244973</v>
      </c>
      <c r="AB54" s="876">
        <v>125850.06044216722</v>
      </c>
      <c r="AC54" s="876">
        <v>120029.72264899182</v>
      </c>
      <c r="AD54" s="876">
        <v>121930.04778490559</v>
      </c>
      <c r="AE54" s="876">
        <v>132547.28962763105</v>
      </c>
      <c r="AF54" s="876"/>
      <c r="AG54" s="1130"/>
    </row>
    <row r="55" spans="1:33" s="74" customFormat="1" ht="9.9499999999999993" hidden="1" customHeight="1" x14ac:dyDescent="0.2">
      <c r="A55" s="497" t="s">
        <v>1146</v>
      </c>
      <c r="B55" s="495"/>
      <c r="C55" s="1120" t="s">
        <v>2047</v>
      </c>
      <c r="D55" s="876"/>
      <c r="E55" s="1129"/>
      <c r="F55" s="1129"/>
      <c r="G55" s="1129"/>
      <c r="H55" s="1129"/>
      <c r="I55" s="1129"/>
      <c r="J55" s="876"/>
      <c r="K55" s="876"/>
      <c r="L55" s="876"/>
      <c r="M55" s="876"/>
      <c r="N55" s="876"/>
      <c r="O55" s="876"/>
      <c r="P55" s="876"/>
      <c r="Q55" s="876"/>
      <c r="R55" s="876"/>
      <c r="S55" s="876"/>
      <c r="T55" s="876">
        <v>6824308.4295137674</v>
      </c>
      <c r="U55" s="876">
        <v>6836945.630769291</v>
      </c>
      <c r="V55" s="876">
        <v>7153805.8016740186</v>
      </c>
      <c r="W55" s="876">
        <v>7054457.4606627841</v>
      </c>
      <c r="X55" s="876">
        <v>7377185.1249292018</v>
      </c>
      <c r="Y55" s="876">
        <v>7450566.6602073908</v>
      </c>
      <c r="Z55" s="876">
        <v>7520350.9460140597</v>
      </c>
      <c r="AA55" s="876">
        <v>7723402.0581200402</v>
      </c>
      <c r="AB55" s="876">
        <v>7513890.2973851133</v>
      </c>
      <c r="AC55" s="876">
        <v>7488561.888418287</v>
      </c>
      <c r="AD55" s="876">
        <v>7494188.8726613997</v>
      </c>
      <c r="AE55" s="876">
        <v>7765669.9101066533</v>
      </c>
      <c r="AF55" s="876"/>
      <c r="AG55" s="1130"/>
    </row>
    <row r="56" spans="1:33" s="74" customFormat="1" ht="9.9499999999999993" hidden="1" customHeight="1" x14ac:dyDescent="0.2">
      <c r="A56" s="497" t="s">
        <v>1147</v>
      </c>
      <c r="B56" s="495"/>
      <c r="C56" s="1120" t="s">
        <v>2048</v>
      </c>
      <c r="D56" s="876"/>
      <c r="E56" s="1129"/>
      <c r="F56" s="1129"/>
      <c r="G56" s="1129"/>
      <c r="H56" s="1129"/>
      <c r="I56" s="1129"/>
      <c r="J56" s="876"/>
      <c r="K56" s="876"/>
      <c r="L56" s="876"/>
      <c r="M56" s="876"/>
      <c r="N56" s="876"/>
      <c r="O56" s="876"/>
      <c r="P56" s="876"/>
      <c r="Q56" s="876"/>
      <c r="R56" s="876"/>
      <c r="S56" s="876"/>
      <c r="T56" s="876">
        <v>9585423.3554100972</v>
      </c>
      <c r="U56" s="876">
        <v>9536801.2310451437</v>
      </c>
      <c r="V56" s="876">
        <v>9574041.3145537321</v>
      </c>
      <c r="W56" s="876">
        <v>9649419.7399813272</v>
      </c>
      <c r="X56" s="876">
        <v>9911434.2067816816</v>
      </c>
      <c r="Y56" s="876">
        <v>9979328.7939580176</v>
      </c>
      <c r="Z56" s="876">
        <v>10151558.845638454</v>
      </c>
      <c r="AA56" s="876">
        <v>10126167.095249541</v>
      </c>
      <c r="AB56" s="876">
        <v>10090683.563396642</v>
      </c>
      <c r="AC56" s="876">
        <v>9544850.9203226324</v>
      </c>
      <c r="AD56" s="876">
        <v>9758533.4935728814</v>
      </c>
      <c r="AE56" s="876">
        <v>10188562.972723907</v>
      </c>
      <c r="AF56" s="876"/>
      <c r="AG56" s="1130"/>
    </row>
    <row r="57" spans="1:33" s="74" customFormat="1" ht="9.9499999999999993" customHeight="1" x14ac:dyDescent="0.2">
      <c r="A57" s="497"/>
      <c r="B57" s="495"/>
      <c r="C57" s="1120"/>
      <c r="D57" s="876"/>
      <c r="E57" s="1129"/>
      <c r="F57" s="1129"/>
      <c r="G57" s="1129"/>
      <c r="H57" s="1129"/>
      <c r="I57" s="1129"/>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1130"/>
    </row>
    <row r="58" spans="1:33" s="74" customFormat="1" ht="9.9499999999999993" customHeight="1" x14ac:dyDescent="0.2">
      <c r="A58" s="497"/>
      <c r="B58" s="495"/>
      <c r="C58" s="1120"/>
      <c r="D58" s="876"/>
      <c r="E58" s="1129"/>
      <c r="F58" s="1129"/>
      <c r="G58" s="1129"/>
      <c r="H58" s="1129"/>
      <c r="I58" s="1129"/>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1130"/>
    </row>
    <row r="59" spans="1:33" s="74" customFormat="1" ht="9.9499999999999993" customHeight="1" x14ac:dyDescent="0.2">
      <c r="A59" s="497"/>
      <c r="B59" s="495"/>
      <c r="C59" s="1120"/>
      <c r="D59" s="876"/>
      <c r="E59" s="1129"/>
      <c r="F59" s="1129"/>
      <c r="G59" s="1129"/>
      <c r="H59" s="1129"/>
      <c r="I59" s="1129"/>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1130"/>
    </row>
    <row r="60" spans="1:33" s="74" customFormat="1" ht="9.9499999999999993" customHeight="1" x14ac:dyDescent="0.2">
      <c r="A60" s="494"/>
      <c r="B60" s="495"/>
      <c r="C60" s="246"/>
      <c r="D60" s="243"/>
      <c r="E60" s="243"/>
      <c r="F60" s="243"/>
      <c r="G60" s="243"/>
      <c r="H60" s="243"/>
      <c r="I60" s="243"/>
      <c r="J60" s="243"/>
      <c r="K60" s="243"/>
      <c r="L60" s="243"/>
      <c r="M60" s="243"/>
      <c r="N60" s="243"/>
      <c r="O60" s="243"/>
      <c r="P60" s="243"/>
      <c r="Q60" s="243"/>
      <c r="R60" s="243"/>
      <c r="S60" s="243"/>
      <c r="T60" s="243"/>
      <c r="V60" s="241"/>
      <c r="W60" s="92"/>
      <c r="X60" s="92"/>
      <c r="Y60" s="92"/>
      <c r="Z60" s="92"/>
      <c r="AA60" s="92"/>
      <c r="AB60" s="92"/>
      <c r="AC60" s="92"/>
      <c r="AD60" s="92"/>
      <c r="AE60" s="92"/>
      <c r="AF60" s="92"/>
      <c r="AG60" s="92"/>
    </row>
    <row r="61" spans="1:33" ht="9.9499999999999993" customHeight="1" x14ac:dyDescent="0.2">
      <c r="C61" s="287"/>
      <c r="D61" s="287"/>
      <c r="E61" s="287"/>
      <c r="F61" s="287"/>
      <c r="G61" s="287"/>
      <c r="H61" s="287"/>
      <c r="I61" s="287"/>
      <c r="J61" s="274"/>
      <c r="K61" s="287"/>
      <c r="L61" s="287"/>
      <c r="M61" s="287"/>
      <c r="N61" s="287"/>
      <c r="O61" s="287"/>
      <c r="P61" s="287"/>
      <c r="Q61" s="287"/>
      <c r="R61" s="287"/>
      <c r="S61" s="287"/>
      <c r="T61" s="287"/>
      <c r="V61" s="287"/>
      <c r="W61" s="80"/>
      <c r="X61" s="80"/>
      <c r="Y61" s="80"/>
      <c r="Z61" s="80"/>
      <c r="AA61" s="80"/>
      <c r="AB61" s="80"/>
      <c r="AC61" s="80"/>
      <c r="AD61" s="80"/>
      <c r="AE61" s="80"/>
      <c r="AF61" s="80"/>
      <c r="AG61" s="80"/>
    </row>
    <row r="62" spans="1:33" ht="20.100000000000001" customHeight="1" x14ac:dyDescent="0.2">
      <c r="C62" s="665" t="s">
        <v>1365</v>
      </c>
      <c r="D62" s="2"/>
      <c r="E62" s="2"/>
      <c r="F62" s="2"/>
      <c r="G62" s="2"/>
      <c r="H62" s="2"/>
      <c r="I62" s="2"/>
      <c r="J62" s="2"/>
      <c r="K62" s="2"/>
      <c r="L62" s="2"/>
      <c r="M62" s="2"/>
      <c r="N62" s="2"/>
      <c r="O62" s="2"/>
      <c r="P62" s="2"/>
      <c r="Q62" s="2"/>
      <c r="R62" s="2"/>
      <c r="S62" s="2"/>
      <c r="T62" s="2"/>
      <c r="V62" s="3"/>
      <c r="W62" s="80"/>
      <c r="X62" s="80"/>
      <c r="Y62" s="80"/>
      <c r="Z62" s="80"/>
      <c r="AA62" s="80"/>
      <c r="AB62" s="80"/>
      <c r="AC62" s="80"/>
      <c r="AD62" s="80"/>
      <c r="AE62" s="80"/>
      <c r="AF62" s="80"/>
      <c r="AG62" s="80"/>
    </row>
    <row r="63" spans="1:33" ht="20.100000000000001" customHeight="1" x14ac:dyDescent="0.2">
      <c r="C63" s="2"/>
      <c r="D63" s="2"/>
      <c r="E63" s="2"/>
      <c r="F63" s="2"/>
      <c r="G63" s="2"/>
      <c r="H63" s="2"/>
      <c r="I63" s="2"/>
      <c r="J63" s="2"/>
      <c r="K63" s="2"/>
      <c r="L63" s="2"/>
      <c r="M63" s="2"/>
      <c r="N63" s="2"/>
      <c r="O63" s="2"/>
      <c r="P63" s="2"/>
      <c r="Q63" s="2"/>
      <c r="R63" s="2"/>
      <c r="S63" s="2"/>
      <c r="T63" s="2"/>
      <c r="V63" s="3"/>
      <c r="W63" s="80"/>
      <c r="X63" s="80"/>
      <c r="Y63" s="80"/>
      <c r="Z63" s="80"/>
      <c r="AA63" s="80"/>
      <c r="AB63" s="80"/>
      <c r="AC63" s="80"/>
      <c r="AD63" s="80"/>
      <c r="AE63" s="80"/>
      <c r="AF63" s="80"/>
      <c r="AG63" s="80"/>
    </row>
    <row r="64" spans="1:33" ht="20.100000000000001" customHeight="1" x14ac:dyDescent="0.2">
      <c r="C64" s="530"/>
      <c r="D64" s="531"/>
      <c r="E64" s="659"/>
      <c r="F64" s="532"/>
      <c r="G64" s="532"/>
      <c r="H64" s="533"/>
      <c r="I64" s="533"/>
      <c r="J64" s="659"/>
      <c r="K64" s="295"/>
      <c r="L64" s="295"/>
      <c r="M64" s="295"/>
      <c r="N64" s="295"/>
      <c r="O64" s="176"/>
      <c r="P64" s="295"/>
      <c r="Q64" s="295"/>
      <c r="R64" s="295"/>
      <c r="S64" s="295"/>
      <c r="T64" s="176" t="s">
        <v>72</v>
      </c>
      <c r="V64" s="534"/>
      <c r="W64" s="1128"/>
      <c r="X64" s="1128"/>
      <c r="Y64" s="1128"/>
      <c r="Z64" s="1128"/>
      <c r="AA64" s="1128"/>
      <c r="AB64" s="1128"/>
      <c r="AC64" s="1128"/>
      <c r="AD64" s="1128"/>
      <c r="AE64" s="1128"/>
      <c r="AF64" s="1128"/>
      <c r="AG64" s="1128" t="s">
        <v>1475</v>
      </c>
    </row>
    <row r="65" spans="1:33" s="74" customFormat="1" ht="18" customHeight="1" x14ac:dyDescent="0.2">
      <c r="A65" s="494"/>
      <c r="B65" s="495"/>
      <c r="C65" s="2797" t="s">
        <v>1422</v>
      </c>
      <c r="D65" s="526"/>
      <c r="E65" s="896"/>
      <c r="F65" s="896"/>
      <c r="G65" s="896"/>
      <c r="H65" s="896"/>
      <c r="I65" s="896"/>
      <c r="J65" s="526"/>
      <c r="K65" s="526"/>
      <c r="L65" s="526"/>
      <c r="M65" s="526"/>
      <c r="N65" s="526"/>
      <c r="O65" s="526"/>
      <c r="P65" s="526"/>
      <c r="Q65" s="526"/>
      <c r="R65" s="526"/>
      <c r="S65" s="526"/>
      <c r="T65" s="526" t="s">
        <v>489</v>
      </c>
      <c r="U65" s="526" t="s">
        <v>1232</v>
      </c>
      <c r="V65" s="526" t="s">
        <v>2147</v>
      </c>
      <c r="W65" s="526" t="s">
        <v>414</v>
      </c>
      <c r="X65" s="526" t="s">
        <v>168</v>
      </c>
      <c r="Y65" s="526" t="s">
        <v>428</v>
      </c>
      <c r="Z65" s="526" t="s">
        <v>1668</v>
      </c>
      <c r="AA65" s="526" t="s">
        <v>1677</v>
      </c>
      <c r="AB65" s="526" t="s">
        <v>1776</v>
      </c>
      <c r="AC65" s="526" t="s">
        <v>2148</v>
      </c>
      <c r="AD65" s="526" t="s">
        <v>2149</v>
      </c>
      <c r="AE65" s="526" t="s">
        <v>2150</v>
      </c>
      <c r="AF65" s="2460"/>
      <c r="AG65" s="2760" t="s">
        <v>1242</v>
      </c>
    </row>
    <row r="66" spans="1:33" s="74" customFormat="1" ht="18" customHeight="1" x14ac:dyDescent="0.2">
      <c r="A66" s="494"/>
      <c r="B66" s="495"/>
      <c r="C66" s="2798"/>
      <c r="D66" s="527"/>
      <c r="E66" s="898"/>
      <c r="F66" s="898"/>
      <c r="G66" s="898"/>
      <c r="H66" s="898"/>
      <c r="I66" s="898"/>
      <c r="J66" s="527"/>
      <c r="K66" s="527"/>
      <c r="L66" s="527"/>
      <c r="M66" s="527"/>
      <c r="N66" s="527"/>
      <c r="O66" s="527"/>
      <c r="P66" s="527"/>
      <c r="Q66" s="527"/>
      <c r="R66" s="527"/>
      <c r="S66" s="527"/>
      <c r="T66" s="527">
        <v>2011</v>
      </c>
      <c r="U66" s="527">
        <v>2012</v>
      </c>
      <c r="V66" s="527">
        <v>2013</v>
      </c>
      <c r="W66" s="527">
        <v>2014</v>
      </c>
      <c r="X66" s="527">
        <v>2015</v>
      </c>
      <c r="Y66" s="527">
        <v>2016</v>
      </c>
      <c r="Z66" s="527">
        <v>2017</v>
      </c>
      <c r="AA66" s="527">
        <v>2018</v>
      </c>
      <c r="AB66" s="527">
        <v>2019</v>
      </c>
      <c r="AC66" s="527">
        <v>2020</v>
      </c>
      <c r="AD66" s="527">
        <v>2021</v>
      </c>
      <c r="AE66" s="527">
        <v>2022</v>
      </c>
      <c r="AF66" s="1148"/>
      <c r="AG66" s="2761"/>
    </row>
    <row r="67" spans="1:33" s="74" customFormat="1" ht="18" customHeight="1" x14ac:dyDescent="0.2">
      <c r="A67" s="494"/>
      <c r="B67" s="495"/>
      <c r="C67" s="472" t="s">
        <v>100</v>
      </c>
      <c r="D67" s="248"/>
      <c r="E67" s="933"/>
      <c r="F67" s="893"/>
      <c r="G67" s="893"/>
      <c r="H67" s="893"/>
      <c r="I67" s="893"/>
      <c r="J67" s="773"/>
      <c r="K67" s="248"/>
      <c r="L67" s="248"/>
      <c r="M67" s="248"/>
      <c r="N67" s="248"/>
      <c r="O67" s="773"/>
      <c r="P67" s="248"/>
      <c r="Q67" s="248"/>
      <c r="R67" s="248"/>
      <c r="S67" s="248"/>
      <c r="T67" s="773" t="s">
        <v>71</v>
      </c>
      <c r="U67" s="2418">
        <v>2.6137213781401547</v>
      </c>
      <c r="V67" s="2418">
        <v>-6.4977221718724447</v>
      </c>
      <c r="W67" s="2418">
        <v>-1.9813666955350806</v>
      </c>
      <c r="X67" s="2418">
        <v>10.356257286851921</v>
      </c>
      <c r="Y67" s="2418">
        <v>6.2433482738330159</v>
      </c>
      <c r="Z67" s="2418">
        <v>-5.4915072360339767E-2</v>
      </c>
      <c r="AA67" s="2418">
        <v>-10.831102596272091</v>
      </c>
      <c r="AB67" s="2418">
        <v>-5.2263280997457473</v>
      </c>
      <c r="AC67" s="2418">
        <v>-4.6248192275203941</v>
      </c>
      <c r="AD67" s="2418">
        <v>1.5832121361064599</v>
      </c>
      <c r="AE67" s="2418">
        <v>8.707650030167402</v>
      </c>
      <c r="AF67" s="2418"/>
      <c r="AG67" s="475" t="s">
        <v>1423</v>
      </c>
    </row>
    <row r="68" spans="1:33" s="74" customFormat="1" ht="18" customHeight="1" x14ac:dyDescent="0.2">
      <c r="A68" s="494"/>
      <c r="B68" s="495"/>
      <c r="C68" s="472" t="s">
        <v>80</v>
      </c>
      <c r="D68" s="248"/>
      <c r="E68" s="934"/>
      <c r="F68" s="893"/>
      <c r="G68" s="893"/>
      <c r="H68" s="893"/>
      <c r="I68" s="893"/>
      <c r="J68" s="773"/>
      <c r="K68" s="248"/>
      <c r="L68" s="248"/>
      <c r="M68" s="248"/>
      <c r="N68" s="248"/>
      <c r="O68" s="773"/>
      <c r="P68" s="248"/>
      <c r="Q68" s="248"/>
      <c r="R68" s="248"/>
      <c r="S68" s="248"/>
      <c r="T68" s="773" t="s">
        <v>71</v>
      </c>
      <c r="U68" s="2418">
        <v>1.7761379176937098</v>
      </c>
      <c r="V68" s="2418">
        <v>-4.5567432447327754</v>
      </c>
      <c r="W68" s="2418">
        <v>-5.1786283599395961</v>
      </c>
      <c r="X68" s="2418">
        <v>8.5325089173514677</v>
      </c>
      <c r="Y68" s="2418">
        <v>8.5242410456104913</v>
      </c>
      <c r="Z68" s="2418">
        <v>-0.49628310031999412</v>
      </c>
      <c r="AA68" s="2418">
        <v>-12.266746974542208</v>
      </c>
      <c r="AB68" s="2418">
        <v>-3.8986626208446618</v>
      </c>
      <c r="AC68" s="2418">
        <v>-4.2160751269009644</v>
      </c>
      <c r="AD68" s="2418">
        <v>-0.15565218325845898</v>
      </c>
      <c r="AE68" s="2418">
        <v>12.676284326629927</v>
      </c>
      <c r="AF68" s="2418"/>
      <c r="AG68" s="475" t="s">
        <v>1424</v>
      </c>
    </row>
    <row r="69" spans="1:33" s="74" customFormat="1" ht="18" customHeight="1" x14ac:dyDescent="0.2">
      <c r="A69" s="494"/>
      <c r="B69" s="495"/>
      <c r="C69" s="472" t="s">
        <v>81</v>
      </c>
      <c r="D69" s="248"/>
      <c r="E69" s="934"/>
      <c r="F69" s="893"/>
      <c r="G69" s="893"/>
      <c r="H69" s="893"/>
      <c r="I69" s="893"/>
      <c r="J69" s="773"/>
      <c r="K69" s="248"/>
      <c r="L69" s="248"/>
      <c r="M69" s="248"/>
      <c r="N69" s="248"/>
      <c r="O69" s="773"/>
      <c r="P69" s="248"/>
      <c r="Q69" s="248"/>
      <c r="R69" s="248"/>
      <c r="S69" s="248"/>
      <c r="T69" s="773" t="s">
        <v>71</v>
      </c>
      <c r="U69" s="2418">
        <v>-11.88190025343464</v>
      </c>
      <c r="V69" s="2418">
        <v>-2.1119235772474765</v>
      </c>
      <c r="W69" s="2418">
        <v>-0.45693246797968712</v>
      </c>
      <c r="X69" s="2418">
        <v>8.3079100110427628</v>
      </c>
      <c r="Y69" s="2418">
        <v>7.4606126340054146</v>
      </c>
      <c r="Z69" s="2418">
        <v>2.4187183493396436</v>
      </c>
      <c r="AA69" s="2418">
        <v>2.302435920827306</v>
      </c>
      <c r="AB69" s="2418">
        <v>-0.34643106296139425</v>
      </c>
      <c r="AC69" s="2418">
        <v>0.34652554066239016</v>
      </c>
      <c r="AD69" s="2418">
        <v>15.015537868966277</v>
      </c>
      <c r="AE69" s="2418">
        <v>1.1489838596029367</v>
      </c>
      <c r="AF69" s="2418"/>
      <c r="AG69" s="475" t="s">
        <v>1425</v>
      </c>
    </row>
    <row r="70" spans="1:33" s="74" customFormat="1" ht="18" customHeight="1" x14ac:dyDescent="0.2">
      <c r="A70" s="494"/>
      <c r="B70" s="495"/>
      <c r="C70" s="472" t="s">
        <v>82</v>
      </c>
      <c r="D70" s="248"/>
      <c r="E70" s="934"/>
      <c r="F70" s="893"/>
      <c r="G70" s="893"/>
      <c r="H70" s="893"/>
      <c r="I70" s="893"/>
      <c r="J70" s="773"/>
      <c r="K70" s="248"/>
      <c r="L70" s="248"/>
      <c r="M70" s="248"/>
      <c r="N70" s="248"/>
      <c r="O70" s="773"/>
      <c r="P70" s="248"/>
      <c r="Q70" s="248"/>
      <c r="R70" s="248"/>
      <c r="S70" s="248"/>
      <c r="T70" s="773" t="s">
        <v>71</v>
      </c>
      <c r="U70" s="2418">
        <v>9.6541646687475335</v>
      </c>
      <c r="V70" s="2418">
        <v>-13.611161693093631</v>
      </c>
      <c r="W70" s="2418">
        <v>8.6988448391132511</v>
      </c>
      <c r="X70" s="2418">
        <v>16.36708897078001</v>
      </c>
      <c r="Y70" s="2418">
        <v>-0.46384844570490635</v>
      </c>
      <c r="Z70" s="2418">
        <v>0.70046640441343566</v>
      </c>
      <c r="AA70" s="2418">
        <v>-9.7188291134606466</v>
      </c>
      <c r="AB70" s="2418">
        <v>-10.514855891258124</v>
      </c>
      <c r="AC70" s="2418">
        <v>-7.4733098928771113</v>
      </c>
      <c r="AD70" s="2418">
        <v>2.7424407302155895</v>
      </c>
      <c r="AE70" s="2418">
        <v>-1.0870139700667858</v>
      </c>
      <c r="AF70" s="2418"/>
      <c r="AG70" s="475" t="s">
        <v>1426</v>
      </c>
    </row>
    <row r="71" spans="1:33" s="74" customFormat="1" ht="18" customHeight="1" x14ac:dyDescent="0.2">
      <c r="A71" s="494"/>
      <c r="B71" s="495"/>
      <c r="C71" s="472" t="s">
        <v>102</v>
      </c>
      <c r="D71" s="248"/>
      <c r="E71" s="934"/>
      <c r="F71" s="893"/>
      <c r="G71" s="893"/>
      <c r="H71" s="893"/>
      <c r="I71" s="893"/>
      <c r="J71" s="773"/>
      <c r="K71" s="248"/>
      <c r="L71" s="248"/>
      <c r="M71" s="248"/>
      <c r="N71" s="248"/>
      <c r="O71" s="773"/>
      <c r="P71" s="248"/>
      <c r="Q71" s="248"/>
      <c r="R71" s="248"/>
      <c r="S71" s="248"/>
      <c r="T71" s="773" t="s">
        <v>71</v>
      </c>
      <c r="U71" s="2418">
        <v>-12.372226115103203</v>
      </c>
      <c r="V71" s="2418">
        <v>6.0911973040588485</v>
      </c>
      <c r="W71" s="2418">
        <v>0.63691671039005637</v>
      </c>
      <c r="X71" s="2418">
        <v>18.884103995818393</v>
      </c>
      <c r="Y71" s="2418">
        <v>3.0633965455382217</v>
      </c>
      <c r="Z71" s="2418">
        <v>3.9136039012044987</v>
      </c>
      <c r="AA71" s="2418">
        <v>-2.3381331485005985</v>
      </c>
      <c r="AB71" s="2418">
        <v>-2.1624051194165772</v>
      </c>
      <c r="AC71" s="2418">
        <v>-2.0150501867973847</v>
      </c>
      <c r="AD71" s="2418">
        <v>-5.6257075655194999</v>
      </c>
      <c r="AE71" s="2418">
        <v>19.206603555161394</v>
      </c>
      <c r="AF71" s="2418"/>
      <c r="AG71" s="624" t="s">
        <v>124</v>
      </c>
    </row>
    <row r="72" spans="1:33" s="74" customFormat="1" ht="18" customHeight="1" x14ac:dyDescent="0.2">
      <c r="A72" s="494"/>
      <c r="B72" s="495"/>
      <c r="C72" s="472" t="s">
        <v>103</v>
      </c>
      <c r="D72" s="248"/>
      <c r="E72" s="934"/>
      <c r="F72" s="893"/>
      <c r="G72" s="893"/>
      <c r="H72" s="893"/>
      <c r="I72" s="893"/>
      <c r="J72" s="773"/>
      <c r="K72" s="248"/>
      <c r="L72" s="248"/>
      <c r="M72" s="248"/>
      <c r="N72" s="248"/>
      <c r="O72" s="773"/>
      <c r="P72" s="248"/>
      <c r="Q72" s="248"/>
      <c r="R72" s="248"/>
      <c r="S72" s="248"/>
      <c r="T72" s="773" t="s">
        <v>71</v>
      </c>
      <c r="U72" s="2418">
        <v>2.0633510072755712</v>
      </c>
      <c r="V72" s="2418">
        <v>4.8876254932878505</v>
      </c>
      <c r="W72" s="2418">
        <v>-1.5585153228147464</v>
      </c>
      <c r="X72" s="2418">
        <v>4.374949208126333</v>
      </c>
      <c r="Y72" s="2418">
        <v>0.66795766628040543</v>
      </c>
      <c r="Z72" s="2418">
        <v>0.69059450053332583</v>
      </c>
      <c r="AA72" s="2418">
        <v>2.9735267935761645</v>
      </c>
      <c r="AB72" s="2418">
        <v>-3.9045266168021731</v>
      </c>
      <c r="AC72" s="2418">
        <v>-0.80788369453773656</v>
      </c>
      <c r="AD72" s="2418">
        <v>0.25420626875116703</v>
      </c>
      <c r="AE72" s="2418">
        <v>4.5329342107944148</v>
      </c>
      <c r="AF72" s="2418"/>
      <c r="AG72" s="624" t="s">
        <v>1434</v>
      </c>
    </row>
    <row r="73" spans="1:33" s="74" customFormat="1" ht="18" customHeight="1" x14ac:dyDescent="0.2">
      <c r="A73" s="494"/>
      <c r="B73" s="495"/>
      <c r="C73" s="472" t="s">
        <v>84</v>
      </c>
      <c r="D73" s="248"/>
      <c r="E73" s="934"/>
      <c r="F73" s="893"/>
      <c r="G73" s="893"/>
      <c r="H73" s="893"/>
      <c r="I73" s="893"/>
      <c r="J73" s="773"/>
      <c r="K73" s="248"/>
      <c r="L73" s="248"/>
      <c r="M73" s="248"/>
      <c r="N73" s="248"/>
      <c r="O73" s="773"/>
      <c r="P73" s="248"/>
      <c r="Q73" s="248"/>
      <c r="R73" s="248"/>
      <c r="S73" s="248"/>
      <c r="T73" s="773" t="s">
        <v>71</v>
      </c>
      <c r="U73" s="2418">
        <v>-1.0583926666366983</v>
      </c>
      <c r="V73" s="2418">
        <v>0.21674084922622683</v>
      </c>
      <c r="W73" s="2418">
        <v>8.7615738742208293E-2</v>
      </c>
      <c r="X73" s="2418">
        <v>-0.78281866586977777</v>
      </c>
      <c r="Y73" s="2418">
        <v>0.13908516096345913</v>
      </c>
      <c r="Z73" s="2418">
        <v>-9.0190674947840055</v>
      </c>
      <c r="AA73" s="2418">
        <v>-3.328801543009452</v>
      </c>
      <c r="AB73" s="2418">
        <v>5.2391938767722079</v>
      </c>
      <c r="AC73" s="2418">
        <v>-1.0594128757269283</v>
      </c>
      <c r="AD73" s="2418">
        <v>-0.9330415047680396</v>
      </c>
      <c r="AE73" s="2418">
        <v>11.554193330946116</v>
      </c>
      <c r="AF73" s="2418"/>
      <c r="AG73" s="475" t="s">
        <v>1424</v>
      </c>
    </row>
    <row r="74" spans="1:33" s="74" customFormat="1" ht="18" customHeight="1" x14ac:dyDescent="0.2">
      <c r="A74" s="494"/>
      <c r="B74" s="495"/>
      <c r="C74" s="472" t="s">
        <v>85</v>
      </c>
      <c r="D74" s="248"/>
      <c r="E74" s="934"/>
      <c r="F74" s="893"/>
      <c r="G74" s="893"/>
      <c r="H74" s="893"/>
      <c r="I74" s="893"/>
      <c r="J74" s="773"/>
      <c r="K74" s="248"/>
      <c r="L74" s="248"/>
      <c r="M74" s="248"/>
      <c r="N74" s="248"/>
      <c r="O74" s="773"/>
      <c r="P74" s="248"/>
      <c r="Q74" s="248"/>
      <c r="R74" s="248"/>
      <c r="S74" s="248"/>
      <c r="T74" s="773" t="s">
        <v>71</v>
      </c>
      <c r="U74" s="2418">
        <v>-2.6677158483475516</v>
      </c>
      <c r="V74" s="2418">
        <v>0.41085813788546144</v>
      </c>
      <c r="W74" s="2418">
        <v>5.1885056382607431</v>
      </c>
      <c r="X74" s="2418">
        <v>4.4401605473615158</v>
      </c>
      <c r="Y74" s="2418">
        <v>-14.256548868877372</v>
      </c>
      <c r="Z74" s="2418">
        <v>18.849509855618727</v>
      </c>
      <c r="AA74" s="2418">
        <v>5.3196512458054013</v>
      </c>
      <c r="AB74" s="2418">
        <v>-4.7503888855289329</v>
      </c>
      <c r="AC74" s="2418">
        <v>-0.58659332508564921</v>
      </c>
      <c r="AD74" s="2418">
        <v>4.004735254376679</v>
      </c>
      <c r="AE74" s="2418">
        <v>-1.4905709173572812</v>
      </c>
      <c r="AF74" s="2418"/>
      <c r="AG74" s="475" t="s">
        <v>1425</v>
      </c>
    </row>
    <row r="75" spans="1:33" s="74" customFormat="1" ht="18" customHeight="1" x14ac:dyDescent="0.2">
      <c r="A75" s="494"/>
      <c r="B75" s="495"/>
      <c r="C75" s="472" t="s">
        <v>787</v>
      </c>
      <c r="D75" s="248"/>
      <c r="E75" s="934"/>
      <c r="F75" s="893"/>
      <c r="G75" s="893"/>
      <c r="H75" s="893"/>
      <c r="I75" s="893"/>
      <c r="J75" s="773"/>
      <c r="K75" s="248"/>
      <c r="L75" s="248"/>
      <c r="M75" s="248"/>
      <c r="N75" s="248"/>
      <c r="O75" s="773"/>
      <c r="P75" s="248"/>
      <c r="Q75" s="248"/>
      <c r="R75" s="248"/>
      <c r="S75" s="248"/>
      <c r="T75" s="773" t="s">
        <v>71</v>
      </c>
      <c r="U75" s="2418">
        <v>-11.317899669887844</v>
      </c>
      <c r="V75" s="2418">
        <v>-9.7581109997688316</v>
      </c>
      <c r="W75" s="2418">
        <v>4.0874996041772693</v>
      </c>
      <c r="X75" s="2418">
        <v>22.769901076587097</v>
      </c>
      <c r="Y75" s="2418">
        <v>2.7553715222842223</v>
      </c>
      <c r="Z75" s="2418">
        <v>0.81614768351612188</v>
      </c>
      <c r="AA75" s="2418">
        <v>1.5101051590909798</v>
      </c>
      <c r="AB75" s="2418">
        <v>1.9211063901569236</v>
      </c>
      <c r="AC75" s="2418">
        <v>3.4880592311661962</v>
      </c>
      <c r="AD75" s="2418">
        <v>-3.4688516631607658</v>
      </c>
      <c r="AE75" s="2418">
        <v>-36.830486024378487</v>
      </c>
      <c r="AF75" s="2418"/>
      <c r="AG75" s="475" t="s">
        <v>1426</v>
      </c>
    </row>
    <row r="76" spans="1:33" s="74" customFormat="1" ht="18" customHeight="1" x14ac:dyDescent="0.2">
      <c r="A76" s="494"/>
      <c r="B76" s="495"/>
      <c r="C76" s="472" t="s">
        <v>87</v>
      </c>
      <c r="D76" s="248"/>
      <c r="E76" s="934"/>
      <c r="F76" s="893"/>
      <c r="G76" s="893"/>
      <c r="H76" s="893"/>
      <c r="I76" s="893"/>
      <c r="J76" s="773"/>
      <c r="K76" s="248"/>
      <c r="L76" s="248"/>
      <c r="M76" s="248"/>
      <c r="N76" s="248"/>
      <c r="O76" s="773"/>
      <c r="P76" s="248"/>
      <c r="Q76" s="248"/>
      <c r="R76" s="248"/>
      <c r="S76" s="248"/>
      <c r="T76" s="773" t="s">
        <v>71</v>
      </c>
      <c r="U76" s="2418">
        <v>-3.7301213845438275</v>
      </c>
      <c r="V76" s="2418">
        <v>4.6764736239989224</v>
      </c>
      <c r="W76" s="2418">
        <v>-6.1260009093595418</v>
      </c>
      <c r="X76" s="2418">
        <v>16.049729916244381</v>
      </c>
      <c r="Y76" s="2418">
        <v>9.2546097604647706</v>
      </c>
      <c r="Z76" s="2418">
        <v>7.4788327143753497</v>
      </c>
      <c r="AA76" s="2418">
        <v>-6.752657077157032</v>
      </c>
      <c r="AB76" s="2418">
        <v>-4.715155344970146</v>
      </c>
      <c r="AC76" s="2418">
        <v>5.5257799559416121E-2</v>
      </c>
      <c r="AD76" s="2418">
        <v>-15.184362782509787</v>
      </c>
      <c r="AE76" s="2418">
        <v>14.534215861234422</v>
      </c>
      <c r="AF76" s="2418"/>
      <c r="AG76" s="475" t="s">
        <v>1427</v>
      </c>
    </row>
    <row r="77" spans="1:33" s="74" customFormat="1" ht="18" customHeight="1" x14ac:dyDescent="0.2">
      <c r="A77" s="494"/>
      <c r="B77" s="495"/>
      <c r="C77" s="472" t="s">
        <v>789</v>
      </c>
      <c r="D77" s="248"/>
      <c r="E77" s="934"/>
      <c r="F77" s="893"/>
      <c r="G77" s="893"/>
      <c r="H77" s="893"/>
      <c r="I77" s="893"/>
      <c r="J77" s="773"/>
      <c r="K77" s="248"/>
      <c r="L77" s="248"/>
      <c r="M77" s="248"/>
      <c r="N77" s="248"/>
      <c r="O77" s="773"/>
      <c r="P77" s="248"/>
      <c r="Q77" s="248"/>
      <c r="R77" s="248"/>
      <c r="S77" s="248"/>
      <c r="T77" s="773" t="s">
        <v>71</v>
      </c>
      <c r="U77" s="2418">
        <v>-19.125448391758571</v>
      </c>
      <c r="V77" s="2418">
        <v>12.22809722626601</v>
      </c>
      <c r="W77" s="2418">
        <v>-9.6482959311975147</v>
      </c>
      <c r="X77" s="2418">
        <v>25.208923057690381</v>
      </c>
      <c r="Y77" s="2418">
        <v>-18.864537210107201</v>
      </c>
      <c r="Z77" s="2418">
        <v>1.3899815998325238</v>
      </c>
      <c r="AA77" s="2418">
        <v>11.147185060868114</v>
      </c>
      <c r="AB77" s="2418">
        <v>-8.8590176572837862</v>
      </c>
      <c r="AC77" s="2418">
        <v>8.2382136064156786</v>
      </c>
      <c r="AD77" s="2418">
        <v>-28.674398446432537</v>
      </c>
      <c r="AE77" s="2418">
        <v>60.214297996398322</v>
      </c>
      <c r="AF77" s="2418"/>
      <c r="AG77" s="475" t="s">
        <v>1428</v>
      </c>
    </row>
    <row r="78" spans="1:33" s="74" customFormat="1" ht="18" customHeight="1" x14ac:dyDescent="0.2">
      <c r="A78" s="494"/>
      <c r="B78" s="495"/>
      <c r="C78" s="472" t="s">
        <v>790</v>
      </c>
      <c r="D78" s="248"/>
      <c r="E78" s="934"/>
      <c r="F78" s="893"/>
      <c r="G78" s="893"/>
      <c r="H78" s="893"/>
      <c r="I78" s="893"/>
      <c r="J78" s="773"/>
      <c r="K78" s="248"/>
      <c r="L78" s="248"/>
      <c r="M78" s="248"/>
      <c r="N78" s="248"/>
      <c r="O78" s="773"/>
      <c r="P78" s="248"/>
      <c r="Q78" s="248"/>
      <c r="R78" s="248"/>
      <c r="S78" s="248"/>
      <c r="T78" s="773" t="s">
        <v>71</v>
      </c>
      <c r="U78" s="2418">
        <v>-1.542421454359677</v>
      </c>
      <c r="V78" s="2418">
        <v>26.112681769842471</v>
      </c>
      <c r="W78" s="2418">
        <v>-17.888261592807197</v>
      </c>
      <c r="X78" s="2418">
        <v>6.8034432891651786</v>
      </c>
      <c r="Y78" s="2418">
        <v>-21.700930870949421</v>
      </c>
      <c r="Z78" s="2418">
        <v>16.540513748462192</v>
      </c>
      <c r="AA78" s="2418">
        <v>-21.40917610408043</v>
      </c>
      <c r="AB78" s="2418">
        <v>5.2342491777623845</v>
      </c>
      <c r="AC78" s="2418">
        <v>20.978532288215312</v>
      </c>
      <c r="AD78" s="2418">
        <v>7.3001043342929339</v>
      </c>
      <c r="AE78" s="2418">
        <v>14.052843937750303</v>
      </c>
      <c r="AF78" s="2418"/>
      <c r="AG78" s="475" t="s">
        <v>1429</v>
      </c>
    </row>
    <row r="79" spans="1:33" s="74" customFormat="1" ht="18" customHeight="1" x14ac:dyDescent="0.2">
      <c r="A79" s="494"/>
      <c r="B79" s="495"/>
      <c r="C79" s="472" t="s">
        <v>88</v>
      </c>
      <c r="D79" s="248"/>
      <c r="E79" s="934"/>
      <c r="F79" s="893"/>
      <c r="G79" s="893"/>
      <c r="H79" s="893"/>
      <c r="I79" s="893"/>
      <c r="J79" s="773"/>
      <c r="K79" s="248"/>
      <c r="L79" s="248"/>
      <c r="M79" s="248"/>
      <c r="N79" s="248"/>
      <c r="O79" s="773"/>
      <c r="P79" s="248"/>
      <c r="Q79" s="248"/>
      <c r="R79" s="248"/>
      <c r="S79" s="248"/>
      <c r="T79" s="773" t="s">
        <v>71</v>
      </c>
      <c r="U79" s="2418">
        <v>-6.453947323589948</v>
      </c>
      <c r="V79" s="2418">
        <v>3.9560777236776978</v>
      </c>
      <c r="W79" s="2418">
        <v>11.284379852836013</v>
      </c>
      <c r="X79" s="2418">
        <v>-8.0874934839153312</v>
      </c>
      <c r="Y79" s="2418">
        <v>20.96186138932028</v>
      </c>
      <c r="Z79" s="2418">
        <v>-13.314348913184826</v>
      </c>
      <c r="AA79" s="2418">
        <v>-2.5391776156530987</v>
      </c>
      <c r="AB79" s="2418">
        <v>-5.4919500350085411</v>
      </c>
      <c r="AC79" s="2418">
        <v>23.272498794613881</v>
      </c>
      <c r="AD79" s="2418">
        <v>22.157209937781808</v>
      </c>
      <c r="AE79" s="2418">
        <v>-15.410505503556882</v>
      </c>
      <c r="AF79" s="2418"/>
      <c r="AG79" s="475" t="s">
        <v>1430</v>
      </c>
    </row>
    <row r="80" spans="1:33" s="74" customFormat="1" ht="18" customHeight="1" x14ac:dyDescent="0.2">
      <c r="A80" s="494"/>
      <c r="B80" s="495"/>
      <c r="C80" s="472" t="s">
        <v>89</v>
      </c>
      <c r="D80" s="248"/>
      <c r="E80" s="934"/>
      <c r="F80" s="893"/>
      <c r="G80" s="893"/>
      <c r="H80" s="893"/>
      <c r="I80" s="893"/>
      <c r="J80" s="773"/>
      <c r="K80" s="248"/>
      <c r="L80" s="248"/>
      <c r="M80" s="248"/>
      <c r="N80" s="248"/>
      <c r="O80" s="773"/>
      <c r="P80" s="248"/>
      <c r="Q80" s="248"/>
      <c r="R80" s="248"/>
      <c r="S80" s="248"/>
      <c r="T80" s="773" t="s">
        <v>71</v>
      </c>
      <c r="U80" s="2418">
        <v>3.2834097331470247</v>
      </c>
      <c r="V80" s="2418">
        <v>5.6534826115956394</v>
      </c>
      <c r="W80" s="2418">
        <v>5.9852757939200307</v>
      </c>
      <c r="X80" s="2418">
        <v>11.869367126016627</v>
      </c>
      <c r="Y80" s="2418">
        <v>-7.0440029645024822</v>
      </c>
      <c r="Z80" s="2418">
        <v>-1.7872793098677509</v>
      </c>
      <c r="AA80" s="2418">
        <v>12.355365673287011</v>
      </c>
      <c r="AB80" s="2418">
        <v>-6.8759685318760315</v>
      </c>
      <c r="AC80" s="2418">
        <v>3.5621618322502435</v>
      </c>
      <c r="AD80" s="2418">
        <v>-1.5214912962736471</v>
      </c>
      <c r="AE80" s="2418">
        <v>2.0911381406901963</v>
      </c>
      <c r="AF80" s="2418"/>
      <c r="AG80" s="475" t="s">
        <v>1431</v>
      </c>
    </row>
    <row r="81" spans="1:33" s="74" customFormat="1" ht="18" customHeight="1" x14ac:dyDescent="0.2">
      <c r="A81" s="494"/>
      <c r="B81" s="495"/>
      <c r="C81" s="472" t="s">
        <v>793</v>
      </c>
      <c r="D81" s="248"/>
      <c r="E81" s="934"/>
      <c r="F81" s="893"/>
      <c r="G81" s="893"/>
      <c r="H81" s="893"/>
      <c r="I81" s="893"/>
      <c r="J81" s="773"/>
      <c r="K81" s="248"/>
      <c r="L81" s="248"/>
      <c r="M81" s="248"/>
      <c r="N81" s="248"/>
      <c r="O81" s="773"/>
      <c r="P81" s="248"/>
      <c r="Q81" s="248"/>
      <c r="R81" s="248"/>
      <c r="S81" s="248"/>
      <c r="T81" s="773" t="s">
        <v>71</v>
      </c>
      <c r="U81" s="2418">
        <v>-8.5715836392972413</v>
      </c>
      <c r="V81" s="2418">
        <v>11.699379084788486</v>
      </c>
      <c r="W81" s="2418">
        <v>4.8736829283512639</v>
      </c>
      <c r="X81" s="2418">
        <v>13.432940611037525</v>
      </c>
      <c r="Y81" s="2418">
        <v>-16.885179156155029</v>
      </c>
      <c r="Z81" s="2418">
        <v>6.5721769116624751</v>
      </c>
      <c r="AA81" s="2418">
        <v>10.58286258217529</v>
      </c>
      <c r="AB81" s="2418">
        <v>-16.091959487272234</v>
      </c>
      <c r="AC81" s="2418">
        <v>-11.181577790567355</v>
      </c>
      <c r="AD81" s="2418">
        <v>6.2972224941463262</v>
      </c>
      <c r="AE81" s="2418">
        <v>3.284509116371237</v>
      </c>
      <c r="AF81" s="2418"/>
      <c r="AG81" s="475" t="s">
        <v>1432</v>
      </c>
    </row>
    <row r="82" spans="1:33" s="74" customFormat="1" ht="18" customHeight="1" x14ac:dyDescent="0.2">
      <c r="A82" s="494"/>
      <c r="B82" s="495"/>
      <c r="C82" s="472" t="s">
        <v>794</v>
      </c>
      <c r="D82" s="248"/>
      <c r="E82" s="934"/>
      <c r="F82" s="893"/>
      <c r="G82" s="893"/>
      <c r="H82" s="893"/>
      <c r="I82" s="893"/>
      <c r="J82" s="773"/>
      <c r="K82" s="248"/>
      <c r="L82" s="248"/>
      <c r="M82" s="248"/>
      <c r="N82" s="248"/>
      <c r="O82" s="773"/>
      <c r="P82" s="248"/>
      <c r="Q82" s="248"/>
      <c r="R82" s="248"/>
      <c r="S82" s="248"/>
      <c r="T82" s="773" t="s">
        <v>71</v>
      </c>
      <c r="U82" s="2418">
        <v>-0.15109565117380486</v>
      </c>
      <c r="V82" s="2418">
        <v>-17.965514769585887</v>
      </c>
      <c r="W82" s="2418">
        <v>16.76330466396907</v>
      </c>
      <c r="X82" s="2418">
        <v>22.743328688092767</v>
      </c>
      <c r="Y82" s="2418">
        <v>-5.6151292850244783</v>
      </c>
      <c r="Z82" s="2418">
        <v>10.129362330310432</v>
      </c>
      <c r="AA82" s="2418">
        <v>2.9960968576962177</v>
      </c>
      <c r="AB82" s="2418">
        <v>0.24532295084516154</v>
      </c>
      <c r="AC82" s="2418">
        <v>-0.23984429383747674</v>
      </c>
      <c r="AD82" s="2418">
        <v>24.779348766676268</v>
      </c>
      <c r="AE82" s="2418">
        <v>-7.7413266910871918</v>
      </c>
      <c r="AF82" s="2418"/>
      <c r="AG82" s="475" t="s">
        <v>529</v>
      </c>
    </row>
    <row r="83" spans="1:33" s="74" customFormat="1" ht="18" customHeight="1" x14ac:dyDescent="0.2">
      <c r="A83" s="494"/>
      <c r="B83" s="495"/>
      <c r="C83" s="472" t="s">
        <v>91</v>
      </c>
      <c r="D83" s="248"/>
      <c r="E83" s="934"/>
      <c r="F83" s="893"/>
      <c r="G83" s="893"/>
      <c r="H83" s="893"/>
      <c r="I83" s="893"/>
      <c r="J83" s="773"/>
      <c r="K83" s="248"/>
      <c r="L83" s="248"/>
      <c r="M83" s="248"/>
      <c r="N83" s="248"/>
      <c r="O83" s="773"/>
      <c r="P83" s="248"/>
      <c r="Q83" s="248"/>
      <c r="R83" s="248"/>
      <c r="S83" s="248"/>
      <c r="T83" s="773" t="s">
        <v>71</v>
      </c>
      <c r="U83" s="2418">
        <v>20.726233113414395</v>
      </c>
      <c r="V83" s="2418">
        <v>10.073403763221812</v>
      </c>
      <c r="W83" s="2418">
        <v>5.78663007740845</v>
      </c>
      <c r="X83" s="2418">
        <v>-3.1428268050886055</v>
      </c>
      <c r="Y83" s="2418">
        <v>9.4256178716367156</v>
      </c>
      <c r="Z83" s="2418">
        <v>2.3623358709017772</v>
      </c>
      <c r="AA83" s="2418">
        <v>14.438361076698802</v>
      </c>
      <c r="AB83" s="2418">
        <v>-4.8963181303691705</v>
      </c>
      <c r="AC83" s="2418">
        <v>-8.0258621981165295</v>
      </c>
      <c r="AD83" s="2418">
        <v>4.5632895300105947</v>
      </c>
      <c r="AE83" s="2418">
        <v>-0.49339940490191747</v>
      </c>
      <c r="AF83" s="2418"/>
      <c r="AG83" s="475" t="s">
        <v>530</v>
      </c>
    </row>
    <row r="84" spans="1:33" s="74" customFormat="1" ht="18" customHeight="1" x14ac:dyDescent="0.2">
      <c r="A84" s="494"/>
      <c r="B84" s="495"/>
      <c r="C84" s="472" t="s">
        <v>796</v>
      </c>
      <c r="D84" s="248"/>
      <c r="E84" s="934"/>
      <c r="F84" s="893"/>
      <c r="G84" s="893"/>
      <c r="H84" s="893"/>
      <c r="I84" s="893"/>
      <c r="J84" s="773"/>
      <c r="K84" s="248"/>
      <c r="L84" s="248"/>
      <c r="M84" s="248"/>
      <c r="N84" s="248"/>
      <c r="O84" s="773"/>
      <c r="P84" s="248"/>
      <c r="Q84" s="248"/>
      <c r="R84" s="248"/>
      <c r="S84" s="248"/>
      <c r="T84" s="773" t="s">
        <v>71</v>
      </c>
      <c r="U84" s="2418">
        <v>-33.936438998788653</v>
      </c>
      <c r="V84" s="2418">
        <v>9.6269765158298668</v>
      </c>
      <c r="W84" s="2418">
        <v>15.737880253648196</v>
      </c>
      <c r="X84" s="2418">
        <v>-15.248771850961628</v>
      </c>
      <c r="Y84" s="2418">
        <v>-25.610159402868462</v>
      </c>
      <c r="Z84" s="2418">
        <v>-18.457646169215035</v>
      </c>
      <c r="AA84" s="2418">
        <v>23.666490531160278</v>
      </c>
      <c r="AB84" s="2418">
        <v>-33.816055483902296</v>
      </c>
      <c r="AC84" s="2418">
        <v>-9.5727402167930524</v>
      </c>
      <c r="AD84" s="2418">
        <v>24.987505985273707</v>
      </c>
      <c r="AE84" s="2418">
        <v>14.295175775228429</v>
      </c>
      <c r="AF84" s="2418"/>
      <c r="AG84" s="475" t="s">
        <v>531</v>
      </c>
    </row>
    <row r="85" spans="1:33" s="74" customFormat="1" ht="18" customHeight="1" x14ac:dyDescent="0.2">
      <c r="A85" s="494"/>
      <c r="B85" s="495"/>
      <c r="C85" s="472" t="s">
        <v>92</v>
      </c>
      <c r="D85" s="248"/>
      <c r="E85" s="934"/>
      <c r="F85" s="893"/>
      <c r="G85" s="893"/>
      <c r="H85" s="893"/>
      <c r="I85" s="893"/>
      <c r="J85" s="773"/>
      <c r="K85" s="248"/>
      <c r="L85" s="248"/>
      <c r="M85" s="248"/>
      <c r="N85" s="248"/>
      <c r="O85" s="773"/>
      <c r="P85" s="248"/>
      <c r="Q85" s="248"/>
      <c r="R85" s="248"/>
      <c r="S85" s="248"/>
      <c r="T85" s="773" t="s">
        <v>71</v>
      </c>
      <c r="U85" s="2418">
        <v>15.142472524997563</v>
      </c>
      <c r="V85" s="2418">
        <v>7.3631749589931017</v>
      </c>
      <c r="W85" s="2418">
        <v>-9.1940377799015529</v>
      </c>
      <c r="X85" s="2418">
        <v>1.0675270030920725</v>
      </c>
      <c r="Y85" s="2418">
        <v>4.4817753776546398</v>
      </c>
      <c r="Z85" s="2418">
        <v>3.4910963469948264</v>
      </c>
      <c r="AA85" s="2418">
        <v>2.2171966320853498</v>
      </c>
      <c r="AB85" s="2418">
        <v>-3.6507138206605116</v>
      </c>
      <c r="AC85" s="2418">
        <v>1.1183707571321921</v>
      </c>
      <c r="AD85" s="2418">
        <v>-2.7807153392508721</v>
      </c>
      <c r="AE85" s="2418">
        <v>8.4014626743927465</v>
      </c>
      <c r="AF85" s="2418"/>
      <c r="AG85" s="475" t="s">
        <v>125</v>
      </c>
    </row>
    <row r="86" spans="1:33" s="74" customFormat="1" ht="18" customHeight="1" x14ac:dyDescent="0.2">
      <c r="A86" s="494"/>
      <c r="B86" s="495"/>
      <c r="C86" s="472" t="s">
        <v>6</v>
      </c>
      <c r="D86" s="248"/>
      <c r="E86" s="934"/>
      <c r="F86" s="893"/>
      <c r="G86" s="893"/>
      <c r="H86" s="893"/>
      <c r="I86" s="893"/>
      <c r="J86" s="773"/>
      <c r="K86" s="248"/>
      <c r="L86" s="248"/>
      <c r="M86" s="248"/>
      <c r="N86" s="248"/>
      <c r="O86" s="773"/>
      <c r="P86" s="248"/>
      <c r="Q86" s="248"/>
      <c r="R86" s="248"/>
      <c r="S86" s="248"/>
      <c r="T86" s="773" t="s">
        <v>71</v>
      </c>
      <c r="U86" s="2418">
        <v>5.8981346134740376</v>
      </c>
      <c r="V86" s="2418">
        <v>-4.8710390081523558</v>
      </c>
      <c r="W86" s="2418">
        <v>2.7008904364694164</v>
      </c>
      <c r="X86" s="2418">
        <v>-6.3461688540324079</v>
      </c>
      <c r="Y86" s="2418">
        <v>0.87400702256632545</v>
      </c>
      <c r="Z86" s="2418">
        <v>3.8746453292610283</v>
      </c>
      <c r="AA86" s="2418">
        <v>-9.704372747609824</v>
      </c>
      <c r="AB86" s="2418">
        <v>1.1272959869931265</v>
      </c>
      <c r="AC86" s="2418">
        <v>8.9370694364525161</v>
      </c>
      <c r="AD86" s="2418">
        <v>20.393112218188914</v>
      </c>
      <c r="AE86" s="2418">
        <v>-0.99839245064281545</v>
      </c>
      <c r="AF86" s="2418"/>
      <c r="AG86" s="475" t="s">
        <v>126</v>
      </c>
    </row>
    <row r="87" spans="1:33" s="74" customFormat="1" ht="18" customHeight="1" x14ac:dyDescent="0.2">
      <c r="A87" s="494"/>
      <c r="B87" s="495"/>
      <c r="C87" s="472" t="s">
        <v>5</v>
      </c>
      <c r="D87" s="248"/>
      <c r="E87" s="934"/>
      <c r="F87" s="893"/>
      <c r="G87" s="893"/>
      <c r="H87" s="893"/>
      <c r="I87" s="893"/>
      <c r="J87" s="773"/>
      <c r="K87" s="248"/>
      <c r="L87" s="248"/>
      <c r="M87" s="248"/>
      <c r="N87" s="248"/>
      <c r="O87" s="773"/>
      <c r="P87" s="248"/>
      <c r="Q87" s="248"/>
      <c r="R87" s="248"/>
      <c r="S87" s="248"/>
      <c r="T87" s="773" t="s">
        <v>71</v>
      </c>
      <c r="U87" s="2418">
        <v>-0.78604111379823038</v>
      </c>
      <c r="V87" s="2418">
        <v>2.8983190619218835</v>
      </c>
      <c r="W87" s="2418">
        <v>-5.1720555013529683</v>
      </c>
      <c r="X87" s="2418">
        <v>8.2901325492691811</v>
      </c>
      <c r="Y87" s="2418">
        <v>-0.34108134912135268</v>
      </c>
      <c r="Z87" s="2418">
        <v>-2.69175950860705</v>
      </c>
      <c r="AA87" s="2418">
        <v>8.235833575026529</v>
      </c>
      <c r="AB87" s="2418">
        <v>-0.77980750491930539</v>
      </c>
      <c r="AC87" s="2418">
        <v>0.78469539341334826</v>
      </c>
      <c r="AD87" s="2418">
        <v>5.0936360155402705</v>
      </c>
      <c r="AE87" s="2418">
        <v>8.0374314614826368</v>
      </c>
      <c r="AF87" s="2418"/>
      <c r="AG87" s="475" t="s">
        <v>127</v>
      </c>
    </row>
    <row r="88" spans="1:33" s="74" customFormat="1" ht="18" customHeight="1" x14ac:dyDescent="0.2">
      <c r="A88" s="494"/>
      <c r="B88" s="495"/>
      <c r="C88" s="472" t="s">
        <v>104</v>
      </c>
      <c r="D88" s="248"/>
      <c r="E88" s="934"/>
      <c r="F88" s="893"/>
      <c r="G88" s="893"/>
      <c r="H88" s="893"/>
      <c r="I88" s="893"/>
      <c r="J88" s="773"/>
      <c r="K88" s="248"/>
      <c r="L88" s="248"/>
      <c r="M88" s="248"/>
      <c r="N88" s="248"/>
      <c r="O88" s="773"/>
      <c r="P88" s="248"/>
      <c r="Q88" s="248"/>
      <c r="R88" s="248"/>
      <c r="S88" s="248"/>
      <c r="T88" s="773" t="s">
        <v>71</v>
      </c>
      <c r="U88" s="2418">
        <v>-3.5942089253136356</v>
      </c>
      <c r="V88" s="2418">
        <v>-0.99622008903563763</v>
      </c>
      <c r="W88" s="2418">
        <v>8.1598660022108795</v>
      </c>
      <c r="X88" s="2418">
        <v>11.543952913688438</v>
      </c>
      <c r="Y88" s="2418">
        <v>-0.66424387879567837</v>
      </c>
      <c r="Z88" s="2418">
        <v>0.5911584057883168</v>
      </c>
      <c r="AA88" s="2418">
        <v>-0.27358287539996917</v>
      </c>
      <c r="AB88" s="2418">
        <v>4.2439809010414331</v>
      </c>
      <c r="AC88" s="2418">
        <v>1.3792565738796059</v>
      </c>
      <c r="AD88" s="2418">
        <v>-9.7570755328812648</v>
      </c>
      <c r="AE88" s="2418">
        <v>9.3020516203597516</v>
      </c>
      <c r="AF88" s="2418"/>
      <c r="AG88" s="624" t="s">
        <v>128</v>
      </c>
    </row>
    <row r="89" spans="1:33" s="74" customFormat="1" ht="18" customHeight="1" x14ac:dyDescent="0.2">
      <c r="A89" s="494"/>
      <c r="B89" s="495"/>
      <c r="C89" s="472" t="s">
        <v>93</v>
      </c>
      <c r="D89" s="248"/>
      <c r="E89" s="934"/>
      <c r="F89" s="893"/>
      <c r="G89" s="893"/>
      <c r="H89" s="893"/>
      <c r="I89" s="893"/>
      <c r="J89" s="773"/>
      <c r="K89" s="248"/>
      <c r="L89" s="248"/>
      <c r="M89" s="248"/>
      <c r="N89" s="248"/>
      <c r="O89" s="773"/>
      <c r="P89" s="248"/>
      <c r="Q89" s="248"/>
      <c r="R89" s="248"/>
      <c r="S89" s="248"/>
      <c r="T89" s="773" t="s">
        <v>71</v>
      </c>
      <c r="U89" s="2418">
        <v>-11.838518733568815</v>
      </c>
      <c r="V89" s="2418">
        <v>-2.8466365415927286</v>
      </c>
      <c r="W89" s="2418">
        <v>16.699934092834944</v>
      </c>
      <c r="X89" s="2418">
        <v>23.071151379218534</v>
      </c>
      <c r="Y89" s="2418">
        <v>-3.4049415574624819</v>
      </c>
      <c r="Z89" s="2418">
        <v>2.9365655688196046</v>
      </c>
      <c r="AA89" s="2418">
        <v>1.1181729475988389</v>
      </c>
      <c r="AB89" s="2418">
        <v>12.46576950160394</v>
      </c>
      <c r="AC89" s="2418">
        <v>-0.96932593584593274</v>
      </c>
      <c r="AD89" s="2418">
        <v>-28.633817081238032</v>
      </c>
      <c r="AE89" s="2418">
        <v>15.415029489692955</v>
      </c>
      <c r="AF89" s="2418"/>
      <c r="AG89" s="475" t="s">
        <v>1424</v>
      </c>
    </row>
    <row r="90" spans="1:33" s="74" customFormat="1" ht="18" customHeight="1" x14ac:dyDescent="0.2">
      <c r="A90" s="494"/>
      <c r="B90" s="495"/>
      <c r="C90" s="472" t="s">
        <v>94</v>
      </c>
      <c r="D90" s="248"/>
      <c r="E90" s="934"/>
      <c r="F90" s="893"/>
      <c r="G90" s="893"/>
      <c r="H90" s="893"/>
      <c r="I90" s="893"/>
      <c r="J90" s="773"/>
      <c r="K90" s="248"/>
      <c r="L90" s="248"/>
      <c r="M90" s="248"/>
      <c r="N90" s="248"/>
      <c r="O90" s="773"/>
      <c r="P90" s="248"/>
      <c r="Q90" s="248"/>
      <c r="R90" s="248"/>
      <c r="S90" s="248"/>
      <c r="T90" s="773" t="s">
        <v>71</v>
      </c>
      <c r="U90" s="2418">
        <v>1.8976335300965097</v>
      </c>
      <c r="V90" s="2418">
        <v>7.0248400865202676E-2</v>
      </c>
      <c r="W90" s="2418">
        <v>3.3813533189016143</v>
      </c>
      <c r="X90" s="2418">
        <v>4.2630778640937228</v>
      </c>
      <c r="Y90" s="2418">
        <v>1.3791244690276372</v>
      </c>
      <c r="Z90" s="2418">
        <v>-1.0749764514197846</v>
      </c>
      <c r="AA90" s="2418">
        <v>-1.3023532798132287</v>
      </c>
      <c r="AB90" s="2418">
        <v>-1.9825211735191473</v>
      </c>
      <c r="AC90" s="2418">
        <v>3.4200567590436659</v>
      </c>
      <c r="AD90" s="2418">
        <v>5.9496862036310327</v>
      </c>
      <c r="AE90" s="2418">
        <v>5.8759105292437885</v>
      </c>
      <c r="AF90" s="2418"/>
      <c r="AG90" s="475" t="s">
        <v>1425</v>
      </c>
    </row>
    <row r="91" spans="1:33" s="74" customFormat="1" ht="18" customHeight="1" x14ac:dyDescent="0.2">
      <c r="A91" s="494"/>
      <c r="B91" s="495"/>
      <c r="C91" s="472" t="s">
        <v>106</v>
      </c>
      <c r="D91" s="248"/>
      <c r="E91" s="934"/>
      <c r="F91" s="893"/>
      <c r="G91" s="893"/>
      <c r="H91" s="893"/>
      <c r="I91" s="893"/>
      <c r="J91" s="773"/>
      <c r="K91" s="248"/>
      <c r="L91" s="248"/>
      <c r="M91" s="248"/>
      <c r="N91" s="248"/>
      <c r="O91" s="773"/>
      <c r="P91" s="248"/>
      <c r="Q91" s="248"/>
      <c r="R91" s="248"/>
      <c r="S91" s="248"/>
      <c r="T91" s="773" t="s">
        <v>71</v>
      </c>
      <c r="U91" s="2418">
        <v>-14.046103432713108</v>
      </c>
      <c r="V91" s="2418">
        <v>2.3199071949380867</v>
      </c>
      <c r="W91" s="2418">
        <v>0.168897477729546</v>
      </c>
      <c r="X91" s="2418">
        <v>6.2406762575423436</v>
      </c>
      <c r="Y91" s="2418">
        <v>3.905558310159174</v>
      </c>
      <c r="Z91" s="2418">
        <v>3.0417617570495104</v>
      </c>
      <c r="AA91" s="2418">
        <v>0.43657406327985981</v>
      </c>
      <c r="AB91" s="2418">
        <v>7.6795136445044321</v>
      </c>
      <c r="AC91" s="2418">
        <v>3.3476548007996598</v>
      </c>
      <c r="AD91" s="2418">
        <v>-1.2022986496513677</v>
      </c>
      <c r="AE91" s="2418">
        <v>-3.4401738007886928</v>
      </c>
      <c r="AF91" s="2418"/>
      <c r="AG91" s="624" t="s">
        <v>129</v>
      </c>
    </row>
    <row r="92" spans="1:33" s="74" customFormat="1" ht="18" customHeight="1" x14ac:dyDescent="0.2">
      <c r="A92" s="494"/>
      <c r="B92" s="495"/>
      <c r="C92" s="472" t="s">
        <v>108</v>
      </c>
      <c r="D92" s="248"/>
      <c r="E92" s="934"/>
      <c r="F92" s="893"/>
      <c r="G92" s="893"/>
      <c r="H92" s="893"/>
      <c r="I92" s="893"/>
      <c r="J92" s="773"/>
      <c r="K92" s="248"/>
      <c r="L92" s="248"/>
      <c r="M92" s="248"/>
      <c r="N92" s="248"/>
      <c r="O92" s="773"/>
      <c r="P92" s="248"/>
      <c r="Q92" s="248"/>
      <c r="R92" s="248"/>
      <c r="S92" s="248"/>
      <c r="T92" s="773" t="s">
        <v>71</v>
      </c>
      <c r="U92" s="2418">
        <v>2.6956094850993706</v>
      </c>
      <c r="V92" s="2418">
        <v>4.1605079593092453</v>
      </c>
      <c r="W92" s="2418">
        <v>-1.1408055114236704</v>
      </c>
      <c r="X92" s="2418">
        <v>0.79068638617683096</v>
      </c>
      <c r="Y92" s="2418">
        <v>-0.69035611819319165</v>
      </c>
      <c r="Z92" s="2418">
        <v>3.2588401854758864</v>
      </c>
      <c r="AA92" s="2418">
        <v>-0.85014970250810729</v>
      </c>
      <c r="AB92" s="2418">
        <v>-2.5926269143020542</v>
      </c>
      <c r="AC92" s="2418">
        <v>-6.9942758042386703</v>
      </c>
      <c r="AD92" s="2418">
        <v>5.8744525999266717</v>
      </c>
      <c r="AE92" s="2418">
        <v>4.2586884524690616</v>
      </c>
      <c r="AF92" s="2418"/>
      <c r="AG92" s="624" t="s">
        <v>1437</v>
      </c>
    </row>
    <row r="93" spans="1:33" s="74" customFormat="1" ht="18" customHeight="1" x14ac:dyDescent="0.2">
      <c r="A93" s="494"/>
      <c r="B93" s="495"/>
      <c r="C93" s="472" t="s">
        <v>95</v>
      </c>
      <c r="D93" s="248"/>
      <c r="E93" s="934"/>
      <c r="F93" s="893"/>
      <c r="G93" s="893"/>
      <c r="H93" s="893"/>
      <c r="I93" s="893"/>
      <c r="J93" s="773"/>
      <c r="K93" s="248"/>
      <c r="L93" s="248"/>
      <c r="M93" s="248"/>
      <c r="N93" s="248"/>
      <c r="O93" s="773"/>
      <c r="P93" s="248"/>
      <c r="Q93" s="248"/>
      <c r="R93" s="248"/>
      <c r="S93" s="248"/>
      <c r="T93" s="773" t="s">
        <v>71</v>
      </c>
      <c r="U93" s="2418">
        <v>-2.3997808406714394</v>
      </c>
      <c r="V93" s="2418">
        <v>0.99635875271646412</v>
      </c>
      <c r="W93" s="2418">
        <v>-2.2120958027580073</v>
      </c>
      <c r="X93" s="2418">
        <v>-1.0724247556021416</v>
      </c>
      <c r="Y93" s="2418">
        <v>-3.9449565753683635</v>
      </c>
      <c r="Z93" s="2418">
        <v>4.9271267686365361</v>
      </c>
      <c r="AA93" s="2418">
        <v>1.2082398474082323</v>
      </c>
      <c r="AB93" s="2418">
        <v>-5.3101286076147503</v>
      </c>
      <c r="AC93" s="2418">
        <v>-9.9483949225643631</v>
      </c>
      <c r="AD93" s="2418">
        <v>10.92450771351845</v>
      </c>
      <c r="AE93" s="2418">
        <v>6.4155128005920048</v>
      </c>
      <c r="AF93" s="2418"/>
      <c r="AG93" s="475" t="s">
        <v>1424</v>
      </c>
    </row>
    <row r="94" spans="1:33" s="74" customFormat="1" ht="18" customHeight="1" x14ac:dyDescent="0.2">
      <c r="A94" s="494"/>
      <c r="B94" s="495"/>
      <c r="C94" s="472" t="s">
        <v>10</v>
      </c>
      <c r="D94" s="248"/>
      <c r="E94" s="934"/>
      <c r="F94" s="893"/>
      <c r="G94" s="893"/>
      <c r="H94" s="893"/>
      <c r="I94" s="893"/>
      <c r="J94" s="773"/>
      <c r="K94" s="248"/>
      <c r="L94" s="248"/>
      <c r="M94" s="248"/>
      <c r="N94" s="248"/>
      <c r="O94" s="773"/>
      <c r="P94" s="248"/>
      <c r="Q94" s="248"/>
      <c r="R94" s="248"/>
      <c r="S94" s="248"/>
      <c r="T94" s="773" t="s">
        <v>71</v>
      </c>
      <c r="U94" s="2418">
        <v>7.1113850518186306</v>
      </c>
      <c r="V94" s="2418">
        <v>6.6591362113153751</v>
      </c>
      <c r="W94" s="2418">
        <v>-0.33975571412214745</v>
      </c>
      <c r="X94" s="2418">
        <v>2.157641643957664</v>
      </c>
      <c r="Y94" s="2418">
        <v>1.622026647317143</v>
      </c>
      <c r="Z94" s="2418">
        <v>2.1384610287169314</v>
      </c>
      <c r="AA94" s="2418">
        <v>-2.2702545270455676</v>
      </c>
      <c r="AB94" s="2418">
        <v>-0.65106268502498343</v>
      </c>
      <c r="AC94" s="2418">
        <v>-4.9826358968332096</v>
      </c>
      <c r="AD94" s="2418">
        <v>2.6152839298538844</v>
      </c>
      <c r="AE94" s="2418">
        <v>2.7540195148986646</v>
      </c>
      <c r="AF94" s="2418"/>
      <c r="AG94" s="475" t="s">
        <v>1425</v>
      </c>
    </row>
    <row r="95" spans="1:33" s="74" customFormat="1" ht="18" customHeight="1" x14ac:dyDescent="0.2">
      <c r="A95" s="494"/>
      <c r="B95" s="495"/>
      <c r="C95" s="472" t="s">
        <v>109</v>
      </c>
      <c r="D95" s="248"/>
      <c r="E95" s="934"/>
      <c r="F95" s="893"/>
      <c r="G95" s="893"/>
      <c r="H95" s="893"/>
      <c r="I95" s="893"/>
      <c r="J95" s="773"/>
      <c r="K95" s="248"/>
      <c r="L95" s="248"/>
      <c r="M95" s="248"/>
      <c r="N95" s="248"/>
      <c r="O95" s="773"/>
      <c r="P95" s="248"/>
      <c r="Q95" s="248"/>
      <c r="R95" s="248"/>
      <c r="S95" s="248"/>
      <c r="T95" s="773" t="s">
        <v>71</v>
      </c>
      <c r="U95" s="2418">
        <v>2.385078535811691</v>
      </c>
      <c r="V95" s="2418">
        <v>-6.1071402602988156</v>
      </c>
      <c r="W95" s="2418">
        <v>11.150892070881358</v>
      </c>
      <c r="X95" s="2418">
        <v>2.425589152280061</v>
      </c>
      <c r="Y95" s="2418">
        <v>3.5148131103724944</v>
      </c>
      <c r="Z95" s="2418">
        <v>4.9459033032983157</v>
      </c>
      <c r="AA95" s="2418">
        <v>1.2264366270836824</v>
      </c>
      <c r="AB95" s="2418">
        <v>0.67992455213783387</v>
      </c>
      <c r="AC95" s="2418">
        <v>-33.802329753821681</v>
      </c>
      <c r="AD95" s="2418">
        <v>11.780135293778148</v>
      </c>
      <c r="AE95" s="2418">
        <v>11.858742030065429</v>
      </c>
      <c r="AF95" s="2418"/>
      <c r="AG95" s="624" t="s">
        <v>130</v>
      </c>
    </row>
    <row r="96" spans="1:33" s="74" customFormat="1" ht="18" customHeight="1" x14ac:dyDescent="0.2">
      <c r="A96" s="494"/>
      <c r="B96" s="495"/>
      <c r="C96" s="472" t="s">
        <v>110</v>
      </c>
      <c r="D96" s="248"/>
      <c r="E96" s="934"/>
      <c r="F96" s="893"/>
      <c r="G96" s="893"/>
      <c r="H96" s="893"/>
      <c r="I96" s="893"/>
      <c r="J96" s="773"/>
      <c r="K96" s="248"/>
      <c r="L96" s="248"/>
      <c r="M96" s="248"/>
      <c r="N96" s="248"/>
      <c r="O96" s="773"/>
      <c r="P96" s="248"/>
      <c r="Q96" s="248"/>
      <c r="R96" s="248"/>
      <c r="S96" s="248"/>
      <c r="T96" s="773" t="s">
        <v>71</v>
      </c>
      <c r="U96" s="2418">
        <v>-7.6801435980549666</v>
      </c>
      <c r="V96" s="2418">
        <v>3.6948913918165127</v>
      </c>
      <c r="W96" s="2418">
        <v>-0.59579868107477729</v>
      </c>
      <c r="X96" s="2418">
        <v>-0.41198627511351837</v>
      </c>
      <c r="Y96" s="2418">
        <v>7.9593329504989319</v>
      </c>
      <c r="Z96" s="2418">
        <v>2.4369385826470635</v>
      </c>
      <c r="AA96" s="2418">
        <v>-0.85837915407709353</v>
      </c>
      <c r="AB96" s="2418">
        <v>-6.2987693815003016</v>
      </c>
      <c r="AC96" s="2418">
        <v>-41.68300625890803</v>
      </c>
      <c r="AD96" s="2418">
        <v>0.44689607658379149</v>
      </c>
      <c r="AE96" s="2418">
        <v>37.689303594695467</v>
      </c>
      <c r="AF96" s="2418"/>
      <c r="AG96" s="624" t="s">
        <v>631</v>
      </c>
    </row>
    <row r="97" spans="1:33" s="74" customFormat="1" ht="18" customHeight="1" x14ac:dyDescent="0.2">
      <c r="A97" s="494"/>
      <c r="B97" s="495"/>
      <c r="C97" s="472" t="s">
        <v>111</v>
      </c>
      <c r="D97" s="248"/>
      <c r="E97" s="934"/>
      <c r="F97" s="893"/>
      <c r="G97" s="893"/>
      <c r="H97" s="893"/>
      <c r="I97" s="893"/>
      <c r="J97" s="773"/>
      <c r="K97" s="248"/>
      <c r="L97" s="248"/>
      <c r="M97" s="248"/>
      <c r="N97" s="248"/>
      <c r="O97" s="773"/>
      <c r="P97" s="248"/>
      <c r="Q97" s="248"/>
      <c r="R97" s="248"/>
      <c r="S97" s="248"/>
      <c r="T97" s="773" t="s">
        <v>71</v>
      </c>
      <c r="U97" s="2418">
        <v>-2.7966664852158152</v>
      </c>
      <c r="V97" s="2418">
        <v>-1.2199257307532907</v>
      </c>
      <c r="W97" s="2418">
        <v>-2.9202166630936555</v>
      </c>
      <c r="X97" s="2418">
        <v>4.7610393763033887</v>
      </c>
      <c r="Y97" s="2418">
        <v>2.0365456445885499</v>
      </c>
      <c r="Z97" s="2418">
        <v>-2.162566289225365</v>
      </c>
      <c r="AA97" s="2418">
        <v>-1.9591238430603952</v>
      </c>
      <c r="AB97" s="2418">
        <v>-4.536231758907638</v>
      </c>
      <c r="AC97" s="2418">
        <v>1.6161560414743148</v>
      </c>
      <c r="AD97" s="2418">
        <v>0.41641395304088391</v>
      </c>
      <c r="AE97" s="2418">
        <v>-4.8396560273992639</v>
      </c>
      <c r="AF97" s="2418"/>
      <c r="AG97" s="624" t="s">
        <v>440</v>
      </c>
    </row>
    <row r="98" spans="1:33" s="74" customFormat="1" ht="18" customHeight="1" x14ac:dyDescent="0.2">
      <c r="A98" s="494"/>
      <c r="B98" s="495"/>
      <c r="C98" s="472" t="s">
        <v>96</v>
      </c>
      <c r="D98" s="248"/>
      <c r="E98" s="934"/>
      <c r="F98" s="893"/>
      <c r="G98" s="893"/>
      <c r="H98" s="893"/>
      <c r="I98" s="893"/>
      <c r="J98" s="773"/>
      <c r="K98" s="248"/>
      <c r="L98" s="248"/>
      <c r="M98" s="248"/>
      <c r="N98" s="248"/>
      <c r="O98" s="773"/>
      <c r="P98" s="248"/>
      <c r="Q98" s="248"/>
      <c r="R98" s="248"/>
      <c r="S98" s="248"/>
      <c r="T98" s="773" t="s">
        <v>71</v>
      </c>
      <c r="U98" s="2418">
        <v>-0.73336327612479879</v>
      </c>
      <c r="V98" s="2418">
        <v>-0.42626836753837383</v>
      </c>
      <c r="W98" s="2418">
        <v>-4.1705465149921022</v>
      </c>
      <c r="X98" s="2418">
        <v>1.0363395573436351</v>
      </c>
      <c r="Y98" s="2418">
        <v>1.4721240680184655</v>
      </c>
      <c r="Z98" s="2418">
        <v>-2.7275876281388389</v>
      </c>
      <c r="AA98" s="2418">
        <v>-6.90798403110926E-2</v>
      </c>
      <c r="AB98" s="2418">
        <v>-6.3304341625603495</v>
      </c>
      <c r="AC98" s="2418">
        <v>5.342150341107077</v>
      </c>
      <c r="AD98" s="2418">
        <v>-4.2547764659648273</v>
      </c>
      <c r="AE98" s="2418">
        <v>-6.300177683910313</v>
      </c>
      <c r="AF98" s="2418"/>
      <c r="AG98" s="475" t="s">
        <v>1424</v>
      </c>
    </row>
    <row r="99" spans="1:33" s="74" customFormat="1" ht="18" customHeight="1" x14ac:dyDescent="0.2">
      <c r="A99" s="494"/>
      <c r="B99" s="495"/>
      <c r="C99" s="472" t="s">
        <v>12</v>
      </c>
      <c r="D99" s="248"/>
      <c r="E99" s="934"/>
      <c r="F99" s="893"/>
      <c r="G99" s="893"/>
      <c r="H99" s="893"/>
      <c r="I99" s="893"/>
      <c r="J99" s="773"/>
      <c r="K99" s="248"/>
      <c r="L99" s="248"/>
      <c r="M99" s="248"/>
      <c r="N99" s="773"/>
      <c r="O99" s="773"/>
      <c r="P99" s="248"/>
      <c r="Q99" s="248"/>
      <c r="R99" s="248"/>
      <c r="S99" s="248"/>
      <c r="T99" s="773" t="s">
        <v>71</v>
      </c>
      <c r="U99" s="2418">
        <v>-6.8272880859085783</v>
      </c>
      <c r="V99" s="2418">
        <v>-2.8717224358892124</v>
      </c>
      <c r="W99" s="2418">
        <v>-0.25245368243324018</v>
      </c>
      <c r="X99" s="2418">
        <v>12.396068701474739</v>
      </c>
      <c r="Y99" s="2418">
        <v>3.0765843974308371</v>
      </c>
      <c r="Z99" s="2418">
        <v>-1.1376285218205551</v>
      </c>
      <c r="AA99" s="2418">
        <v>-5.3324879871533781</v>
      </c>
      <c r="AB99" s="2418">
        <v>-1.1558817819123712</v>
      </c>
      <c r="AC99" s="2418">
        <v>-5.0362705995298356</v>
      </c>
      <c r="AD99" s="2418">
        <v>9.6678658904897361</v>
      </c>
      <c r="AE99" s="2418">
        <v>-2.3142683810778664</v>
      </c>
      <c r="AF99" s="2418"/>
      <c r="AG99" s="475" t="s">
        <v>1425</v>
      </c>
    </row>
    <row r="100" spans="1:33" s="74" customFormat="1" ht="18" customHeight="1" x14ac:dyDescent="0.2">
      <c r="A100" s="494"/>
      <c r="B100" s="495"/>
      <c r="C100" s="472" t="s">
        <v>113</v>
      </c>
      <c r="D100" s="248"/>
      <c r="E100" s="934"/>
      <c r="F100" s="893"/>
      <c r="G100" s="893"/>
      <c r="H100" s="893"/>
      <c r="I100" s="893"/>
      <c r="J100" s="773"/>
      <c r="K100" s="773"/>
      <c r="L100" s="773"/>
      <c r="M100" s="773"/>
      <c r="N100" s="773"/>
      <c r="O100" s="773"/>
      <c r="P100" s="248"/>
      <c r="Q100" s="248"/>
      <c r="R100" s="248"/>
      <c r="S100" s="248"/>
      <c r="T100" s="773" t="s">
        <v>71</v>
      </c>
      <c r="U100" s="2418">
        <v>-1.3687191311872793</v>
      </c>
      <c r="V100" s="2418">
        <v>1.6535422353127327</v>
      </c>
      <c r="W100" s="2418">
        <v>-3.3761133588770309</v>
      </c>
      <c r="X100" s="2418">
        <v>3.3064831755246882</v>
      </c>
      <c r="Y100" s="2418">
        <v>-5.1797407121348282</v>
      </c>
      <c r="Z100" s="2418">
        <v>1.1758257169793618</v>
      </c>
      <c r="AA100" s="2418">
        <v>-2.2071231439084626</v>
      </c>
      <c r="AB100" s="2418">
        <v>0.6772281002799696</v>
      </c>
      <c r="AC100" s="2418">
        <v>-2.2701551821430965</v>
      </c>
      <c r="AD100" s="2418">
        <v>3.5404042063754249</v>
      </c>
      <c r="AE100" s="2418">
        <v>0.7759181074141086</v>
      </c>
      <c r="AF100" s="2418"/>
      <c r="AG100" s="624" t="s">
        <v>132</v>
      </c>
    </row>
    <row r="101" spans="1:33" s="74" customFormat="1" ht="18" customHeight="1" x14ac:dyDescent="0.2">
      <c r="A101" s="494"/>
      <c r="B101" s="495"/>
      <c r="C101" s="472" t="s">
        <v>115</v>
      </c>
      <c r="D101" s="248"/>
      <c r="E101" s="934"/>
      <c r="F101" s="893"/>
      <c r="G101" s="893"/>
      <c r="H101" s="893"/>
      <c r="I101" s="893"/>
      <c r="J101" s="773"/>
      <c r="K101" s="773"/>
      <c r="L101" s="773"/>
      <c r="M101" s="773"/>
      <c r="N101" s="773"/>
      <c r="O101" s="773"/>
      <c r="P101" s="248"/>
      <c r="Q101" s="248"/>
      <c r="R101" s="248"/>
      <c r="S101" s="248"/>
      <c r="T101" s="773" t="s">
        <v>71</v>
      </c>
      <c r="U101" s="2418">
        <v>-0.48468166742674512</v>
      </c>
      <c r="V101" s="2418">
        <v>0.18111993643841195</v>
      </c>
      <c r="W101" s="2418">
        <v>-0.37083840049243477</v>
      </c>
      <c r="X101" s="2418">
        <v>0.79607917611015377</v>
      </c>
      <c r="Y101" s="2418">
        <v>0.40127280045090252</v>
      </c>
      <c r="Z101" s="2418">
        <v>1.6247411103234466</v>
      </c>
      <c r="AA101" s="2418">
        <v>-1.1831973110849936</v>
      </c>
      <c r="AB101" s="2418">
        <v>-1.5126139298072605</v>
      </c>
      <c r="AC101" s="2418">
        <v>-0.28830077161355883</v>
      </c>
      <c r="AD101" s="2418">
        <v>0.18990008044736939</v>
      </c>
      <c r="AE101" s="2418">
        <v>-0.54064550901051778</v>
      </c>
      <c r="AF101" s="2418"/>
      <c r="AG101" s="624" t="s">
        <v>133</v>
      </c>
    </row>
    <row r="102" spans="1:33" s="74" customFormat="1" ht="18" customHeight="1" x14ac:dyDescent="0.2">
      <c r="A102" s="494"/>
      <c r="B102" s="495"/>
      <c r="C102" s="472" t="s">
        <v>97</v>
      </c>
      <c r="D102" s="248"/>
      <c r="E102" s="934"/>
      <c r="F102" s="893"/>
      <c r="G102" s="893"/>
      <c r="H102" s="893"/>
      <c r="I102" s="893"/>
      <c r="J102" s="773"/>
      <c r="K102" s="773"/>
      <c r="L102" s="773"/>
      <c r="M102" s="773"/>
      <c r="N102" s="773"/>
      <c r="O102" s="773"/>
      <c r="P102" s="248"/>
      <c r="Q102" s="248"/>
      <c r="R102" s="248"/>
      <c r="S102" s="248"/>
      <c r="T102" s="773" t="s">
        <v>71</v>
      </c>
      <c r="U102" s="2418">
        <v>8.8834209445809442E-2</v>
      </c>
      <c r="V102" s="2418">
        <v>0.28856141803890178</v>
      </c>
      <c r="W102" s="2418">
        <v>-0.83892347274746593</v>
      </c>
      <c r="X102" s="2418">
        <v>-0.85336450086125337</v>
      </c>
      <c r="Y102" s="2418">
        <v>-0.7690896883524867</v>
      </c>
      <c r="Z102" s="2418">
        <v>-6.8875536981127805E-2</v>
      </c>
      <c r="AA102" s="2418">
        <v>-0.83373967867248489</v>
      </c>
      <c r="AB102" s="2418">
        <v>-1.3829328258974871</v>
      </c>
      <c r="AC102" s="2418">
        <v>1.4744294405813374</v>
      </c>
      <c r="AD102" s="2418">
        <v>0.96931008366833993</v>
      </c>
      <c r="AE102" s="2418">
        <v>-0.25817660130843523</v>
      </c>
      <c r="AF102" s="2418"/>
      <c r="AG102" s="475" t="s">
        <v>1424</v>
      </c>
    </row>
    <row r="103" spans="1:33" s="74" customFormat="1" ht="18" customHeight="1" x14ac:dyDescent="0.2">
      <c r="A103" s="494"/>
      <c r="B103" s="495"/>
      <c r="C103" s="472" t="s">
        <v>98</v>
      </c>
      <c r="D103" s="248"/>
      <c r="E103" s="934"/>
      <c r="F103" s="893"/>
      <c r="G103" s="893"/>
      <c r="H103" s="893"/>
      <c r="I103" s="893"/>
      <c r="J103" s="773"/>
      <c r="K103" s="773"/>
      <c r="L103" s="773"/>
      <c r="M103" s="773"/>
      <c r="N103" s="773"/>
      <c r="O103" s="773"/>
      <c r="P103" s="248"/>
      <c r="Q103" s="248"/>
      <c r="R103" s="248"/>
      <c r="S103" s="248"/>
      <c r="T103" s="773" t="s">
        <v>71</v>
      </c>
      <c r="U103" s="2418">
        <v>-4.8854292412202298</v>
      </c>
      <c r="V103" s="2418">
        <v>-0.68642420254069192</v>
      </c>
      <c r="W103" s="2418">
        <v>3.4458540461027809</v>
      </c>
      <c r="X103" s="2418">
        <v>13.688308086487977</v>
      </c>
      <c r="Y103" s="2418">
        <v>8.3788880928076246</v>
      </c>
      <c r="Z103" s="2418">
        <v>12.194622011188706</v>
      </c>
      <c r="AA103" s="2418">
        <v>-3.1257743211460687</v>
      </c>
      <c r="AB103" s="2418">
        <v>-2.2505455239156258</v>
      </c>
      <c r="AC103" s="2418">
        <v>-10.407892572017097</v>
      </c>
      <c r="AD103" s="2418">
        <v>-4.8780226821999895</v>
      </c>
      <c r="AE103" s="2418">
        <v>-2.4902350301320375</v>
      </c>
      <c r="AF103" s="2418"/>
      <c r="AG103" s="475" t="s">
        <v>1425</v>
      </c>
    </row>
    <row r="104" spans="1:33" s="74" customFormat="1" ht="18" customHeight="1" x14ac:dyDescent="0.2">
      <c r="A104" s="494"/>
      <c r="B104" s="495"/>
      <c r="C104" s="472" t="s">
        <v>116</v>
      </c>
      <c r="D104" s="248"/>
      <c r="E104" s="934"/>
      <c r="F104" s="893"/>
      <c r="G104" s="893"/>
      <c r="H104" s="893"/>
      <c r="I104" s="893"/>
      <c r="J104" s="773"/>
      <c r="K104" s="773"/>
      <c r="L104" s="773"/>
      <c r="M104" s="773"/>
      <c r="N104" s="773"/>
      <c r="O104" s="773"/>
      <c r="P104" s="248"/>
      <c r="Q104" s="248"/>
      <c r="R104" s="248"/>
      <c r="S104" s="248"/>
      <c r="T104" s="773" t="s">
        <v>71</v>
      </c>
      <c r="U104" s="2418">
        <v>-3.5585099970591227</v>
      </c>
      <c r="V104" s="2418">
        <v>3.3805559161932619</v>
      </c>
      <c r="W104" s="2418">
        <v>0.21816331026291991</v>
      </c>
      <c r="X104" s="2418">
        <v>6.322611131588074</v>
      </c>
      <c r="Y104" s="2418">
        <v>3.0400616239808276</v>
      </c>
      <c r="Z104" s="2418">
        <v>0.590219521404034</v>
      </c>
      <c r="AA104" s="2418">
        <v>8.2996762218190412E-2</v>
      </c>
      <c r="AB104" s="2418">
        <v>1.0869501249313629</v>
      </c>
      <c r="AC104" s="2418">
        <v>0.70690880738184525</v>
      </c>
      <c r="AD104" s="2418">
        <v>6.0840512304019434</v>
      </c>
      <c r="AE104" s="2418">
        <v>8.2770889156061891</v>
      </c>
      <c r="AF104" s="2418"/>
      <c r="AG104" s="624" t="s">
        <v>135</v>
      </c>
    </row>
    <row r="105" spans="1:33" s="74" customFormat="1" ht="18" customHeight="1" x14ac:dyDescent="0.2">
      <c r="A105" s="494"/>
      <c r="B105" s="495"/>
      <c r="C105" s="472" t="s">
        <v>117</v>
      </c>
      <c r="D105" s="248"/>
      <c r="E105" s="934"/>
      <c r="F105" s="893"/>
      <c r="G105" s="893"/>
      <c r="H105" s="893"/>
      <c r="I105" s="893"/>
      <c r="J105" s="773"/>
      <c r="K105" s="248"/>
      <c r="L105" s="248"/>
      <c r="M105" s="248"/>
      <c r="N105" s="248"/>
      <c r="O105" s="773"/>
      <c r="P105" s="248"/>
      <c r="Q105" s="248"/>
      <c r="R105" s="248"/>
      <c r="S105" s="248"/>
      <c r="T105" s="773" t="s">
        <v>71</v>
      </c>
      <c r="U105" s="2418">
        <v>-2.4362883349906328</v>
      </c>
      <c r="V105" s="2418">
        <v>-3.7117288870613607</v>
      </c>
      <c r="W105" s="2418">
        <v>2.3791956663073766</v>
      </c>
      <c r="X105" s="2418">
        <v>2.1016671918714813</v>
      </c>
      <c r="Y105" s="2418">
        <v>0.44047129207824831</v>
      </c>
      <c r="Z105" s="2418">
        <v>2.1345533878509571</v>
      </c>
      <c r="AA105" s="2418">
        <v>2.303317445144204</v>
      </c>
      <c r="AB105" s="2418">
        <v>0.17569333917026864</v>
      </c>
      <c r="AC105" s="2418">
        <v>20.004461152758779</v>
      </c>
      <c r="AD105" s="2418">
        <v>-14.109887999098614</v>
      </c>
      <c r="AE105" s="2418">
        <v>-1.2927217193545504</v>
      </c>
      <c r="AF105" s="2418"/>
      <c r="AG105" s="624" t="s">
        <v>136</v>
      </c>
    </row>
    <row r="106" spans="1:33" s="74" customFormat="1" ht="18" customHeight="1" x14ac:dyDescent="0.2">
      <c r="A106" s="494"/>
      <c r="B106" s="495"/>
      <c r="C106" s="472" t="s">
        <v>118</v>
      </c>
      <c r="D106" s="248"/>
      <c r="E106" s="934"/>
      <c r="F106" s="893"/>
      <c r="G106" s="893"/>
      <c r="H106" s="893"/>
      <c r="I106" s="893"/>
      <c r="J106" s="773"/>
      <c r="K106" s="248"/>
      <c r="L106" s="248"/>
      <c r="M106" s="248"/>
      <c r="N106" s="248"/>
      <c r="O106" s="773"/>
      <c r="P106" s="248"/>
      <c r="Q106" s="248"/>
      <c r="R106" s="248"/>
      <c r="S106" s="248"/>
      <c r="T106" s="773" t="s">
        <v>71</v>
      </c>
      <c r="U106" s="2418">
        <v>-2.3139631336844713</v>
      </c>
      <c r="V106" s="2418">
        <v>-2.3533360331801978</v>
      </c>
      <c r="W106" s="2418">
        <v>1.6942586126498904</v>
      </c>
      <c r="X106" s="2418">
        <v>0.60946912237944684</v>
      </c>
      <c r="Y106" s="2418">
        <v>-0.37632549983238617</v>
      </c>
      <c r="Z106" s="2418">
        <v>0.59853934031239842</v>
      </c>
      <c r="AA106" s="2418">
        <v>0.32789345875938736</v>
      </c>
      <c r="AB106" s="2418">
        <v>0.81537003164167121</v>
      </c>
      <c r="AC106" s="2418">
        <v>0.37263718938045365</v>
      </c>
      <c r="AD106" s="2418">
        <v>1.2977545977871818</v>
      </c>
      <c r="AE106" s="2418">
        <v>2.0390968276963184</v>
      </c>
      <c r="AF106" s="2418"/>
      <c r="AG106" s="624" t="s">
        <v>137</v>
      </c>
    </row>
    <row r="107" spans="1:33" s="74" customFormat="1" ht="18" customHeight="1" x14ac:dyDescent="0.2">
      <c r="A107" s="494"/>
      <c r="B107" s="495"/>
      <c r="C107" s="472" t="s">
        <v>119</v>
      </c>
      <c r="D107" s="248"/>
      <c r="E107" s="934"/>
      <c r="F107" s="893"/>
      <c r="G107" s="893"/>
      <c r="H107" s="893"/>
      <c r="I107" s="893"/>
      <c r="J107" s="773"/>
      <c r="K107" s="248"/>
      <c r="L107" s="248"/>
      <c r="M107" s="248"/>
      <c r="N107" s="248"/>
      <c r="O107" s="773"/>
      <c r="P107" s="248"/>
      <c r="Q107" s="248"/>
      <c r="R107" s="248"/>
      <c r="S107" s="248"/>
      <c r="T107" s="773" t="s">
        <v>71</v>
      </c>
      <c r="U107" s="2418">
        <v>4.530174025096434</v>
      </c>
      <c r="V107" s="2418">
        <v>2.2801543651419731</v>
      </c>
      <c r="W107" s="2418">
        <v>0.64734886697468408</v>
      </c>
      <c r="X107" s="2418">
        <v>6.4314193723632673</v>
      </c>
      <c r="Y107" s="2418">
        <v>2.2247283184241073</v>
      </c>
      <c r="Z107" s="2418">
        <v>7.5433272071356861E-2</v>
      </c>
      <c r="AA107" s="2418">
        <v>1.408364882045321</v>
      </c>
      <c r="AB107" s="2418">
        <v>2.9969870340147864</v>
      </c>
      <c r="AC107" s="2418">
        <v>0.62838709699519768</v>
      </c>
      <c r="AD107" s="2418">
        <v>3.6119995842422981</v>
      </c>
      <c r="AE107" s="2418">
        <v>2.7626030345009323</v>
      </c>
      <c r="AF107" s="2418"/>
      <c r="AG107" s="624" t="s">
        <v>138</v>
      </c>
    </row>
    <row r="108" spans="1:33" s="74" customFormat="1" ht="18" customHeight="1" x14ac:dyDescent="0.2">
      <c r="A108" s="494"/>
      <c r="B108" s="495"/>
      <c r="C108" s="474" t="s">
        <v>120</v>
      </c>
      <c r="D108" s="254"/>
      <c r="E108" s="935"/>
      <c r="F108" s="892"/>
      <c r="G108" s="892"/>
      <c r="H108" s="892"/>
      <c r="I108" s="892"/>
      <c r="J108" s="776"/>
      <c r="K108" s="254"/>
      <c r="L108" s="254"/>
      <c r="M108" s="254"/>
      <c r="N108" s="254"/>
      <c r="O108" s="776"/>
      <c r="P108" s="248"/>
      <c r="Q108" s="254"/>
      <c r="R108" s="254"/>
      <c r="S108" s="254"/>
      <c r="T108" s="776" t="s">
        <v>71</v>
      </c>
      <c r="U108" s="2419">
        <v>-3.9670854249983845</v>
      </c>
      <c r="V108" s="2419">
        <v>-2.3501518696056545</v>
      </c>
      <c r="W108" s="2419">
        <v>-1.8732534745967588</v>
      </c>
      <c r="X108" s="2419">
        <v>-1.1396288626646212</v>
      </c>
      <c r="Y108" s="2419">
        <v>-3.742016435768325</v>
      </c>
      <c r="Z108" s="2419">
        <v>1.9063987979416552</v>
      </c>
      <c r="AA108" s="2419">
        <v>-1.918069578590198</v>
      </c>
      <c r="AB108" s="2419">
        <v>-0.52921316169703969</v>
      </c>
      <c r="AC108" s="2419">
        <v>-9.4625853139791438</v>
      </c>
      <c r="AD108" s="2419">
        <v>8.5105835849105471</v>
      </c>
      <c r="AE108" s="2419">
        <v>7.641285473505266</v>
      </c>
      <c r="AF108" s="2419"/>
      <c r="AG108" s="629" t="s">
        <v>139</v>
      </c>
    </row>
    <row r="109" spans="1:33" s="74" customFormat="1" ht="18" customHeight="1" x14ac:dyDescent="0.2">
      <c r="A109" s="494"/>
      <c r="B109" s="495"/>
      <c r="C109" s="1121" t="s">
        <v>121</v>
      </c>
      <c r="D109" s="807"/>
      <c r="E109" s="1122"/>
      <c r="F109" s="891"/>
      <c r="G109" s="891"/>
      <c r="H109" s="891"/>
      <c r="I109" s="891"/>
      <c r="J109" s="894"/>
      <c r="K109" s="807"/>
      <c r="L109" s="807"/>
      <c r="M109" s="807"/>
      <c r="N109" s="807"/>
      <c r="O109" s="894"/>
      <c r="P109" s="807"/>
      <c r="Q109" s="807"/>
      <c r="R109" s="807"/>
      <c r="S109" s="807"/>
      <c r="T109" s="894" t="s">
        <v>71</v>
      </c>
      <c r="U109" s="2406">
        <v>-0.19615132351975539</v>
      </c>
      <c r="V109" s="2406">
        <v>2.0898845193631388</v>
      </c>
      <c r="W109" s="2406">
        <v>-0.15743035432518315</v>
      </c>
      <c r="X109" s="2406">
        <v>3.5524014091626643</v>
      </c>
      <c r="Y109" s="2406">
        <v>0.86082566115734949</v>
      </c>
      <c r="Z109" s="2406">
        <v>1.3762667398510287</v>
      </c>
      <c r="AA109" s="2406">
        <v>0.90640959992067671</v>
      </c>
      <c r="AB109" s="2406">
        <v>-1.4010138248301551</v>
      </c>
      <c r="AC109" s="2406">
        <v>-3.2541883510373903</v>
      </c>
      <c r="AD109" s="2406">
        <v>1.2895946817933268</v>
      </c>
      <c r="AE109" s="2406">
        <v>4.0986590204498352</v>
      </c>
      <c r="AF109" s="2418"/>
      <c r="AG109" s="624" t="s">
        <v>141</v>
      </c>
    </row>
    <row r="110" spans="1:33" s="74" customFormat="1" ht="18" customHeight="1" x14ac:dyDescent="0.2">
      <c r="A110" s="494"/>
      <c r="B110" s="495"/>
      <c r="C110" s="1121" t="s">
        <v>122</v>
      </c>
      <c r="D110" s="807"/>
      <c r="E110" s="1122"/>
      <c r="F110" s="891"/>
      <c r="G110" s="891"/>
      <c r="H110" s="891"/>
      <c r="I110" s="891"/>
      <c r="J110" s="894"/>
      <c r="K110" s="807"/>
      <c r="L110" s="807"/>
      <c r="M110" s="807"/>
      <c r="N110" s="807"/>
      <c r="O110" s="894"/>
      <c r="P110" s="807"/>
      <c r="Q110" s="807"/>
      <c r="R110" s="807"/>
      <c r="S110" s="807"/>
      <c r="T110" s="894" t="s">
        <v>71</v>
      </c>
      <c r="U110" s="2406">
        <v>0.69347531919705663</v>
      </c>
      <c r="V110" s="2406">
        <v>10.959828726374976</v>
      </c>
      <c r="W110" s="2406">
        <v>30.119032909239074</v>
      </c>
      <c r="X110" s="2406">
        <v>1.0679694656599015</v>
      </c>
      <c r="Y110" s="2406">
        <v>-12.00689124245441</v>
      </c>
      <c r="Z110" s="2406">
        <v>11.194878097805505</v>
      </c>
      <c r="AA110" s="2406">
        <v>8.2410690771510531</v>
      </c>
      <c r="AB110" s="2406">
        <v>-1.8989936227997162</v>
      </c>
      <c r="AC110" s="2406">
        <v>-2.6316118722851778</v>
      </c>
      <c r="AD110" s="2406">
        <v>18.279734303156147</v>
      </c>
      <c r="AE110" s="2406">
        <v>78.544218808764015</v>
      </c>
      <c r="AF110" s="2420"/>
      <c r="AG110" s="1363" t="s">
        <v>143</v>
      </c>
    </row>
    <row r="111" spans="1:33" s="74" customFormat="1" ht="18" customHeight="1" thickBot="1" x14ac:dyDescent="0.25">
      <c r="A111" s="494"/>
      <c r="B111" s="495"/>
      <c r="C111" s="1123" t="s">
        <v>123</v>
      </c>
      <c r="D111" s="661"/>
      <c r="E111" s="1124"/>
      <c r="F111" s="1125"/>
      <c r="G111" s="1125"/>
      <c r="H111" s="1125"/>
      <c r="I111" s="1125"/>
      <c r="J111" s="1126"/>
      <c r="K111" s="661"/>
      <c r="L111" s="661"/>
      <c r="M111" s="661"/>
      <c r="N111" s="661"/>
      <c r="O111" s="1126"/>
      <c r="P111" s="661"/>
      <c r="Q111" s="661"/>
      <c r="R111" s="661"/>
      <c r="S111" s="661"/>
      <c r="T111" s="1126" t="s">
        <v>71</v>
      </c>
      <c r="U111" s="2420">
        <v>-2.346532723504835</v>
      </c>
      <c r="V111" s="2420">
        <v>6.8482652928399279</v>
      </c>
      <c r="W111" s="2420">
        <v>46.498480361615194</v>
      </c>
      <c r="X111" s="2420">
        <v>19.522625203115297</v>
      </c>
      <c r="Y111" s="2420">
        <v>-4.2149989730559607</v>
      </c>
      <c r="Z111" s="2420">
        <v>14.131811347641033</v>
      </c>
      <c r="AA111" s="2420">
        <v>6.7632164325281963E-2</v>
      </c>
      <c r="AB111" s="2420">
        <v>5.618809579496431</v>
      </c>
      <c r="AC111" s="2420">
        <v>1.3874770845202278</v>
      </c>
      <c r="AD111" s="2420">
        <v>1.5253662527734191</v>
      </c>
      <c r="AE111" s="2420">
        <v>28.159821021298349</v>
      </c>
      <c r="AF111" s="2420"/>
      <c r="AG111" s="1324" t="s">
        <v>145</v>
      </c>
    </row>
    <row r="112" spans="1:33" s="74" customFormat="1" ht="26.1" customHeight="1" thickBot="1" x14ac:dyDescent="0.25">
      <c r="A112" s="494"/>
      <c r="B112" s="495"/>
      <c r="C112" s="544" t="s">
        <v>1750</v>
      </c>
      <c r="D112" s="282"/>
      <c r="E112" s="936"/>
      <c r="F112" s="929"/>
      <c r="G112" s="929"/>
      <c r="H112" s="929"/>
      <c r="I112" s="929"/>
      <c r="J112" s="775"/>
      <c r="K112" s="282"/>
      <c r="L112" s="282"/>
      <c r="M112" s="282"/>
      <c r="N112" s="282"/>
      <c r="O112" s="775"/>
      <c r="P112" s="282"/>
      <c r="Q112" s="282"/>
      <c r="R112" s="282"/>
      <c r="S112" s="282"/>
      <c r="T112" s="775" t="s">
        <v>71</v>
      </c>
      <c r="U112" s="2421">
        <v>-0.17016063206434229</v>
      </c>
      <c r="V112" s="2421">
        <v>2.1670448522051133</v>
      </c>
      <c r="W112" s="2421">
        <v>-8.5005687460759649E-2</v>
      </c>
      <c r="X112" s="2421">
        <v>3.3409876563951446</v>
      </c>
      <c r="Y112" s="2421">
        <v>0.70223817987065118</v>
      </c>
      <c r="Z112" s="2421">
        <v>1.3756142270208604</v>
      </c>
      <c r="AA112" s="2421">
        <v>1.037692780687971</v>
      </c>
      <c r="AB112" s="2421">
        <v>-1.5003073616546958</v>
      </c>
      <c r="AC112" s="2421">
        <v>-3.307481405974888</v>
      </c>
      <c r="AD112" s="2421">
        <v>1.5857273202415811</v>
      </c>
      <c r="AE112" s="2421">
        <v>5.2781858249457247</v>
      </c>
      <c r="AF112" s="2477"/>
      <c r="AG112" s="1364" t="s">
        <v>147</v>
      </c>
    </row>
    <row r="113" spans="1:33" s="74" customFormat="1" ht="9.9499999999999993" customHeight="1" x14ac:dyDescent="0.2">
      <c r="A113" s="494"/>
      <c r="B113" s="495"/>
      <c r="C113" s="1117"/>
      <c r="D113" s="249"/>
      <c r="E113" s="1118"/>
      <c r="F113" s="1119"/>
      <c r="G113" s="1119"/>
      <c r="H113" s="1119"/>
      <c r="I113" s="1119"/>
      <c r="J113" s="1056"/>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532"/>
    </row>
    <row r="114" spans="1:33" ht="9.9499999999999993" customHeight="1" x14ac:dyDescent="0.2">
      <c r="C114" s="287"/>
      <c r="D114" s="287"/>
      <c r="E114" s="287"/>
      <c r="F114" s="287"/>
      <c r="G114" s="287"/>
      <c r="H114" s="287"/>
      <c r="I114" s="287"/>
      <c r="J114" s="274"/>
      <c r="K114" s="287"/>
      <c r="L114" s="287"/>
      <c r="M114" s="287"/>
      <c r="N114" s="287"/>
      <c r="O114" s="287"/>
      <c r="P114" s="287"/>
      <c r="Q114" s="287"/>
      <c r="R114" s="287"/>
      <c r="S114" s="287"/>
      <c r="T114" s="287"/>
      <c r="V114" s="287"/>
    </row>
    <row r="115" spans="1:33" ht="9.9499999999999993" customHeight="1" x14ac:dyDescent="0.2">
      <c r="V115" s="8"/>
    </row>
    <row r="116" spans="1:33" ht="9.9499999999999993" customHeight="1" x14ac:dyDescent="0.2">
      <c r="V116" s="8"/>
    </row>
    <row r="117" spans="1:33" ht="9.9499999999999993" customHeight="1" x14ac:dyDescent="0.2">
      <c r="V117" s="8"/>
    </row>
    <row r="118" spans="1:33" ht="15" customHeight="1" x14ac:dyDescent="0.2">
      <c r="C118" s="13"/>
      <c r="D118" s="2"/>
      <c r="E118" s="2"/>
      <c r="F118" s="2"/>
      <c r="G118" s="2"/>
      <c r="H118" s="2"/>
      <c r="I118" s="2"/>
      <c r="J118" s="2"/>
      <c r="K118" s="2"/>
      <c r="L118" s="2"/>
      <c r="M118" s="2"/>
      <c r="N118" s="2"/>
      <c r="O118" s="2"/>
      <c r="P118" s="2"/>
      <c r="Q118" s="2"/>
      <c r="R118" s="2"/>
      <c r="S118" s="2"/>
      <c r="T118" s="2"/>
      <c r="V118" s="3"/>
    </row>
    <row r="119" spans="1:33" ht="20.100000000000001" customHeight="1" x14ac:dyDescent="0.2">
      <c r="C119" s="665" t="s">
        <v>1365</v>
      </c>
      <c r="D119" s="2"/>
      <c r="E119" s="2"/>
      <c r="F119" s="2"/>
      <c r="G119" s="2"/>
      <c r="H119" s="2"/>
      <c r="I119" s="2"/>
      <c r="J119" s="2"/>
      <c r="K119" s="2"/>
      <c r="L119" s="2"/>
      <c r="M119" s="2"/>
      <c r="N119" s="2"/>
      <c r="O119" s="2"/>
      <c r="P119" s="2"/>
      <c r="Q119" s="2"/>
      <c r="R119" s="2"/>
      <c r="S119" s="2"/>
      <c r="T119" s="2"/>
      <c r="V119" s="3"/>
    </row>
    <row r="120" spans="1:33" ht="20.100000000000001" customHeight="1" x14ac:dyDescent="0.2">
      <c r="C120" s="1"/>
      <c r="D120" s="2"/>
      <c r="E120" s="2"/>
      <c r="F120" s="2"/>
      <c r="G120" s="2"/>
      <c r="H120" s="2"/>
      <c r="I120" s="2"/>
      <c r="J120" s="2"/>
      <c r="K120" s="2"/>
      <c r="L120" s="2"/>
      <c r="M120" s="2"/>
      <c r="N120" s="2"/>
      <c r="O120" s="2"/>
      <c r="P120" s="2"/>
      <c r="Q120" s="2"/>
      <c r="R120" s="2"/>
      <c r="S120" s="2"/>
      <c r="T120" s="2"/>
      <c r="V120" s="3"/>
    </row>
    <row r="121" spans="1:33" s="16" customFormat="1" ht="20.100000000000001" customHeight="1" x14ac:dyDescent="0.15">
      <c r="A121" s="492"/>
      <c r="B121" s="493"/>
      <c r="C121" s="535"/>
      <c r="D121" s="536"/>
      <c r="E121" s="660"/>
      <c r="F121" s="228"/>
      <c r="G121" s="228"/>
      <c r="H121" s="537"/>
      <c r="I121" s="537"/>
      <c r="J121" s="660"/>
      <c r="K121" s="538"/>
      <c r="L121" s="538"/>
      <c r="M121" s="538"/>
      <c r="N121" s="538"/>
      <c r="O121" s="176"/>
      <c r="P121" s="538"/>
      <c r="Q121" s="538"/>
      <c r="R121" s="538"/>
      <c r="S121" s="538"/>
      <c r="T121" s="176" t="s">
        <v>430</v>
      </c>
      <c r="V121" s="539"/>
      <c r="W121" s="539" t="s">
        <v>148</v>
      </c>
      <c r="X121" s="539"/>
      <c r="Y121" s="539"/>
      <c r="Z121" s="539"/>
      <c r="AA121" s="539"/>
      <c r="AB121" s="539"/>
      <c r="AC121" s="539"/>
      <c r="AD121" s="539"/>
      <c r="AE121" s="539"/>
      <c r="AF121" s="539"/>
      <c r="AG121" s="539" t="s">
        <v>1206</v>
      </c>
    </row>
    <row r="122" spans="1:33" s="74" customFormat="1" ht="18" customHeight="1" x14ac:dyDescent="0.2">
      <c r="A122" s="494"/>
      <c r="B122" s="495"/>
      <c r="C122" s="2797" t="s">
        <v>1422</v>
      </c>
      <c r="D122" s="526"/>
      <c r="E122" s="896"/>
      <c r="F122" s="896"/>
      <c r="G122" s="896"/>
      <c r="H122" s="896"/>
      <c r="I122" s="896"/>
      <c r="J122" s="526"/>
      <c r="K122" s="526"/>
      <c r="L122" s="526"/>
      <c r="M122" s="526"/>
      <c r="N122" s="526"/>
      <c r="O122" s="526"/>
      <c r="P122" s="526"/>
      <c r="Q122" s="526"/>
      <c r="R122" s="526"/>
      <c r="S122" s="526"/>
      <c r="T122" s="526" t="s">
        <v>489</v>
      </c>
      <c r="U122" s="526" t="s">
        <v>1232</v>
      </c>
      <c r="V122" s="526" t="s">
        <v>2147</v>
      </c>
      <c r="W122" s="526" t="s">
        <v>414</v>
      </c>
      <c r="X122" s="526" t="s">
        <v>168</v>
      </c>
      <c r="Y122" s="526" t="s">
        <v>428</v>
      </c>
      <c r="Z122" s="526" t="s">
        <v>1668</v>
      </c>
      <c r="AA122" s="526" t="s">
        <v>1677</v>
      </c>
      <c r="AB122" s="526" t="s">
        <v>1776</v>
      </c>
      <c r="AC122" s="526" t="s">
        <v>2148</v>
      </c>
      <c r="AD122" s="526" t="s">
        <v>2149</v>
      </c>
      <c r="AE122" s="526" t="s">
        <v>2150</v>
      </c>
      <c r="AF122" s="2460"/>
      <c r="AG122" s="2760" t="s">
        <v>1242</v>
      </c>
    </row>
    <row r="123" spans="1:33" s="74" customFormat="1" ht="18" customHeight="1" x14ac:dyDescent="0.2">
      <c r="A123" s="494"/>
      <c r="B123" s="495"/>
      <c r="C123" s="2798"/>
      <c r="D123" s="527"/>
      <c r="E123" s="898"/>
      <c r="F123" s="898"/>
      <c r="G123" s="898"/>
      <c r="H123" s="898"/>
      <c r="I123" s="898"/>
      <c r="J123" s="527"/>
      <c r="K123" s="527"/>
      <c r="L123" s="527"/>
      <c r="M123" s="527"/>
      <c r="N123" s="527"/>
      <c r="O123" s="527"/>
      <c r="P123" s="527"/>
      <c r="Q123" s="527"/>
      <c r="R123" s="527"/>
      <c r="S123" s="527"/>
      <c r="T123" s="527">
        <v>2011</v>
      </c>
      <c r="U123" s="527">
        <v>2012</v>
      </c>
      <c r="V123" s="527">
        <v>2013</v>
      </c>
      <c r="W123" s="527">
        <v>2014</v>
      </c>
      <c r="X123" s="527">
        <v>2015</v>
      </c>
      <c r="Y123" s="527">
        <v>2016</v>
      </c>
      <c r="Z123" s="527">
        <v>2017</v>
      </c>
      <c r="AA123" s="527">
        <v>2018</v>
      </c>
      <c r="AB123" s="527">
        <v>2019</v>
      </c>
      <c r="AC123" s="527">
        <v>2020</v>
      </c>
      <c r="AD123" s="527">
        <v>2021</v>
      </c>
      <c r="AE123" s="527">
        <v>2022</v>
      </c>
      <c r="AF123" s="1148"/>
      <c r="AG123" s="2761"/>
    </row>
    <row r="124" spans="1:33" s="74" customFormat="1" ht="18" customHeight="1" x14ac:dyDescent="0.2">
      <c r="A124" s="494"/>
      <c r="B124" s="495"/>
      <c r="C124" s="472" t="s">
        <v>100</v>
      </c>
      <c r="D124" s="248"/>
      <c r="E124" s="893"/>
      <c r="F124" s="893"/>
      <c r="G124" s="893"/>
      <c r="H124" s="893"/>
      <c r="I124" s="893"/>
      <c r="J124" s="248"/>
      <c r="K124" s="248"/>
      <c r="L124" s="661"/>
      <c r="M124" s="661"/>
      <c r="N124" s="661"/>
      <c r="O124" s="661"/>
      <c r="P124" s="661"/>
      <c r="Q124" s="661"/>
      <c r="R124" s="661"/>
      <c r="S124" s="661"/>
      <c r="T124" s="661">
        <v>0.81245926230138299</v>
      </c>
      <c r="U124" s="661">
        <v>0.83511572191972139</v>
      </c>
      <c r="V124" s="661">
        <v>0.76428972143153628</v>
      </c>
      <c r="W124" s="661">
        <v>0.74978369822083524</v>
      </c>
      <c r="X124" s="661">
        <v>0.80068252284818731</v>
      </c>
      <c r="Y124" s="661">
        <v>0.84473983567065614</v>
      </c>
      <c r="Z124" s="661">
        <v>0.8328195618010924</v>
      </c>
      <c r="AA124" s="661">
        <v>0.73498909187535766</v>
      </c>
      <c r="AB124" s="661">
        <v>0.70718611579244373</v>
      </c>
      <c r="AC124" s="661">
        <v>0.69755141984335289</v>
      </c>
      <c r="AD124" s="661">
        <v>0.69753414900904465</v>
      </c>
      <c r="AE124" s="661">
        <v>0.7202565048057521</v>
      </c>
      <c r="AF124" s="248"/>
      <c r="AG124" s="475" t="s">
        <v>1423</v>
      </c>
    </row>
    <row r="125" spans="1:33" s="74" customFormat="1" ht="18" customHeight="1" x14ac:dyDescent="0.2">
      <c r="A125" s="494"/>
      <c r="B125" s="495"/>
      <c r="C125" s="472" t="s">
        <v>80</v>
      </c>
      <c r="D125" s="248"/>
      <c r="E125" s="893"/>
      <c r="F125" s="893"/>
      <c r="G125" s="893"/>
      <c r="H125" s="893"/>
      <c r="I125" s="893"/>
      <c r="J125" s="248"/>
      <c r="K125" s="248"/>
      <c r="L125" s="248"/>
      <c r="M125" s="248"/>
      <c r="N125" s="248"/>
      <c r="O125" s="248"/>
      <c r="P125" s="248"/>
      <c r="Q125" s="248"/>
      <c r="R125" s="248"/>
      <c r="S125" s="248"/>
      <c r="T125" s="248">
        <v>0.5880109894398946</v>
      </c>
      <c r="U125" s="248">
        <v>0.59947494594062245</v>
      </c>
      <c r="V125" s="248">
        <v>0.56002247365115865</v>
      </c>
      <c r="W125" s="248">
        <v>0.53147277309305896</v>
      </c>
      <c r="X125" s="248">
        <v>0.55817226826632083</v>
      </c>
      <c r="Y125" s="248">
        <v>0.60152805817594757</v>
      </c>
      <c r="Z125" s="248">
        <v>0.59042086269303262</v>
      </c>
      <c r="AA125" s="248">
        <v>0.51267543342060262</v>
      </c>
      <c r="AB125" s="248">
        <v>0.50019237089454638</v>
      </c>
      <c r="AC125" s="248">
        <v>0.49549219704388814</v>
      </c>
      <c r="AD125" s="248">
        <v>0.48699848460182049</v>
      </c>
      <c r="AE125" s="248">
        <v>0.5212207950550608</v>
      </c>
      <c r="AF125" s="248"/>
      <c r="AG125" s="475" t="s">
        <v>1424</v>
      </c>
    </row>
    <row r="126" spans="1:33" s="74" customFormat="1" ht="18" customHeight="1" x14ac:dyDescent="0.2">
      <c r="A126" s="494"/>
      <c r="B126" s="495"/>
      <c r="C126" s="472" t="s">
        <v>81</v>
      </c>
      <c r="D126" s="248"/>
      <c r="E126" s="893"/>
      <c r="F126" s="893"/>
      <c r="G126" s="893"/>
      <c r="H126" s="893"/>
      <c r="I126" s="893"/>
      <c r="J126" s="248"/>
      <c r="K126" s="248"/>
      <c r="L126" s="248"/>
      <c r="M126" s="248"/>
      <c r="N126" s="248"/>
      <c r="O126" s="248"/>
      <c r="P126" s="248"/>
      <c r="Q126" s="248"/>
      <c r="R126" s="248"/>
      <c r="S126" s="248"/>
      <c r="T126" s="248">
        <v>5.0506304720511971E-2</v>
      </c>
      <c r="U126" s="248">
        <v>4.4581055377536358E-2</v>
      </c>
      <c r="V126" s="248">
        <v>4.2713908013255537E-2</v>
      </c>
      <c r="W126" s="248">
        <v>4.2554908391626595E-2</v>
      </c>
      <c r="X126" s="248">
        <v>4.4600243263915006E-2</v>
      </c>
      <c r="Y126" s="248">
        <v>4.7593475094419566E-2</v>
      </c>
      <c r="Z126" s="248">
        <v>4.8083188034212847E-2</v>
      </c>
      <c r="AA126" s="248">
        <v>4.8685071158704817E-2</v>
      </c>
      <c r="AB126" s="248">
        <v>4.925539323997756E-2</v>
      </c>
      <c r="AC126" s="248">
        <v>5.1116752853681433E-2</v>
      </c>
      <c r="AD126" s="248">
        <v>5.7874476845033294E-2</v>
      </c>
      <c r="AE126" s="248">
        <v>5.560453458055449E-2</v>
      </c>
      <c r="AF126" s="248"/>
      <c r="AG126" s="475" t="s">
        <v>1425</v>
      </c>
    </row>
    <row r="127" spans="1:33" s="74" customFormat="1" ht="18" customHeight="1" x14ac:dyDescent="0.2">
      <c r="A127" s="494"/>
      <c r="B127" s="495"/>
      <c r="C127" s="472" t="s">
        <v>82</v>
      </c>
      <c r="D127" s="248"/>
      <c r="E127" s="893"/>
      <c r="F127" s="893"/>
      <c r="G127" s="893"/>
      <c r="H127" s="893"/>
      <c r="I127" s="893"/>
      <c r="J127" s="248"/>
      <c r="K127" s="248"/>
      <c r="L127" s="248"/>
      <c r="M127" s="248"/>
      <c r="N127" s="248"/>
      <c r="O127" s="248"/>
      <c r="P127" s="248"/>
      <c r="Q127" s="248"/>
      <c r="R127" s="248"/>
      <c r="S127" s="248"/>
      <c r="T127" s="248">
        <v>0.1739419681409764</v>
      </c>
      <c r="U127" s="248">
        <v>0.19105972060156262</v>
      </c>
      <c r="V127" s="248">
        <v>0.16155333976712216</v>
      </c>
      <c r="W127" s="248">
        <v>0.17575601673614979</v>
      </c>
      <c r="X127" s="248">
        <v>0.19791001131795141</v>
      </c>
      <c r="Y127" s="248">
        <v>0.19561830240028907</v>
      </c>
      <c r="Z127" s="248">
        <v>0.19431551107384684</v>
      </c>
      <c r="AA127" s="248">
        <v>0.1736285872960503</v>
      </c>
      <c r="AB127" s="248">
        <v>0.15773835165791986</v>
      </c>
      <c r="AC127" s="248">
        <v>0.15094246994578328</v>
      </c>
      <c r="AD127" s="248">
        <v>0.15266118756219096</v>
      </c>
      <c r="AE127" s="248">
        <v>0.14343117517013687</v>
      </c>
      <c r="AF127" s="248"/>
      <c r="AG127" s="475" t="s">
        <v>1426</v>
      </c>
    </row>
    <row r="128" spans="1:33" s="74" customFormat="1" ht="18" customHeight="1" x14ac:dyDescent="0.2">
      <c r="A128" s="494"/>
      <c r="B128" s="495"/>
      <c r="C128" s="472" t="s">
        <v>102</v>
      </c>
      <c r="D128" s="248"/>
      <c r="E128" s="893"/>
      <c r="F128" s="893"/>
      <c r="G128" s="893"/>
      <c r="H128" s="893"/>
      <c r="I128" s="893"/>
      <c r="J128" s="248"/>
      <c r="K128" s="248"/>
      <c r="L128" s="248"/>
      <c r="M128" s="248"/>
      <c r="N128" s="248"/>
      <c r="O128" s="248"/>
      <c r="P128" s="248"/>
      <c r="Q128" s="248"/>
      <c r="R128" s="248"/>
      <c r="S128" s="248"/>
      <c r="T128" s="248">
        <v>5.0744930591758587E-2</v>
      </c>
      <c r="U128" s="248">
        <v>4.4542446745913802E-2</v>
      </c>
      <c r="V128" s="248">
        <v>4.6253285616338173E-2</v>
      </c>
      <c r="W128" s="248">
        <v>4.6587482531329487E-2</v>
      </c>
      <c r="X128" s="248">
        <v>5.3594524725980815E-2</v>
      </c>
      <c r="Y128" s="248">
        <v>5.4851151814891155E-2</v>
      </c>
      <c r="Z128" s="248">
        <v>5.6224378088139883E-2</v>
      </c>
      <c r="AA128" s="248">
        <v>5.434583446566791E-2</v>
      </c>
      <c r="AB128" s="248">
        <v>5.3980531243093079E-2</v>
      </c>
      <c r="AC128" s="248">
        <v>5.4702056804954616E-2</v>
      </c>
      <c r="AD128" s="248">
        <v>5.0818830970260701E-2</v>
      </c>
      <c r="AE128" s="248">
        <v>5.75422172137506E-2</v>
      </c>
      <c r="AF128" s="248"/>
      <c r="AG128" s="624" t="s">
        <v>124</v>
      </c>
    </row>
    <row r="129" spans="1:33" s="74" customFormat="1" ht="18" customHeight="1" x14ac:dyDescent="0.2">
      <c r="A129" s="494"/>
      <c r="B129" s="495"/>
      <c r="C129" s="472" t="s">
        <v>103</v>
      </c>
      <c r="D129" s="248"/>
      <c r="E129" s="893"/>
      <c r="F129" s="893"/>
      <c r="G129" s="893"/>
      <c r="H129" s="893"/>
      <c r="I129" s="893"/>
      <c r="J129" s="248"/>
      <c r="K129" s="248"/>
      <c r="L129" s="248"/>
      <c r="M129" s="248"/>
      <c r="N129" s="248"/>
      <c r="O129" s="248"/>
      <c r="P129" s="248"/>
      <c r="Q129" s="248"/>
      <c r="R129" s="248"/>
      <c r="S129" s="248"/>
      <c r="T129" s="248">
        <v>36.241350455469082</v>
      </c>
      <c r="U129" s="248">
        <v>37.052184957259193</v>
      </c>
      <c r="V129" s="248">
        <v>38.038838307665479</v>
      </c>
      <c r="W129" s="248">
        <v>37.477855492726931</v>
      </c>
      <c r="X129" s="248">
        <v>37.852834119306941</v>
      </c>
      <c r="Y129" s="248">
        <v>37.839948461372124</v>
      </c>
      <c r="Z129" s="248">
        <v>37.58425470954672</v>
      </c>
      <c r="AA129" s="248">
        <v>38.304351107370444</v>
      </c>
      <c r="AB129" s="248">
        <v>37.369403433712236</v>
      </c>
      <c r="AC129" s="248">
        <v>38.335439655116964</v>
      </c>
      <c r="AD129" s="248">
        <v>37.832963113722379</v>
      </c>
      <c r="AE129" s="248">
        <v>37.56514811854845</v>
      </c>
      <c r="AF129" s="248"/>
      <c r="AG129" s="624" t="s">
        <v>1434</v>
      </c>
    </row>
    <row r="130" spans="1:33" s="74" customFormat="1" ht="18" customHeight="1" x14ac:dyDescent="0.2">
      <c r="A130" s="494"/>
      <c r="B130" s="495"/>
      <c r="C130" s="472" t="s">
        <v>84</v>
      </c>
      <c r="D130" s="248"/>
      <c r="E130" s="893"/>
      <c r="F130" s="893"/>
      <c r="G130" s="893"/>
      <c r="H130" s="893"/>
      <c r="I130" s="893"/>
      <c r="J130" s="248"/>
      <c r="K130" s="248"/>
      <c r="L130" s="248"/>
      <c r="M130" s="248"/>
      <c r="N130" s="248"/>
      <c r="O130" s="248"/>
      <c r="P130" s="248"/>
      <c r="Q130" s="248"/>
      <c r="R130" s="248"/>
      <c r="S130" s="248"/>
      <c r="T130" s="248">
        <v>6.9108178914223508</v>
      </c>
      <c r="U130" s="248">
        <v>6.8493291634516176</v>
      </c>
      <c r="V130" s="248">
        <v>6.7185798195264423</v>
      </c>
      <c r="W130" s="248">
        <v>6.7301873949307645</v>
      </c>
      <c r="X130" s="248">
        <v>6.4616202952865827</v>
      </c>
      <c r="Y130" s="248">
        <v>6.4254852396801416</v>
      </c>
      <c r="Z130" s="248">
        <v>5.7666396732793457</v>
      </c>
      <c r="AA130" s="248">
        <v>5.5174257541250533</v>
      </c>
      <c r="AB130" s="248">
        <v>5.8949365534671667</v>
      </c>
      <c r="AC130" s="248">
        <v>6.0319918452969201</v>
      </c>
      <c r="AD130" s="248">
        <v>5.8824315338886972</v>
      </c>
      <c r="AE130" s="248">
        <v>6.2331042223562374</v>
      </c>
      <c r="AF130" s="248"/>
      <c r="AG130" s="475" t="s">
        <v>1424</v>
      </c>
    </row>
    <row r="131" spans="1:33" s="74" customFormat="1" ht="18" customHeight="1" x14ac:dyDescent="0.2">
      <c r="A131" s="494"/>
      <c r="B131" s="495"/>
      <c r="C131" s="472" t="s">
        <v>85</v>
      </c>
      <c r="D131" s="248"/>
      <c r="E131" s="893"/>
      <c r="F131" s="893"/>
      <c r="G131" s="893"/>
      <c r="H131" s="893"/>
      <c r="I131" s="893"/>
      <c r="J131" s="248"/>
      <c r="K131" s="248"/>
      <c r="L131" s="248"/>
      <c r="M131" s="248"/>
      <c r="N131" s="248"/>
      <c r="O131" s="248"/>
      <c r="P131" s="248"/>
      <c r="Q131" s="248"/>
      <c r="R131" s="248"/>
      <c r="S131" s="248"/>
      <c r="T131" s="248">
        <v>0.2760361124104988</v>
      </c>
      <c r="U131" s="248">
        <v>0.26913020695379009</v>
      </c>
      <c r="V131" s="248">
        <v>0.26450402935847972</v>
      </c>
      <c r="W131" s="248">
        <v>0.2784645465372898</v>
      </c>
      <c r="X131" s="248">
        <v>0.28142639824386279</v>
      </c>
      <c r="Y131" s="248">
        <v>0.23962198915310645</v>
      </c>
      <c r="Z131" s="248">
        <v>0.28092511378228718</v>
      </c>
      <c r="AA131" s="248">
        <v>0.29283066740211466</v>
      </c>
      <c r="AB131" s="248">
        <v>0.28316846931544903</v>
      </c>
      <c r="AC131" s="248">
        <v>0.29113671467969443</v>
      </c>
      <c r="AD131" s="248">
        <v>0.29806940139963167</v>
      </c>
      <c r="AE131" s="248">
        <v>0.27890532429677645</v>
      </c>
      <c r="AF131" s="248"/>
      <c r="AG131" s="475" t="s">
        <v>1425</v>
      </c>
    </row>
    <row r="132" spans="1:33" s="74" customFormat="1" ht="18" customHeight="1" x14ac:dyDescent="0.2">
      <c r="A132" s="494"/>
      <c r="B132" s="495"/>
      <c r="C132" s="472" t="s">
        <v>787</v>
      </c>
      <c r="D132" s="248"/>
      <c r="E132" s="893"/>
      <c r="F132" s="893"/>
      <c r="G132" s="893"/>
      <c r="H132" s="893"/>
      <c r="I132" s="893"/>
      <c r="J132" s="248"/>
      <c r="K132" s="248"/>
      <c r="L132" s="248"/>
      <c r="M132" s="248"/>
      <c r="N132" s="248"/>
      <c r="O132" s="248"/>
      <c r="P132" s="248"/>
      <c r="Q132" s="248"/>
      <c r="R132" s="248"/>
      <c r="S132" s="248"/>
      <c r="T132" s="248">
        <v>1.5552153792194745</v>
      </c>
      <c r="U132" s="248">
        <v>1.3815485146335245</v>
      </c>
      <c r="V132" s="248">
        <v>1.2202912190163233</v>
      </c>
      <c r="W132" s="248">
        <v>1.2712512536309282</v>
      </c>
      <c r="X132" s="248">
        <v>1.5102564257532338</v>
      </c>
      <c r="Y132" s="248">
        <v>1.5410477753731882</v>
      </c>
      <c r="Z132" s="248">
        <v>1.532543119901183</v>
      </c>
      <c r="AA132" s="248">
        <v>1.539708686734238</v>
      </c>
      <c r="AB132" s="248">
        <v>1.5931908888962125</v>
      </c>
      <c r="AC132" s="248">
        <v>1.7051601868899264</v>
      </c>
      <c r="AD132" s="248">
        <v>1.6203169016042103</v>
      </c>
      <c r="AE132" s="248">
        <v>0.97223019525636556</v>
      </c>
      <c r="AF132" s="248"/>
      <c r="AG132" s="475" t="s">
        <v>1426</v>
      </c>
    </row>
    <row r="133" spans="1:33" s="74" customFormat="1" ht="18" customHeight="1" x14ac:dyDescent="0.2">
      <c r="A133" s="494"/>
      <c r="B133" s="495"/>
      <c r="C133" s="472" t="s">
        <v>87</v>
      </c>
      <c r="D133" s="248"/>
      <c r="E133" s="893"/>
      <c r="F133" s="893"/>
      <c r="G133" s="893"/>
      <c r="H133" s="893"/>
      <c r="I133" s="893"/>
      <c r="J133" s="248"/>
      <c r="K133" s="248"/>
      <c r="L133" s="248"/>
      <c r="M133" s="248"/>
      <c r="N133" s="248"/>
      <c r="O133" s="248"/>
      <c r="P133" s="248"/>
      <c r="Q133" s="248"/>
      <c r="R133" s="248"/>
      <c r="S133" s="248"/>
      <c r="T133" s="248">
        <v>4.2129612141743449</v>
      </c>
      <c r="U133" s="248">
        <v>4.062725806913976</v>
      </c>
      <c r="V133" s="248">
        <v>4.1625145504029106</v>
      </c>
      <c r="W133" s="248">
        <v>3.9108433104345539</v>
      </c>
      <c r="X133" s="248">
        <v>4.3917938101164919</v>
      </c>
      <c r="Y133" s="248">
        <v>4.7647771047119978</v>
      </c>
      <c r="Z133" s="248">
        <v>5.0516357929215587</v>
      </c>
      <c r="AA133" s="248">
        <v>4.6621374869112175</v>
      </c>
      <c r="AB133" s="248">
        <v>4.5099739329317501</v>
      </c>
      <c r="AC133" s="248">
        <v>4.6668202575567497</v>
      </c>
      <c r="AD133" s="248">
        <v>3.8964069497319835</v>
      </c>
      <c r="AE133" s="248">
        <v>4.2389780101821684</v>
      </c>
      <c r="AF133" s="248"/>
      <c r="AG133" s="475" t="s">
        <v>1427</v>
      </c>
    </row>
    <row r="134" spans="1:33" s="74" customFormat="1" ht="18" customHeight="1" x14ac:dyDescent="0.2">
      <c r="A134" s="494"/>
      <c r="B134" s="495"/>
      <c r="C134" s="472" t="s">
        <v>789</v>
      </c>
      <c r="D134" s="248"/>
      <c r="E134" s="893"/>
      <c r="F134" s="893"/>
      <c r="G134" s="893"/>
      <c r="H134" s="893"/>
      <c r="I134" s="893"/>
      <c r="J134" s="248"/>
      <c r="K134" s="248"/>
      <c r="L134" s="248"/>
      <c r="M134" s="248"/>
      <c r="N134" s="248"/>
      <c r="O134" s="248"/>
      <c r="P134" s="248"/>
      <c r="Q134" s="248"/>
      <c r="R134" s="248"/>
      <c r="S134" s="248"/>
      <c r="T134" s="248">
        <v>5.5476624449803613E-2</v>
      </c>
      <c r="U134" s="248">
        <v>4.4942946472953417E-2</v>
      </c>
      <c r="V134" s="248">
        <v>4.9368770269297091E-2</v>
      </c>
      <c r="W134" s="248">
        <v>4.4643474708704757E-2</v>
      </c>
      <c r="X134" s="248">
        <v>5.4090458361167444E-2</v>
      </c>
      <c r="Y134" s="248">
        <v>4.3580504773011036E-2</v>
      </c>
      <c r="Z134" s="248">
        <v>4.3586681183030031E-2</v>
      </c>
      <c r="AA134" s="248">
        <v>4.7947818148963768E-2</v>
      </c>
      <c r="AB134" s="248">
        <v>4.4365734859006627E-2</v>
      </c>
      <c r="AC134" s="248">
        <v>4.9663282705840014E-2</v>
      </c>
      <c r="AD134" s="248">
        <v>3.4869696832038187E-2</v>
      </c>
      <c r="AE134" s="248">
        <v>5.3065352100401406E-2</v>
      </c>
      <c r="AF134" s="248"/>
      <c r="AG134" s="475" t="s">
        <v>1428</v>
      </c>
    </row>
    <row r="135" spans="1:33" s="74" customFormat="1" ht="18" customHeight="1" x14ac:dyDescent="0.2">
      <c r="A135" s="494"/>
      <c r="B135" s="495"/>
      <c r="C135" s="472" t="s">
        <v>790</v>
      </c>
      <c r="D135" s="248"/>
      <c r="E135" s="893"/>
      <c r="F135" s="893"/>
      <c r="G135" s="893"/>
      <c r="H135" s="893"/>
      <c r="I135" s="893"/>
      <c r="J135" s="248"/>
      <c r="K135" s="248"/>
      <c r="L135" s="248"/>
      <c r="M135" s="248"/>
      <c r="N135" s="248"/>
      <c r="O135" s="248"/>
      <c r="P135" s="248"/>
      <c r="Q135" s="248"/>
      <c r="R135" s="248"/>
      <c r="S135" s="248"/>
      <c r="T135" s="248">
        <v>0.46252878887573978</v>
      </c>
      <c r="U135" s="248">
        <v>0.45617086883723734</v>
      </c>
      <c r="V135" s="248">
        <v>0.56308696896895116</v>
      </c>
      <c r="W135" s="248">
        <v>0.46275386606988006</v>
      </c>
      <c r="X135" s="248">
        <v>0.47825850528899838</v>
      </c>
      <c r="Y135" s="248">
        <v>0.37186061048904279</v>
      </c>
      <c r="Z135" s="248">
        <v>0.42748768448555308</v>
      </c>
      <c r="AA135" s="248">
        <v>0.33251560288498666</v>
      </c>
      <c r="AB135" s="248">
        <v>0.35525014212958461</v>
      </c>
      <c r="AC135" s="248">
        <v>0.44447741578088074</v>
      </c>
      <c r="AD135" s="248">
        <v>0.46948005734288206</v>
      </c>
      <c r="AE135" s="248">
        <v>0.50860997738931546</v>
      </c>
      <c r="AF135" s="248"/>
      <c r="AG135" s="475" t="s">
        <v>1429</v>
      </c>
    </row>
    <row r="136" spans="1:33" s="74" customFormat="1" ht="18" customHeight="1" x14ac:dyDescent="0.2">
      <c r="A136" s="494"/>
      <c r="B136" s="495"/>
      <c r="C136" s="472" t="s">
        <v>88</v>
      </c>
      <c r="D136" s="248"/>
      <c r="E136" s="893"/>
      <c r="F136" s="893"/>
      <c r="G136" s="893"/>
      <c r="H136" s="893"/>
      <c r="I136" s="893"/>
      <c r="J136" s="248"/>
      <c r="K136" s="248"/>
      <c r="L136" s="248"/>
      <c r="M136" s="248"/>
      <c r="N136" s="248"/>
      <c r="O136" s="248"/>
      <c r="P136" s="248"/>
      <c r="Q136" s="248"/>
      <c r="R136" s="248"/>
      <c r="S136" s="248"/>
      <c r="T136" s="248">
        <v>0.99330792762074416</v>
      </c>
      <c r="U136" s="248">
        <v>0.93078418546419917</v>
      </c>
      <c r="V136" s="248">
        <v>0.94708301750393542</v>
      </c>
      <c r="W136" s="248">
        <v>1.0548521470400669</v>
      </c>
      <c r="X136" s="248">
        <v>0.93819603467207768</v>
      </c>
      <c r="Y136" s="248">
        <v>1.1269455451358428</v>
      </c>
      <c r="Z136" s="248">
        <v>0.96364405842926959</v>
      </c>
      <c r="AA136" s="248">
        <v>0.92952976097903683</v>
      </c>
      <c r="AB136" s="248">
        <v>0.89186110881684832</v>
      </c>
      <c r="AC136" s="248">
        <v>1.1370264117660653</v>
      </c>
      <c r="AD136" s="248">
        <v>1.3672784332099193</v>
      </c>
      <c r="AE136" s="248">
        <v>1.0985883789204767</v>
      </c>
      <c r="AF136" s="248"/>
      <c r="AG136" s="475" t="s">
        <v>1430</v>
      </c>
    </row>
    <row r="137" spans="1:33" s="74" customFormat="1" ht="18" customHeight="1" x14ac:dyDescent="0.2">
      <c r="A137" s="494"/>
      <c r="B137" s="495"/>
      <c r="C137" s="472" t="s">
        <v>89</v>
      </c>
      <c r="D137" s="248"/>
      <c r="E137" s="893"/>
      <c r="F137" s="893"/>
      <c r="G137" s="893"/>
      <c r="H137" s="893"/>
      <c r="I137" s="893"/>
      <c r="J137" s="248"/>
      <c r="K137" s="248"/>
      <c r="L137" s="248"/>
      <c r="M137" s="248"/>
      <c r="N137" s="248"/>
      <c r="O137" s="248"/>
      <c r="P137" s="248"/>
      <c r="Q137" s="248"/>
      <c r="R137" s="248"/>
      <c r="S137" s="248"/>
      <c r="T137" s="248">
        <v>1.0792709826586029</v>
      </c>
      <c r="U137" s="248">
        <v>1.1166078982075172</v>
      </c>
      <c r="V137" s="248">
        <v>1.1547120045206238</v>
      </c>
      <c r="W137" s="248">
        <v>1.2248659083025106</v>
      </c>
      <c r="X137" s="248">
        <v>1.3259499167129911</v>
      </c>
      <c r="Y137" s="248">
        <v>1.2239548867527397</v>
      </c>
      <c r="Z137" s="248">
        <v>1.1857678036926635</v>
      </c>
      <c r="AA137" s="248">
        <v>1.3185908300250129</v>
      </c>
      <c r="AB137" s="248">
        <v>1.2466281940561779</v>
      </c>
      <c r="AC137" s="248">
        <v>1.3351964831896455</v>
      </c>
      <c r="AD137" s="248">
        <v>1.2943566183905888</v>
      </c>
      <c r="AE137" s="248">
        <v>1.2551730379468511</v>
      </c>
      <c r="AF137" s="248"/>
      <c r="AG137" s="475" t="s">
        <v>1431</v>
      </c>
    </row>
    <row r="138" spans="1:33" s="74" customFormat="1" ht="18" customHeight="1" x14ac:dyDescent="0.2">
      <c r="A138" s="494"/>
      <c r="B138" s="495"/>
      <c r="C138" s="472" t="s">
        <v>793</v>
      </c>
      <c r="D138" s="248"/>
      <c r="E138" s="893"/>
      <c r="F138" s="893"/>
      <c r="G138" s="893"/>
      <c r="H138" s="893"/>
      <c r="I138" s="893"/>
      <c r="J138" s="248"/>
      <c r="K138" s="248"/>
      <c r="L138" s="248"/>
      <c r="M138" s="248"/>
      <c r="N138" s="248"/>
      <c r="O138" s="248"/>
      <c r="P138" s="248"/>
      <c r="Q138" s="248"/>
      <c r="R138" s="248"/>
      <c r="S138" s="248"/>
      <c r="T138" s="248">
        <v>3.4593980506971622</v>
      </c>
      <c r="U138" s="248">
        <v>3.1682639913986677</v>
      </c>
      <c r="V138" s="248">
        <v>3.4638676407628974</v>
      </c>
      <c r="W138" s="248">
        <v>3.6357761831704813</v>
      </c>
      <c r="X138" s="248">
        <v>3.9908345489388193</v>
      </c>
      <c r="Y138" s="248">
        <v>3.2938443528932391</v>
      </c>
      <c r="Z138" s="248">
        <v>3.4626883967372688</v>
      </c>
      <c r="AA138" s="248">
        <v>3.7898133320645186</v>
      </c>
      <c r="AB138" s="248">
        <v>3.2283939379395754</v>
      </c>
      <c r="AC138" s="248">
        <v>2.9654916430732894</v>
      </c>
      <c r="AD138" s="248">
        <v>3.1030296607964809</v>
      </c>
      <c r="AE138" s="248">
        <v>3.044266889456249</v>
      </c>
      <c r="AF138" s="248"/>
      <c r="AG138" s="475" t="s">
        <v>1432</v>
      </c>
    </row>
    <row r="139" spans="1:33" s="74" customFormat="1" ht="18" customHeight="1" x14ac:dyDescent="0.2">
      <c r="A139" s="494"/>
      <c r="B139" s="495"/>
      <c r="C139" s="472" t="s">
        <v>794</v>
      </c>
      <c r="D139" s="248"/>
      <c r="E139" s="893"/>
      <c r="F139" s="893"/>
      <c r="G139" s="893"/>
      <c r="H139" s="893"/>
      <c r="I139" s="893"/>
      <c r="J139" s="248"/>
      <c r="K139" s="248"/>
      <c r="L139" s="248"/>
      <c r="M139" s="248"/>
      <c r="N139" s="248"/>
      <c r="O139" s="248"/>
      <c r="P139" s="248"/>
      <c r="Q139" s="248"/>
      <c r="R139" s="248"/>
      <c r="S139" s="248"/>
      <c r="T139" s="248">
        <v>0.66622907295929268</v>
      </c>
      <c r="U139" s="248">
        <v>0.6663563059051244</v>
      </c>
      <c r="V139" s="248">
        <v>0.53504725143067888</v>
      </c>
      <c r="W139" s="248">
        <v>0.62527036765871302</v>
      </c>
      <c r="X139" s="248">
        <v>0.74266530635106198</v>
      </c>
      <c r="Y139" s="248">
        <v>0.69607558075560449</v>
      </c>
      <c r="Z139" s="248">
        <v>0.75618145869524644</v>
      </c>
      <c r="AA139" s="248">
        <v>0.77083845264384421</v>
      </c>
      <c r="AB139" s="248">
        <v>0.7844993985101032</v>
      </c>
      <c r="AC139" s="248">
        <v>0.80938818519507194</v>
      </c>
      <c r="AD139" s="248">
        <v>0.99418425513363617</v>
      </c>
      <c r="AE139" s="248">
        <v>0.87123576156367766</v>
      </c>
      <c r="AF139" s="248"/>
      <c r="AG139" s="475" t="s">
        <v>529</v>
      </c>
    </row>
    <row r="140" spans="1:33" s="74" customFormat="1" ht="18" customHeight="1" x14ac:dyDescent="0.2">
      <c r="A140" s="494"/>
      <c r="B140" s="495"/>
      <c r="C140" s="472" t="s">
        <v>91</v>
      </c>
      <c r="D140" s="248"/>
      <c r="E140" s="893"/>
      <c r="F140" s="893"/>
      <c r="G140" s="893"/>
      <c r="H140" s="893"/>
      <c r="I140" s="893"/>
      <c r="J140" s="248"/>
      <c r="K140" s="248"/>
      <c r="L140" s="248"/>
      <c r="M140" s="248"/>
      <c r="N140" s="248"/>
      <c r="O140" s="248"/>
      <c r="P140" s="248"/>
      <c r="Q140" s="248"/>
      <c r="R140" s="248"/>
      <c r="S140" s="248"/>
      <c r="T140" s="248">
        <v>3.0991626820757046</v>
      </c>
      <c r="U140" s="248">
        <v>3.7478797800494048</v>
      </c>
      <c r="V140" s="248">
        <v>4.0379154049348918</v>
      </c>
      <c r="W140" s="248">
        <v>4.275208802890444</v>
      </c>
      <c r="X140" s="248">
        <v>4.0069738915480979</v>
      </c>
      <c r="Y140" s="248">
        <v>4.3540799271511332</v>
      </c>
      <c r="Z140" s="248">
        <v>4.3964595954378902</v>
      </c>
      <c r="AA140" s="248">
        <v>4.9795637330507594</v>
      </c>
      <c r="AB140" s="248">
        <v>4.8078814505178578</v>
      </c>
      <c r="AC140" s="248">
        <v>4.5732674822721346</v>
      </c>
      <c r="AD140" s="248">
        <v>4.7073137581574453</v>
      </c>
      <c r="AE140" s="248">
        <v>4.4492483066496131</v>
      </c>
      <c r="AF140" s="248"/>
      <c r="AG140" s="475" t="s">
        <v>530</v>
      </c>
    </row>
    <row r="141" spans="1:33" s="74" customFormat="1" ht="18" customHeight="1" x14ac:dyDescent="0.2">
      <c r="A141" s="494"/>
      <c r="B141" s="495"/>
      <c r="C141" s="472" t="s">
        <v>796</v>
      </c>
      <c r="D141" s="248"/>
      <c r="E141" s="893"/>
      <c r="F141" s="893"/>
      <c r="G141" s="893"/>
      <c r="H141" s="893"/>
      <c r="I141" s="893"/>
      <c r="J141" s="248"/>
      <c r="K141" s="248"/>
      <c r="L141" s="248"/>
      <c r="M141" s="248"/>
      <c r="N141" s="248"/>
      <c r="O141" s="248"/>
      <c r="P141" s="248"/>
      <c r="Q141" s="248"/>
      <c r="R141" s="248"/>
      <c r="S141" s="248"/>
      <c r="T141" s="248">
        <v>1.2976882207344163</v>
      </c>
      <c r="U141" s="248">
        <v>0.85876032130105895</v>
      </c>
      <c r="V141" s="248">
        <v>0.92146442830156661</v>
      </c>
      <c r="W141" s="248">
        <v>1.0673907394435875</v>
      </c>
      <c r="X141" s="248">
        <v>0.87538040940289086</v>
      </c>
      <c r="Y141" s="248">
        <v>0.64665304658888401</v>
      </c>
      <c r="Z141" s="248">
        <v>0.52014098195866909</v>
      </c>
      <c r="AA141" s="248">
        <v>0.63663379526966835</v>
      </c>
      <c r="AB141" s="248">
        <v>0.42776718032922645</v>
      </c>
      <c r="AC141" s="248">
        <v>0.40004970916903126</v>
      </c>
      <c r="AD141" s="248">
        <v>0.49220709186386119</v>
      </c>
      <c r="AE141" s="248">
        <v>0.53436422409421813</v>
      </c>
      <c r="AF141" s="248"/>
      <c r="AG141" s="475" t="s">
        <v>531</v>
      </c>
    </row>
    <row r="142" spans="1:33" s="74" customFormat="1" ht="18" customHeight="1" x14ac:dyDescent="0.2">
      <c r="A142" s="494"/>
      <c r="B142" s="495"/>
      <c r="C142" s="472" t="s">
        <v>92</v>
      </c>
      <c r="D142" s="248"/>
      <c r="E142" s="893"/>
      <c r="F142" s="893"/>
      <c r="G142" s="893"/>
      <c r="H142" s="893"/>
      <c r="I142" s="893"/>
      <c r="J142" s="248"/>
      <c r="K142" s="248"/>
      <c r="L142" s="248"/>
      <c r="M142" s="248"/>
      <c r="N142" s="248"/>
      <c r="O142" s="248"/>
      <c r="P142" s="248"/>
      <c r="Q142" s="248"/>
      <c r="R142" s="248"/>
      <c r="S142" s="248"/>
      <c r="T142" s="248">
        <v>8.6245679595364404</v>
      </c>
      <c r="U142" s="248">
        <v>9.9474674667247651</v>
      </c>
      <c r="V142" s="248">
        <v>10.453387308733655</v>
      </c>
      <c r="W142" s="248">
        <v>9.5003747891901487</v>
      </c>
      <c r="X142" s="248">
        <v>9.2913703199598814</v>
      </c>
      <c r="Y142" s="248">
        <v>9.640092258790574</v>
      </c>
      <c r="Z142" s="248">
        <v>9.8412594030181957</v>
      </c>
      <c r="AA142" s="248">
        <v>9.9561452743103729</v>
      </c>
      <c r="AB142" s="248">
        <v>9.7387866356059263</v>
      </c>
      <c r="AC142" s="248">
        <v>10.18455462804188</v>
      </c>
      <c r="AD142" s="248">
        <v>9.7467935865165884</v>
      </c>
      <c r="AE142" s="248">
        <v>10.035950685174463</v>
      </c>
      <c r="AF142" s="248"/>
      <c r="AG142" s="475" t="s">
        <v>125</v>
      </c>
    </row>
    <row r="143" spans="1:33" s="74" customFormat="1" ht="18" customHeight="1" x14ac:dyDescent="0.2">
      <c r="A143" s="494"/>
      <c r="B143" s="495"/>
      <c r="C143" s="472" t="s">
        <v>6</v>
      </c>
      <c r="D143" s="248"/>
      <c r="E143" s="893"/>
      <c r="F143" s="893"/>
      <c r="G143" s="893"/>
      <c r="H143" s="893"/>
      <c r="I143" s="893"/>
      <c r="J143" s="248"/>
      <c r="K143" s="248"/>
      <c r="L143" s="248"/>
      <c r="M143" s="248"/>
      <c r="N143" s="248"/>
      <c r="O143" s="248"/>
      <c r="P143" s="248"/>
      <c r="Q143" s="248"/>
      <c r="R143" s="248"/>
      <c r="S143" s="248"/>
      <c r="T143" s="248">
        <v>0.37966738828718744</v>
      </c>
      <c r="U143" s="248">
        <v>0.4027459970660483</v>
      </c>
      <c r="V143" s="248">
        <v>0.37500162894935662</v>
      </c>
      <c r="W143" s="248">
        <v>0.38545767302708123</v>
      </c>
      <c r="X143" s="248">
        <v>0.34932497397475637</v>
      </c>
      <c r="Y143" s="248">
        <v>0.34992082117327805</v>
      </c>
      <c r="Z143" s="248">
        <v>0.3585467912559368</v>
      </c>
      <c r="AA143" s="248">
        <v>0.32042702604126283</v>
      </c>
      <c r="AB143" s="248">
        <v>0.3289748204969738</v>
      </c>
      <c r="AC143" s="248">
        <v>0.3706341853995086</v>
      </c>
      <c r="AD143" s="248">
        <v>0.43925268097981035</v>
      </c>
      <c r="AE143" s="248">
        <v>0.41306488325772395</v>
      </c>
      <c r="AF143" s="248"/>
      <c r="AG143" s="475" t="s">
        <v>126</v>
      </c>
    </row>
    <row r="144" spans="1:33" s="74" customFormat="1" ht="18" customHeight="1" x14ac:dyDescent="0.2">
      <c r="A144" s="494"/>
      <c r="B144" s="495"/>
      <c r="C144" s="472" t="s">
        <v>5</v>
      </c>
      <c r="D144" s="248"/>
      <c r="E144" s="893"/>
      <c r="F144" s="893"/>
      <c r="G144" s="893"/>
      <c r="H144" s="893"/>
      <c r="I144" s="893"/>
      <c r="J144" s="248"/>
      <c r="K144" s="248"/>
      <c r="L144" s="248"/>
      <c r="M144" s="248"/>
      <c r="N144" s="248"/>
      <c r="O144" s="248"/>
      <c r="P144" s="248"/>
      <c r="Q144" s="248"/>
      <c r="R144" s="248"/>
      <c r="S144" s="248"/>
      <c r="T144" s="248">
        <v>3.1690221603473283</v>
      </c>
      <c r="U144" s="248">
        <v>3.1494715038793095</v>
      </c>
      <c r="V144" s="248">
        <v>3.1720142649854619</v>
      </c>
      <c r="W144" s="248">
        <v>3.01051503569178</v>
      </c>
      <c r="X144" s="248">
        <v>3.1546928246960295</v>
      </c>
      <c r="Y144" s="248">
        <v>3.1220088179503462</v>
      </c>
      <c r="Z144" s="248">
        <v>2.996748154768635</v>
      </c>
      <c r="AA144" s="248">
        <v>3.2102428867793993</v>
      </c>
      <c r="AB144" s="248">
        <v>3.2337249858403858</v>
      </c>
      <c r="AC144" s="248">
        <v>3.3705812241003308</v>
      </c>
      <c r="AD144" s="248">
        <v>3.4869724878746089</v>
      </c>
      <c r="AE144" s="248">
        <v>3.5783628699038976</v>
      </c>
      <c r="AF144" s="248"/>
      <c r="AG144" s="475" t="s">
        <v>127</v>
      </c>
    </row>
    <row r="145" spans="1:33" s="74" customFormat="1" ht="18" customHeight="1" x14ac:dyDescent="0.2">
      <c r="A145" s="494"/>
      <c r="B145" s="495"/>
      <c r="C145" s="472" t="s">
        <v>104</v>
      </c>
      <c r="D145" s="248"/>
      <c r="E145" s="893"/>
      <c r="F145" s="893"/>
      <c r="G145" s="893"/>
      <c r="H145" s="893"/>
      <c r="I145" s="893"/>
      <c r="J145" s="248"/>
      <c r="K145" s="248"/>
      <c r="L145" s="248"/>
      <c r="M145" s="248"/>
      <c r="N145" s="248"/>
      <c r="O145" s="248"/>
      <c r="P145" s="248"/>
      <c r="Q145" s="248"/>
      <c r="R145" s="248"/>
      <c r="S145" s="248"/>
      <c r="T145" s="248">
        <v>1.8647534123999239</v>
      </c>
      <c r="U145" s="248">
        <v>1.8007945221574384</v>
      </c>
      <c r="V145" s="248">
        <v>1.7450388703564159</v>
      </c>
      <c r="W145" s="248">
        <v>1.8890374931714562</v>
      </c>
      <c r="X145" s="248">
        <v>2.0389848594355806</v>
      </c>
      <c r="Y145" s="248">
        <v>2.0113167928794597</v>
      </c>
      <c r="Z145" s="248">
        <v>1.9957529989774692</v>
      </c>
      <c r="AA145" s="248">
        <v>1.9698519490712318</v>
      </c>
      <c r="AB145" s="248">
        <v>2.0847294388096511</v>
      </c>
      <c r="AC145" s="248">
        <v>2.1857773873030899</v>
      </c>
      <c r="AD145" s="248">
        <v>1.9417190669168485</v>
      </c>
      <c r="AE145" s="248">
        <v>2.0159340325001422</v>
      </c>
      <c r="AF145" s="248"/>
      <c r="AG145" s="624" t="s">
        <v>128</v>
      </c>
    </row>
    <row r="146" spans="1:33" s="74" customFormat="1" ht="18" customHeight="1" x14ac:dyDescent="0.2">
      <c r="A146" s="494"/>
      <c r="B146" s="495"/>
      <c r="C146" s="472" t="s">
        <v>93</v>
      </c>
      <c r="D146" s="248"/>
      <c r="E146" s="893"/>
      <c r="F146" s="893"/>
      <c r="G146" s="893"/>
      <c r="H146" s="893"/>
      <c r="I146" s="893"/>
      <c r="J146" s="248"/>
      <c r="K146" s="248"/>
      <c r="L146" s="248"/>
      <c r="M146" s="248"/>
      <c r="N146" s="248"/>
      <c r="O146" s="248"/>
      <c r="P146" s="248"/>
      <c r="Q146" s="248"/>
      <c r="R146" s="248"/>
      <c r="S146" s="248"/>
      <c r="T146" s="248">
        <v>0.74554589687958472</v>
      </c>
      <c r="U146" s="248">
        <v>0.6584046517270612</v>
      </c>
      <c r="V146" s="248">
        <v>0.62609451535452365</v>
      </c>
      <c r="W146" s="248">
        <v>0.73127351085270231</v>
      </c>
      <c r="X146" s="248">
        <v>0.87089038913589345</v>
      </c>
      <c r="Y146" s="248">
        <v>0.83537078774125351</v>
      </c>
      <c r="Z146" s="248">
        <v>0.84823357690378376</v>
      </c>
      <c r="AA146" s="248">
        <v>0.84890922554509607</v>
      </c>
      <c r="AB146" s="248">
        <v>0.96927438787532594</v>
      </c>
      <c r="AC146" s="248">
        <v>0.99271274944683474</v>
      </c>
      <c r="AD146" s="248">
        <v>0.69740229785895724</v>
      </c>
      <c r="AE146" s="248">
        <v>0.76455256274466377</v>
      </c>
      <c r="AF146" s="248"/>
      <c r="AG146" s="475" t="s">
        <v>1424</v>
      </c>
    </row>
    <row r="147" spans="1:33" s="74" customFormat="1" ht="18" customHeight="1" x14ac:dyDescent="0.2">
      <c r="A147" s="494"/>
      <c r="B147" s="495"/>
      <c r="C147" s="472" t="s">
        <v>94</v>
      </c>
      <c r="D147" s="248"/>
      <c r="E147" s="893"/>
      <c r="F147" s="893"/>
      <c r="G147" s="893"/>
      <c r="H147" s="893"/>
      <c r="I147" s="893"/>
      <c r="J147" s="248"/>
      <c r="K147" s="248"/>
      <c r="L147" s="248"/>
      <c r="M147" s="248"/>
      <c r="N147" s="248"/>
      <c r="O147" s="248"/>
      <c r="P147" s="248"/>
      <c r="Q147" s="248"/>
      <c r="R147" s="248"/>
      <c r="S147" s="248"/>
      <c r="T147" s="248">
        <v>1.1192075155203391</v>
      </c>
      <c r="U147" s="248">
        <v>1.1423898704303765</v>
      </c>
      <c r="V147" s="248">
        <v>1.1189443550018918</v>
      </c>
      <c r="W147" s="248">
        <v>1.1577639823187535</v>
      </c>
      <c r="X147" s="248">
        <v>1.1680944702996874</v>
      </c>
      <c r="Y147" s="248">
        <v>1.1759460051382054</v>
      </c>
      <c r="Z147" s="248">
        <v>1.1475194220736846</v>
      </c>
      <c r="AA147" s="248">
        <v>1.1209427235261364</v>
      </c>
      <c r="AB147" s="248">
        <v>1.1154550509343253</v>
      </c>
      <c r="AC147" s="248">
        <v>1.1930646378562559</v>
      </c>
      <c r="AD147" s="248">
        <v>1.2443167690578916</v>
      </c>
      <c r="AE147" s="248">
        <v>1.2513814697554793</v>
      </c>
      <c r="AF147" s="248"/>
      <c r="AG147" s="475" t="s">
        <v>1425</v>
      </c>
    </row>
    <row r="148" spans="1:33" s="74" customFormat="1" ht="18" customHeight="1" x14ac:dyDescent="0.2">
      <c r="A148" s="494"/>
      <c r="B148" s="495"/>
      <c r="C148" s="472" t="s">
        <v>106</v>
      </c>
      <c r="D148" s="248"/>
      <c r="E148" s="893"/>
      <c r="F148" s="893"/>
      <c r="G148" s="893"/>
      <c r="H148" s="893"/>
      <c r="I148" s="893"/>
      <c r="J148" s="248"/>
      <c r="K148" s="248"/>
      <c r="L148" s="248"/>
      <c r="M148" s="248"/>
      <c r="N148" s="248"/>
      <c r="O148" s="248"/>
      <c r="P148" s="248"/>
      <c r="Q148" s="248"/>
      <c r="R148" s="248"/>
      <c r="S148" s="248"/>
      <c r="T148" s="248">
        <v>4.7381714537058608</v>
      </c>
      <c r="U148" s="248">
        <v>4.0795848378447266</v>
      </c>
      <c r="V148" s="248">
        <v>4.0856887130874044</v>
      </c>
      <c r="W148" s="248">
        <v>4.0960712317811474</v>
      </c>
      <c r="X148" s="248">
        <v>4.2110046316802698</v>
      </c>
      <c r="Y148" s="248">
        <v>4.3449559335501018</v>
      </c>
      <c r="Z148" s="248">
        <v>4.4163669691523726</v>
      </c>
      <c r="AA148" s="248">
        <v>4.390092013984277</v>
      </c>
      <c r="AB148" s="248">
        <v>4.7992329748288149</v>
      </c>
      <c r="AC148" s="248">
        <v>5.1295537648956397</v>
      </c>
      <c r="AD148" s="248">
        <v>4.9887728748262381</v>
      </c>
      <c r="AE148" s="248">
        <v>4.5756396537982384</v>
      </c>
      <c r="AF148" s="248"/>
      <c r="AG148" s="624" t="s">
        <v>129</v>
      </c>
    </row>
    <row r="149" spans="1:33" s="74" customFormat="1" ht="18" customHeight="1" x14ac:dyDescent="0.2">
      <c r="A149" s="494"/>
      <c r="B149" s="495"/>
      <c r="C149" s="472" t="s">
        <v>108</v>
      </c>
      <c r="D149" s="248"/>
      <c r="E149" s="893"/>
      <c r="F149" s="893"/>
      <c r="G149" s="893"/>
      <c r="H149" s="893"/>
      <c r="I149" s="893"/>
      <c r="J149" s="248"/>
      <c r="K149" s="248"/>
      <c r="L149" s="248"/>
      <c r="M149" s="248"/>
      <c r="N149" s="248"/>
      <c r="O149" s="248"/>
      <c r="P149" s="248"/>
      <c r="Q149" s="248"/>
      <c r="R149" s="248"/>
      <c r="S149" s="248"/>
      <c r="T149" s="248">
        <v>8.9968312431745954</v>
      </c>
      <c r="U149" s="248">
        <v>9.2550992148461582</v>
      </c>
      <c r="V149" s="248">
        <v>9.4356828743233763</v>
      </c>
      <c r="W149" s="248">
        <v>9.3359761947981976</v>
      </c>
      <c r="X149" s="248">
        <v>9.1055782424630838</v>
      </c>
      <c r="Y149" s="248">
        <v>8.9796587339177112</v>
      </c>
      <c r="Z149" s="248">
        <v>9.1464713007733991</v>
      </c>
      <c r="AA149" s="248">
        <v>8.9755737216846363</v>
      </c>
      <c r="AB149" s="248">
        <v>8.8760384397988208</v>
      </c>
      <c r="AC149" s="248">
        <v>8.5376034783927537</v>
      </c>
      <c r="AD149" s="248">
        <v>8.8980422608044112</v>
      </c>
      <c r="AE149" s="248">
        <v>8.8118750208012404</v>
      </c>
      <c r="AF149" s="248"/>
      <c r="AG149" s="624" t="s">
        <v>1437</v>
      </c>
    </row>
    <row r="150" spans="1:33" s="74" customFormat="1" ht="18" customHeight="1" x14ac:dyDescent="0.2">
      <c r="A150" s="494"/>
      <c r="B150" s="495"/>
      <c r="C150" s="472" t="s">
        <v>95</v>
      </c>
      <c r="D150" s="248"/>
      <c r="E150" s="893"/>
      <c r="F150" s="893"/>
      <c r="G150" s="893"/>
      <c r="H150" s="893"/>
      <c r="I150" s="893"/>
      <c r="J150" s="248"/>
      <c r="K150" s="248"/>
      <c r="L150" s="248"/>
      <c r="M150" s="248"/>
      <c r="N150" s="248"/>
      <c r="O150" s="248"/>
      <c r="P150" s="248"/>
      <c r="Q150" s="248"/>
      <c r="R150" s="248"/>
      <c r="S150" s="248"/>
      <c r="T150" s="248">
        <v>4.176983981835046</v>
      </c>
      <c r="U150" s="248">
        <v>4.0836943606567226</v>
      </c>
      <c r="V150" s="248">
        <v>4.0369011483298252</v>
      </c>
      <c r="W150" s="248">
        <v>3.9509595678080434</v>
      </c>
      <c r="X150" s="248">
        <v>3.7822248344625331</v>
      </c>
      <c r="Y150" s="248">
        <v>3.6076831784721852</v>
      </c>
      <c r="Z150" s="248">
        <v>3.7340718780841748</v>
      </c>
      <c r="AA150" s="248">
        <v>3.7403748229377571</v>
      </c>
      <c r="AB150" s="248">
        <v>3.5957027017708039</v>
      </c>
      <c r="AC150" s="248">
        <v>3.3487471873107371</v>
      </c>
      <c r="AD150" s="248">
        <v>3.6565976639462199</v>
      </c>
      <c r="AE150" s="248">
        <v>3.6961001224061931</v>
      </c>
      <c r="AF150" s="248"/>
      <c r="AG150" s="475" t="s">
        <v>1424</v>
      </c>
    </row>
    <row r="151" spans="1:33" s="74" customFormat="1" ht="18" customHeight="1" x14ac:dyDescent="0.2">
      <c r="A151" s="494"/>
      <c r="B151" s="495"/>
      <c r="C151" s="472" t="s">
        <v>10</v>
      </c>
      <c r="D151" s="248"/>
      <c r="E151" s="893"/>
      <c r="F151" s="893"/>
      <c r="G151" s="893"/>
      <c r="H151" s="893"/>
      <c r="I151" s="893"/>
      <c r="J151" s="248"/>
      <c r="K151" s="248"/>
      <c r="L151" s="248"/>
      <c r="M151" s="248"/>
      <c r="N151" s="248"/>
      <c r="O151" s="248"/>
      <c r="P151" s="248"/>
      <c r="Q151" s="248"/>
      <c r="R151" s="248"/>
      <c r="S151" s="248"/>
      <c r="T151" s="248">
        <v>4.8198472613395502</v>
      </c>
      <c r="U151" s="248">
        <v>5.1714048541894346</v>
      </c>
      <c r="V151" s="248">
        <v>5.398781725993552</v>
      </c>
      <c r="W151" s="248">
        <v>5.385016626990156</v>
      </c>
      <c r="X151" s="248">
        <v>5.3233534080005507</v>
      </c>
      <c r="Y151" s="248">
        <v>5.3719755554455277</v>
      </c>
      <c r="Z151" s="248">
        <v>5.4123994226892229</v>
      </c>
      <c r="AA151" s="248">
        <v>5.23519889874688</v>
      </c>
      <c r="AB151" s="248">
        <v>5.2803357380280183</v>
      </c>
      <c r="AC151" s="248">
        <v>5.1888562910820166</v>
      </c>
      <c r="AD151" s="248">
        <v>5.2414445968581909</v>
      </c>
      <c r="AE151" s="248">
        <v>5.1157748983950491</v>
      </c>
      <c r="AF151" s="248"/>
      <c r="AG151" s="475" t="s">
        <v>1425</v>
      </c>
    </row>
    <row r="152" spans="1:33" s="74" customFormat="1" ht="18" customHeight="1" x14ac:dyDescent="0.2">
      <c r="A152" s="494"/>
      <c r="B152" s="495"/>
      <c r="C152" s="472" t="s">
        <v>109</v>
      </c>
      <c r="D152" s="248"/>
      <c r="E152" s="893"/>
      <c r="F152" s="893"/>
      <c r="G152" s="893"/>
      <c r="H152" s="893"/>
      <c r="I152" s="893"/>
      <c r="J152" s="248"/>
      <c r="K152" s="248"/>
      <c r="L152" s="248"/>
      <c r="M152" s="248"/>
      <c r="N152" s="248"/>
      <c r="O152" s="248"/>
      <c r="P152" s="248"/>
      <c r="Q152" s="248"/>
      <c r="R152" s="248"/>
      <c r="S152" s="248"/>
      <c r="T152" s="248">
        <v>5.1371503270701249</v>
      </c>
      <c r="U152" s="248">
        <v>5.2686405489327166</v>
      </c>
      <c r="V152" s="248">
        <v>4.841950051461871</v>
      </c>
      <c r="W152" s="248">
        <v>5.3864494642231584</v>
      </c>
      <c r="X152" s="248">
        <v>5.338736084528783</v>
      </c>
      <c r="Y152" s="248">
        <v>5.4878449379496068</v>
      </c>
      <c r="Z152" s="248">
        <v>5.6811181721851005</v>
      </c>
      <c r="AA152" s="248">
        <v>5.6917308066003995</v>
      </c>
      <c r="AB152" s="248">
        <v>5.8177138712869931</v>
      </c>
      <c r="AC152" s="248">
        <v>3.9829255669204526</v>
      </c>
      <c r="AD152" s="248">
        <v>4.382623134959875</v>
      </c>
      <c r="AE152" s="248">
        <v>4.6565649552854653</v>
      </c>
      <c r="AF152" s="248"/>
      <c r="AG152" s="624" t="s">
        <v>130</v>
      </c>
    </row>
    <row r="153" spans="1:33" s="74" customFormat="1" ht="18" customHeight="1" x14ac:dyDescent="0.2">
      <c r="A153" s="494"/>
      <c r="B153" s="495"/>
      <c r="C153" s="472" t="s">
        <v>110</v>
      </c>
      <c r="D153" s="248"/>
      <c r="E153" s="893"/>
      <c r="F153" s="893"/>
      <c r="G153" s="893"/>
      <c r="H153" s="893"/>
      <c r="I153" s="893"/>
      <c r="J153" s="248"/>
      <c r="K153" s="248"/>
      <c r="L153" s="248"/>
      <c r="M153" s="248"/>
      <c r="N153" s="248"/>
      <c r="O153" s="248"/>
      <c r="P153" s="248"/>
      <c r="Q153" s="248"/>
      <c r="R153" s="248"/>
      <c r="S153" s="248"/>
      <c r="T153" s="248">
        <v>2.4419109565878019</v>
      </c>
      <c r="U153" s="248">
        <v>2.2582112751643892</v>
      </c>
      <c r="V153" s="248">
        <v>2.2919814628747459</v>
      </c>
      <c r="W153" s="248">
        <v>2.2802642218261444</v>
      </c>
      <c r="X153" s="248">
        <v>2.1974532058339258</v>
      </c>
      <c r="Y153" s="248">
        <v>2.3558124087373766</v>
      </c>
      <c r="Z153" s="248">
        <v>2.3804759444973693</v>
      </c>
      <c r="AA153" s="248">
        <v>2.3358039660947951</v>
      </c>
      <c r="AB153" s="248">
        <v>2.2220141022191457</v>
      </c>
      <c r="AC153" s="248">
        <v>1.3401365935641185</v>
      </c>
      <c r="AD153" s="248">
        <v>1.3251129336093226</v>
      </c>
      <c r="AE153" s="248">
        <v>1.7330644100988966</v>
      </c>
      <c r="AF153" s="248"/>
      <c r="AG153" s="624" t="s">
        <v>631</v>
      </c>
    </row>
    <row r="154" spans="1:33" s="74" customFormat="1" ht="18" customHeight="1" x14ac:dyDescent="0.2">
      <c r="A154" s="494"/>
      <c r="B154" s="495"/>
      <c r="C154" s="472" t="s">
        <v>111</v>
      </c>
      <c r="D154" s="248"/>
      <c r="E154" s="893"/>
      <c r="F154" s="893"/>
      <c r="G154" s="893"/>
      <c r="H154" s="893"/>
      <c r="I154" s="893"/>
      <c r="J154" s="248"/>
      <c r="K154" s="248"/>
      <c r="L154" s="248"/>
      <c r="M154" s="248"/>
      <c r="N154" s="248"/>
      <c r="O154" s="248"/>
      <c r="P154" s="248"/>
      <c r="Q154" s="248"/>
      <c r="R154" s="248"/>
      <c r="S154" s="248"/>
      <c r="T154" s="248">
        <v>2.4036262942915254</v>
      </c>
      <c r="U154" s="248">
        <v>2.3403873011135681</v>
      </c>
      <c r="V154" s="248">
        <v>2.262800414333511</v>
      </c>
      <c r="W154" s="248">
        <v>2.1985906666922612</v>
      </c>
      <c r="X154" s="248">
        <v>2.2288024203092434</v>
      </c>
      <c r="Y154" s="248">
        <v>2.2583341145451552</v>
      </c>
      <c r="Z154" s="248">
        <v>2.1795144316837116</v>
      </c>
      <c r="AA154" s="248">
        <v>2.1148691997825169</v>
      </c>
      <c r="AB154" s="248">
        <v>2.0496854126189104</v>
      </c>
      <c r="AC154" s="248">
        <v>2.1540565470128019</v>
      </c>
      <c r="AD154" s="248">
        <v>2.1292620490004182</v>
      </c>
      <c r="AE154" s="248">
        <v>1.9246276652942971</v>
      </c>
      <c r="AF154" s="248"/>
      <c r="AG154" s="624" t="s">
        <v>440</v>
      </c>
    </row>
    <row r="155" spans="1:33" s="74" customFormat="1" ht="18" customHeight="1" x14ac:dyDescent="0.2">
      <c r="A155" s="494"/>
      <c r="B155" s="495"/>
      <c r="C155" s="472" t="s">
        <v>96</v>
      </c>
      <c r="D155" s="248"/>
      <c r="E155" s="893"/>
      <c r="F155" s="893"/>
      <c r="G155" s="893"/>
      <c r="H155" s="893"/>
      <c r="I155" s="893"/>
      <c r="J155" s="248"/>
      <c r="K155" s="248"/>
      <c r="L155" s="248"/>
      <c r="M155" s="248"/>
      <c r="N155" s="248"/>
      <c r="O155" s="248"/>
      <c r="P155" s="248"/>
      <c r="Q155" s="248"/>
      <c r="R155" s="248"/>
      <c r="S155" s="248"/>
      <c r="T155" s="248">
        <v>1.5897977681329993</v>
      </c>
      <c r="U155" s="248">
        <v>1.5808287232842555</v>
      </c>
      <c r="V155" s="248">
        <v>1.5407024376294856</v>
      </c>
      <c r="W155" s="248">
        <v>1.4777028572829916</v>
      </c>
      <c r="X155" s="248">
        <v>1.4447480234050372</v>
      </c>
      <c r="Y155" s="248">
        <v>1.4557933699162262</v>
      </c>
      <c r="Z155" s="248">
        <v>1.3968697904961052</v>
      </c>
      <c r="AA155" s="248">
        <v>1.3815683995332535</v>
      </c>
      <c r="AB155" s="248">
        <v>1.313820466771968</v>
      </c>
      <c r="AC155" s="248">
        <v>1.431348310545179</v>
      </c>
      <c r="AD155" s="248">
        <v>1.3490553010088528</v>
      </c>
      <c r="AE155" s="248">
        <v>1.2006878823813887</v>
      </c>
      <c r="AF155" s="248"/>
      <c r="AG155" s="475" t="s">
        <v>1424</v>
      </c>
    </row>
    <row r="156" spans="1:33" s="74" customFormat="1" ht="18" customHeight="1" x14ac:dyDescent="0.2">
      <c r="A156" s="494"/>
      <c r="B156" s="495"/>
      <c r="C156" s="472" t="s">
        <v>12</v>
      </c>
      <c r="D156" s="248"/>
      <c r="E156" s="893"/>
      <c r="F156" s="893"/>
      <c r="G156" s="893"/>
      <c r="H156" s="893"/>
      <c r="I156" s="893"/>
      <c r="J156" s="248"/>
      <c r="K156" s="248"/>
      <c r="L156" s="248"/>
      <c r="M156" s="248"/>
      <c r="N156" s="1038"/>
      <c r="O156" s="773"/>
      <c r="P156" s="773"/>
      <c r="Q156" s="773"/>
      <c r="R156" s="773"/>
      <c r="S156" s="773"/>
      <c r="T156" s="773">
        <v>0.81382852615852586</v>
      </c>
      <c r="U156" s="773">
        <v>0.7595585778293128</v>
      </c>
      <c r="V156" s="773">
        <v>0.72209797670402565</v>
      </c>
      <c r="W156" s="773">
        <v>0.72088780940926955</v>
      </c>
      <c r="X156" s="773">
        <v>0.78405439690420597</v>
      </c>
      <c r="Y156" s="773">
        <v>0.80254074462892866</v>
      </c>
      <c r="Z156" s="773">
        <v>0.78264464118760602</v>
      </c>
      <c r="AA156" s="773">
        <v>0.73330080024926347</v>
      </c>
      <c r="AB156" s="773">
        <v>0.73586494584694262</v>
      </c>
      <c r="AC156" s="773">
        <v>0.7227082364676225</v>
      </c>
      <c r="AD156" s="773">
        <v>0.78020674799156509</v>
      </c>
      <c r="AE156" s="773">
        <v>0.7239397829129085</v>
      </c>
      <c r="AF156" s="773"/>
      <c r="AG156" s="475" t="s">
        <v>1425</v>
      </c>
    </row>
    <row r="157" spans="1:33" s="74" customFormat="1" ht="18" customHeight="1" x14ac:dyDescent="0.2">
      <c r="A157" s="494"/>
      <c r="B157" s="495"/>
      <c r="C157" s="472" t="s">
        <v>113</v>
      </c>
      <c r="D157" s="248"/>
      <c r="E157" s="893"/>
      <c r="F157" s="893"/>
      <c r="G157" s="893"/>
      <c r="H157" s="893"/>
      <c r="I157" s="893"/>
      <c r="J157" s="1038"/>
      <c r="K157" s="1038"/>
      <c r="L157" s="1038"/>
      <c r="M157" s="1038"/>
      <c r="N157" s="248"/>
      <c r="O157" s="248"/>
      <c r="P157" s="248"/>
      <c r="Q157" s="248"/>
      <c r="R157" s="248"/>
      <c r="S157" s="248"/>
      <c r="T157" s="248">
        <v>3.7199034854451778</v>
      </c>
      <c r="U157" s="248">
        <v>3.6752422702551497</v>
      </c>
      <c r="V157" s="248">
        <v>3.6567701051238237</v>
      </c>
      <c r="W157" s="248">
        <v>3.5363194737808126</v>
      </c>
      <c r="X157" s="248">
        <v>3.5351387334917743</v>
      </c>
      <c r="Y157" s="248">
        <v>3.3286526435444106</v>
      </c>
      <c r="Z157" s="248">
        <v>3.322092618659036</v>
      </c>
      <c r="AA157" s="248">
        <v>3.2154039291676075</v>
      </c>
      <c r="AB157" s="248">
        <v>3.2864869538214414</v>
      </c>
      <c r="AC157" s="248">
        <v>3.3217446878328367</v>
      </c>
      <c r="AD157" s="248">
        <v>3.3856605324521922</v>
      </c>
      <c r="AE157" s="248">
        <v>3.2408712772200934</v>
      </c>
      <c r="AF157" s="248"/>
      <c r="AG157" s="624" t="s">
        <v>132</v>
      </c>
    </row>
    <row r="158" spans="1:33" s="74" customFormat="1" ht="18" customHeight="1" x14ac:dyDescent="0.2">
      <c r="A158" s="494"/>
      <c r="B158" s="495"/>
      <c r="C158" s="472" t="s">
        <v>115</v>
      </c>
      <c r="D158" s="248"/>
      <c r="E158" s="893"/>
      <c r="F158" s="893"/>
      <c r="G158" s="893"/>
      <c r="H158" s="893"/>
      <c r="I158" s="893"/>
      <c r="J158" s="1038"/>
      <c r="K158" s="1038"/>
      <c r="L158" s="1038"/>
      <c r="M158" s="1038"/>
      <c r="N158" s="248"/>
      <c r="O158" s="248"/>
      <c r="P158" s="248"/>
      <c r="Q158" s="248"/>
      <c r="R158" s="248"/>
      <c r="S158" s="248"/>
      <c r="T158" s="248">
        <v>10.347789825675433</v>
      </c>
      <c r="U158" s="248">
        <v>10.315188375144306</v>
      </c>
      <c r="V158" s="248">
        <v>10.11468155188579</v>
      </c>
      <c r="W158" s="248">
        <v>10.085745886230008</v>
      </c>
      <c r="X158" s="248">
        <v>9.8373710562815155</v>
      </c>
      <c r="Y158" s="248">
        <v>9.8079704375270644</v>
      </c>
      <c r="Z158" s="248">
        <v>9.8320731680037738</v>
      </c>
      <c r="AA158" s="248">
        <v>9.6159562587647294</v>
      </c>
      <c r="AB158" s="248">
        <v>9.6147548395736564</v>
      </c>
      <c r="AC158" s="248">
        <v>9.914971257946755</v>
      </c>
      <c r="AD158" s="248">
        <v>9.7787357125734342</v>
      </c>
      <c r="AE158" s="248">
        <v>9.2382551436413998</v>
      </c>
      <c r="AF158" s="248"/>
      <c r="AG158" s="624" t="s">
        <v>133</v>
      </c>
    </row>
    <row r="159" spans="1:33" s="74" customFormat="1" ht="18" customHeight="1" x14ac:dyDescent="0.2">
      <c r="A159" s="494"/>
      <c r="B159" s="495"/>
      <c r="C159" s="472" t="s">
        <v>97</v>
      </c>
      <c r="D159" s="248"/>
      <c r="E159" s="893"/>
      <c r="F159" s="893"/>
      <c r="G159" s="893"/>
      <c r="H159" s="893"/>
      <c r="I159" s="893"/>
      <c r="J159" s="1038"/>
      <c r="K159" s="1038"/>
      <c r="L159" s="1038"/>
      <c r="M159" s="1038"/>
      <c r="N159" s="248"/>
      <c r="O159" s="248"/>
      <c r="P159" s="248"/>
      <c r="Q159" s="248"/>
      <c r="R159" s="248"/>
      <c r="S159" s="248"/>
      <c r="T159" s="248">
        <v>9.1547243971101988</v>
      </c>
      <c r="U159" s="248">
        <v>9.1784750753574116</v>
      </c>
      <c r="V159" s="248">
        <v>9.0097160258526721</v>
      </c>
      <c r="W159" s="248">
        <v>8.9417323843681373</v>
      </c>
      <c r="X159" s="248">
        <v>8.5788098367272561</v>
      </c>
      <c r="Y159" s="248">
        <v>8.4534676177547432</v>
      </c>
      <c r="Z159" s="248">
        <v>8.3330151052123895</v>
      </c>
      <c r="AA159" s="248">
        <v>8.1786699838715329</v>
      </c>
      <c r="AB159" s="248">
        <v>8.1884158781657703</v>
      </c>
      <c r="AC159" s="248">
        <v>8.5933724898382451</v>
      </c>
      <c r="AD159" s="248">
        <v>8.5412283248776326</v>
      </c>
      <c r="AE159" s="248">
        <v>8.0920627622174006</v>
      </c>
      <c r="AF159" s="248"/>
      <c r="AG159" s="475" t="s">
        <v>1424</v>
      </c>
    </row>
    <row r="160" spans="1:33" s="74" customFormat="1" ht="18" customHeight="1" x14ac:dyDescent="0.2">
      <c r="A160" s="494"/>
      <c r="B160" s="495"/>
      <c r="C160" s="472" t="s">
        <v>98</v>
      </c>
      <c r="D160" s="248"/>
      <c r="E160" s="893"/>
      <c r="F160" s="893"/>
      <c r="G160" s="893"/>
      <c r="H160" s="893"/>
      <c r="I160" s="893"/>
      <c r="J160" s="1038"/>
      <c r="K160" s="1038"/>
      <c r="L160" s="1038"/>
      <c r="M160" s="1038"/>
      <c r="N160" s="248"/>
      <c r="O160" s="248"/>
      <c r="P160" s="248"/>
      <c r="Q160" s="248"/>
      <c r="R160" s="248"/>
      <c r="S160" s="248"/>
      <c r="T160" s="248">
        <v>1.1930654285652325</v>
      </c>
      <c r="U160" s="248">
        <v>1.1367132997868938</v>
      </c>
      <c r="V160" s="248">
        <v>1.1049655260331162</v>
      </c>
      <c r="W160" s="248">
        <v>1.1440135018618709</v>
      </c>
      <c r="X160" s="248">
        <v>1.2585612195542595</v>
      </c>
      <c r="Y160" s="248">
        <v>1.3545028197723201</v>
      </c>
      <c r="Z160" s="248">
        <v>1.4990580627913856</v>
      </c>
      <c r="AA160" s="248">
        <v>1.4372862748931969</v>
      </c>
      <c r="AB160" s="248">
        <v>1.4263389614078861</v>
      </c>
      <c r="AC160" s="248">
        <v>1.3215987681085111</v>
      </c>
      <c r="AD160" s="248">
        <v>1.237507387695802</v>
      </c>
      <c r="AE160" s="248">
        <v>1.1461923814239998</v>
      </c>
      <c r="AF160" s="248"/>
      <c r="AG160" s="475" t="s">
        <v>1425</v>
      </c>
    </row>
    <row r="161" spans="1:33" s="74" customFormat="1" ht="18" customHeight="1" x14ac:dyDescent="0.2">
      <c r="A161" s="494"/>
      <c r="B161" s="495"/>
      <c r="C161" s="472" t="s">
        <v>116</v>
      </c>
      <c r="D161" s="248"/>
      <c r="E161" s="893"/>
      <c r="F161" s="893"/>
      <c r="G161" s="893"/>
      <c r="H161" s="893"/>
      <c r="I161" s="893"/>
      <c r="J161" s="1038"/>
      <c r="K161" s="1038"/>
      <c r="L161" s="1038"/>
      <c r="M161" s="1038"/>
      <c r="N161" s="248"/>
      <c r="O161" s="248"/>
      <c r="P161" s="248"/>
      <c r="Q161" s="248"/>
      <c r="R161" s="248"/>
      <c r="S161" s="248"/>
      <c r="T161" s="248">
        <v>5.6872278190819152</v>
      </c>
      <c r="U161" s="248">
        <v>5.4941962075780273</v>
      </c>
      <c r="V161" s="248">
        <v>5.5594547055140549</v>
      </c>
      <c r="W161" s="248">
        <v>5.5763235881333015</v>
      </c>
      <c r="X161" s="248">
        <v>5.7372132573024492</v>
      </c>
      <c r="Y161" s="248">
        <v>5.8704038586158402</v>
      </c>
      <c r="Z161" s="248">
        <v>5.8249236497357781</v>
      </c>
      <c r="AA161" s="248">
        <v>5.769884473134983</v>
      </c>
      <c r="AB161" s="248">
        <v>5.9214400404672167</v>
      </c>
      <c r="AC161" s="248">
        <v>6.167280890339331</v>
      </c>
      <c r="AD161" s="248">
        <v>6.4403746390529912</v>
      </c>
      <c r="AE161" s="248">
        <v>6.6238320120949465</v>
      </c>
      <c r="AF161" s="248"/>
      <c r="AG161" s="624" t="s">
        <v>135</v>
      </c>
    </row>
    <row r="162" spans="1:33" s="74" customFormat="1" ht="18" customHeight="1" x14ac:dyDescent="0.2">
      <c r="A162" s="494"/>
      <c r="B162" s="495"/>
      <c r="C162" s="472" t="s">
        <v>117</v>
      </c>
      <c r="D162" s="248"/>
      <c r="E162" s="893"/>
      <c r="F162" s="893"/>
      <c r="G162" s="893"/>
      <c r="H162" s="893"/>
      <c r="I162" s="893"/>
      <c r="J162" s="248"/>
      <c r="K162" s="248"/>
      <c r="L162" s="248"/>
      <c r="M162" s="248"/>
      <c r="N162" s="248"/>
      <c r="O162" s="248"/>
      <c r="P162" s="248"/>
      <c r="Q162" s="248"/>
      <c r="R162" s="248"/>
      <c r="S162" s="248"/>
      <c r="T162" s="248">
        <v>3.6614389292068839</v>
      </c>
      <c r="U162" s="248">
        <v>3.578324619471617</v>
      </c>
      <c r="V162" s="248">
        <v>3.3724249496323715</v>
      </c>
      <c r="W162" s="248">
        <v>3.4555989935638598</v>
      </c>
      <c r="X162" s="248">
        <v>3.4141575999113187</v>
      </c>
      <c r="Y162" s="248">
        <v>3.4052827881343921</v>
      </c>
      <c r="Z162" s="248">
        <v>3.4307761228117872</v>
      </c>
      <c r="AA162" s="248">
        <v>3.4737509251826513</v>
      </c>
      <c r="AB162" s="248">
        <v>3.5328577998251314</v>
      </c>
      <c r="AC162" s="248">
        <v>4.3846070281546412</v>
      </c>
      <c r="AD162" s="248">
        <v>3.7071584627332075</v>
      </c>
      <c r="AE162" s="248">
        <v>3.4757772386000854</v>
      </c>
      <c r="AF162" s="248"/>
      <c r="AG162" s="624" t="s">
        <v>136</v>
      </c>
    </row>
    <row r="163" spans="1:33" s="74" customFormat="1" ht="18" customHeight="1" x14ac:dyDescent="0.2">
      <c r="A163" s="494"/>
      <c r="B163" s="495"/>
      <c r="C163" s="472" t="s">
        <v>118</v>
      </c>
      <c r="D163" s="248"/>
      <c r="E163" s="893"/>
      <c r="F163" s="893"/>
      <c r="G163" s="893"/>
      <c r="H163" s="893"/>
      <c r="I163" s="893"/>
      <c r="J163" s="248"/>
      <c r="K163" s="248"/>
      <c r="L163" s="248"/>
      <c r="M163" s="248"/>
      <c r="N163" s="248"/>
      <c r="O163" s="248"/>
      <c r="P163" s="248"/>
      <c r="Q163" s="248"/>
      <c r="R163" s="248"/>
      <c r="S163" s="248"/>
      <c r="T163" s="248">
        <v>2.8981852655909566</v>
      </c>
      <c r="U163" s="248">
        <v>2.8359479940309651</v>
      </c>
      <c r="V163" s="248">
        <v>2.7104714754264667</v>
      </c>
      <c r="W163" s="248">
        <v>2.7587389568578224</v>
      </c>
      <c r="X163" s="248">
        <v>2.6858197138540332</v>
      </c>
      <c r="Y163" s="248">
        <v>2.6570534456364472</v>
      </c>
      <c r="Z163" s="248">
        <v>2.6366863236121851</v>
      </c>
      <c r="AA163" s="248">
        <v>2.6181633534895341</v>
      </c>
      <c r="AB163" s="248">
        <v>2.6797150347916592</v>
      </c>
      <c r="AC163" s="248">
        <v>2.7817050260876295</v>
      </c>
      <c r="AD163" s="248">
        <v>2.7738195170642781</v>
      </c>
      <c r="AE163" s="248">
        <v>2.6884775422983185</v>
      </c>
      <c r="AF163" s="248"/>
      <c r="AG163" s="624" t="s">
        <v>137</v>
      </c>
    </row>
    <row r="164" spans="1:33" s="74" customFormat="1" ht="18" customHeight="1" x14ac:dyDescent="0.2">
      <c r="A164" s="494"/>
      <c r="B164" s="495"/>
      <c r="C164" s="472" t="s">
        <v>119</v>
      </c>
      <c r="D164" s="248"/>
      <c r="E164" s="893"/>
      <c r="F164" s="893"/>
      <c r="G164" s="893"/>
      <c r="H164" s="893"/>
      <c r="I164" s="893"/>
      <c r="J164" s="248"/>
      <c r="K164" s="248"/>
      <c r="L164" s="248"/>
      <c r="M164" s="248"/>
      <c r="N164" s="248"/>
      <c r="O164" s="248"/>
      <c r="P164" s="248"/>
      <c r="Q164" s="248"/>
      <c r="R164" s="248"/>
      <c r="S164" s="248"/>
      <c r="T164" s="248">
        <v>6.3499124105727525</v>
      </c>
      <c r="U164" s="248">
        <v>6.6488882835414209</v>
      </c>
      <c r="V164" s="248">
        <v>6.6562492923325722</v>
      </c>
      <c r="W164" s="248">
        <v>6.7050381104497916</v>
      </c>
      <c r="X164" s="248">
        <v>6.9055535390637219</v>
      </c>
      <c r="Y164" s="248">
        <v>7.0099567514898293</v>
      </c>
      <c r="Z164" s="248">
        <v>6.920051379938676</v>
      </c>
      <c r="AA164" s="248">
        <v>6.945438638058973</v>
      </c>
      <c r="AB164" s="248">
        <v>7.2625531530970537</v>
      </c>
      <c r="AC164" s="248">
        <v>7.5581753441626933</v>
      </c>
      <c r="AD164" s="248">
        <v>7.708933934668738</v>
      </c>
      <c r="AE164" s="248">
        <v>7.5247318477238343</v>
      </c>
      <c r="AF164" s="248"/>
      <c r="AG164" s="624" t="s">
        <v>138</v>
      </c>
    </row>
    <row r="165" spans="1:33" s="74" customFormat="1" ht="18" customHeight="1" x14ac:dyDescent="0.2">
      <c r="A165" s="494"/>
      <c r="B165" s="495"/>
      <c r="C165" s="472" t="s">
        <v>120</v>
      </c>
      <c r="D165" s="248"/>
      <c r="E165" s="893"/>
      <c r="F165" s="893"/>
      <c r="G165" s="893"/>
      <c r="H165" s="893"/>
      <c r="I165" s="893"/>
      <c r="J165" s="248"/>
      <c r="K165" s="248"/>
      <c r="L165" s="248"/>
      <c r="M165" s="248"/>
      <c r="N165" s="248"/>
      <c r="O165" s="248"/>
      <c r="P165" s="248"/>
      <c r="Q165" s="248"/>
      <c r="R165" s="248"/>
      <c r="S165" s="248"/>
      <c r="T165" s="248">
        <v>4.1223812426554574</v>
      </c>
      <c r="U165" s="248">
        <v>3.9655907314689585</v>
      </c>
      <c r="V165" s="248">
        <v>3.7902567626911772</v>
      </c>
      <c r="W165" s="248">
        <v>3.722419914826701</v>
      </c>
      <c r="X165" s="248">
        <v>3.561024745886515</v>
      </c>
      <c r="Y165" s="248">
        <v>3.4038673584306101</v>
      </c>
      <c r="Z165" s="248">
        <v>3.4216893986627896</v>
      </c>
      <c r="AA165" s="248">
        <v>3.3215911041415414</v>
      </c>
      <c r="AB165" s="248">
        <v>3.3543381896345488</v>
      </c>
      <c r="AC165" s="248">
        <v>3.1408128786797946</v>
      </c>
      <c r="AD165" s="248">
        <v>3.3549145867919439</v>
      </c>
      <c r="AE165" s="248">
        <v>3.4302198118855625</v>
      </c>
      <c r="AF165" s="248"/>
      <c r="AG165" s="624" t="s">
        <v>139</v>
      </c>
    </row>
    <row r="166" spans="1:33" s="74" customFormat="1" ht="18" customHeight="1" x14ac:dyDescent="0.2">
      <c r="A166" s="494"/>
      <c r="B166" s="495"/>
      <c r="C166" s="1121" t="s">
        <v>121</v>
      </c>
      <c r="D166" s="807"/>
      <c r="E166" s="891"/>
      <c r="F166" s="891"/>
      <c r="G166" s="891"/>
      <c r="H166" s="891"/>
      <c r="I166" s="891"/>
      <c r="J166" s="807"/>
      <c r="K166" s="807"/>
      <c r="L166" s="807"/>
      <c r="M166" s="807"/>
      <c r="N166" s="807"/>
      <c r="O166" s="807"/>
      <c r="P166" s="807"/>
      <c r="Q166" s="807"/>
      <c r="R166" s="807"/>
      <c r="S166" s="807"/>
      <c r="T166" s="807">
        <v>99.473837313820638</v>
      </c>
      <c r="U166" s="807">
        <v>99.447939307474257</v>
      </c>
      <c r="V166" s="807">
        <v>99.372832543756928</v>
      </c>
      <c r="W166" s="807">
        <v>99.300800869813756</v>
      </c>
      <c r="X166" s="807">
        <v>99.503949256923335</v>
      </c>
      <c r="Y166" s="807">
        <v>99.660649653815696</v>
      </c>
      <c r="Z166" s="807">
        <v>99.661291128129392</v>
      </c>
      <c r="AA166" s="807">
        <v>99.531796372869337</v>
      </c>
      <c r="AB166" s="807">
        <v>99.632130331520827</v>
      </c>
      <c r="AC166" s="807">
        <v>99.6870435830578</v>
      </c>
      <c r="AD166" s="807">
        <v>99.3964457991556</v>
      </c>
      <c r="AE166" s="807">
        <v>98.282817451810487</v>
      </c>
      <c r="AF166" s="807"/>
      <c r="AG166" s="1324" t="s">
        <v>141</v>
      </c>
    </row>
    <row r="167" spans="1:33" s="74" customFormat="1" ht="18" customHeight="1" x14ac:dyDescent="0.2">
      <c r="A167" s="494"/>
      <c r="B167" s="495"/>
      <c r="C167" s="1121" t="s">
        <v>122</v>
      </c>
      <c r="D167" s="807"/>
      <c r="E167" s="891"/>
      <c r="F167" s="891"/>
      <c r="G167" s="891"/>
      <c r="H167" s="891"/>
      <c r="I167" s="891"/>
      <c r="J167" s="807"/>
      <c r="K167" s="807"/>
      <c r="L167" s="807"/>
      <c r="M167" s="807"/>
      <c r="N167" s="807"/>
      <c r="O167" s="807"/>
      <c r="P167" s="807"/>
      <c r="Q167" s="807"/>
      <c r="R167" s="807"/>
      <c r="S167" s="807"/>
      <c r="T167" s="807">
        <v>1.2271413584655704</v>
      </c>
      <c r="U167" s="807">
        <v>1.2377574568301546</v>
      </c>
      <c r="V167" s="807">
        <v>1.3442823526250121</v>
      </c>
      <c r="W167" s="807">
        <v>1.750655353423479</v>
      </c>
      <c r="X167" s="807">
        <v>1.7121491270530622</v>
      </c>
      <c r="Y167" s="807">
        <v>1.4960672877679069</v>
      </c>
      <c r="Z167" s="807">
        <v>1.6409766881109196</v>
      </c>
      <c r="AA167" s="807">
        <v>1.7579683993512421</v>
      </c>
      <c r="AB167" s="807">
        <v>1.7508528659970233</v>
      </c>
      <c r="AC167" s="807">
        <v>1.7630911252471431</v>
      </c>
      <c r="AD167" s="807">
        <v>2.0528272558317568</v>
      </c>
      <c r="AE167" s="807">
        <v>3.4814471380734275</v>
      </c>
      <c r="AF167" s="807"/>
      <c r="AG167" s="1324" t="s">
        <v>143</v>
      </c>
    </row>
    <row r="168" spans="1:33" s="74" customFormat="1" ht="18" customHeight="1" thickBot="1" x14ac:dyDescent="0.25">
      <c r="A168" s="494"/>
      <c r="B168" s="495"/>
      <c r="C168" s="1132" t="s">
        <v>123</v>
      </c>
      <c r="D168" s="1133"/>
      <c r="E168" s="1134"/>
      <c r="F168" s="1134"/>
      <c r="G168" s="1134"/>
      <c r="H168" s="1134"/>
      <c r="I168" s="1134"/>
      <c r="J168" s="1133"/>
      <c r="K168" s="1133"/>
      <c r="L168" s="1133"/>
      <c r="M168" s="1133"/>
      <c r="N168" s="1133"/>
      <c r="O168" s="1133"/>
      <c r="P168" s="1133"/>
      <c r="Q168" s="1133"/>
      <c r="R168" s="1133"/>
      <c r="S168" s="1133"/>
      <c r="T168" s="1133">
        <v>0.70097867228620758</v>
      </c>
      <c r="U168" s="1133">
        <v>0.68569676430440718</v>
      </c>
      <c r="V168" s="1133">
        <v>0.71711489638195114</v>
      </c>
      <c r="W168" s="1133">
        <v>1.0514562232372415</v>
      </c>
      <c r="X168" s="1133">
        <v>1.216098383976407</v>
      </c>
      <c r="Y168" s="1133">
        <v>1.1567169415836192</v>
      </c>
      <c r="Z168" s="1133">
        <v>1.3022678162403039</v>
      </c>
      <c r="AA168" s="1133">
        <v>1.2897647722205494</v>
      </c>
      <c r="AB168" s="1133">
        <v>1.3829831975178559</v>
      </c>
      <c r="AC168" s="1133">
        <v>1.4501347083049561</v>
      </c>
      <c r="AD168" s="1133">
        <v>1.4492730549873596</v>
      </c>
      <c r="AE168" s="1133">
        <v>1.7642645898839138</v>
      </c>
      <c r="AF168" s="1133"/>
      <c r="AG168" s="1365" t="s">
        <v>145</v>
      </c>
    </row>
    <row r="169" spans="1:33" s="74" customFormat="1" ht="26.1" customHeight="1" thickBot="1" x14ac:dyDescent="0.25">
      <c r="A169" s="494"/>
      <c r="B169" s="495"/>
      <c r="C169" s="544" t="s">
        <v>1750</v>
      </c>
      <c r="D169" s="282"/>
      <c r="E169" s="929"/>
      <c r="F169" s="929"/>
      <c r="G169" s="929"/>
      <c r="H169" s="929"/>
      <c r="I169" s="929"/>
      <c r="J169" s="282"/>
      <c r="K169" s="282"/>
      <c r="L169" s="282"/>
      <c r="M169" s="282"/>
      <c r="N169" s="282"/>
      <c r="O169" s="282"/>
      <c r="P169" s="282"/>
      <c r="Q169" s="282"/>
      <c r="R169" s="282"/>
      <c r="S169" s="282"/>
      <c r="T169" s="282">
        <v>100</v>
      </c>
      <c r="U169" s="282">
        <v>100</v>
      </c>
      <c r="V169" s="282">
        <v>100</v>
      </c>
      <c r="W169" s="282">
        <v>100</v>
      </c>
      <c r="X169" s="282">
        <v>100</v>
      </c>
      <c r="Y169" s="282">
        <v>100</v>
      </c>
      <c r="Z169" s="282">
        <v>100</v>
      </c>
      <c r="AA169" s="282">
        <v>100</v>
      </c>
      <c r="AB169" s="282">
        <v>100</v>
      </c>
      <c r="AC169" s="282">
        <v>100</v>
      </c>
      <c r="AD169" s="282">
        <v>100</v>
      </c>
      <c r="AE169" s="282">
        <v>100</v>
      </c>
      <c r="AF169" s="2479"/>
      <c r="AG169" s="1364" t="s">
        <v>147</v>
      </c>
    </row>
    <row r="170" spans="1:33" s="74" customFormat="1" ht="9.9499999999999993" customHeight="1" x14ac:dyDescent="0.2">
      <c r="A170" s="494"/>
      <c r="B170" s="495"/>
      <c r="C170" s="1120"/>
      <c r="D170" s="249"/>
      <c r="E170" s="1119"/>
      <c r="F170" s="1119"/>
      <c r="G170" s="1119"/>
      <c r="H170" s="1119"/>
      <c r="I170" s="111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532"/>
    </row>
    <row r="171" spans="1:33" s="74" customFormat="1" ht="9.9499999999999993" customHeight="1" x14ac:dyDescent="0.2">
      <c r="A171" s="494"/>
      <c r="B171" s="495"/>
      <c r="C171" s="1117"/>
      <c r="D171" s="249"/>
      <c r="E171" s="1119"/>
      <c r="F171" s="1119"/>
      <c r="G171" s="1119"/>
      <c r="H171" s="1119"/>
      <c r="I171" s="1119"/>
      <c r="J171" s="249"/>
      <c r="K171" s="249"/>
      <c r="L171" s="249"/>
      <c r="M171" s="249"/>
      <c r="N171" s="249"/>
      <c r="O171" s="249"/>
      <c r="P171" s="249"/>
      <c r="Q171" s="249"/>
      <c r="R171" s="249"/>
      <c r="S171" s="249"/>
      <c r="T171" s="249"/>
      <c r="U171" s="249"/>
      <c r="V171" s="249"/>
      <c r="W171" s="249"/>
      <c r="X171" s="249"/>
      <c r="Y171" s="249"/>
      <c r="Z171" s="249"/>
      <c r="AA171" s="249"/>
      <c r="AB171" s="249"/>
      <c r="AC171" s="249"/>
      <c r="AD171" s="249"/>
      <c r="AE171" s="249"/>
      <c r="AF171" s="249"/>
      <c r="AG171" s="532"/>
    </row>
    <row r="172" spans="1:33" s="74" customFormat="1" ht="9.9499999999999993" customHeight="1" x14ac:dyDescent="0.2">
      <c r="A172" s="494"/>
      <c r="B172" s="495"/>
      <c r="C172" s="1117"/>
      <c r="D172" s="249"/>
      <c r="E172" s="1119"/>
      <c r="F172" s="1119"/>
      <c r="G172" s="1119"/>
      <c r="H172" s="1119"/>
      <c r="I172" s="111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532"/>
    </row>
    <row r="173" spans="1:33" s="74" customFormat="1" ht="9.9499999999999993" customHeight="1" x14ac:dyDescent="0.2">
      <c r="A173" s="494"/>
      <c r="B173" s="495"/>
      <c r="C173" s="1117"/>
      <c r="D173" s="249"/>
      <c r="E173" s="1119"/>
      <c r="F173" s="1119"/>
      <c r="G173" s="1119"/>
      <c r="H173" s="1119"/>
      <c r="I173" s="111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532"/>
    </row>
    <row r="174" spans="1:33" s="74" customFormat="1" ht="9.9499999999999993" customHeight="1" x14ac:dyDescent="0.2">
      <c r="A174" s="494"/>
      <c r="B174" s="495"/>
      <c r="C174" s="1117"/>
      <c r="D174" s="249"/>
      <c r="E174" s="1119"/>
      <c r="F174" s="1119"/>
      <c r="G174" s="1119"/>
      <c r="H174" s="1119"/>
      <c r="I174" s="1119"/>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532"/>
    </row>
    <row r="175" spans="1:33" ht="17.100000000000001" customHeight="1" x14ac:dyDescent="0.2">
      <c r="T175" s="8"/>
    </row>
    <row r="176" spans="1:33" ht="24" customHeight="1" x14ac:dyDescent="0.2">
      <c r="C176" s="287"/>
      <c r="D176" s="287"/>
      <c r="E176" s="287"/>
      <c r="F176" s="287"/>
      <c r="G176" s="287"/>
      <c r="H176" s="287"/>
      <c r="I176" s="287"/>
      <c r="J176" s="287"/>
      <c r="K176" s="287"/>
      <c r="L176" s="287"/>
      <c r="M176" s="287"/>
      <c r="N176" s="274"/>
      <c r="O176" s="274"/>
      <c r="P176" s="274"/>
      <c r="Q176" s="274"/>
      <c r="R176" s="274"/>
      <c r="S176" s="274"/>
      <c r="T176" s="274"/>
      <c r="U176" s="274"/>
      <c r="V176" s="274"/>
      <c r="W176" s="274"/>
      <c r="X176" s="274"/>
      <c r="Y176" s="274"/>
      <c r="Z176" s="274"/>
      <c r="AA176" s="274"/>
      <c r="AB176" s="274"/>
      <c r="AC176" s="274"/>
      <c r="AD176" s="274"/>
      <c r="AE176" s="274"/>
      <c r="AF176" s="274"/>
    </row>
    <row r="177" spans="20:20" ht="17.100000000000001" customHeight="1" x14ac:dyDescent="0.2">
      <c r="T177" s="8"/>
    </row>
    <row r="178" spans="20:20" ht="17.100000000000001" customHeight="1" x14ac:dyDescent="0.2">
      <c r="T178" s="8"/>
    </row>
    <row r="179" spans="20:20" ht="17.100000000000001" customHeight="1" x14ac:dyDescent="0.2">
      <c r="T179" s="8"/>
    </row>
    <row r="180" spans="20:20" ht="17.100000000000001" customHeight="1" x14ac:dyDescent="0.2">
      <c r="T180" s="8"/>
    </row>
    <row r="181" spans="20:20" ht="17.100000000000001" customHeight="1" x14ac:dyDescent="0.2">
      <c r="T181" s="8"/>
    </row>
    <row r="182" spans="20:20" ht="17.100000000000001" customHeight="1" x14ac:dyDescent="0.2">
      <c r="T182" s="8"/>
    </row>
    <row r="183" spans="20:20" ht="17.100000000000001" customHeight="1" x14ac:dyDescent="0.2">
      <c r="T183" s="8"/>
    </row>
    <row r="184" spans="20:20" ht="17.100000000000001" customHeight="1" x14ac:dyDescent="0.2">
      <c r="T184" s="8"/>
    </row>
    <row r="185" spans="20:20" ht="17.100000000000001" customHeight="1" x14ac:dyDescent="0.2">
      <c r="T185" s="8"/>
    </row>
    <row r="186" spans="20:20" ht="17.100000000000001" customHeight="1" x14ac:dyDescent="0.2">
      <c r="T186" s="8"/>
    </row>
    <row r="187" spans="20:20" ht="17.100000000000001" customHeight="1" x14ac:dyDescent="0.2">
      <c r="T187" s="8"/>
    </row>
    <row r="188" spans="20:20" ht="17.100000000000001" customHeight="1" x14ac:dyDescent="0.2">
      <c r="T188" s="8"/>
    </row>
    <row r="189" spans="20:20" ht="17.100000000000001" customHeight="1" x14ac:dyDescent="0.2">
      <c r="T189" s="8"/>
    </row>
    <row r="190" spans="20:20" ht="17.100000000000001" customHeight="1" x14ac:dyDescent="0.2">
      <c r="T190" s="8"/>
    </row>
    <row r="191" spans="20:20" ht="17.100000000000001" customHeight="1" x14ac:dyDescent="0.2">
      <c r="T191" s="8"/>
    </row>
    <row r="192" spans="20:20" ht="17.100000000000001" customHeight="1" x14ac:dyDescent="0.2">
      <c r="T192" s="8"/>
    </row>
    <row r="193" spans="20:20" ht="17.100000000000001" customHeight="1" x14ac:dyDescent="0.2">
      <c r="T193" s="8"/>
    </row>
    <row r="194" spans="20:20" ht="17.100000000000001" customHeight="1" x14ac:dyDescent="0.2">
      <c r="T194" s="8"/>
    </row>
    <row r="195" spans="20:20" ht="17.100000000000001" customHeight="1" x14ac:dyDescent="0.2">
      <c r="T195" s="8"/>
    </row>
    <row r="196" spans="20:20" ht="17.100000000000001" customHeight="1" x14ac:dyDescent="0.2">
      <c r="T196" s="8"/>
    </row>
    <row r="197" spans="20:20" ht="17.100000000000001" customHeight="1" x14ac:dyDescent="0.2">
      <c r="T197" s="8"/>
    </row>
    <row r="198" spans="20:20" ht="17.100000000000001" customHeight="1" x14ac:dyDescent="0.2">
      <c r="T198" s="8"/>
    </row>
    <row r="199" spans="20:20" ht="17.100000000000001" customHeight="1" x14ac:dyDescent="0.2">
      <c r="T199" s="8"/>
    </row>
    <row r="200" spans="20:20" ht="17.100000000000001" customHeight="1" x14ac:dyDescent="0.2">
      <c r="T200" s="8"/>
    </row>
    <row r="201" spans="20:20" ht="17.100000000000001" customHeight="1" x14ac:dyDescent="0.2">
      <c r="T201" s="8"/>
    </row>
    <row r="202" spans="20:20" ht="17.100000000000001" customHeight="1" x14ac:dyDescent="0.2">
      <c r="T202" s="8"/>
    </row>
    <row r="203" spans="20:20" ht="17.100000000000001" customHeight="1" x14ac:dyDescent="0.2">
      <c r="T203" s="8"/>
    </row>
    <row r="204" spans="20:20" ht="17.100000000000001" customHeight="1" x14ac:dyDescent="0.2">
      <c r="T204" s="8"/>
    </row>
    <row r="205" spans="20:20" ht="17.100000000000001" customHeight="1" x14ac:dyDescent="0.2">
      <c r="T205" s="8"/>
    </row>
    <row r="206" spans="20:20" ht="17.100000000000001" customHeight="1" x14ac:dyDescent="0.2">
      <c r="T206" s="8"/>
    </row>
    <row r="207" spans="20:20" ht="17.100000000000001" customHeight="1" x14ac:dyDescent="0.2">
      <c r="T207" s="8"/>
    </row>
    <row r="208" spans="20:20" ht="17.100000000000001" customHeight="1" x14ac:dyDescent="0.2">
      <c r="T208" s="8"/>
    </row>
    <row r="209" spans="20:20" ht="17.100000000000001" customHeight="1" x14ac:dyDescent="0.2">
      <c r="T209" s="8"/>
    </row>
    <row r="210" spans="20:20" ht="17.100000000000001" customHeight="1" x14ac:dyDescent="0.2">
      <c r="T210" s="8"/>
    </row>
    <row r="211" spans="20:20" ht="17.100000000000001" customHeight="1" x14ac:dyDescent="0.2">
      <c r="T211" s="8"/>
    </row>
    <row r="212" spans="20:20" ht="17.100000000000001" customHeight="1" x14ac:dyDescent="0.2">
      <c r="T212" s="8"/>
    </row>
    <row r="213" spans="20:20" ht="17.100000000000001" customHeight="1" x14ac:dyDescent="0.2">
      <c r="T213" s="8"/>
    </row>
    <row r="214" spans="20:20" ht="17.100000000000001" customHeight="1" x14ac:dyDescent="0.2">
      <c r="T214" s="8"/>
    </row>
    <row r="215" spans="20:20" ht="17.100000000000001" customHeight="1" x14ac:dyDescent="0.2">
      <c r="T215" s="8"/>
    </row>
    <row r="216" spans="20:20" ht="17.100000000000001" customHeight="1" x14ac:dyDescent="0.2">
      <c r="T216" s="8"/>
    </row>
    <row r="217" spans="20:20" ht="17.100000000000001" customHeight="1" x14ac:dyDescent="0.2">
      <c r="T217" s="8"/>
    </row>
    <row r="218" spans="20:20" ht="17.100000000000001" customHeight="1" x14ac:dyDescent="0.2">
      <c r="T218" s="8"/>
    </row>
    <row r="219" spans="20:20" ht="17.100000000000001" customHeight="1" x14ac:dyDescent="0.2">
      <c r="T219" s="8"/>
    </row>
    <row r="220" spans="20:20" ht="17.100000000000001" customHeight="1" x14ac:dyDescent="0.2">
      <c r="T220" s="8"/>
    </row>
    <row r="221" spans="20:20" ht="17.100000000000001" customHeight="1" x14ac:dyDescent="0.2">
      <c r="T221" s="8"/>
    </row>
    <row r="222" spans="20:20" ht="17.100000000000001" customHeight="1" x14ac:dyDescent="0.2">
      <c r="T222" s="8"/>
    </row>
    <row r="223" spans="20:20" ht="17.100000000000001" customHeight="1" x14ac:dyDescent="0.2">
      <c r="T223" s="8"/>
    </row>
    <row r="224" spans="20:20" ht="17.100000000000001" customHeight="1" x14ac:dyDescent="0.2">
      <c r="T224" s="8"/>
    </row>
    <row r="225" spans="20:20" ht="17.100000000000001" customHeight="1" x14ac:dyDescent="0.2">
      <c r="T225" s="8"/>
    </row>
    <row r="226" spans="20:20" ht="17.100000000000001" customHeight="1" x14ac:dyDescent="0.2">
      <c r="T226" s="8"/>
    </row>
    <row r="227" spans="20:20" ht="17.100000000000001" customHeight="1" x14ac:dyDescent="0.2">
      <c r="T227" s="8"/>
    </row>
    <row r="228" spans="20:20" ht="17.100000000000001" customHeight="1" x14ac:dyDescent="0.2">
      <c r="T228" s="8"/>
    </row>
    <row r="229" spans="20:20" ht="17.100000000000001" customHeight="1" x14ac:dyDescent="0.2">
      <c r="T229" s="8"/>
    </row>
    <row r="230" spans="20:20" ht="17.100000000000001" customHeight="1" x14ac:dyDescent="0.2">
      <c r="T230" s="8"/>
    </row>
    <row r="231" spans="20:20" ht="17.100000000000001" customHeight="1" x14ac:dyDescent="0.2">
      <c r="T231" s="8"/>
    </row>
    <row r="232" spans="20:20" ht="17.100000000000001" customHeight="1" x14ac:dyDescent="0.2">
      <c r="T232" s="8"/>
    </row>
    <row r="233" spans="20:20" ht="17.100000000000001" customHeight="1" x14ac:dyDescent="0.2">
      <c r="T233" s="8"/>
    </row>
    <row r="234" spans="20:20" ht="17.100000000000001" customHeight="1" x14ac:dyDescent="0.2">
      <c r="T234" s="8"/>
    </row>
    <row r="235" spans="20:20" ht="17.100000000000001" customHeight="1" x14ac:dyDescent="0.2">
      <c r="T235" s="8"/>
    </row>
    <row r="236" spans="20:20" ht="17.100000000000001" customHeight="1" x14ac:dyDescent="0.2">
      <c r="T236" s="8"/>
    </row>
    <row r="237" spans="20:20" ht="17.100000000000001" customHeight="1" x14ac:dyDescent="0.2">
      <c r="T237" s="8"/>
    </row>
    <row r="238" spans="20:20" ht="17.100000000000001" customHeight="1" x14ac:dyDescent="0.2">
      <c r="T238" s="8"/>
    </row>
    <row r="239" spans="20:20" ht="17.100000000000001" customHeight="1" x14ac:dyDescent="0.2">
      <c r="T239" s="8"/>
    </row>
    <row r="240" spans="20:20" ht="17.100000000000001" customHeight="1" x14ac:dyDescent="0.2">
      <c r="T240" s="8"/>
    </row>
    <row r="241" spans="20:20" ht="17.100000000000001" customHeight="1" x14ac:dyDescent="0.2">
      <c r="T241" s="8"/>
    </row>
    <row r="242" spans="20:20" ht="17.100000000000001" customHeight="1" x14ac:dyDescent="0.2">
      <c r="T242" s="8"/>
    </row>
    <row r="243" spans="20:20" ht="17.100000000000001" customHeight="1" x14ac:dyDescent="0.2">
      <c r="T243" s="8"/>
    </row>
    <row r="244" spans="20:20" ht="17.100000000000001" customHeight="1" x14ac:dyDescent="0.2">
      <c r="T244" s="8"/>
    </row>
    <row r="245" spans="20:20" ht="17.100000000000001" customHeight="1" x14ac:dyDescent="0.2">
      <c r="T245" s="8"/>
    </row>
    <row r="246" spans="20:20" ht="17.100000000000001" customHeight="1" x14ac:dyDescent="0.2">
      <c r="T246" s="8"/>
    </row>
    <row r="247" spans="20:20" ht="17.100000000000001" customHeight="1" x14ac:dyDescent="0.2">
      <c r="T247" s="8"/>
    </row>
    <row r="248" spans="20:20" ht="17.100000000000001" customHeight="1" x14ac:dyDescent="0.2">
      <c r="T248" s="8"/>
    </row>
    <row r="249" spans="20:20" ht="17.100000000000001" customHeight="1" x14ac:dyDescent="0.2">
      <c r="T249" s="8"/>
    </row>
    <row r="250" spans="20:20" ht="17.100000000000001" customHeight="1" x14ac:dyDescent="0.2">
      <c r="T250" s="8"/>
    </row>
    <row r="251" spans="20:20" ht="17.100000000000001" customHeight="1" x14ac:dyDescent="0.2">
      <c r="T251" s="8"/>
    </row>
    <row r="252" spans="20:20" ht="17.100000000000001" customHeight="1" x14ac:dyDescent="0.2">
      <c r="T252" s="8"/>
    </row>
    <row r="253" spans="20:20" ht="17.100000000000001" customHeight="1" x14ac:dyDescent="0.2">
      <c r="T253" s="8"/>
    </row>
    <row r="254" spans="20:20" ht="17.100000000000001" customHeight="1" x14ac:dyDescent="0.2">
      <c r="T254" s="8"/>
    </row>
    <row r="255" spans="20:20" ht="17.100000000000001" customHeight="1" x14ac:dyDescent="0.2">
      <c r="T255" s="8"/>
    </row>
    <row r="256" spans="20:20" ht="17.100000000000001" customHeight="1" x14ac:dyDescent="0.2">
      <c r="T256" s="8"/>
    </row>
    <row r="257" spans="20:20" ht="17.100000000000001" customHeight="1" x14ac:dyDescent="0.2">
      <c r="T257" s="8"/>
    </row>
    <row r="258" spans="20:20" ht="17.100000000000001" customHeight="1" x14ac:dyDescent="0.2">
      <c r="T258" s="8"/>
    </row>
    <row r="259" spans="20:20" ht="17.100000000000001" customHeight="1" x14ac:dyDescent="0.2">
      <c r="T259" s="8"/>
    </row>
    <row r="260" spans="20:20" ht="17.100000000000001" customHeight="1" x14ac:dyDescent="0.2">
      <c r="T260" s="8"/>
    </row>
    <row r="261" spans="20:20" ht="17.100000000000001" customHeight="1" x14ac:dyDescent="0.2">
      <c r="T261" s="8"/>
    </row>
    <row r="262" spans="20:20" ht="17.100000000000001" customHeight="1" x14ac:dyDescent="0.2">
      <c r="T262" s="8"/>
    </row>
    <row r="263" spans="20:20" ht="17.100000000000001" customHeight="1" x14ac:dyDescent="0.2">
      <c r="T263" s="8"/>
    </row>
    <row r="264" spans="20:20" ht="17.100000000000001" customHeight="1" x14ac:dyDescent="0.2">
      <c r="T264" s="8"/>
    </row>
    <row r="265" spans="20:20" ht="17.100000000000001" customHeight="1" x14ac:dyDescent="0.2">
      <c r="T265" s="8"/>
    </row>
    <row r="266" spans="20:20" ht="17.100000000000001" customHeight="1" x14ac:dyDescent="0.2">
      <c r="T266" s="8"/>
    </row>
    <row r="267" spans="20:20" ht="17.100000000000001" customHeight="1" x14ac:dyDescent="0.2">
      <c r="T267" s="8"/>
    </row>
    <row r="268" spans="20:20" ht="17.100000000000001" customHeight="1" x14ac:dyDescent="0.2">
      <c r="T268" s="8"/>
    </row>
    <row r="269" spans="20:20" ht="17.100000000000001" customHeight="1" x14ac:dyDescent="0.2">
      <c r="T269" s="8"/>
    </row>
    <row r="270" spans="20:20" ht="17.100000000000001" customHeight="1" x14ac:dyDescent="0.2">
      <c r="T270" s="8"/>
    </row>
    <row r="271" spans="20:20" ht="17.100000000000001" customHeight="1" x14ac:dyDescent="0.2">
      <c r="T271" s="8"/>
    </row>
    <row r="272" spans="20:20" ht="17.100000000000001" customHeight="1" x14ac:dyDescent="0.2">
      <c r="T272" s="8"/>
    </row>
    <row r="273" spans="20:20" ht="17.100000000000001" customHeight="1" x14ac:dyDescent="0.2">
      <c r="T273" s="8"/>
    </row>
    <row r="274" spans="20:20" ht="17.100000000000001" customHeight="1" x14ac:dyDescent="0.2">
      <c r="T274" s="8"/>
    </row>
    <row r="275" spans="20:20" ht="17.100000000000001" customHeight="1" x14ac:dyDescent="0.2">
      <c r="T275" s="8"/>
    </row>
    <row r="276" spans="20:20" ht="17.100000000000001" customHeight="1" x14ac:dyDescent="0.2">
      <c r="T276" s="8"/>
    </row>
    <row r="277" spans="20:20" ht="17.100000000000001" customHeight="1" x14ac:dyDescent="0.2">
      <c r="T277" s="8"/>
    </row>
    <row r="278" spans="20:20" ht="17.100000000000001" customHeight="1" x14ac:dyDescent="0.2">
      <c r="T278" s="8"/>
    </row>
    <row r="279" spans="20:20" ht="17.100000000000001" customHeight="1" x14ac:dyDescent="0.2">
      <c r="T279" s="8"/>
    </row>
    <row r="280" spans="20:20" ht="17.100000000000001" customHeight="1" x14ac:dyDescent="0.2">
      <c r="T280" s="8"/>
    </row>
    <row r="281" spans="20:20" ht="17.100000000000001" customHeight="1" x14ac:dyDescent="0.2">
      <c r="T281" s="8"/>
    </row>
    <row r="282" spans="20:20" ht="17.100000000000001" customHeight="1" x14ac:dyDescent="0.2">
      <c r="T282" s="8"/>
    </row>
    <row r="283" spans="20:20" ht="17.100000000000001" customHeight="1" x14ac:dyDescent="0.2">
      <c r="T283" s="8"/>
    </row>
    <row r="284" spans="20:20" ht="17.100000000000001" customHeight="1" x14ac:dyDescent="0.2">
      <c r="T284" s="8"/>
    </row>
    <row r="285" spans="20:20" ht="17.100000000000001" customHeight="1" x14ac:dyDescent="0.2">
      <c r="T285" s="8"/>
    </row>
    <row r="286" spans="20:20" ht="17.100000000000001" customHeight="1" x14ac:dyDescent="0.2">
      <c r="T286" s="8"/>
    </row>
    <row r="287" spans="20:20" ht="17.100000000000001" customHeight="1" x14ac:dyDescent="0.2">
      <c r="T287" s="8"/>
    </row>
    <row r="288" spans="20:20" ht="17.100000000000001" customHeight="1" x14ac:dyDescent="0.2">
      <c r="T288" s="8"/>
    </row>
    <row r="289" spans="20:20" ht="17.100000000000001" customHeight="1" x14ac:dyDescent="0.2">
      <c r="T289" s="8"/>
    </row>
    <row r="290" spans="20:20" ht="17.100000000000001" customHeight="1" x14ac:dyDescent="0.2">
      <c r="T290" s="8"/>
    </row>
    <row r="291" spans="20:20" ht="17.100000000000001" customHeight="1" x14ac:dyDescent="0.2">
      <c r="T291" s="8"/>
    </row>
    <row r="292" spans="20:20" ht="17.100000000000001" customHeight="1" x14ac:dyDescent="0.2">
      <c r="T292" s="8"/>
    </row>
    <row r="293" spans="20:20" ht="17.100000000000001" customHeight="1" x14ac:dyDescent="0.2">
      <c r="T293" s="8"/>
    </row>
    <row r="294" spans="20:20" ht="17.100000000000001" customHeight="1" x14ac:dyDescent="0.2">
      <c r="T294" s="8"/>
    </row>
    <row r="295" spans="20:20" ht="17.100000000000001" customHeight="1" x14ac:dyDescent="0.2">
      <c r="T295" s="8"/>
    </row>
    <row r="296" spans="20:20" ht="17.100000000000001" customHeight="1" x14ac:dyDescent="0.2">
      <c r="T296" s="8"/>
    </row>
    <row r="297" spans="20:20" ht="17.100000000000001" customHeight="1" x14ac:dyDescent="0.2">
      <c r="T297" s="8"/>
    </row>
    <row r="298" spans="20:20" ht="17.100000000000001" customHeight="1" x14ac:dyDescent="0.2">
      <c r="T298" s="8"/>
    </row>
    <row r="299" spans="20:20" ht="17.100000000000001" customHeight="1" x14ac:dyDescent="0.2">
      <c r="T299" s="8"/>
    </row>
    <row r="300" spans="20:20" ht="17.100000000000001" customHeight="1" x14ac:dyDescent="0.2">
      <c r="T300" s="8"/>
    </row>
    <row r="301" spans="20:20" ht="17.100000000000001" customHeight="1" x14ac:dyDescent="0.2">
      <c r="T301" s="8"/>
    </row>
    <row r="302" spans="20:20" ht="17.100000000000001" customHeight="1" x14ac:dyDescent="0.2">
      <c r="T302" s="8"/>
    </row>
    <row r="303" spans="20:20" ht="17.100000000000001" customHeight="1" x14ac:dyDescent="0.2">
      <c r="T303" s="8"/>
    </row>
    <row r="304" spans="20:20" ht="17.100000000000001" customHeight="1" x14ac:dyDescent="0.2">
      <c r="T304" s="8"/>
    </row>
    <row r="305" spans="20:20" ht="17.100000000000001" customHeight="1" x14ac:dyDescent="0.2">
      <c r="T305" s="8"/>
    </row>
    <row r="306" spans="20:20" ht="17.100000000000001" customHeight="1" x14ac:dyDescent="0.2">
      <c r="T306" s="8"/>
    </row>
    <row r="307" spans="20:20" ht="17.100000000000001" customHeight="1" x14ac:dyDescent="0.2">
      <c r="T307" s="8"/>
    </row>
    <row r="308" spans="20:20" ht="17.100000000000001" customHeight="1" x14ac:dyDescent="0.2">
      <c r="T308" s="8"/>
    </row>
    <row r="309" spans="20:20" ht="17.100000000000001" customHeight="1" x14ac:dyDescent="0.2">
      <c r="T309" s="8"/>
    </row>
    <row r="310" spans="20:20" ht="17.100000000000001" customHeight="1" x14ac:dyDescent="0.2">
      <c r="T310" s="8"/>
    </row>
    <row r="311" spans="20:20" ht="17.100000000000001" customHeight="1" x14ac:dyDescent="0.2">
      <c r="T311" s="8"/>
    </row>
    <row r="312" spans="20:20" ht="17.100000000000001" customHeight="1" x14ac:dyDescent="0.2">
      <c r="T312" s="8"/>
    </row>
    <row r="313" spans="20:20" ht="17.100000000000001" customHeight="1" x14ac:dyDescent="0.2">
      <c r="T313" s="8"/>
    </row>
    <row r="314" spans="20:20" ht="17.100000000000001" customHeight="1" x14ac:dyDescent="0.2">
      <c r="T314" s="8"/>
    </row>
    <row r="315" spans="20:20" ht="17.100000000000001" customHeight="1" x14ac:dyDescent="0.2">
      <c r="T315" s="8"/>
    </row>
    <row r="316" spans="20:20" ht="17.100000000000001" customHeight="1" x14ac:dyDescent="0.2">
      <c r="T316" s="8"/>
    </row>
    <row r="317" spans="20:20" ht="17.100000000000001" customHeight="1" x14ac:dyDescent="0.2">
      <c r="T317" s="8"/>
    </row>
    <row r="318" spans="20:20" ht="17.100000000000001" customHeight="1" x14ac:dyDescent="0.2">
      <c r="T318" s="8"/>
    </row>
    <row r="319" spans="20:20" ht="17.100000000000001" customHeight="1" x14ac:dyDescent="0.2">
      <c r="T319" s="8"/>
    </row>
    <row r="320" spans="20:20" ht="17.100000000000001" customHeight="1" x14ac:dyDescent="0.2">
      <c r="T320" s="8"/>
    </row>
    <row r="321" spans="20:20" ht="17.100000000000001" customHeight="1" x14ac:dyDescent="0.2">
      <c r="T321" s="8"/>
    </row>
    <row r="322" spans="20:20" ht="17.100000000000001" customHeight="1" x14ac:dyDescent="0.2">
      <c r="T322" s="8"/>
    </row>
    <row r="323" spans="20:20" ht="17.100000000000001" customHeight="1" x14ac:dyDescent="0.2">
      <c r="T323" s="8"/>
    </row>
    <row r="324" spans="20:20" ht="17.100000000000001" customHeight="1" x14ac:dyDescent="0.2">
      <c r="T324" s="8"/>
    </row>
    <row r="325" spans="20:20" ht="17.100000000000001" customHeight="1" x14ac:dyDescent="0.2">
      <c r="T325" s="8"/>
    </row>
    <row r="326" spans="20:20" ht="17.100000000000001" customHeight="1" x14ac:dyDescent="0.2">
      <c r="T326" s="8"/>
    </row>
  </sheetData>
  <mergeCells count="7">
    <mergeCell ref="Y3:AG4"/>
    <mergeCell ref="C122:C123"/>
    <mergeCell ref="C65:C66"/>
    <mergeCell ref="C6:C7"/>
    <mergeCell ref="AG6:AG7"/>
    <mergeCell ref="AG65:AG66"/>
    <mergeCell ref="AG122:AG123"/>
  </mergeCells>
  <phoneticPr fontId="3"/>
  <pageMargins left="0.6692913385826772" right="0.23622047244094491" top="0.59055118110236227" bottom="0.39370078740157483" header="0.51181102362204722" footer="0.31496062992125984"/>
  <pageSetup paperSize="9" scale="85" fitToWidth="2" fitToHeight="3" pageOrder="overThenDown" orientation="portrait" r:id="rId1"/>
  <headerFooter alignWithMargins="0"/>
  <rowBreaks count="2" manualBreakCount="2">
    <brk id="60" min="2" max="32" man="1"/>
    <brk id="117" min="2" max="32" man="1"/>
  </rowBreaks>
  <colBreaks count="1" manualBreakCount="1">
    <brk id="24" min="2" max="17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Q177"/>
  <sheetViews>
    <sheetView view="pageBreakPreview" zoomScale="75" zoomScaleNormal="75" zoomScaleSheetLayoutView="75" workbookViewId="0">
      <pane xSplit="4" ySplit="7" topLeftCell="E8" activePane="bottomRight" state="frozen"/>
      <selection activeCell="K19" sqref="K19"/>
      <selection pane="topRight" activeCell="K19" sqref="K19"/>
      <selection pane="bottomLeft" activeCell="K19" sqref="K19"/>
      <selection pane="bottomRight" activeCell="C5" sqref="C5"/>
    </sheetView>
  </sheetViews>
  <sheetFormatPr defaultRowHeight="17.100000000000001" customHeight="1" x14ac:dyDescent="0.2"/>
  <cols>
    <col min="1" max="1" width="2.69921875" style="80" customWidth="1"/>
    <col min="2" max="2" width="2.69921875" style="4" customWidth="1"/>
    <col min="3" max="3" width="28.69921875" style="4" customWidth="1"/>
    <col min="4" max="4" width="8.69921875" style="4" hidden="1" customWidth="1"/>
    <col min="5" max="9" width="8.8984375" style="4" hidden="1" customWidth="1"/>
    <col min="10" max="14" width="11.09765625" style="4" hidden="1" customWidth="1"/>
    <col min="15" max="19" width="10.19921875" style="4" hidden="1" customWidth="1"/>
    <col min="20" max="31" width="11.69921875" style="4" customWidth="1"/>
    <col min="32" max="32" width="11.69921875" style="4" hidden="1" customWidth="1"/>
    <col min="33" max="33" width="5.69921875" style="4" customWidth="1"/>
    <col min="34" max="34" width="7.3984375" style="8" customWidth="1"/>
    <col min="35" max="16384" width="8.796875" style="4"/>
  </cols>
  <sheetData>
    <row r="1" spans="1:43" s="240" customFormat="1" ht="12.95" customHeight="1" x14ac:dyDescent="0.15">
      <c r="A1" s="2398" t="str">
        <f>目次!$N$1</f>
        <v>平成</v>
      </c>
      <c r="B1" s="2398">
        <f>目次!$O$1</f>
        <v>1988</v>
      </c>
      <c r="C1" s="131"/>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43" s="240" customFormat="1" ht="9.9499999999999993" customHeight="1" x14ac:dyDescent="0.15">
      <c r="A2" s="2398" t="str">
        <f>目次!$N$2</f>
        <v>令和</v>
      </c>
      <c r="B2" s="2398">
        <f>目次!$O$2</f>
        <v>2018</v>
      </c>
      <c r="C2" s="131"/>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520" t="str">
        <f t="shared" ref="P2:Y2" si="2">"H"&amp;P1</f>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43" ht="24.95" customHeight="1" x14ac:dyDescent="0.2">
      <c r="A3" s="2398" t="str">
        <f>目次!$N$3</f>
        <v/>
      </c>
      <c r="B3" s="2398" t="str">
        <f>目次!$O$3</f>
        <v/>
      </c>
      <c r="C3" s="665" t="s">
        <v>1366</v>
      </c>
      <c r="D3" s="1"/>
      <c r="E3" s="1"/>
      <c r="F3" s="1"/>
      <c r="G3" s="1"/>
      <c r="H3" s="1"/>
      <c r="I3" s="1"/>
      <c r="J3" s="1"/>
      <c r="K3" s="1000"/>
      <c r="L3" s="1000"/>
      <c r="M3" s="1000"/>
      <c r="N3" s="1000"/>
      <c r="O3" s="1000"/>
      <c r="P3" s="80"/>
      <c r="Q3" s="1000"/>
      <c r="R3" s="1000"/>
      <c r="S3" s="1000"/>
      <c r="T3" s="1000"/>
      <c r="U3" s="1549"/>
      <c r="V3" s="1549"/>
      <c r="W3" s="1000"/>
      <c r="X3" s="1549"/>
      <c r="Y3" s="2796" t="s">
        <v>1708</v>
      </c>
      <c r="Z3" s="2791"/>
      <c r="AA3" s="2791"/>
      <c r="AB3" s="2791"/>
      <c r="AC3" s="2791"/>
      <c r="AD3" s="2791"/>
      <c r="AE3" s="2791"/>
      <c r="AF3" s="2791"/>
      <c r="AG3" s="2792"/>
      <c r="AH3" s="2"/>
      <c r="AI3" s="1549"/>
      <c r="AJ3" s="1549"/>
      <c r="AK3" s="1549"/>
      <c r="AL3" s="1549"/>
      <c r="AM3" s="1549"/>
      <c r="AN3" s="1549"/>
      <c r="AO3" s="1549"/>
      <c r="AP3" s="1549"/>
      <c r="AQ3" s="1549"/>
    </row>
    <row r="4" spans="1:43" ht="24.95" customHeight="1" x14ac:dyDescent="0.2">
      <c r="C4" s="485"/>
      <c r="D4" s="84"/>
      <c r="E4" s="84"/>
      <c r="F4" s="84"/>
      <c r="G4" s="84"/>
      <c r="H4" s="84"/>
      <c r="I4" s="84"/>
      <c r="J4" s="84"/>
      <c r="K4" s="1000"/>
      <c r="L4" s="1000"/>
      <c r="M4" s="1000"/>
      <c r="N4" s="1000"/>
      <c r="O4" s="1000"/>
      <c r="P4" s="1000"/>
      <c r="Q4" s="1000"/>
      <c r="R4" s="1000"/>
      <c r="S4" s="1549"/>
      <c r="T4" s="1549"/>
      <c r="U4" s="1549"/>
      <c r="V4" s="1549"/>
      <c r="W4" s="1549"/>
      <c r="X4" s="1549"/>
      <c r="Y4" s="2751"/>
      <c r="Z4" s="2752"/>
      <c r="AA4" s="2752"/>
      <c r="AB4" s="2752"/>
      <c r="AC4" s="2752"/>
      <c r="AD4" s="2752"/>
      <c r="AE4" s="2752"/>
      <c r="AF4" s="2752"/>
      <c r="AG4" s="2753"/>
      <c r="AH4" s="5"/>
      <c r="AI4" s="1549"/>
      <c r="AJ4" s="1549"/>
      <c r="AK4" s="1549"/>
      <c r="AL4" s="1549"/>
      <c r="AM4" s="1549"/>
      <c r="AN4" s="1549"/>
      <c r="AO4" s="1549"/>
      <c r="AP4" s="1549"/>
      <c r="AQ4" s="1549"/>
    </row>
    <row r="5" spans="1:43" s="16" customFormat="1" ht="18.95" customHeight="1" x14ac:dyDescent="0.2">
      <c r="A5" s="85"/>
      <c r="C5" s="733" t="s">
        <v>1832</v>
      </c>
      <c r="D5" s="14" t="s">
        <v>1439</v>
      </c>
      <c r="E5" s="176" t="s">
        <v>1245</v>
      </c>
      <c r="F5" s="141"/>
      <c r="G5" s="141"/>
      <c r="H5" s="85"/>
      <c r="I5" s="14"/>
      <c r="J5" s="176" t="s">
        <v>1245</v>
      </c>
      <c r="K5" s="85"/>
      <c r="L5" s="85"/>
      <c r="M5" s="85"/>
      <c r="N5" s="85"/>
      <c r="O5" s="176" t="s">
        <v>1245</v>
      </c>
      <c r="P5" s="129"/>
      <c r="Q5" s="129"/>
      <c r="R5" s="129"/>
      <c r="S5" s="85"/>
      <c r="T5" s="176" t="s">
        <v>1245</v>
      </c>
      <c r="U5" s="1043"/>
      <c r="V5" s="1043"/>
      <c r="W5" s="1048"/>
      <c r="AG5" s="1048" t="s">
        <v>1209</v>
      </c>
    </row>
    <row r="6" spans="1:43" s="74" customFormat="1" ht="18.95" customHeight="1" x14ac:dyDescent="0.2">
      <c r="A6" s="92"/>
      <c r="C6" s="2797" t="s">
        <v>1207</v>
      </c>
      <c r="D6" s="526" t="str">
        <f t="shared" ref="D6:N6" si="3">"平成"&amp;D$1&amp;"年度"</f>
        <v>平成8年度</v>
      </c>
      <c r="E6" s="896" t="str">
        <f t="shared" si="3"/>
        <v>平成8年度</v>
      </c>
      <c r="F6" s="896" t="str">
        <f t="shared" si="3"/>
        <v>平成9年度</v>
      </c>
      <c r="G6" s="896" t="str">
        <f t="shared" si="3"/>
        <v>平成10年度</v>
      </c>
      <c r="H6" s="896" t="str">
        <f t="shared" si="3"/>
        <v>平成11年度</v>
      </c>
      <c r="I6" s="896" t="str">
        <f t="shared" si="3"/>
        <v>平成12年度</v>
      </c>
      <c r="J6" s="526" t="str">
        <f t="shared" si="3"/>
        <v>平成13年度</v>
      </c>
      <c r="K6" s="526" t="str">
        <f t="shared" si="3"/>
        <v>平成14年度</v>
      </c>
      <c r="L6" s="526" t="str">
        <f t="shared" si="3"/>
        <v>平成15年度</v>
      </c>
      <c r="M6" s="526" t="str">
        <f t="shared" si="3"/>
        <v>平成16年度</v>
      </c>
      <c r="N6" s="526" t="str">
        <f t="shared" si="3"/>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row>
    <row r="7" spans="1:43" s="74" customFormat="1" ht="18.95" customHeight="1" x14ac:dyDescent="0.15">
      <c r="A7" s="380" t="s">
        <v>265</v>
      </c>
      <c r="C7" s="2799"/>
      <c r="D7" s="527">
        <f t="shared" ref="D7:N7" si="4">1988+D$1</f>
        <v>1996</v>
      </c>
      <c r="E7" s="898">
        <f t="shared" si="4"/>
        <v>1996</v>
      </c>
      <c r="F7" s="898">
        <f t="shared" si="4"/>
        <v>1997</v>
      </c>
      <c r="G7" s="898">
        <f t="shared" si="4"/>
        <v>1998</v>
      </c>
      <c r="H7" s="898">
        <f t="shared" si="4"/>
        <v>1999</v>
      </c>
      <c r="I7" s="898">
        <f t="shared" si="4"/>
        <v>2000</v>
      </c>
      <c r="J7" s="527">
        <f t="shared" si="4"/>
        <v>2001</v>
      </c>
      <c r="K7" s="527">
        <f t="shared" si="4"/>
        <v>2002</v>
      </c>
      <c r="L7" s="527">
        <f t="shared" si="4"/>
        <v>2003</v>
      </c>
      <c r="M7" s="1366">
        <f t="shared" si="4"/>
        <v>2004</v>
      </c>
      <c r="N7" s="527">
        <f t="shared" si="4"/>
        <v>2005</v>
      </c>
      <c r="O7" s="527">
        <f>1988+O$1</f>
        <v>2006</v>
      </c>
      <c r="P7" s="527">
        <f>1988+P$1</f>
        <v>2007</v>
      </c>
      <c r="Q7" s="527">
        <f>1988+Q$1</f>
        <v>2008</v>
      </c>
      <c r="R7" s="527">
        <f>1988+R$1</f>
        <v>2009</v>
      </c>
      <c r="S7" s="527">
        <f>1988+S$1</f>
        <v>2010</v>
      </c>
      <c r="T7" s="527">
        <v>2011</v>
      </c>
      <c r="U7" s="527">
        <v>2012</v>
      </c>
      <c r="V7" s="527">
        <v>2013</v>
      </c>
      <c r="W7" s="527">
        <v>2014</v>
      </c>
      <c r="X7" s="527">
        <v>2015</v>
      </c>
      <c r="Y7" s="527">
        <v>2016</v>
      </c>
      <c r="Z7" s="527">
        <v>2017</v>
      </c>
      <c r="AA7" s="527">
        <v>2018</v>
      </c>
      <c r="AB7" s="527">
        <v>2019</v>
      </c>
      <c r="AC7" s="527">
        <v>2020</v>
      </c>
      <c r="AD7" s="527">
        <v>2021</v>
      </c>
      <c r="AE7" s="527">
        <v>2022</v>
      </c>
      <c r="AF7" s="1148"/>
      <c r="AG7" s="2761"/>
    </row>
    <row r="8" spans="1:43" s="74" customFormat="1" ht="18.95" customHeight="1" x14ac:dyDescent="0.2">
      <c r="A8" s="307" t="s">
        <v>443</v>
      </c>
      <c r="C8" s="472" t="s">
        <v>100</v>
      </c>
      <c r="D8" s="473"/>
      <c r="E8" s="930"/>
      <c r="F8" s="930"/>
      <c r="G8" s="930"/>
      <c r="H8" s="930"/>
      <c r="I8" s="930"/>
      <c r="J8" s="473"/>
      <c r="K8" s="473"/>
      <c r="L8" s="473"/>
      <c r="M8" s="877"/>
      <c r="N8" s="473"/>
      <c r="O8" s="877"/>
      <c r="P8" s="877"/>
      <c r="Q8" s="877"/>
      <c r="R8" s="877"/>
      <c r="S8" s="877"/>
      <c r="T8" s="877">
        <v>155828.28929555189</v>
      </c>
      <c r="U8" s="877">
        <v>153645.43414053807</v>
      </c>
      <c r="V8" s="877">
        <v>148793.37595043104</v>
      </c>
      <c r="W8" s="877">
        <v>144201.69137975507</v>
      </c>
      <c r="X8" s="877">
        <v>138118.60601151187</v>
      </c>
      <c r="Y8" s="877">
        <v>121752.98298053582</v>
      </c>
      <c r="Z8" s="877">
        <v>118079.12639087213</v>
      </c>
      <c r="AA8" s="877">
        <v>110666.75909180482</v>
      </c>
      <c r="AB8" s="877">
        <v>108432.72545406564</v>
      </c>
      <c r="AC8" s="877">
        <v>98172.279063051494</v>
      </c>
      <c r="AD8" s="877">
        <v>112420.8971364215</v>
      </c>
      <c r="AE8" s="877">
        <v>123174.48393122962</v>
      </c>
      <c r="AF8" s="473"/>
      <c r="AG8" s="475" t="s">
        <v>1423</v>
      </c>
    </row>
    <row r="9" spans="1:43" s="74" customFormat="1" ht="18.95" customHeight="1" x14ac:dyDescent="0.2">
      <c r="A9" s="307" t="s">
        <v>445</v>
      </c>
      <c r="C9" s="472" t="s">
        <v>80</v>
      </c>
      <c r="D9" s="473"/>
      <c r="E9" s="930"/>
      <c r="F9" s="930"/>
      <c r="G9" s="930"/>
      <c r="H9" s="930"/>
      <c r="I9" s="930"/>
      <c r="J9" s="473"/>
      <c r="K9" s="473"/>
      <c r="L9" s="473"/>
      <c r="M9" s="473"/>
      <c r="N9" s="473"/>
      <c r="O9" s="473"/>
      <c r="P9" s="473"/>
      <c r="Q9" s="473"/>
      <c r="R9" s="473"/>
      <c r="S9" s="473"/>
      <c r="T9" s="473">
        <v>114608.46519659301</v>
      </c>
      <c r="U9" s="473">
        <v>105533.094675129</v>
      </c>
      <c r="V9" s="473">
        <v>107312.37054844116</v>
      </c>
      <c r="W9" s="473">
        <v>103984.94277840143</v>
      </c>
      <c r="X9" s="473">
        <v>95700.516725438982</v>
      </c>
      <c r="Y9" s="473">
        <v>85673.304884915473</v>
      </c>
      <c r="Z9" s="473">
        <v>86822.345467823485</v>
      </c>
      <c r="AA9" s="473">
        <v>77108.93681707776</v>
      </c>
      <c r="AB9" s="473">
        <v>78299.226554827444</v>
      </c>
      <c r="AC9" s="473">
        <v>72867.874175208242</v>
      </c>
      <c r="AD9" s="473">
        <v>84681.064490819947</v>
      </c>
      <c r="AE9" s="473">
        <v>97899.355715206475</v>
      </c>
      <c r="AF9" s="473"/>
      <c r="AG9" s="475" t="s">
        <v>1424</v>
      </c>
    </row>
    <row r="10" spans="1:43" s="74" customFormat="1" ht="18.95" customHeight="1" x14ac:dyDescent="0.2">
      <c r="A10" s="307" t="s">
        <v>446</v>
      </c>
      <c r="C10" s="472" t="s">
        <v>81</v>
      </c>
      <c r="D10" s="473"/>
      <c r="E10" s="930"/>
      <c r="F10" s="930"/>
      <c r="G10" s="930"/>
      <c r="H10" s="930"/>
      <c r="I10" s="930"/>
      <c r="J10" s="473"/>
      <c r="K10" s="473"/>
      <c r="L10" s="473"/>
      <c r="M10" s="473"/>
      <c r="N10" s="473"/>
      <c r="O10" s="473"/>
      <c r="P10" s="473"/>
      <c r="Q10" s="473"/>
      <c r="R10" s="473"/>
      <c r="S10" s="473"/>
      <c r="T10" s="473">
        <v>8837.0702876140222</v>
      </c>
      <c r="U10" s="473">
        <v>7914.8678920091179</v>
      </c>
      <c r="V10" s="473">
        <v>6586.1816850171108</v>
      </c>
      <c r="W10" s="473">
        <v>7155.0388819923646</v>
      </c>
      <c r="X10" s="473">
        <v>7979.1093336914892</v>
      </c>
      <c r="Y10" s="473">
        <v>7788.8172753834988</v>
      </c>
      <c r="Z10" s="473">
        <v>7587.5461840231783</v>
      </c>
      <c r="AA10" s="473">
        <v>7549.8771007123432</v>
      </c>
      <c r="AB10" s="473">
        <v>7844.9241702144027</v>
      </c>
      <c r="AC10" s="473">
        <v>7734.3368955754459</v>
      </c>
      <c r="AD10" s="473">
        <v>7230.1189793232388</v>
      </c>
      <c r="AE10" s="473">
        <v>8529.0928338001722</v>
      </c>
      <c r="AF10" s="473"/>
      <c r="AG10" s="483" t="s">
        <v>1425</v>
      </c>
    </row>
    <row r="11" spans="1:43" s="74" customFormat="1" ht="18.95" customHeight="1" x14ac:dyDescent="0.2">
      <c r="A11" s="307" t="s">
        <v>447</v>
      </c>
      <c r="C11" s="472" t="s">
        <v>82</v>
      </c>
      <c r="D11" s="473"/>
      <c r="E11" s="930"/>
      <c r="F11" s="930"/>
      <c r="G11" s="930"/>
      <c r="H11" s="930"/>
      <c r="I11" s="930"/>
      <c r="J11" s="473"/>
      <c r="K11" s="473"/>
      <c r="L11" s="473"/>
      <c r="M11" s="473"/>
      <c r="N11" s="473"/>
      <c r="O11" s="473"/>
      <c r="P11" s="473"/>
      <c r="Q11" s="473"/>
      <c r="R11" s="473"/>
      <c r="S11" s="473"/>
      <c r="T11" s="473">
        <v>33969.578327081254</v>
      </c>
      <c r="U11" s="473">
        <v>41869.516672476879</v>
      </c>
      <c r="V11" s="473">
        <v>35515.280593144569</v>
      </c>
      <c r="W11" s="473">
        <v>33336.648229741899</v>
      </c>
      <c r="X11" s="473">
        <v>34438.979952381429</v>
      </c>
      <c r="Y11" s="473">
        <v>28291.905416714839</v>
      </c>
      <c r="Z11" s="473">
        <v>23616.438688000631</v>
      </c>
      <c r="AA11" s="473">
        <v>25319.558540639067</v>
      </c>
      <c r="AB11" s="473">
        <v>21724.401729133973</v>
      </c>
      <c r="AC11" s="473">
        <v>17382.437655638809</v>
      </c>
      <c r="AD11" s="473">
        <v>20174.601497395532</v>
      </c>
      <c r="AE11" s="473">
        <v>17572.060117443583</v>
      </c>
      <c r="AF11" s="473"/>
      <c r="AG11" s="483" t="s">
        <v>1426</v>
      </c>
    </row>
    <row r="12" spans="1:43" s="74" customFormat="1" ht="18.95" customHeight="1" x14ac:dyDescent="0.2">
      <c r="A12" s="307" t="s">
        <v>448</v>
      </c>
      <c r="C12" s="472" t="s">
        <v>101</v>
      </c>
      <c r="D12" s="473"/>
      <c r="E12" s="930"/>
      <c r="F12" s="930"/>
      <c r="G12" s="930"/>
      <c r="H12" s="930"/>
      <c r="I12" s="930"/>
      <c r="J12" s="473"/>
      <c r="K12" s="473"/>
      <c r="L12" s="473"/>
      <c r="M12" s="473"/>
      <c r="N12" s="473"/>
      <c r="O12" s="473"/>
      <c r="P12" s="473"/>
      <c r="Q12" s="473"/>
      <c r="R12" s="473"/>
      <c r="S12" s="473"/>
      <c r="T12" s="473">
        <v>10351.956215742217</v>
      </c>
      <c r="U12" s="473">
        <v>8811.6381867986202</v>
      </c>
      <c r="V12" s="473">
        <v>8981.5381043677789</v>
      </c>
      <c r="W12" s="473">
        <v>8151.8033000373707</v>
      </c>
      <c r="X12" s="473">
        <v>9646.2598243556167</v>
      </c>
      <c r="Y12" s="473">
        <v>10231.316567338072</v>
      </c>
      <c r="Z12" s="473">
        <v>10469.20527611947</v>
      </c>
      <c r="AA12" s="473">
        <v>9766.5435472795616</v>
      </c>
      <c r="AB12" s="473">
        <v>9551.249923854386</v>
      </c>
      <c r="AC12" s="473">
        <v>9103.8766081182566</v>
      </c>
      <c r="AD12" s="473">
        <v>7511.0347407425952</v>
      </c>
      <c r="AE12" s="473">
        <v>6010.9724266237672</v>
      </c>
      <c r="AF12" s="473"/>
      <c r="AG12" s="483" t="s">
        <v>1433</v>
      </c>
    </row>
    <row r="13" spans="1:43" s="74" customFormat="1" ht="18.95" customHeight="1" x14ac:dyDescent="0.2">
      <c r="A13" s="307" t="s">
        <v>449</v>
      </c>
      <c r="C13" s="472" t="s">
        <v>103</v>
      </c>
      <c r="D13" s="473"/>
      <c r="E13" s="930"/>
      <c r="F13" s="930"/>
      <c r="G13" s="930"/>
      <c r="H13" s="930"/>
      <c r="I13" s="930"/>
      <c r="J13" s="473"/>
      <c r="K13" s="473"/>
      <c r="L13" s="473"/>
      <c r="M13" s="473"/>
      <c r="N13" s="473"/>
      <c r="O13" s="473"/>
      <c r="P13" s="473"/>
      <c r="Q13" s="473"/>
      <c r="R13" s="473"/>
      <c r="S13" s="473"/>
      <c r="T13" s="473">
        <v>6452751.8418662287</v>
      </c>
      <c r="U13" s="473">
        <v>6535381.0396117913</v>
      </c>
      <c r="V13" s="473">
        <v>6756850.5050491681</v>
      </c>
      <c r="W13" s="473">
        <v>6561816.9319729311</v>
      </c>
      <c r="X13" s="473">
        <v>6603941.6753136683</v>
      </c>
      <c r="Y13" s="473">
        <v>6760571.7274898887</v>
      </c>
      <c r="Z13" s="473">
        <v>6944496.7827499304</v>
      </c>
      <c r="AA13" s="473">
        <v>7272959.2889422569</v>
      </c>
      <c r="AB13" s="473">
        <v>7020006.0011595823</v>
      </c>
      <c r="AC13" s="473">
        <v>6828740.7413957138</v>
      </c>
      <c r="AD13" s="473">
        <v>7147085.26697597</v>
      </c>
      <c r="AE13" s="473">
        <v>7418926.7587951887</v>
      </c>
      <c r="AF13" s="473"/>
      <c r="AG13" s="475" t="s">
        <v>1434</v>
      </c>
    </row>
    <row r="14" spans="1:43" s="74" customFormat="1" ht="18.95" customHeight="1" x14ac:dyDescent="0.2">
      <c r="A14" s="307" t="s">
        <v>450</v>
      </c>
      <c r="C14" s="472" t="s">
        <v>83</v>
      </c>
      <c r="D14" s="473"/>
      <c r="E14" s="930"/>
      <c r="F14" s="930"/>
      <c r="G14" s="930"/>
      <c r="H14" s="930"/>
      <c r="I14" s="930"/>
      <c r="J14" s="473"/>
      <c r="K14" s="473"/>
      <c r="L14" s="473"/>
      <c r="M14" s="473"/>
      <c r="N14" s="473"/>
      <c r="O14" s="473"/>
      <c r="P14" s="473"/>
      <c r="Q14" s="473"/>
      <c r="R14" s="473"/>
      <c r="S14" s="473"/>
      <c r="T14" s="473">
        <v>1196338.9117708991</v>
      </c>
      <c r="U14" s="473">
        <v>1189321.0767205285</v>
      </c>
      <c r="V14" s="473">
        <v>1195347.6584877691</v>
      </c>
      <c r="W14" s="473">
        <v>1168231.3157117539</v>
      </c>
      <c r="X14" s="473">
        <v>1119238.479037297</v>
      </c>
      <c r="Y14" s="473">
        <v>1118907.3111990502</v>
      </c>
      <c r="Z14" s="473">
        <v>1031840.6697647676</v>
      </c>
      <c r="AA14" s="473">
        <v>999781.02576313692</v>
      </c>
      <c r="AB14" s="473">
        <v>1038555.7787855766</v>
      </c>
      <c r="AC14" s="473">
        <v>1007244.0862069307</v>
      </c>
      <c r="AD14" s="473">
        <v>1018627.074452468</v>
      </c>
      <c r="AE14" s="473">
        <v>1097655.7689954627</v>
      </c>
      <c r="AF14" s="473"/>
      <c r="AG14" s="475" t="s">
        <v>1424</v>
      </c>
    </row>
    <row r="15" spans="1:43" s="74" customFormat="1" ht="18.95" customHeight="1" x14ac:dyDescent="0.2">
      <c r="A15" s="307" t="s">
        <v>451</v>
      </c>
      <c r="C15" s="472" t="s">
        <v>85</v>
      </c>
      <c r="D15" s="473"/>
      <c r="E15" s="930"/>
      <c r="F15" s="930"/>
      <c r="G15" s="930"/>
      <c r="H15" s="930"/>
      <c r="I15" s="930"/>
      <c r="J15" s="473"/>
      <c r="K15" s="473"/>
      <c r="L15" s="473"/>
      <c r="M15" s="473"/>
      <c r="N15" s="473"/>
      <c r="O15" s="473"/>
      <c r="P15" s="473"/>
      <c r="Q15" s="473"/>
      <c r="R15" s="473"/>
      <c r="S15" s="473"/>
      <c r="T15" s="473">
        <v>49763.567652976475</v>
      </c>
      <c r="U15" s="473">
        <v>47918.648022046378</v>
      </c>
      <c r="V15" s="473">
        <v>47958.887299393122</v>
      </c>
      <c r="W15" s="473">
        <v>48718.109200151361</v>
      </c>
      <c r="X15" s="473">
        <v>49098.70480214744</v>
      </c>
      <c r="Y15" s="473">
        <v>41476.874169087794</v>
      </c>
      <c r="Z15" s="473">
        <v>50337.251400502813</v>
      </c>
      <c r="AA15" s="473">
        <v>53644.054511183909</v>
      </c>
      <c r="AB15" s="473">
        <v>49454.426365368017</v>
      </c>
      <c r="AC15" s="473">
        <v>48394.858905229266</v>
      </c>
      <c r="AD15" s="473">
        <v>51831.523673590396</v>
      </c>
      <c r="AE15" s="473">
        <v>50804.670727005556</v>
      </c>
      <c r="AF15" s="473"/>
      <c r="AG15" s="483" t="s">
        <v>1425</v>
      </c>
    </row>
    <row r="16" spans="1:43" s="74" customFormat="1" ht="18.95" customHeight="1" x14ac:dyDescent="0.2">
      <c r="A16" s="307" t="s">
        <v>452</v>
      </c>
      <c r="C16" s="472" t="s">
        <v>787</v>
      </c>
      <c r="D16" s="473"/>
      <c r="E16" s="930"/>
      <c r="F16" s="930"/>
      <c r="G16" s="930"/>
      <c r="H16" s="930"/>
      <c r="I16" s="930"/>
      <c r="J16" s="473"/>
      <c r="K16" s="473"/>
      <c r="L16" s="473"/>
      <c r="M16" s="473"/>
      <c r="N16" s="473"/>
      <c r="O16" s="473"/>
      <c r="P16" s="473"/>
      <c r="Q16" s="473"/>
      <c r="R16" s="473"/>
      <c r="S16" s="473"/>
      <c r="T16" s="473">
        <v>254100.99733895375</v>
      </c>
      <c r="U16" s="473">
        <v>221029.82233750811</v>
      </c>
      <c r="V16" s="473">
        <v>213017.96364950776</v>
      </c>
      <c r="W16" s="473">
        <v>222268.59204756538</v>
      </c>
      <c r="X16" s="473">
        <v>263685.80893646122</v>
      </c>
      <c r="Y16" s="473">
        <v>262622.09286824131</v>
      </c>
      <c r="Z16" s="473">
        <v>279324.2351211416</v>
      </c>
      <c r="AA16" s="473">
        <v>285943.87400785217</v>
      </c>
      <c r="AB16" s="473">
        <v>264935.88149256358</v>
      </c>
      <c r="AC16" s="473">
        <v>256850.62736832019</v>
      </c>
      <c r="AD16" s="473">
        <v>265303.1639293803</v>
      </c>
      <c r="AE16" s="473">
        <v>207525.63353438507</v>
      </c>
      <c r="AF16" s="473"/>
      <c r="AG16" s="483" t="s">
        <v>1426</v>
      </c>
    </row>
    <row r="17" spans="1:33" s="74" customFormat="1" ht="18.95" customHeight="1" x14ac:dyDescent="0.2">
      <c r="A17" s="307" t="s">
        <v>439</v>
      </c>
      <c r="C17" s="472" t="s">
        <v>86</v>
      </c>
      <c r="D17" s="473"/>
      <c r="E17" s="930"/>
      <c r="F17" s="930"/>
      <c r="G17" s="930"/>
      <c r="H17" s="930"/>
      <c r="I17" s="930"/>
      <c r="J17" s="473"/>
      <c r="K17" s="473"/>
      <c r="L17" s="473"/>
      <c r="M17" s="473"/>
      <c r="N17" s="473"/>
      <c r="O17" s="473"/>
      <c r="P17" s="473"/>
      <c r="Q17" s="473"/>
      <c r="R17" s="473"/>
      <c r="S17" s="473"/>
      <c r="T17" s="473">
        <v>694906.38019541756</v>
      </c>
      <c r="U17" s="473">
        <v>698565.76583720208</v>
      </c>
      <c r="V17" s="473">
        <v>725459.1148802957</v>
      </c>
      <c r="W17" s="473">
        <v>680547.44567245361</v>
      </c>
      <c r="X17" s="473">
        <v>770664.91242826893</v>
      </c>
      <c r="Y17" s="473">
        <v>877650.25642304914</v>
      </c>
      <c r="Z17" s="473">
        <v>937947.47409782442</v>
      </c>
      <c r="AA17" s="473">
        <v>919591.60499891441</v>
      </c>
      <c r="AB17" s="473">
        <v>900056.72299799859</v>
      </c>
      <c r="AC17" s="473">
        <v>875262.81121478719</v>
      </c>
      <c r="AD17" s="473">
        <v>856670.39046771475</v>
      </c>
      <c r="AE17" s="473">
        <v>1114309.7613511248</v>
      </c>
      <c r="AF17" s="473"/>
      <c r="AG17" s="483" t="s">
        <v>1427</v>
      </c>
    </row>
    <row r="18" spans="1:33" s="74" customFormat="1" ht="18.95" customHeight="1" x14ac:dyDescent="0.2">
      <c r="A18" s="307" t="s">
        <v>491</v>
      </c>
      <c r="C18" s="472" t="s">
        <v>789</v>
      </c>
      <c r="D18" s="473"/>
      <c r="E18" s="930"/>
      <c r="F18" s="930"/>
      <c r="G18" s="930"/>
      <c r="H18" s="930"/>
      <c r="I18" s="930"/>
      <c r="J18" s="473"/>
      <c r="K18" s="473"/>
      <c r="L18" s="473"/>
      <c r="M18" s="473"/>
      <c r="N18" s="473"/>
      <c r="O18" s="473"/>
      <c r="P18" s="473"/>
      <c r="Q18" s="473"/>
      <c r="R18" s="473"/>
      <c r="S18" s="473"/>
      <c r="T18" s="473">
        <v>10516.669026086785</v>
      </c>
      <c r="U18" s="473">
        <v>9053.053608881899</v>
      </c>
      <c r="V18" s="473">
        <v>10444.251471608097</v>
      </c>
      <c r="W18" s="473">
        <v>8517.0907933726121</v>
      </c>
      <c r="X18" s="473">
        <v>9353.2017148367595</v>
      </c>
      <c r="Y18" s="473">
        <v>7369.3994189569939</v>
      </c>
      <c r="Z18" s="473">
        <v>7213.9768763025877</v>
      </c>
      <c r="AA18" s="473">
        <v>8094.8679255056504</v>
      </c>
      <c r="AB18" s="473">
        <v>7264.7445979891336</v>
      </c>
      <c r="AC18" s="473">
        <v>6080.9447865360162</v>
      </c>
      <c r="AD18" s="473">
        <v>5319.9579177186388</v>
      </c>
      <c r="AE18" s="473">
        <v>11088.218878359676</v>
      </c>
      <c r="AF18" s="473"/>
      <c r="AG18" s="483" t="s">
        <v>1428</v>
      </c>
    </row>
    <row r="19" spans="1:33" s="74" customFormat="1" ht="18.95" customHeight="1" x14ac:dyDescent="0.2">
      <c r="A19" s="307" t="s">
        <v>490</v>
      </c>
      <c r="C19" s="472" t="s">
        <v>790</v>
      </c>
      <c r="D19" s="473"/>
      <c r="E19" s="930"/>
      <c r="F19" s="930"/>
      <c r="G19" s="930"/>
      <c r="H19" s="930"/>
      <c r="I19" s="930"/>
      <c r="J19" s="473"/>
      <c r="K19" s="473"/>
      <c r="L19" s="473"/>
      <c r="M19" s="473"/>
      <c r="N19" s="473"/>
      <c r="O19" s="473"/>
      <c r="P19" s="473"/>
      <c r="Q19" s="473"/>
      <c r="R19" s="473"/>
      <c r="S19" s="473"/>
      <c r="T19" s="473">
        <v>79703.192283317941</v>
      </c>
      <c r="U19" s="473">
        <v>80078.038215379056</v>
      </c>
      <c r="V19" s="473">
        <v>102826.69453337548</v>
      </c>
      <c r="W19" s="473">
        <v>83297.205772340414</v>
      </c>
      <c r="X19" s="473">
        <v>83108.105662528178</v>
      </c>
      <c r="Y19" s="473">
        <v>64944.281579118273</v>
      </c>
      <c r="Z19" s="473">
        <v>77827.479466678182</v>
      </c>
      <c r="AA19" s="473">
        <v>57250.285817676457</v>
      </c>
      <c r="AB19" s="473">
        <v>57944.086860864132</v>
      </c>
      <c r="AC19" s="473">
        <v>67095.525878271612</v>
      </c>
      <c r="AD19" s="473">
        <v>77611.370671793964</v>
      </c>
      <c r="AE19" s="473">
        <v>89817.045163981878</v>
      </c>
      <c r="AF19" s="473"/>
      <c r="AG19" s="483" t="s">
        <v>1429</v>
      </c>
    </row>
    <row r="20" spans="1:33" s="74" customFormat="1" ht="18.95" customHeight="1" x14ac:dyDescent="0.2">
      <c r="A20" s="307" t="s">
        <v>453</v>
      </c>
      <c r="C20" s="472" t="s">
        <v>88</v>
      </c>
      <c r="D20" s="473"/>
      <c r="E20" s="930"/>
      <c r="F20" s="930"/>
      <c r="G20" s="930"/>
      <c r="H20" s="930"/>
      <c r="I20" s="930"/>
      <c r="J20" s="473"/>
      <c r="K20" s="473"/>
      <c r="L20" s="473"/>
      <c r="M20" s="473"/>
      <c r="N20" s="473"/>
      <c r="O20" s="473"/>
      <c r="P20" s="473"/>
      <c r="Q20" s="473"/>
      <c r="R20" s="473"/>
      <c r="S20" s="473"/>
      <c r="T20" s="473">
        <v>175781.90846913986</v>
      </c>
      <c r="U20" s="473">
        <v>167737.19196053527</v>
      </c>
      <c r="V20" s="473">
        <v>183127.32483694731</v>
      </c>
      <c r="W20" s="473">
        <v>189535.98232691741</v>
      </c>
      <c r="X20" s="473">
        <v>161895.0835616258</v>
      </c>
      <c r="Y20" s="473">
        <v>199730.12543051547</v>
      </c>
      <c r="Z20" s="473">
        <v>164800.26407090804</v>
      </c>
      <c r="AA20" s="473">
        <v>151682.09599348583</v>
      </c>
      <c r="AB20" s="473">
        <v>142500.18885336278</v>
      </c>
      <c r="AC20" s="473">
        <v>169893.25576048094</v>
      </c>
      <c r="AD20" s="473">
        <v>186598.40356880618</v>
      </c>
      <c r="AE20" s="473">
        <v>134511.03768958585</v>
      </c>
      <c r="AF20" s="473"/>
      <c r="AG20" s="483" t="s">
        <v>1430</v>
      </c>
    </row>
    <row r="21" spans="1:33" s="74" customFormat="1" ht="18.95" customHeight="1" x14ac:dyDescent="0.2">
      <c r="A21" s="307" t="s">
        <v>454</v>
      </c>
      <c r="C21" s="472" t="s">
        <v>89</v>
      </c>
      <c r="D21" s="473"/>
      <c r="E21" s="930"/>
      <c r="F21" s="930"/>
      <c r="G21" s="930"/>
      <c r="H21" s="930"/>
      <c r="I21" s="930"/>
      <c r="J21" s="473"/>
      <c r="K21" s="473"/>
      <c r="L21" s="473"/>
      <c r="M21" s="473"/>
      <c r="N21" s="473"/>
      <c r="O21" s="473"/>
      <c r="P21" s="473"/>
      <c r="Q21" s="473"/>
      <c r="R21" s="473"/>
      <c r="S21" s="473"/>
      <c r="T21" s="473">
        <v>221596.25589199679</v>
      </c>
      <c r="U21" s="473">
        <v>208714.14674075326</v>
      </c>
      <c r="V21" s="473">
        <v>216498.51046890343</v>
      </c>
      <c r="W21" s="473">
        <v>220359.68550488228</v>
      </c>
      <c r="X21" s="473">
        <v>226568.85693060345</v>
      </c>
      <c r="Y21" s="473">
        <v>203454.7961999386</v>
      </c>
      <c r="Z21" s="473">
        <v>207968.33080109998</v>
      </c>
      <c r="AA21" s="473">
        <v>229922.92803438308</v>
      </c>
      <c r="AB21" s="473">
        <v>204380.72247302509</v>
      </c>
      <c r="AC21" s="473">
        <v>205044.46414326484</v>
      </c>
      <c r="AD21" s="473">
        <v>228188.42698047269</v>
      </c>
      <c r="AE21" s="473">
        <v>226419.00823980765</v>
      </c>
      <c r="AF21" s="473"/>
      <c r="AG21" s="483" t="s">
        <v>1431</v>
      </c>
    </row>
    <row r="22" spans="1:33" s="74" customFormat="1" ht="18.95" customHeight="1" x14ac:dyDescent="0.2">
      <c r="A22" s="307" t="s">
        <v>455</v>
      </c>
      <c r="C22" s="472" t="s">
        <v>793</v>
      </c>
      <c r="D22" s="473"/>
      <c r="E22" s="930"/>
      <c r="F22" s="930"/>
      <c r="G22" s="930"/>
      <c r="H22" s="930"/>
      <c r="I22" s="930"/>
      <c r="J22" s="473"/>
      <c r="K22" s="473"/>
      <c r="L22" s="473"/>
      <c r="M22" s="473"/>
      <c r="N22" s="473"/>
      <c r="O22" s="473"/>
      <c r="P22" s="473"/>
      <c r="Q22" s="473"/>
      <c r="R22" s="473"/>
      <c r="S22" s="473"/>
      <c r="T22" s="473">
        <v>646747.01403826044</v>
      </c>
      <c r="U22" s="473">
        <v>564319.44681803999</v>
      </c>
      <c r="V22" s="473">
        <v>617728.91336666397</v>
      </c>
      <c r="W22" s="473">
        <v>636724.84057192097</v>
      </c>
      <c r="X22" s="473">
        <v>693397.56333808671</v>
      </c>
      <c r="Y22" s="473">
        <v>573341.90344628238</v>
      </c>
      <c r="Z22" s="473">
        <v>625403.16751632304</v>
      </c>
      <c r="AA22" s="473">
        <v>702627.40823173325</v>
      </c>
      <c r="AB22" s="473">
        <v>591713.49624295195</v>
      </c>
      <c r="AC22" s="473">
        <v>522612.81109666871</v>
      </c>
      <c r="AD22" s="473">
        <v>591773.73777959414</v>
      </c>
      <c r="AE22" s="473">
        <v>632203.65430234361</v>
      </c>
      <c r="AF22" s="473"/>
      <c r="AG22" s="483" t="s">
        <v>1432</v>
      </c>
    </row>
    <row r="23" spans="1:33" s="74" customFormat="1" ht="18.95" customHeight="1" x14ac:dyDescent="0.2">
      <c r="A23" s="307" t="s">
        <v>456</v>
      </c>
      <c r="C23" s="472" t="s">
        <v>794</v>
      </c>
      <c r="D23" s="473"/>
      <c r="E23" s="930"/>
      <c r="F23" s="930"/>
      <c r="G23" s="930"/>
      <c r="H23" s="930"/>
      <c r="I23" s="930"/>
      <c r="J23" s="473"/>
      <c r="K23" s="473"/>
      <c r="L23" s="473"/>
      <c r="M23" s="473"/>
      <c r="N23" s="473"/>
      <c r="O23" s="473"/>
      <c r="P23" s="473"/>
      <c r="Q23" s="473"/>
      <c r="R23" s="473"/>
      <c r="S23" s="473"/>
      <c r="T23" s="473">
        <v>103081.11653104443</v>
      </c>
      <c r="U23" s="473">
        <v>110192.74520281301</v>
      </c>
      <c r="V23" s="473">
        <v>86266.134571697519</v>
      </c>
      <c r="W23" s="473">
        <v>107360.63783663941</v>
      </c>
      <c r="X23" s="473">
        <v>132523.95973766415</v>
      </c>
      <c r="Y23" s="473">
        <v>132816.44697343602</v>
      </c>
      <c r="Z23" s="473">
        <v>140173.94877456172</v>
      </c>
      <c r="AA23" s="473">
        <v>153881.01354242497</v>
      </c>
      <c r="AB23" s="473">
        <v>166229.05800987122</v>
      </c>
      <c r="AC23" s="473">
        <v>169733.01479665129</v>
      </c>
      <c r="AD23" s="473">
        <v>219576.18445100429</v>
      </c>
      <c r="AE23" s="473">
        <v>197876.42639177173</v>
      </c>
      <c r="AF23" s="473"/>
      <c r="AG23" s="483" t="s">
        <v>529</v>
      </c>
    </row>
    <row r="24" spans="1:33" s="74" customFormat="1" ht="18.95" customHeight="1" x14ac:dyDescent="0.2">
      <c r="A24" s="307" t="s">
        <v>457</v>
      </c>
      <c r="C24" s="472" t="s">
        <v>90</v>
      </c>
      <c r="D24" s="473"/>
      <c r="E24" s="930"/>
      <c r="F24" s="930"/>
      <c r="G24" s="930"/>
      <c r="H24" s="930"/>
      <c r="I24" s="930"/>
      <c r="J24" s="473"/>
      <c r="K24" s="473"/>
      <c r="L24" s="473"/>
      <c r="M24" s="473"/>
      <c r="N24" s="473"/>
      <c r="O24" s="473"/>
      <c r="P24" s="473"/>
      <c r="Q24" s="473"/>
      <c r="R24" s="473"/>
      <c r="S24" s="473"/>
      <c r="T24" s="473">
        <v>502729.9172598006</v>
      </c>
      <c r="U24" s="473">
        <v>624021.45603439107</v>
      </c>
      <c r="V24" s="473">
        <v>680083.67025552038</v>
      </c>
      <c r="W24" s="473">
        <v>737316.77161761792</v>
      </c>
      <c r="X24" s="473">
        <v>697777.16008146363</v>
      </c>
      <c r="Y24" s="473">
        <v>799580.47663889092</v>
      </c>
      <c r="Z24" s="473">
        <v>866314.10916065739</v>
      </c>
      <c r="AA24" s="473">
        <v>999927.95533143939</v>
      </c>
      <c r="AB24" s="473">
        <v>976874.40246258024</v>
      </c>
      <c r="AC24" s="473">
        <v>892539.24980810937</v>
      </c>
      <c r="AD24" s="473">
        <v>1007311.7373893526</v>
      </c>
      <c r="AE24" s="473">
        <v>994744.98144047428</v>
      </c>
      <c r="AF24" s="473"/>
      <c r="AG24" s="483" t="s">
        <v>530</v>
      </c>
    </row>
    <row r="25" spans="1:33" s="74" customFormat="1" ht="18.95" customHeight="1" x14ac:dyDescent="0.2">
      <c r="A25" s="307" t="s">
        <v>458</v>
      </c>
      <c r="C25" s="472" t="s">
        <v>796</v>
      </c>
      <c r="D25" s="473"/>
      <c r="E25" s="930"/>
      <c r="F25" s="930"/>
      <c r="G25" s="930"/>
      <c r="H25" s="930"/>
      <c r="I25" s="930"/>
      <c r="J25" s="473"/>
      <c r="K25" s="473"/>
      <c r="L25" s="473"/>
      <c r="M25" s="473"/>
      <c r="N25" s="473"/>
      <c r="O25" s="473"/>
      <c r="P25" s="473"/>
      <c r="Q25" s="473"/>
      <c r="R25" s="473"/>
      <c r="S25" s="473"/>
      <c r="T25" s="473">
        <v>209189.78435520976</v>
      </c>
      <c r="U25" s="473">
        <v>145793.17204220753</v>
      </c>
      <c r="V25" s="473">
        <v>162290.27259427891</v>
      </c>
      <c r="W25" s="473">
        <v>185895.22886436735</v>
      </c>
      <c r="X25" s="473">
        <v>151011.32340182684</v>
      </c>
      <c r="Y25" s="473">
        <v>113745.77400430923</v>
      </c>
      <c r="Z25" s="473">
        <v>101195.15139307665</v>
      </c>
      <c r="AA25" s="473">
        <v>127190.02601459826</v>
      </c>
      <c r="AB25" s="473">
        <v>85136.013292803575</v>
      </c>
      <c r="AC25" s="473">
        <v>78717.880367844336</v>
      </c>
      <c r="AD25" s="473">
        <v>100574.99346310072</v>
      </c>
      <c r="AE25" s="473">
        <v>111802.63456164734</v>
      </c>
      <c r="AF25" s="473"/>
      <c r="AG25" s="483" t="s">
        <v>531</v>
      </c>
    </row>
    <row r="26" spans="1:33" s="74" customFormat="1" ht="18.95" customHeight="1" x14ac:dyDescent="0.2">
      <c r="A26" s="307" t="s">
        <v>459</v>
      </c>
      <c r="C26" s="472" t="s">
        <v>92</v>
      </c>
      <c r="D26" s="473"/>
      <c r="E26" s="930"/>
      <c r="F26" s="930"/>
      <c r="G26" s="930"/>
      <c r="H26" s="930"/>
      <c r="I26" s="930"/>
      <c r="J26" s="473"/>
      <c r="K26" s="473"/>
      <c r="L26" s="473"/>
      <c r="M26" s="473"/>
      <c r="N26" s="473"/>
      <c r="O26" s="473"/>
      <c r="P26" s="473"/>
      <c r="Q26" s="473"/>
      <c r="R26" s="473"/>
      <c r="S26" s="473"/>
      <c r="T26" s="473">
        <v>1701611.42927364</v>
      </c>
      <c r="U26" s="473">
        <v>1868841.2804654662</v>
      </c>
      <c r="V26" s="473">
        <v>1896641.5347050622</v>
      </c>
      <c r="W26" s="473">
        <v>1676416.0285440711</v>
      </c>
      <c r="X26" s="473">
        <v>1628610.2574917171</v>
      </c>
      <c r="Y26" s="473">
        <v>1761604.3298757963</v>
      </c>
      <c r="Z26" s="473">
        <v>1848327.2646263251</v>
      </c>
      <c r="AA26" s="473">
        <v>1930703.5687265603</v>
      </c>
      <c r="AB26" s="473">
        <v>1902534.2370634617</v>
      </c>
      <c r="AC26" s="473">
        <v>1904175.8112808391</v>
      </c>
      <c r="AD26" s="473">
        <v>1872015.9446449759</v>
      </c>
      <c r="AE26" s="473">
        <v>1892680.5443255885</v>
      </c>
      <c r="AF26" s="473"/>
      <c r="AG26" s="483" t="s">
        <v>125</v>
      </c>
    </row>
    <row r="27" spans="1:33" s="74" customFormat="1" ht="18.95" customHeight="1" x14ac:dyDescent="0.2">
      <c r="A27" s="307" t="s">
        <v>460</v>
      </c>
      <c r="C27" s="472" t="s">
        <v>6</v>
      </c>
      <c r="D27" s="473"/>
      <c r="E27" s="930"/>
      <c r="F27" s="930"/>
      <c r="G27" s="930"/>
      <c r="H27" s="930"/>
      <c r="I27" s="930"/>
      <c r="J27" s="473"/>
      <c r="K27" s="473"/>
      <c r="L27" s="473"/>
      <c r="M27" s="473"/>
      <c r="N27" s="473"/>
      <c r="O27" s="473"/>
      <c r="P27" s="473"/>
      <c r="Q27" s="473"/>
      <c r="R27" s="473"/>
      <c r="S27" s="473"/>
      <c r="T27" s="473">
        <v>60881.17877659556</v>
      </c>
      <c r="U27" s="473">
        <v>66673.748222253533</v>
      </c>
      <c r="V27" s="473">
        <v>64204.644906207985</v>
      </c>
      <c r="W27" s="473">
        <v>65614.292109022732</v>
      </c>
      <c r="X27" s="473">
        <v>61145.45053286817</v>
      </c>
      <c r="Y27" s="473">
        <v>58900.389971833676</v>
      </c>
      <c r="Z27" s="473">
        <v>61120.080430143542</v>
      </c>
      <c r="AA27" s="473">
        <v>56010.496841090797</v>
      </c>
      <c r="AB27" s="473">
        <v>56925.992333380578</v>
      </c>
      <c r="AC27" s="473">
        <v>58571.014161451276</v>
      </c>
      <c r="AD27" s="473">
        <v>70657.360643719905</v>
      </c>
      <c r="AE27" s="473">
        <v>72422.599518920077</v>
      </c>
      <c r="AF27" s="473"/>
      <c r="AG27" s="483" t="s">
        <v>126</v>
      </c>
    </row>
    <row r="28" spans="1:33" s="74" customFormat="1" ht="18.95" customHeight="1" x14ac:dyDescent="0.2">
      <c r="A28" s="307" t="s">
        <v>461</v>
      </c>
      <c r="C28" s="472" t="s">
        <v>5</v>
      </c>
      <c r="D28" s="473"/>
      <c r="E28" s="930"/>
      <c r="F28" s="930"/>
      <c r="G28" s="930"/>
      <c r="H28" s="930"/>
      <c r="I28" s="930"/>
      <c r="J28" s="473"/>
      <c r="K28" s="473"/>
      <c r="L28" s="473"/>
      <c r="M28" s="473"/>
      <c r="N28" s="473"/>
      <c r="O28" s="473"/>
      <c r="P28" s="473"/>
      <c r="Q28" s="473"/>
      <c r="R28" s="473"/>
      <c r="S28" s="473"/>
      <c r="T28" s="473">
        <v>548749.70735557482</v>
      </c>
      <c r="U28" s="473">
        <v>542791.07378150884</v>
      </c>
      <c r="V28" s="473">
        <v>564971.67359036976</v>
      </c>
      <c r="W28" s="473">
        <v>531418.48354745493</v>
      </c>
      <c r="X28" s="473">
        <v>555862.80765627499</v>
      </c>
      <c r="Y28" s="473">
        <v>546461.41735891055</v>
      </c>
      <c r="Z28" s="473">
        <v>552154.48544541688</v>
      </c>
      <c r="AA28" s="473">
        <v>614491.20327419939</v>
      </c>
      <c r="AB28" s="473">
        <v>594234.43805652286</v>
      </c>
      <c r="AC28" s="473">
        <v>576595.76723470306</v>
      </c>
      <c r="AD28" s="473">
        <v>607660.74010529858</v>
      </c>
      <c r="AE28" s="473">
        <v>646188.22869551764</v>
      </c>
      <c r="AF28" s="473"/>
      <c r="AG28" s="483" t="s">
        <v>127</v>
      </c>
    </row>
    <row r="29" spans="1:33" s="74" customFormat="1" ht="18.95" customHeight="1" x14ac:dyDescent="0.2">
      <c r="A29" s="307" t="s">
        <v>462</v>
      </c>
      <c r="C29" s="472" t="s">
        <v>104</v>
      </c>
      <c r="D29" s="473"/>
      <c r="E29" s="930"/>
      <c r="F29" s="930"/>
      <c r="G29" s="930"/>
      <c r="H29" s="930"/>
      <c r="I29" s="930"/>
      <c r="J29" s="473"/>
      <c r="K29" s="473"/>
      <c r="L29" s="473"/>
      <c r="M29" s="473"/>
      <c r="N29" s="473"/>
      <c r="O29" s="473"/>
      <c r="P29" s="473"/>
      <c r="Q29" s="473"/>
      <c r="R29" s="473"/>
      <c r="S29" s="473"/>
      <c r="T29" s="473">
        <v>362554.36325952376</v>
      </c>
      <c r="U29" s="473">
        <v>343242.04325709498</v>
      </c>
      <c r="V29" s="473">
        <v>330164.51545606781</v>
      </c>
      <c r="W29" s="473">
        <v>342653.41342186613</v>
      </c>
      <c r="X29" s="473">
        <v>378623.86756807938</v>
      </c>
      <c r="Y29" s="473">
        <v>363181.20058386656</v>
      </c>
      <c r="Z29" s="473">
        <v>360087.91973420698</v>
      </c>
      <c r="AA29" s="473">
        <v>355183.01673051232</v>
      </c>
      <c r="AB29" s="473">
        <v>368908.99528348225</v>
      </c>
      <c r="AC29" s="473">
        <v>369925.8091686322</v>
      </c>
      <c r="AD29" s="473">
        <v>325644.05711719411</v>
      </c>
      <c r="AE29" s="473">
        <v>363841.3980266921</v>
      </c>
      <c r="AF29" s="473"/>
      <c r="AG29" s="475" t="s">
        <v>1435</v>
      </c>
    </row>
    <row r="30" spans="1:33" s="74" customFormat="1" ht="18.95" customHeight="1" x14ac:dyDescent="0.2">
      <c r="A30" s="307" t="s">
        <v>464</v>
      </c>
      <c r="C30" s="472" t="s">
        <v>93</v>
      </c>
      <c r="D30" s="473"/>
      <c r="E30" s="930"/>
      <c r="F30" s="930"/>
      <c r="G30" s="930"/>
      <c r="H30" s="930"/>
      <c r="I30" s="930"/>
      <c r="J30" s="473"/>
      <c r="K30" s="473"/>
      <c r="L30" s="473"/>
      <c r="M30" s="473"/>
      <c r="N30" s="473"/>
      <c r="O30" s="473"/>
      <c r="P30" s="473"/>
      <c r="Q30" s="473"/>
      <c r="R30" s="473"/>
      <c r="S30" s="473"/>
      <c r="T30" s="473">
        <v>177524.51490117292</v>
      </c>
      <c r="U30" s="473">
        <v>145084.86353546256</v>
      </c>
      <c r="V30" s="473">
        <v>129146.87608227953</v>
      </c>
      <c r="W30" s="473">
        <v>135347.19800191998</v>
      </c>
      <c r="X30" s="473">
        <v>158878.54554170271</v>
      </c>
      <c r="Y30" s="473">
        <v>150887.51197345357</v>
      </c>
      <c r="Z30" s="473">
        <v>153078.18809947919</v>
      </c>
      <c r="AA30" s="473">
        <v>151603.48431845687</v>
      </c>
      <c r="AB30" s="473">
        <v>168246.36711179261</v>
      </c>
      <c r="AC30" s="473">
        <v>166102.99004795533</v>
      </c>
      <c r="AD30" s="473">
        <v>123497.74301268805</v>
      </c>
      <c r="AE30" s="473">
        <v>141611.8482012834</v>
      </c>
      <c r="AF30" s="473"/>
      <c r="AG30" s="475" t="s">
        <v>1424</v>
      </c>
    </row>
    <row r="31" spans="1:33" s="74" customFormat="1" ht="18.95" customHeight="1" x14ac:dyDescent="0.2">
      <c r="A31" s="307" t="s">
        <v>1256</v>
      </c>
      <c r="C31" s="472" t="s">
        <v>94</v>
      </c>
      <c r="D31" s="473"/>
      <c r="E31" s="930"/>
      <c r="F31" s="930"/>
      <c r="G31" s="930"/>
      <c r="H31" s="930"/>
      <c r="I31" s="930"/>
      <c r="J31" s="473"/>
      <c r="K31" s="473"/>
      <c r="L31" s="473"/>
      <c r="M31" s="473"/>
      <c r="N31" s="473"/>
      <c r="O31" s="473"/>
      <c r="P31" s="473"/>
      <c r="Q31" s="473"/>
      <c r="R31" s="473"/>
      <c r="S31" s="473"/>
      <c r="T31" s="473">
        <v>193543.46392040671</v>
      </c>
      <c r="U31" s="473">
        <v>199925.51067095093</v>
      </c>
      <c r="V31" s="473">
        <v>200576.06758349549</v>
      </c>
      <c r="W31" s="473">
        <v>207020.21053541682</v>
      </c>
      <c r="X31" s="473">
        <v>219745.32202637673</v>
      </c>
      <c r="Y31" s="473">
        <v>212340.81999893097</v>
      </c>
      <c r="Z31" s="473">
        <v>207057.48510752516</v>
      </c>
      <c r="AA31" s="473">
        <v>203626.72953057394</v>
      </c>
      <c r="AB31" s="473">
        <v>200526.23473050512</v>
      </c>
      <c r="AC31" s="473">
        <v>203779.03770837191</v>
      </c>
      <c r="AD31" s="473">
        <v>202580.44538154715</v>
      </c>
      <c r="AE31" s="473">
        <v>223007.13194555856</v>
      </c>
      <c r="AF31" s="473"/>
      <c r="AG31" s="483" t="s">
        <v>1425</v>
      </c>
    </row>
    <row r="32" spans="1:33" s="74" customFormat="1" ht="18.95" customHeight="1" x14ac:dyDescent="0.2">
      <c r="A32" s="307" t="s">
        <v>1257</v>
      </c>
      <c r="C32" s="472" t="s">
        <v>105</v>
      </c>
      <c r="D32" s="473"/>
      <c r="E32" s="930"/>
      <c r="F32" s="930"/>
      <c r="G32" s="930"/>
      <c r="H32" s="930"/>
      <c r="I32" s="930"/>
      <c r="J32" s="473"/>
      <c r="K32" s="473"/>
      <c r="L32" s="473"/>
      <c r="M32" s="473"/>
      <c r="N32" s="473"/>
      <c r="O32" s="473"/>
      <c r="P32" s="473"/>
      <c r="Q32" s="473"/>
      <c r="R32" s="473"/>
      <c r="S32" s="473"/>
      <c r="T32" s="473">
        <v>822948.8150755465</v>
      </c>
      <c r="U32" s="473">
        <v>708070.07618962904</v>
      </c>
      <c r="V32" s="473">
        <v>718351.27772337268</v>
      </c>
      <c r="W32" s="473">
        <v>700208.04845779017</v>
      </c>
      <c r="X32" s="473">
        <v>737957.82673982857</v>
      </c>
      <c r="Y32" s="473">
        <v>761409.67079694872</v>
      </c>
      <c r="Z32" s="473">
        <v>777480.75234987843</v>
      </c>
      <c r="AA32" s="473">
        <v>775997.174922531</v>
      </c>
      <c r="AB32" s="473">
        <v>813724.02653467364</v>
      </c>
      <c r="AC32" s="473">
        <v>835920.95490782592</v>
      </c>
      <c r="AD32" s="473">
        <v>804319.505300791</v>
      </c>
      <c r="AE32" s="473">
        <v>773958.4469563365</v>
      </c>
      <c r="AF32" s="473"/>
      <c r="AG32" s="483" t="s">
        <v>1436</v>
      </c>
    </row>
    <row r="33" spans="1:33" s="74" customFormat="1" ht="18.95" customHeight="1" x14ac:dyDescent="0.2">
      <c r="A33" s="307" t="s">
        <v>1258</v>
      </c>
      <c r="C33" s="472" t="s">
        <v>107</v>
      </c>
      <c r="D33" s="473"/>
      <c r="E33" s="930"/>
      <c r="F33" s="930"/>
      <c r="G33" s="930"/>
      <c r="H33" s="930"/>
      <c r="I33" s="930"/>
      <c r="J33" s="473"/>
      <c r="K33" s="473"/>
      <c r="L33" s="473"/>
      <c r="M33" s="473"/>
      <c r="N33" s="473"/>
      <c r="O33" s="473"/>
      <c r="P33" s="473"/>
      <c r="Q33" s="473"/>
      <c r="R33" s="473"/>
      <c r="S33" s="473"/>
      <c r="T33" s="473">
        <v>1522596.6060813305</v>
      </c>
      <c r="U33" s="473">
        <v>1576066.2391040523</v>
      </c>
      <c r="V33" s="473">
        <v>1638682.8944544548</v>
      </c>
      <c r="W33" s="473">
        <v>1573636.864585303</v>
      </c>
      <c r="X33" s="473">
        <v>1596507.0022463361</v>
      </c>
      <c r="Y33" s="473">
        <v>1563941.9339296462</v>
      </c>
      <c r="Z33" s="473">
        <v>1619861.1812141915</v>
      </c>
      <c r="AA33" s="473">
        <v>1596980.2928382594</v>
      </c>
      <c r="AB33" s="473">
        <v>1535931.1967140096</v>
      </c>
      <c r="AC33" s="473">
        <v>1387566.567992266</v>
      </c>
      <c r="AD33" s="473">
        <v>1437867.0746112964</v>
      </c>
      <c r="AE33" s="473">
        <v>1453302.0206002973</v>
      </c>
      <c r="AF33" s="473"/>
      <c r="AG33" s="475" t="s">
        <v>1437</v>
      </c>
    </row>
    <row r="34" spans="1:33" s="74" customFormat="1" ht="18.95" customHeight="1" x14ac:dyDescent="0.2">
      <c r="A34" s="307" t="s">
        <v>1259</v>
      </c>
      <c r="C34" s="472" t="s">
        <v>95</v>
      </c>
      <c r="D34" s="473"/>
      <c r="E34" s="930"/>
      <c r="F34" s="930"/>
      <c r="G34" s="930"/>
      <c r="H34" s="930"/>
      <c r="I34" s="930"/>
      <c r="J34" s="473"/>
      <c r="K34" s="473"/>
      <c r="L34" s="473"/>
      <c r="M34" s="473"/>
      <c r="N34" s="473"/>
      <c r="O34" s="473"/>
      <c r="P34" s="473"/>
      <c r="Q34" s="473"/>
      <c r="R34" s="473"/>
      <c r="S34" s="473"/>
      <c r="T34" s="473">
        <v>693979.84475933306</v>
      </c>
      <c r="U34" s="473">
        <v>686512.70544991177</v>
      </c>
      <c r="V34" s="473">
        <v>685469.11907482718</v>
      </c>
      <c r="W34" s="473">
        <v>653803.33967058966</v>
      </c>
      <c r="X34" s="473">
        <v>663148.26708424767</v>
      </c>
      <c r="Y34" s="473">
        <v>637872.95625541313</v>
      </c>
      <c r="Z34" s="473">
        <v>679553.90092949546</v>
      </c>
      <c r="AA34" s="473">
        <v>684350.31905184395</v>
      </c>
      <c r="AB34" s="473">
        <v>637103.37515688932</v>
      </c>
      <c r="AC34" s="473">
        <v>549260.11158747459</v>
      </c>
      <c r="AD34" s="473">
        <v>584760.43379768648</v>
      </c>
      <c r="AE34" s="473">
        <v>580894.76519704366</v>
      </c>
      <c r="AF34" s="473"/>
      <c r="AG34" s="483" t="s">
        <v>1424</v>
      </c>
    </row>
    <row r="35" spans="1:33" s="74" customFormat="1" ht="18.95" customHeight="1" x14ac:dyDescent="0.2">
      <c r="A35" s="307" t="s">
        <v>1260</v>
      </c>
      <c r="C35" s="472" t="s">
        <v>10</v>
      </c>
      <c r="D35" s="473"/>
      <c r="E35" s="930"/>
      <c r="F35" s="930"/>
      <c r="G35" s="930"/>
      <c r="H35" s="930"/>
      <c r="I35" s="930"/>
      <c r="J35" s="473"/>
      <c r="K35" s="473"/>
      <c r="L35" s="473"/>
      <c r="M35" s="473"/>
      <c r="N35" s="473"/>
      <c r="O35" s="473"/>
      <c r="P35" s="473"/>
      <c r="Q35" s="473"/>
      <c r="R35" s="473"/>
      <c r="S35" s="473"/>
      <c r="T35" s="473">
        <v>826852.96334012866</v>
      </c>
      <c r="U35" s="473">
        <v>888764.10989711492</v>
      </c>
      <c r="V35" s="473">
        <v>953024.77541375265</v>
      </c>
      <c r="W35" s="473">
        <v>919828.53795062727</v>
      </c>
      <c r="X35" s="473">
        <v>933358.73516208865</v>
      </c>
      <c r="Y35" s="473">
        <v>926068.97767423303</v>
      </c>
      <c r="Z35" s="473">
        <v>940779.16693745484</v>
      </c>
      <c r="AA35" s="473">
        <v>913741.29624513863</v>
      </c>
      <c r="AB35" s="473">
        <v>898925.71463300579</v>
      </c>
      <c r="AC35" s="473">
        <v>837364.04962507368</v>
      </c>
      <c r="AD35" s="473">
        <v>852381.19739474216</v>
      </c>
      <c r="AE35" s="473">
        <v>871845.52925035614</v>
      </c>
      <c r="AF35" s="473"/>
      <c r="AG35" s="483" t="s">
        <v>1425</v>
      </c>
    </row>
    <row r="36" spans="1:33" s="74" customFormat="1" ht="18.95" customHeight="1" x14ac:dyDescent="0.2">
      <c r="A36" s="307" t="s">
        <v>1261</v>
      </c>
      <c r="C36" s="472" t="s">
        <v>109</v>
      </c>
      <c r="D36" s="473"/>
      <c r="E36" s="930"/>
      <c r="F36" s="930"/>
      <c r="G36" s="930"/>
      <c r="H36" s="930"/>
      <c r="I36" s="930"/>
      <c r="J36" s="473"/>
      <c r="K36" s="473"/>
      <c r="L36" s="473"/>
      <c r="M36" s="473"/>
      <c r="N36" s="473"/>
      <c r="O36" s="473"/>
      <c r="P36" s="473"/>
      <c r="Q36" s="473"/>
      <c r="R36" s="473"/>
      <c r="S36" s="473"/>
      <c r="T36" s="473">
        <v>920957.45055548474</v>
      </c>
      <c r="U36" s="473">
        <v>935205.56248284935</v>
      </c>
      <c r="V36" s="473">
        <v>878770.88902341714</v>
      </c>
      <c r="W36" s="473">
        <v>938116.46370230603</v>
      </c>
      <c r="X36" s="473">
        <v>939422.49010171276</v>
      </c>
      <c r="Y36" s="473">
        <v>964114.68250625546</v>
      </c>
      <c r="Z36" s="473">
        <v>1008487.9241131971</v>
      </c>
      <c r="AA36" s="473">
        <v>996472.11556664179</v>
      </c>
      <c r="AB36" s="473">
        <v>984010.59622316039</v>
      </c>
      <c r="AC36" s="473">
        <v>630556.81933203992</v>
      </c>
      <c r="AD36" s="473">
        <v>712289.83806539746</v>
      </c>
      <c r="AE36" s="473">
        <v>791467.02044101537</v>
      </c>
      <c r="AF36" s="473"/>
      <c r="AG36" s="475" t="s">
        <v>1438</v>
      </c>
    </row>
    <row r="37" spans="1:33" s="74" customFormat="1" ht="18.95" customHeight="1" x14ac:dyDescent="0.2">
      <c r="A37" s="307" t="s">
        <v>1262</v>
      </c>
      <c r="C37" s="472" t="s">
        <v>110</v>
      </c>
      <c r="D37" s="473"/>
      <c r="E37" s="930"/>
      <c r="F37" s="930"/>
      <c r="G37" s="930"/>
      <c r="H37" s="930"/>
      <c r="I37" s="930"/>
      <c r="J37" s="473"/>
      <c r="K37" s="473"/>
      <c r="L37" s="473"/>
      <c r="M37" s="473"/>
      <c r="N37" s="473"/>
      <c r="O37" s="473"/>
      <c r="P37" s="473"/>
      <c r="Q37" s="473"/>
      <c r="R37" s="473"/>
      <c r="S37" s="473"/>
      <c r="T37" s="473">
        <v>418657.89842792635</v>
      </c>
      <c r="U37" s="473">
        <v>387502.17840274947</v>
      </c>
      <c r="V37" s="473">
        <v>412512.70761289808</v>
      </c>
      <c r="W37" s="473">
        <v>398074.65316008066</v>
      </c>
      <c r="X37" s="473">
        <v>380982.79094091209</v>
      </c>
      <c r="Y37" s="473">
        <v>394951.72181873175</v>
      </c>
      <c r="Z37" s="473">
        <v>405762.44954878726</v>
      </c>
      <c r="AA37" s="473">
        <v>399366.50058096735</v>
      </c>
      <c r="AB37" s="473">
        <v>361765.71174377488</v>
      </c>
      <c r="AC37" s="473">
        <v>211947.59418287882</v>
      </c>
      <c r="AD37" s="473">
        <v>220403.25605478327</v>
      </c>
      <c r="AE37" s="473">
        <v>296432.81826798851</v>
      </c>
      <c r="AF37" s="473"/>
      <c r="AG37" s="475" t="s">
        <v>631</v>
      </c>
    </row>
    <row r="38" spans="1:33" s="74" customFormat="1" ht="18.95" customHeight="1" x14ac:dyDescent="0.2">
      <c r="A38" s="307" t="s">
        <v>1263</v>
      </c>
      <c r="C38" s="472" t="s">
        <v>111</v>
      </c>
      <c r="D38" s="473"/>
      <c r="E38" s="930"/>
      <c r="F38" s="930"/>
      <c r="G38" s="930"/>
      <c r="H38" s="930"/>
      <c r="I38" s="930"/>
      <c r="J38" s="473"/>
      <c r="K38" s="473"/>
      <c r="L38" s="473"/>
      <c r="M38" s="473"/>
      <c r="N38" s="473"/>
      <c r="O38" s="473"/>
      <c r="P38" s="473"/>
      <c r="Q38" s="473"/>
      <c r="R38" s="473"/>
      <c r="S38" s="473"/>
      <c r="T38" s="473">
        <v>394285.14434775099</v>
      </c>
      <c r="U38" s="473">
        <v>384292.11777198256</v>
      </c>
      <c r="V38" s="473">
        <v>387916.67775362934</v>
      </c>
      <c r="W38" s="473">
        <v>371613.93586953758</v>
      </c>
      <c r="X38" s="473">
        <v>390924.28150472254</v>
      </c>
      <c r="Y38" s="473">
        <v>397221.15065476828</v>
      </c>
      <c r="Z38" s="473">
        <v>397024.08852707961</v>
      </c>
      <c r="AA38" s="473">
        <v>396953.53481182596</v>
      </c>
      <c r="AB38" s="473">
        <v>382749.06331421493</v>
      </c>
      <c r="AC38" s="473">
        <v>392792.27986189461</v>
      </c>
      <c r="AD38" s="473">
        <v>401450.19318631385</v>
      </c>
      <c r="AE38" s="473">
        <v>393762.56950122432</v>
      </c>
      <c r="AF38" s="473"/>
      <c r="AG38" s="483" t="s">
        <v>440</v>
      </c>
    </row>
    <row r="39" spans="1:33" s="74" customFormat="1" ht="18.95" customHeight="1" x14ac:dyDescent="0.2">
      <c r="A39" s="307" t="s">
        <v>1264</v>
      </c>
      <c r="C39" s="472" t="s">
        <v>96</v>
      </c>
      <c r="D39" s="473"/>
      <c r="E39" s="930"/>
      <c r="F39" s="930"/>
      <c r="G39" s="930"/>
      <c r="H39" s="930"/>
      <c r="I39" s="930"/>
      <c r="J39" s="473"/>
      <c r="K39" s="473"/>
      <c r="L39" s="473"/>
      <c r="M39" s="473"/>
      <c r="N39" s="473"/>
      <c r="O39" s="473"/>
      <c r="P39" s="473"/>
      <c r="Q39" s="473"/>
      <c r="R39" s="473"/>
      <c r="S39" s="473"/>
      <c r="T39" s="473">
        <v>259266.8158525844</v>
      </c>
      <c r="U39" s="473">
        <v>257578.45734882323</v>
      </c>
      <c r="V39" s="473">
        <v>262912.52873496269</v>
      </c>
      <c r="W39" s="473">
        <v>250076.89048147114</v>
      </c>
      <c r="X39" s="473">
        <v>253825.04401777685</v>
      </c>
      <c r="Y39" s="473">
        <v>258151.10475546375</v>
      </c>
      <c r="Z39" s="473">
        <v>259564.86350636792</v>
      </c>
      <c r="AA39" s="473">
        <v>268450.39928095136</v>
      </c>
      <c r="AB39" s="473">
        <v>258271.96688386195</v>
      </c>
      <c r="AC39" s="473">
        <v>278365.09656703647</v>
      </c>
      <c r="AD39" s="473">
        <v>272505.64008695318</v>
      </c>
      <c r="AE39" s="473">
        <v>264298.08317191561</v>
      </c>
      <c r="AF39" s="473"/>
      <c r="AG39" s="483" t="s">
        <v>1424</v>
      </c>
    </row>
    <row r="40" spans="1:33" s="74" customFormat="1" ht="18.95" customHeight="1" x14ac:dyDescent="0.2">
      <c r="A40" s="307" t="s">
        <v>1265</v>
      </c>
      <c r="C40" s="472" t="s">
        <v>12</v>
      </c>
      <c r="D40" s="473"/>
      <c r="E40" s="930"/>
      <c r="F40" s="930"/>
      <c r="G40" s="930"/>
      <c r="H40" s="930"/>
      <c r="I40" s="930"/>
      <c r="J40" s="1055"/>
      <c r="K40" s="1055"/>
      <c r="L40" s="1055"/>
      <c r="M40" s="1055"/>
      <c r="N40" s="773"/>
      <c r="O40" s="1258"/>
      <c r="P40" s="1258"/>
      <c r="Q40" s="1258"/>
      <c r="R40" s="1258"/>
      <c r="S40" s="1258"/>
      <c r="T40" s="1258">
        <v>135189.14129456293</v>
      </c>
      <c r="U40" s="1258">
        <v>126789.32426881237</v>
      </c>
      <c r="V40" s="1258">
        <v>125009.4672662229</v>
      </c>
      <c r="W40" s="1258">
        <v>121568.05173827674</v>
      </c>
      <c r="X40" s="1258">
        <v>137099.23748694564</v>
      </c>
      <c r="Y40" s="1258">
        <v>139071.16641859195</v>
      </c>
      <c r="Z40" s="1258">
        <v>137495.4559982967</v>
      </c>
      <c r="AA40" s="1258">
        <v>129026.67584706879</v>
      </c>
      <c r="AB40" s="1258">
        <v>124927.84260639026</v>
      </c>
      <c r="AC40" s="1258">
        <v>116705.8884142287</v>
      </c>
      <c r="AD40" s="1258">
        <v>129238.48470987217</v>
      </c>
      <c r="AE40" s="870">
        <v>129214.8652616788</v>
      </c>
      <c r="AF40" s="1258"/>
      <c r="AG40" s="475" t="s">
        <v>1425</v>
      </c>
    </row>
    <row r="41" spans="1:33" s="74" customFormat="1" ht="18.95" customHeight="1" x14ac:dyDescent="0.2">
      <c r="A41" s="307" t="s">
        <v>1266</v>
      </c>
      <c r="C41" s="472" t="s">
        <v>112</v>
      </c>
      <c r="D41" s="473"/>
      <c r="E41" s="930"/>
      <c r="F41" s="930"/>
      <c r="G41" s="930"/>
      <c r="H41" s="930"/>
      <c r="I41" s="930"/>
      <c r="J41" s="773"/>
      <c r="K41" s="773"/>
      <c r="L41" s="773"/>
      <c r="M41" s="773"/>
      <c r="N41" s="473"/>
      <c r="O41" s="473"/>
      <c r="P41" s="473"/>
      <c r="Q41" s="473"/>
      <c r="R41" s="473"/>
      <c r="S41" s="473"/>
      <c r="T41" s="473">
        <v>534828.18176099879</v>
      </c>
      <c r="U41" s="473">
        <v>559600.10335953196</v>
      </c>
      <c r="V41" s="473">
        <v>595527.50457069313</v>
      </c>
      <c r="W41" s="473">
        <v>583517.91253694042</v>
      </c>
      <c r="X41" s="473">
        <v>619825.95631457435</v>
      </c>
      <c r="Y41" s="473">
        <v>595182.20741193008</v>
      </c>
      <c r="Z41" s="473">
        <v>611672.61007747112</v>
      </c>
      <c r="AA41" s="473">
        <v>590140.96332405938</v>
      </c>
      <c r="AB41" s="473">
        <v>588909.04019222327</v>
      </c>
      <c r="AC41" s="473">
        <v>603380.3976369258</v>
      </c>
      <c r="AD41" s="473">
        <v>648665.79953603586</v>
      </c>
      <c r="AE41" s="473">
        <v>650783.62168769643</v>
      </c>
      <c r="AF41" s="473"/>
      <c r="AG41" s="475" t="s">
        <v>131</v>
      </c>
    </row>
    <row r="42" spans="1:33" s="74" customFormat="1" ht="18.95" customHeight="1" x14ac:dyDescent="0.2">
      <c r="A42" s="307" t="s">
        <v>1267</v>
      </c>
      <c r="C42" s="472" t="s">
        <v>114</v>
      </c>
      <c r="D42" s="473"/>
      <c r="E42" s="930"/>
      <c r="F42" s="930"/>
      <c r="G42" s="930"/>
      <c r="H42" s="930"/>
      <c r="I42" s="930"/>
      <c r="J42" s="773"/>
      <c r="K42" s="773"/>
      <c r="L42" s="773"/>
      <c r="M42" s="773"/>
      <c r="N42" s="473"/>
      <c r="O42" s="473"/>
      <c r="P42" s="473"/>
      <c r="Q42" s="473"/>
      <c r="R42" s="473"/>
      <c r="S42" s="473"/>
      <c r="T42" s="473">
        <v>1695483.1824640431</v>
      </c>
      <c r="U42" s="473">
        <v>1695480.9653982602</v>
      </c>
      <c r="V42" s="473">
        <v>1709458.7482554787</v>
      </c>
      <c r="W42" s="473">
        <v>1710146.720916087</v>
      </c>
      <c r="X42" s="473">
        <v>1721810.7156482721</v>
      </c>
      <c r="Y42" s="473">
        <v>1729989.5324802978</v>
      </c>
      <c r="Z42" s="473">
        <v>1756727.7905749502</v>
      </c>
      <c r="AA42" s="473">
        <v>1745679.297568738</v>
      </c>
      <c r="AB42" s="473">
        <v>1723985.5193081656</v>
      </c>
      <c r="AC42" s="473">
        <v>1708223.0590456652</v>
      </c>
      <c r="AD42" s="473">
        <v>1702452.8470827381</v>
      </c>
      <c r="AE42" s="473">
        <v>1704924.8134454202</v>
      </c>
      <c r="AF42" s="473"/>
      <c r="AG42" s="475" t="s">
        <v>133</v>
      </c>
    </row>
    <row r="43" spans="1:33" s="74" customFormat="1" ht="18.95" customHeight="1" x14ac:dyDescent="0.2">
      <c r="A43" s="307" t="s">
        <v>1268</v>
      </c>
      <c r="C43" s="472" t="s">
        <v>97</v>
      </c>
      <c r="D43" s="473"/>
      <c r="E43" s="930"/>
      <c r="F43" s="930"/>
      <c r="G43" s="930"/>
      <c r="H43" s="930"/>
      <c r="I43" s="930"/>
      <c r="J43" s="773"/>
      <c r="K43" s="773"/>
      <c r="L43" s="773"/>
      <c r="M43" s="773"/>
      <c r="N43" s="473"/>
      <c r="O43" s="473"/>
      <c r="P43" s="473"/>
      <c r="Q43" s="473"/>
      <c r="R43" s="473"/>
      <c r="S43" s="473"/>
      <c r="T43" s="473">
        <v>1499265.3844825712</v>
      </c>
      <c r="U43" s="473">
        <v>1503816.7964157537</v>
      </c>
      <c r="V43" s="473">
        <v>1515666.9142353686</v>
      </c>
      <c r="W43" s="473">
        <v>1515076.9699575875</v>
      </c>
      <c r="X43" s="473">
        <v>1502368.3431275296</v>
      </c>
      <c r="Y43" s="473">
        <v>1496914.5806435945</v>
      </c>
      <c r="Z43" s="473">
        <v>1499151.1159194594</v>
      </c>
      <c r="AA43" s="473">
        <v>1498844.7913528925</v>
      </c>
      <c r="AB43" s="473">
        <v>1486689.9689569506</v>
      </c>
      <c r="AC43" s="473">
        <v>1499110.1189097073</v>
      </c>
      <c r="AD43" s="473">
        <v>1508966.3099119898</v>
      </c>
      <c r="AE43" s="473">
        <v>1518258.207769281</v>
      </c>
      <c r="AF43" s="473"/>
      <c r="AG43" s="483" t="s">
        <v>1424</v>
      </c>
    </row>
    <row r="44" spans="1:33" s="74" customFormat="1" ht="18.95" customHeight="1" x14ac:dyDescent="0.2">
      <c r="A44" s="307" t="s">
        <v>1269</v>
      </c>
      <c r="C44" s="472" t="s">
        <v>98</v>
      </c>
      <c r="D44" s="473"/>
      <c r="E44" s="930"/>
      <c r="F44" s="930"/>
      <c r="G44" s="930"/>
      <c r="H44" s="930"/>
      <c r="I44" s="930"/>
      <c r="J44" s="773"/>
      <c r="K44" s="773"/>
      <c r="L44" s="773"/>
      <c r="M44" s="773"/>
      <c r="N44" s="473"/>
      <c r="O44" s="473"/>
      <c r="P44" s="473"/>
      <c r="Q44" s="473"/>
      <c r="R44" s="473"/>
      <c r="S44" s="473"/>
      <c r="T44" s="473">
        <v>196039.56452501143</v>
      </c>
      <c r="U44" s="473">
        <v>191470.74746493393</v>
      </c>
      <c r="V44" s="473">
        <v>193612.19359454588</v>
      </c>
      <c r="W44" s="473">
        <v>194939.92732354897</v>
      </c>
      <c r="X44" s="473">
        <v>219442.37252074224</v>
      </c>
      <c r="Y44" s="473">
        <v>233019.89766490873</v>
      </c>
      <c r="Z44" s="473">
        <v>256925.51895491511</v>
      </c>
      <c r="AA44" s="473">
        <v>246619.13863947373</v>
      </c>
      <c r="AB44" s="473">
        <v>237495.17128592529</v>
      </c>
      <c r="AC44" s="473">
        <v>211467.49857281876</v>
      </c>
      <c r="AD44" s="473">
        <v>197068.20447972167</v>
      </c>
      <c r="AE44" s="473">
        <v>190953.73779859371</v>
      </c>
      <c r="AF44" s="473"/>
      <c r="AG44" s="483" t="s">
        <v>1425</v>
      </c>
    </row>
    <row r="45" spans="1:33" s="74" customFormat="1" ht="18.95" customHeight="1" x14ac:dyDescent="0.2">
      <c r="A45" s="307" t="s">
        <v>1270</v>
      </c>
      <c r="C45" s="472" t="s">
        <v>116</v>
      </c>
      <c r="D45" s="473"/>
      <c r="E45" s="930"/>
      <c r="F45" s="930"/>
      <c r="G45" s="930"/>
      <c r="H45" s="930"/>
      <c r="I45" s="930"/>
      <c r="J45" s="773"/>
      <c r="K45" s="773"/>
      <c r="L45" s="773"/>
      <c r="M45" s="773"/>
      <c r="N45" s="473"/>
      <c r="O45" s="473"/>
      <c r="P45" s="473"/>
      <c r="Q45" s="473"/>
      <c r="R45" s="473"/>
      <c r="S45" s="473"/>
      <c r="T45" s="473">
        <v>1001130.7938774235</v>
      </c>
      <c r="U45" s="473">
        <v>964574.3517401109</v>
      </c>
      <c r="V45" s="473">
        <v>1001584.3828391646</v>
      </c>
      <c r="W45" s="473">
        <v>959422.00683583762</v>
      </c>
      <c r="X45" s="473">
        <v>1007302.6443691716</v>
      </c>
      <c r="Y45" s="473">
        <v>1032592.926512051</v>
      </c>
      <c r="Z45" s="473">
        <v>1025236.4502091968</v>
      </c>
      <c r="AA45" s="473">
        <v>1000086.2638841349</v>
      </c>
      <c r="AB45" s="473">
        <v>1003230.8221448131</v>
      </c>
      <c r="AC45" s="473">
        <v>1002458.6225694843</v>
      </c>
      <c r="AD45" s="473">
        <v>1028482.6291531274</v>
      </c>
      <c r="AE45" s="473">
        <v>1107342.9998470275</v>
      </c>
      <c r="AF45" s="473"/>
      <c r="AG45" s="483" t="s">
        <v>134</v>
      </c>
    </row>
    <row r="46" spans="1:33" s="74" customFormat="1" ht="18.95" customHeight="1" x14ac:dyDescent="0.2">
      <c r="A46" s="307" t="s">
        <v>1271</v>
      </c>
      <c r="C46" s="472" t="s">
        <v>117</v>
      </c>
      <c r="D46" s="473"/>
      <c r="E46" s="930"/>
      <c r="F46" s="930"/>
      <c r="G46" s="930"/>
      <c r="H46" s="930"/>
      <c r="I46" s="930"/>
      <c r="J46" s="473"/>
      <c r="K46" s="473"/>
      <c r="L46" s="473"/>
      <c r="M46" s="473"/>
      <c r="N46" s="473"/>
      <c r="O46" s="473"/>
      <c r="P46" s="473"/>
      <c r="Q46" s="473"/>
      <c r="R46" s="473"/>
      <c r="S46" s="473"/>
      <c r="T46" s="473">
        <v>616507.69131741591</v>
      </c>
      <c r="U46" s="473">
        <v>609356.86906786181</v>
      </c>
      <c r="V46" s="473">
        <v>590013.68603380409</v>
      </c>
      <c r="W46" s="473">
        <v>587209.05586048146</v>
      </c>
      <c r="X46" s="473">
        <v>597831.27142023575</v>
      </c>
      <c r="Y46" s="473">
        <v>600897.80058528227</v>
      </c>
      <c r="Z46" s="473">
        <v>607750.45350482746</v>
      </c>
      <c r="AA46" s="473">
        <v>615883.58228470921</v>
      </c>
      <c r="AB46" s="473">
        <v>612418.34349956119</v>
      </c>
      <c r="AC46" s="473">
        <v>738762.97223135969</v>
      </c>
      <c r="AD46" s="473">
        <v>625559.83489829127</v>
      </c>
      <c r="AE46" s="473">
        <v>607384.43607547437</v>
      </c>
      <c r="AF46" s="473"/>
      <c r="AG46" s="475" t="s">
        <v>136</v>
      </c>
    </row>
    <row r="47" spans="1:33" s="74" customFormat="1" ht="18.95" customHeight="1" x14ac:dyDescent="0.2">
      <c r="A47" s="307" t="s">
        <v>1272</v>
      </c>
      <c r="C47" s="472" t="s">
        <v>118</v>
      </c>
      <c r="D47" s="473"/>
      <c r="E47" s="930"/>
      <c r="F47" s="930"/>
      <c r="G47" s="930"/>
      <c r="H47" s="930"/>
      <c r="I47" s="930"/>
      <c r="J47" s="473"/>
      <c r="K47" s="473"/>
      <c r="L47" s="473"/>
      <c r="M47" s="473"/>
      <c r="N47" s="473"/>
      <c r="O47" s="473"/>
      <c r="P47" s="473"/>
      <c r="Q47" s="473"/>
      <c r="R47" s="473"/>
      <c r="S47" s="473"/>
      <c r="T47" s="473">
        <v>486444.48377424432</v>
      </c>
      <c r="U47" s="473">
        <v>482070.05480996316</v>
      </c>
      <c r="V47" s="473">
        <v>473984.12655136851</v>
      </c>
      <c r="W47" s="473">
        <v>470552.20587485901</v>
      </c>
      <c r="X47" s="473">
        <v>471100.62739208218</v>
      </c>
      <c r="Y47" s="473">
        <v>466927.46152663743</v>
      </c>
      <c r="Z47" s="473">
        <v>466786.68736452342</v>
      </c>
      <c r="AA47" s="473">
        <v>466412.19660764141</v>
      </c>
      <c r="AB47" s="473">
        <v>470489.45029225585</v>
      </c>
      <c r="AC47" s="473">
        <v>473749.24784070178</v>
      </c>
      <c r="AD47" s="473">
        <v>473205.03807788109</v>
      </c>
      <c r="AE47" s="473">
        <v>481392.21609799785</v>
      </c>
      <c r="AF47" s="473"/>
      <c r="AG47" s="475" t="s">
        <v>137</v>
      </c>
    </row>
    <row r="48" spans="1:33" s="74" customFormat="1" ht="18.95" customHeight="1" x14ac:dyDescent="0.2">
      <c r="A48" s="307" t="s">
        <v>1273</v>
      </c>
      <c r="C48" s="472" t="s">
        <v>119</v>
      </c>
      <c r="D48" s="473"/>
      <c r="E48" s="930"/>
      <c r="F48" s="930"/>
      <c r="G48" s="930"/>
      <c r="H48" s="930"/>
      <c r="I48" s="930"/>
      <c r="J48" s="473"/>
      <c r="K48" s="473"/>
      <c r="L48" s="473"/>
      <c r="M48" s="473"/>
      <c r="N48" s="473"/>
      <c r="O48" s="473"/>
      <c r="P48" s="473"/>
      <c r="Q48" s="473"/>
      <c r="R48" s="473"/>
      <c r="S48" s="473"/>
      <c r="T48" s="473">
        <v>1051633.084485179</v>
      </c>
      <c r="U48" s="473">
        <v>1094153.067155171</v>
      </c>
      <c r="V48" s="473">
        <v>1124582.4872674625</v>
      </c>
      <c r="W48" s="473">
        <v>1130616.6904489296</v>
      </c>
      <c r="X48" s="473">
        <v>1204768.6157565529</v>
      </c>
      <c r="Y48" s="473">
        <v>1227170.8230879297</v>
      </c>
      <c r="Z48" s="473">
        <v>1219372.2531065207</v>
      </c>
      <c r="AA48" s="473">
        <v>1242834.8624445614</v>
      </c>
      <c r="AB48" s="473">
        <v>1282070.4700159223</v>
      </c>
      <c r="AC48" s="473">
        <v>1285415.9805864356</v>
      </c>
      <c r="AD48" s="473">
        <v>1345613.4751028111</v>
      </c>
      <c r="AE48" s="473">
        <v>1407269.8692743271</v>
      </c>
      <c r="AF48" s="473"/>
      <c r="AG48" s="475" t="s">
        <v>138</v>
      </c>
    </row>
    <row r="49" spans="1:34" s="74" customFormat="1" ht="18.95" customHeight="1" x14ac:dyDescent="0.2">
      <c r="A49" s="307" t="s">
        <v>1275</v>
      </c>
      <c r="C49" s="472" t="s">
        <v>120</v>
      </c>
      <c r="D49" s="473"/>
      <c r="E49" s="930"/>
      <c r="F49" s="930"/>
      <c r="G49" s="930"/>
      <c r="H49" s="930"/>
      <c r="I49" s="930"/>
      <c r="J49" s="473"/>
      <c r="K49" s="473"/>
      <c r="L49" s="473"/>
      <c r="M49" s="473"/>
      <c r="N49" s="473"/>
      <c r="O49" s="473"/>
      <c r="P49" s="473"/>
      <c r="Q49" s="473"/>
      <c r="R49" s="473"/>
      <c r="S49" s="473"/>
      <c r="T49" s="473">
        <v>717451.76006381982</v>
      </c>
      <c r="U49" s="473">
        <v>691190.30402571755</v>
      </c>
      <c r="V49" s="473">
        <v>668806.9422202931</v>
      </c>
      <c r="W49" s="473">
        <v>640301.24102985882</v>
      </c>
      <c r="X49" s="473">
        <v>622859.45880816714</v>
      </c>
      <c r="Y49" s="473">
        <v>598409.93879580335</v>
      </c>
      <c r="Z49" s="473">
        <v>604048.24095299083</v>
      </c>
      <c r="AA49" s="473">
        <v>591676.06074892718</v>
      </c>
      <c r="AB49" s="473">
        <v>583775.95659362618</v>
      </c>
      <c r="AC49" s="473">
        <v>521362.79110054648</v>
      </c>
      <c r="AD49" s="473">
        <v>557662.87996104779</v>
      </c>
      <c r="AE49" s="473">
        <v>585097.17764913093</v>
      </c>
      <c r="AF49" s="473"/>
      <c r="AG49" s="475" t="s">
        <v>139</v>
      </c>
    </row>
    <row r="50" spans="1:34" s="74" customFormat="1" ht="18.95" customHeight="1" x14ac:dyDescent="0.2">
      <c r="A50" s="307" t="s">
        <v>1276</v>
      </c>
      <c r="C50" s="1121" t="s">
        <v>1307</v>
      </c>
      <c r="D50" s="1127"/>
      <c r="E50" s="1367"/>
      <c r="F50" s="1367"/>
      <c r="G50" s="1367"/>
      <c r="H50" s="1367"/>
      <c r="I50" s="1367"/>
      <c r="J50" s="1127"/>
      <c r="K50" s="1127"/>
      <c r="L50" s="1127"/>
      <c r="M50" s="1127"/>
      <c r="N50" s="1127"/>
      <c r="O50" s="1127"/>
      <c r="P50" s="1127"/>
      <c r="Q50" s="1127"/>
      <c r="R50" s="1127"/>
      <c r="S50" s="1127"/>
      <c r="T50" s="1127">
        <v>17148458.764255222</v>
      </c>
      <c r="U50" s="1127">
        <v>17120722.202851515</v>
      </c>
      <c r="V50" s="1127">
        <v>17441875.494271487</v>
      </c>
      <c r="W50" s="1127">
        <v>17116975.592255194</v>
      </c>
      <c r="X50" s="1127">
        <v>17421624.089960184</v>
      </c>
      <c r="Y50" s="1127">
        <v>17589783.468736667</v>
      </c>
      <c r="Z50" s="1127">
        <v>17932960.441659171</v>
      </c>
      <c r="AA50" s="1127">
        <v>18155437.888176143</v>
      </c>
      <c r="AB50" s="1127">
        <v>17845634.481058486</v>
      </c>
      <c r="AC50" s="1127">
        <v>17063183.153347142</v>
      </c>
      <c r="AD50" s="1127">
        <v>17512230.879669975</v>
      </c>
      <c r="AE50" s="1127">
        <v>18130933.682664707</v>
      </c>
      <c r="AF50" s="1127"/>
      <c r="AG50" s="1116" t="s">
        <v>140</v>
      </c>
    </row>
    <row r="51" spans="1:34" s="74" customFormat="1" ht="18.95" customHeight="1" x14ac:dyDescent="0.2">
      <c r="A51" s="307" t="s">
        <v>1277</v>
      </c>
      <c r="C51" s="1121" t="s">
        <v>122</v>
      </c>
      <c r="D51" s="1127"/>
      <c r="E51" s="1367"/>
      <c r="F51" s="1367"/>
      <c r="G51" s="1367"/>
      <c r="H51" s="1367"/>
      <c r="I51" s="1367"/>
      <c r="J51" s="1127"/>
      <c r="K51" s="1127"/>
      <c r="L51" s="1127"/>
      <c r="M51" s="1127"/>
      <c r="N51" s="1127"/>
      <c r="O51" s="1127"/>
      <c r="P51" s="1127"/>
      <c r="Q51" s="1127"/>
      <c r="R51" s="1127"/>
      <c r="S51" s="1127"/>
      <c r="T51" s="1127">
        <v>297577.04462020961</v>
      </c>
      <c r="U51" s="1127">
        <v>292848.59549889987</v>
      </c>
      <c r="V51" s="1127">
        <v>291912.85167145054</v>
      </c>
      <c r="W51" s="1127">
        <v>291657.27992558386</v>
      </c>
      <c r="X51" s="1127">
        <v>310772.84298926377</v>
      </c>
      <c r="Y51" s="1127">
        <v>301172.76854545868</v>
      </c>
      <c r="Z51" s="1127">
        <v>307468.85852859932</v>
      </c>
      <c r="AA51" s="1127">
        <v>313904.45234343759</v>
      </c>
      <c r="AB51" s="1127">
        <v>311163.59040308342</v>
      </c>
      <c r="AC51" s="1127">
        <v>302332.36567401426</v>
      </c>
      <c r="AD51" s="1127">
        <v>285641.17243548232</v>
      </c>
      <c r="AE51" s="1127">
        <v>405187.79130498471</v>
      </c>
      <c r="AF51" s="1127"/>
      <c r="AG51" s="1116" t="s">
        <v>142</v>
      </c>
    </row>
    <row r="52" spans="1:34" s="74" customFormat="1" ht="18.95" customHeight="1" thickBot="1" x14ac:dyDescent="0.25">
      <c r="A52" s="307" t="s">
        <v>1278</v>
      </c>
      <c r="C52" s="472" t="s">
        <v>123</v>
      </c>
      <c r="D52" s="473"/>
      <c r="E52" s="930"/>
      <c r="F52" s="930"/>
      <c r="G52" s="930"/>
      <c r="H52" s="930"/>
      <c r="I52" s="930"/>
      <c r="J52" s="473"/>
      <c r="K52" s="473"/>
      <c r="L52" s="473"/>
      <c r="M52" s="473"/>
      <c r="N52" s="473"/>
      <c r="O52" s="473"/>
      <c r="P52" s="473"/>
      <c r="Q52" s="473"/>
      <c r="R52" s="473"/>
      <c r="S52" s="473"/>
      <c r="T52" s="473">
        <v>188667.89658188389</v>
      </c>
      <c r="U52" s="473">
        <v>186793.16290178767</v>
      </c>
      <c r="V52" s="473">
        <v>200538.09357786679</v>
      </c>
      <c r="W52" s="473">
        <v>197176.38868830481</v>
      </c>
      <c r="X52" s="473">
        <v>213363.50222836796</v>
      </c>
      <c r="Y52" s="473">
        <v>201583.14678793354</v>
      </c>
      <c r="Z52" s="473">
        <v>226927.28543641156</v>
      </c>
      <c r="AA52" s="473">
        <v>222160.21870048152</v>
      </c>
      <c r="AB52" s="473">
        <v>221471.74064122679</v>
      </c>
      <c r="AC52" s="473">
        <v>192326.62102178097</v>
      </c>
      <c r="AD52" s="473">
        <v>192683.12065671859</v>
      </c>
      <c r="AE52" s="473">
        <v>235003.84370315421</v>
      </c>
      <c r="AF52" s="473"/>
      <c r="AG52" s="475" t="s">
        <v>144</v>
      </c>
    </row>
    <row r="53" spans="1:34" s="74" customFormat="1" ht="18.95" customHeight="1" thickBot="1" x14ac:dyDescent="0.25">
      <c r="A53" s="307" t="s">
        <v>1144</v>
      </c>
      <c r="C53" s="1135" t="s">
        <v>1308</v>
      </c>
      <c r="D53" s="476"/>
      <c r="E53" s="932"/>
      <c r="F53" s="932"/>
      <c r="G53" s="932"/>
      <c r="H53" s="932"/>
      <c r="I53" s="932"/>
      <c r="J53" s="476"/>
      <c r="K53" s="476"/>
      <c r="L53" s="476"/>
      <c r="M53" s="476"/>
      <c r="N53" s="476"/>
      <c r="O53" s="476"/>
      <c r="P53" s="476"/>
      <c r="Q53" s="476"/>
      <c r="R53" s="476"/>
      <c r="S53" s="476"/>
      <c r="T53" s="476">
        <v>17250661.722549744</v>
      </c>
      <c r="U53" s="476">
        <v>17220744.52340978</v>
      </c>
      <c r="V53" s="476">
        <v>17532620.729706045</v>
      </c>
      <c r="W53" s="476">
        <v>17209980.034138303</v>
      </c>
      <c r="X53" s="476">
        <v>17519033.430721086</v>
      </c>
      <c r="Y53" s="476">
        <v>17689791.383369822</v>
      </c>
      <c r="Z53" s="476">
        <v>18013554.865422755</v>
      </c>
      <c r="AA53" s="476">
        <v>18247390.292057689</v>
      </c>
      <c r="AB53" s="476">
        <v>17935404.094631121</v>
      </c>
      <c r="AC53" s="476">
        <v>17175639.197875053</v>
      </c>
      <c r="AD53" s="476">
        <v>17609051.903280731</v>
      </c>
      <c r="AE53" s="476">
        <v>18322656.073006202</v>
      </c>
      <c r="AF53" s="2478"/>
      <c r="AG53" s="540" t="s">
        <v>146</v>
      </c>
    </row>
    <row r="54" spans="1:34" s="74" customFormat="1" ht="18.95" hidden="1" customHeight="1" x14ac:dyDescent="0.2">
      <c r="A54" s="307">
        <v>47</v>
      </c>
      <c r="C54" s="474" t="s">
        <v>1309</v>
      </c>
      <c r="D54" s="477"/>
      <c r="E54" s="1368"/>
      <c r="F54" s="931"/>
      <c r="G54" s="1368"/>
      <c r="H54" s="1368"/>
      <c r="I54" s="1368"/>
      <c r="J54" s="872"/>
      <c r="K54" s="872"/>
      <c r="L54" s="872"/>
      <c r="M54" s="872"/>
      <c r="N54" s="872"/>
      <c r="O54" s="872"/>
      <c r="P54" s="872"/>
      <c r="Q54" s="872"/>
      <c r="R54" s="872"/>
      <c r="S54" s="872"/>
      <c r="T54" s="872">
        <v>-6706.1897438019514</v>
      </c>
      <c r="U54" s="872">
        <v>-6033.112038847059</v>
      </c>
      <c r="V54" s="872">
        <v>-629.52265902608633</v>
      </c>
      <c r="W54" s="1136">
        <v>-1476.4493541717529</v>
      </c>
      <c r="X54" s="1136">
        <v>0</v>
      </c>
      <c r="Y54" s="1136">
        <v>418.29287562891841</v>
      </c>
      <c r="Z54" s="1136">
        <v>52.850671395659447</v>
      </c>
      <c r="AA54" s="1136">
        <v>208.1702385880053</v>
      </c>
      <c r="AB54" s="1136">
        <v>77.763810776174068</v>
      </c>
      <c r="AC54" s="1136">
        <v>2450.2998756766319</v>
      </c>
      <c r="AD54" s="1136">
        <v>3862.9718319922686</v>
      </c>
      <c r="AE54" s="1136">
        <v>21538.442739665508</v>
      </c>
      <c r="AF54" s="1136"/>
      <c r="AG54" s="1137" t="s">
        <v>987</v>
      </c>
    </row>
    <row r="55" spans="1:34" ht="9.9499999999999993" hidden="1" customHeight="1" x14ac:dyDescent="0.2">
      <c r="A55" s="307">
        <v>48</v>
      </c>
      <c r="B55" s="74"/>
      <c r="C55" s="6" t="s">
        <v>2046</v>
      </c>
      <c r="D55" s="11"/>
      <c r="E55" s="11"/>
      <c r="F55" s="11"/>
      <c r="G55" s="852"/>
      <c r="H55" s="11"/>
      <c r="I55" s="11"/>
      <c r="J55" s="11"/>
      <c r="K55" s="11"/>
      <c r="L55" s="11"/>
      <c r="M55" s="11"/>
      <c r="N55" s="11"/>
      <c r="O55" s="11"/>
      <c r="P55" s="11"/>
      <c r="Q55" s="11"/>
      <c r="R55" s="11"/>
      <c r="S55" s="11"/>
      <c r="T55" s="5">
        <v>155828.28929555189</v>
      </c>
      <c r="U55" s="5">
        <v>153645.43414053807</v>
      </c>
      <c r="V55" s="5">
        <v>148793.37595043104</v>
      </c>
      <c r="W55" s="5">
        <v>144201.69137975507</v>
      </c>
      <c r="X55" s="5">
        <v>138118.60601151187</v>
      </c>
      <c r="Y55" s="5">
        <v>121752.98298053582</v>
      </c>
      <c r="Z55" s="5">
        <v>118079.12639087213</v>
      </c>
      <c r="AA55" s="5">
        <v>110666.75909180482</v>
      </c>
      <c r="AB55" s="5">
        <v>108432.72545406564</v>
      </c>
      <c r="AC55" s="5">
        <v>98172.279063051494</v>
      </c>
      <c r="AD55" s="5">
        <v>112420.8971364215</v>
      </c>
      <c r="AE55" s="5">
        <v>123174.48393122962</v>
      </c>
      <c r="AH55" s="4"/>
    </row>
    <row r="56" spans="1:34" ht="9.9499999999999993" hidden="1" customHeight="1" x14ac:dyDescent="0.2">
      <c r="A56" s="307">
        <v>49</v>
      </c>
      <c r="B56" s="74"/>
      <c r="C56" s="6" t="s">
        <v>2047</v>
      </c>
      <c r="D56" s="11"/>
      <c r="E56" s="11"/>
      <c r="F56" s="11"/>
      <c r="G56" s="852"/>
      <c r="H56" s="11"/>
      <c r="I56" s="11"/>
      <c r="J56" s="11"/>
      <c r="K56" s="11"/>
      <c r="L56" s="11"/>
      <c r="M56" s="11"/>
      <c r="N56" s="11"/>
      <c r="O56" s="11"/>
      <c r="P56" s="11"/>
      <c r="Q56" s="11"/>
      <c r="R56" s="11"/>
      <c r="S56" s="11"/>
      <c r="T56" s="5">
        <v>7288052.460362968</v>
      </c>
      <c r="U56" s="5">
        <v>7251658.4546057554</v>
      </c>
      <c r="V56" s="5">
        <v>7483371.3359851185</v>
      </c>
      <c r="W56" s="5">
        <v>7269461.4458561214</v>
      </c>
      <c r="X56" s="5">
        <v>7351545.7618778534</v>
      </c>
      <c r="Y56" s="5">
        <v>7532178.3138725692</v>
      </c>
      <c r="Z56" s="5">
        <v>7732331.5775304679</v>
      </c>
      <c r="AA56" s="5">
        <v>8056920.5181845594</v>
      </c>
      <c r="AB56" s="5">
        <v>7845834.930524095</v>
      </c>
      <c r="AC56" s="5">
        <v>7680497.0845609782</v>
      </c>
      <c r="AD56" s="5">
        <v>7959983.7324147755</v>
      </c>
      <c r="AE56" s="5">
        <v>8190307.2552760011</v>
      </c>
      <c r="AH56" s="4"/>
    </row>
    <row r="57" spans="1:34" ht="9.9499999999999993" hidden="1" customHeight="1" x14ac:dyDescent="0.2">
      <c r="A57" s="307">
        <v>50</v>
      </c>
      <c r="B57" s="74"/>
      <c r="C57" s="6" t="s">
        <v>2048</v>
      </c>
      <c r="D57" s="11"/>
      <c r="E57" s="11"/>
      <c r="F57" s="11"/>
      <c r="G57" s="852"/>
      <c r="H57" s="11"/>
      <c r="I57" s="11"/>
      <c r="J57" s="11"/>
      <c r="K57" s="11"/>
      <c r="L57" s="11"/>
      <c r="M57" s="11"/>
      <c r="N57" s="11"/>
      <c r="O57" s="11"/>
      <c r="P57" s="11"/>
      <c r="Q57" s="11"/>
      <c r="R57" s="11"/>
      <c r="S57" s="11"/>
      <c r="T57" s="5">
        <v>9706768.7679637037</v>
      </c>
      <c r="U57" s="5">
        <v>9716096.247561099</v>
      </c>
      <c r="V57" s="5">
        <v>9813554.5596503895</v>
      </c>
      <c r="W57" s="5">
        <v>9705390.6533816364</v>
      </c>
      <c r="X57" s="5">
        <v>9931959.7220708188</v>
      </c>
      <c r="Y57" s="5">
        <v>9935551.5311281569</v>
      </c>
      <c r="Z57" s="5">
        <v>10084371.87336031</v>
      </c>
      <c r="AA57" s="5">
        <v>9999680.4603002053</v>
      </c>
      <c r="AB57" s="5">
        <v>9899130.5991115309</v>
      </c>
      <c r="AC57" s="5">
        <v>9303507.5632090084</v>
      </c>
      <c r="AD57" s="5">
        <v>9460923.7957851179</v>
      </c>
      <c r="AE57" s="5">
        <v>9834505.4796466008</v>
      </c>
      <c r="AH57" s="4"/>
    </row>
    <row r="58" spans="1:34" ht="9.9499999999999993" customHeight="1" x14ac:dyDescent="0.2">
      <c r="A58" s="307"/>
      <c r="B58" s="74"/>
      <c r="C58" s="6"/>
      <c r="D58" s="11"/>
      <c r="E58" s="11"/>
      <c r="F58" s="11"/>
      <c r="G58" s="852"/>
      <c r="H58" s="11"/>
      <c r="I58" s="11"/>
      <c r="J58" s="11"/>
      <c r="K58" s="11"/>
      <c r="L58" s="11"/>
      <c r="M58" s="11"/>
      <c r="N58" s="11"/>
      <c r="O58" s="11"/>
      <c r="P58" s="11"/>
      <c r="Q58" s="11"/>
      <c r="R58" s="11"/>
      <c r="S58" s="11"/>
      <c r="T58" s="7"/>
      <c r="U58" s="7"/>
      <c r="AH58" s="4"/>
    </row>
    <row r="59" spans="1:34" ht="9.9499999999999993" customHeight="1" x14ac:dyDescent="0.2">
      <c r="A59" s="307"/>
      <c r="B59" s="74"/>
      <c r="C59" s="6"/>
      <c r="D59" s="11"/>
      <c r="E59" s="11"/>
      <c r="F59" s="11"/>
      <c r="G59" s="11"/>
      <c r="H59" s="11"/>
      <c r="I59" s="11"/>
      <c r="J59" s="11"/>
      <c r="K59" s="11"/>
      <c r="L59" s="11"/>
      <c r="M59" s="11"/>
      <c r="N59" s="11"/>
      <c r="O59" s="11"/>
      <c r="P59" s="11"/>
      <c r="Q59" s="11"/>
      <c r="R59" s="11"/>
      <c r="S59" s="11"/>
      <c r="AH59" s="4"/>
    </row>
    <row r="60" spans="1:34" ht="24.95" customHeight="1" x14ac:dyDescent="0.2">
      <c r="C60" s="665" t="s">
        <v>1367</v>
      </c>
      <c r="D60" s="2"/>
      <c r="E60" s="2"/>
      <c r="F60" s="2"/>
      <c r="G60" s="2"/>
      <c r="H60" s="2"/>
      <c r="I60" s="2"/>
      <c r="J60" s="2"/>
      <c r="K60" s="2"/>
      <c r="L60" s="2"/>
      <c r="M60" s="2"/>
      <c r="N60" s="2"/>
      <c r="O60" s="2"/>
      <c r="P60" s="2"/>
      <c r="Q60" s="2"/>
      <c r="R60" s="2"/>
      <c r="AH60" s="4"/>
    </row>
    <row r="61" spans="1:34" ht="24.95" customHeight="1" x14ac:dyDescent="0.2">
      <c r="C61" s="2"/>
      <c r="D61" s="2"/>
      <c r="E61" s="2"/>
      <c r="F61" s="2"/>
      <c r="G61" s="2"/>
      <c r="H61" s="2"/>
      <c r="I61" s="2"/>
      <c r="J61" s="2"/>
      <c r="K61" s="2"/>
      <c r="L61" s="2"/>
      <c r="M61" s="2"/>
      <c r="N61" s="2"/>
      <c r="O61" s="2"/>
      <c r="P61" s="2"/>
      <c r="Q61" s="2"/>
      <c r="R61" s="2"/>
      <c r="S61" s="1376"/>
      <c r="T61" s="1376"/>
      <c r="U61" s="1376"/>
      <c r="V61" s="1376"/>
      <c r="W61" s="1376"/>
      <c r="X61" s="1376"/>
      <c r="Y61" s="1376"/>
      <c r="Z61" s="1376"/>
      <c r="AA61" s="1376"/>
      <c r="AB61" s="1376"/>
      <c r="AC61" s="1376"/>
      <c r="AD61" s="1376"/>
      <c r="AE61" s="1376"/>
      <c r="AF61" s="1376"/>
      <c r="AH61" s="4"/>
    </row>
    <row r="62" spans="1:34" ht="24.95" customHeight="1" x14ac:dyDescent="0.2">
      <c r="C62" s="733" t="str">
        <f>C5</f>
        <v>平成27（2015）暦年連鎖価格</v>
      </c>
      <c r="D62" s="7"/>
      <c r="E62" s="857"/>
      <c r="F62" s="241"/>
      <c r="G62" s="241"/>
      <c r="H62" s="7"/>
      <c r="I62" s="7"/>
      <c r="J62" s="857"/>
      <c r="O62" s="176"/>
      <c r="T62" s="176" t="s">
        <v>72</v>
      </c>
      <c r="U62" s="1043"/>
      <c r="V62" s="1043"/>
      <c r="W62" s="1048"/>
      <c r="AG62" s="1048" t="s">
        <v>1208</v>
      </c>
      <c r="AH62" s="4"/>
    </row>
    <row r="63" spans="1:34" s="74" customFormat="1" ht="18.95" customHeight="1" x14ac:dyDescent="0.2">
      <c r="A63" s="92"/>
      <c r="C63" s="2797" t="s">
        <v>1422</v>
      </c>
      <c r="D63" s="526"/>
      <c r="E63" s="896"/>
      <c r="F63" s="896"/>
      <c r="G63" s="896"/>
      <c r="H63" s="896"/>
      <c r="I63" s="896"/>
      <c r="J63" s="526"/>
      <c r="K63" s="526"/>
      <c r="L63" s="526"/>
      <c r="M63" s="526"/>
      <c r="N63" s="526"/>
      <c r="O63" s="526"/>
      <c r="P63" s="526"/>
      <c r="Q63" s="526"/>
      <c r="R63" s="526"/>
      <c r="S63" s="526"/>
      <c r="T63" s="526" t="s">
        <v>489</v>
      </c>
      <c r="U63" s="526" t="s">
        <v>1232</v>
      </c>
      <c r="V63" s="526" t="s">
        <v>2147</v>
      </c>
      <c r="W63" s="526" t="s">
        <v>414</v>
      </c>
      <c r="X63" s="526" t="s">
        <v>168</v>
      </c>
      <c r="Y63" s="526" t="s">
        <v>428</v>
      </c>
      <c r="Z63" s="526" t="s">
        <v>1668</v>
      </c>
      <c r="AA63" s="526" t="s">
        <v>1677</v>
      </c>
      <c r="AB63" s="526" t="s">
        <v>1776</v>
      </c>
      <c r="AC63" s="526" t="s">
        <v>2148</v>
      </c>
      <c r="AD63" s="526" t="s">
        <v>2149</v>
      </c>
      <c r="AE63" s="526" t="s">
        <v>2150</v>
      </c>
      <c r="AF63" s="2460"/>
      <c r="AG63" s="2760" t="s">
        <v>1242</v>
      </c>
    </row>
    <row r="64" spans="1:34" s="74" customFormat="1" ht="18.95" customHeight="1" x14ac:dyDescent="0.2">
      <c r="A64" s="92"/>
      <c r="C64" s="2799"/>
      <c r="D64" s="527"/>
      <c r="E64" s="898"/>
      <c r="F64" s="898"/>
      <c r="G64" s="898"/>
      <c r="H64" s="898"/>
      <c r="I64" s="898"/>
      <c r="J64" s="527"/>
      <c r="K64" s="527"/>
      <c r="L64" s="527"/>
      <c r="M64" s="527"/>
      <c r="N64" s="527"/>
      <c r="O64" s="527"/>
      <c r="P64" s="527"/>
      <c r="Q64" s="527"/>
      <c r="R64" s="527"/>
      <c r="S64" s="527"/>
      <c r="T64" s="527">
        <v>2011</v>
      </c>
      <c r="U64" s="527">
        <v>2012</v>
      </c>
      <c r="V64" s="527">
        <v>2013</v>
      </c>
      <c r="W64" s="527">
        <v>2014</v>
      </c>
      <c r="X64" s="527">
        <v>2015</v>
      </c>
      <c r="Y64" s="527">
        <v>2016</v>
      </c>
      <c r="Z64" s="527">
        <v>2017</v>
      </c>
      <c r="AA64" s="527">
        <v>2018</v>
      </c>
      <c r="AB64" s="527">
        <v>2019</v>
      </c>
      <c r="AC64" s="527">
        <v>2020</v>
      </c>
      <c r="AD64" s="527">
        <v>2021</v>
      </c>
      <c r="AE64" s="527">
        <v>2022</v>
      </c>
      <c r="AF64" s="1148"/>
      <c r="AG64" s="2761"/>
    </row>
    <row r="65" spans="1:33" s="74" customFormat="1" ht="18.95" customHeight="1" x14ac:dyDescent="0.2">
      <c r="A65" s="92"/>
      <c r="C65" s="472" t="s">
        <v>100</v>
      </c>
      <c r="D65" s="248"/>
      <c r="E65" s="1369"/>
      <c r="F65" s="893"/>
      <c r="G65" s="893"/>
      <c r="H65" s="893"/>
      <c r="I65" s="893"/>
      <c r="J65" s="1022"/>
      <c r="K65" s="248"/>
      <c r="L65" s="248"/>
      <c r="M65" s="248"/>
      <c r="N65" s="248"/>
      <c r="O65" s="773"/>
      <c r="P65" s="248"/>
      <c r="Q65" s="248"/>
      <c r="R65" s="248"/>
      <c r="S65" s="248"/>
      <c r="T65" s="773" t="s">
        <v>270</v>
      </c>
      <c r="U65" s="2418">
        <v>-1.4008080078923957</v>
      </c>
      <c r="V65" s="2418">
        <v>-3.1579579420947135</v>
      </c>
      <c r="W65" s="2418">
        <v>-3.0859468987420868</v>
      </c>
      <c r="X65" s="2418">
        <v>-4.2184563232503187</v>
      </c>
      <c r="Y65" s="2418">
        <v>-11.848963368202558</v>
      </c>
      <c r="Z65" s="2418">
        <v>-3.0174674161790427</v>
      </c>
      <c r="AA65" s="2418">
        <v>-6.2774577739764688</v>
      </c>
      <c r="AB65" s="2418">
        <v>-2.0187034083883448</v>
      </c>
      <c r="AC65" s="2418">
        <v>-9.4624997647603024</v>
      </c>
      <c r="AD65" s="2418">
        <v>14.513891507213339</v>
      </c>
      <c r="AE65" s="2418">
        <v>9.5654696490802493</v>
      </c>
      <c r="AF65" s="2418"/>
      <c r="AG65" s="475" t="s">
        <v>1423</v>
      </c>
    </row>
    <row r="66" spans="1:33" s="74" customFormat="1" ht="18.95" customHeight="1" x14ac:dyDescent="0.2">
      <c r="A66" s="92"/>
      <c r="C66" s="472" t="s">
        <v>80</v>
      </c>
      <c r="D66" s="248"/>
      <c r="E66" s="1369"/>
      <c r="F66" s="893"/>
      <c r="G66" s="893"/>
      <c r="H66" s="893"/>
      <c r="I66" s="893"/>
      <c r="J66" s="1022"/>
      <c r="K66" s="248"/>
      <c r="L66" s="248"/>
      <c r="M66" s="248"/>
      <c r="N66" s="248"/>
      <c r="O66" s="773"/>
      <c r="P66" s="248"/>
      <c r="Q66" s="248"/>
      <c r="R66" s="248"/>
      <c r="S66" s="248"/>
      <c r="T66" s="773" t="s">
        <v>71</v>
      </c>
      <c r="U66" s="2418">
        <v>-7.9185865598118017</v>
      </c>
      <c r="V66" s="2418">
        <v>1.6859885316444556</v>
      </c>
      <c r="W66" s="2418">
        <v>-3.1006935668593028</v>
      </c>
      <c r="X66" s="2418">
        <v>-7.9669477441720478</v>
      </c>
      <c r="Y66" s="2418">
        <v>-10.477698745651697</v>
      </c>
      <c r="Z66" s="2418">
        <v>1.3411885819643699</v>
      </c>
      <c r="AA66" s="2418">
        <v>-11.187682846399872</v>
      </c>
      <c r="AB66" s="2418">
        <v>1.5436469323566904</v>
      </c>
      <c r="AC66" s="2418">
        <v>-6.9366615975650863</v>
      </c>
      <c r="AD66" s="2418">
        <v>16.211794908696397</v>
      </c>
      <c r="AE66" s="2418">
        <v>15.609500546393695</v>
      </c>
      <c r="AF66" s="2418"/>
      <c r="AG66" s="475" t="s">
        <v>1424</v>
      </c>
    </row>
    <row r="67" spans="1:33" s="74" customFormat="1" ht="18.95" customHeight="1" x14ac:dyDescent="0.2">
      <c r="A67" s="92"/>
      <c r="C67" s="472" t="s">
        <v>81</v>
      </c>
      <c r="D67" s="248"/>
      <c r="E67" s="1369"/>
      <c r="F67" s="893"/>
      <c r="G67" s="893"/>
      <c r="H67" s="893"/>
      <c r="I67" s="893"/>
      <c r="J67" s="1022"/>
      <c r="K67" s="248"/>
      <c r="L67" s="248"/>
      <c r="M67" s="248"/>
      <c r="N67" s="248"/>
      <c r="O67" s="773"/>
      <c r="P67" s="248"/>
      <c r="Q67" s="248"/>
      <c r="R67" s="248"/>
      <c r="S67" s="248"/>
      <c r="T67" s="773" t="s">
        <v>71</v>
      </c>
      <c r="U67" s="2418">
        <v>-10.435612319361731</v>
      </c>
      <c r="V67" s="2418">
        <v>-16.787219005050659</v>
      </c>
      <c r="W67" s="2418">
        <v>8.6371318645725346</v>
      </c>
      <c r="X67" s="2418">
        <v>11.517344144322195</v>
      </c>
      <c r="Y67" s="2418">
        <v>-2.3848784413128543</v>
      </c>
      <c r="Z67" s="2418">
        <v>-2.5841033913638789</v>
      </c>
      <c r="AA67" s="2418">
        <v>-0.49645936113250633</v>
      </c>
      <c r="AB67" s="2418">
        <v>3.9079718194912294</v>
      </c>
      <c r="AC67" s="2418">
        <v>-1.4096665849089307</v>
      </c>
      <c r="AD67" s="2418">
        <v>-6.5192132571914918</v>
      </c>
      <c r="AE67" s="2418">
        <v>17.966147696763368</v>
      </c>
      <c r="AF67" s="2418"/>
      <c r="AG67" s="483" t="s">
        <v>1425</v>
      </c>
    </row>
    <row r="68" spans="1:33" s="74" customFormat="1" ht="18.95" customHeight="1" x14ac:dyDescent="0.2">
      <c r="A68" s="92"/>
      <c r="C68" s="472" t="s">
        <v>82</v>
      </c>
      <c r="D68" s="248"/>
      <c r="E68" s="1369"/>
      <c r="F68" s="893"/>
      <c r="G68" s="893"/>
      <c r="H68" s="893"/>
      <c r="I68" s="893"/>
      <c r="J68" s="1022"/>
      <c r="K68" s="248"/>
      <c r="L68" s="248"/>
      <c r="M68" s="248"/>
      <c r="N68" s="248"/>
      <c r="O68" s="773"/>
      <c r="P68" s="248"/>
      <c r="Q68" s="248"/>
      <c r="R68" s="248"/>
      <c r="S68" s="248"/>
      <c r="T68" s="773" t="s">
        <v>71</v>
      </c>
      <c r="U68" s="2418">
        <v>23.255921134286297</v>
      </c>
      <c r="V68" s="2418">
        <v>-15.176282375166029</v>
      </c>
      <c r="W68" s="2418">
        <v>-6.1343521070848723</v>
      </c>
      <c r="X68" s="2418">
        <v>3.3066663302283139</v>
      </c>
      <c r="Y68" s="2418">
        <v>-17.849177136390548</v>
      </c>
      <c r="Z68" s="2418">
        <v>-16.525810686303032</v>
      </c>
      <c r="AA68" s="2418">
        <v>7.211586281651261</v>
      </c>
      <c r="AB68" s="2418">
        <v>-14.199129126736942</v>
      </c>
      <c r="AC68" s="2418">
        <v>-19.986576052275261</v>
      </c>
      <c r="AD68" s="2418">
        <v>16.063131633617299</v>
      </c>
      <c r="AE68" s="2418">
        <v>-12.900088164259039</v>
      </c>
      <c r="AF68" s="2418"/>
      <c r="AG68" s="483" t="s">
        <v>1426</v>
      </c>
    </row>
    <row r="69" spans="1:33" s="74" customFormat="1" ht="18.95" customHeight="1" x14ac:dyDescent="0.2">
      <c r="A69" s="92"/>
      <c r="C69" s="472" t="s">
        <v>101</v>
      </c>
      <c r="D69" s="248"/>
      <c r="E69" s="1369"/>
      <c r="F69" s="893"/>
      <c r="G69" s="893"/>
      <c r="H69" s="893"/>
      <c r="I69" s="893"/>
      <c r="J69" s="1022"/>
      <c r="K69" s="248"/>
      <c r="L69" s="248"/>
      <c r="M69" s="248"/>
      <c r="N69" s="248"/>
      <c r="O69" s="773"/>
      <c r="P69" s="248"/>
      <c r="Q69" s="248"/>
      <c r="R69" s="248"/>
      <c r="S69" s="248"/>
      <c r="T69" s="773" t="s">
        <v>71</v>
      </c>
      <c r="U69" s="2418">
        <v>-14.87948747890988</v>
      </c>
      <c r="V69" s="2418">
        <v>1.9281308874404157</v>
      </c>
      <c r="W69" s="2418">
        <v>-9.2382261778403247</v>
      </c>
      <c r="X69" s="2418">
        <v>18.332833476384238</v>
      </c>
      <c r="Y69" s="2418">
        <v>6.065114911224545</v>
      </c>
      <c r="Z69" s="2418">
        <v>2.3251035897063455</v>
      </c>
      <c r="AA69" s="2418">
        <v>-6.7117007481236275</v>
      </c>
      <c r="AB69" s="2418">
        <v>-2.2043993597422151</v>
      </c>
      <c r="AC69" s="2418">
        <v>-4.6839242958014111</v>
      </c>
      <c r="AD69" s="2418">
        <v>-17.496303343514853</v>
      </c>
      <c r="AE69" s="2418">
        <v>-19.971446889759971</v>
      </c>
      <c r="AF69" s="2418"/>
      <c r="AG69" s="483" t="s">
        <v>1433</v>
      </c>
    </row>
    <row r="70" spans="1:33" s="74" customFormat="1" ht="18.95" customHeight="1" x14ac:dyDescent="0.2">
      <c r="A70" s="92"/>
      <c r="C70" s="472" t="s">
        <v>103</v>
      </c>
      <c r="D70" s="248"/>
      <c r="E70" s="1369"/>
      <c r="F70" s="893"/>
      <c r="G70" s="893"/>
      <c r="H70" s="893"/>
      <c r="I70" s="893"/>
      <c r="J70" s="1022"/>
      <c r="K70" s="248"/>
      <c r="L70" s="248"/>
      <c r="M70" s="248"/>
      <c r="N70" s="248"/>
      <c r="O70" s="773"/>
      <c r="P70" s="248"/>
      <c r="Q70" s="248"/>
      <c r="R70" s="248"/>
      <c r="S70" s="248"/>
      <c r="T70" s="773" t="s">
        <v>71</v>
      </c>
      <c r="U70" s="2418">
        <v>1.2805265066828442</v>
      </c>
      <c r="V70" s="2418">
        <v>3.3887766313092094</v>
      </c>
      <c r="W70" s="2418">
        <v>-2.8864568326692264</v>
      </c>
      <c r="X70" s="2418">
        <v>0.6419676711107547</v>
      </c>
      <c r="Y70" s="2418">
        <v>2.3717661341819962</v>
      </c>
      <c r="Z70" s="2418">
        <v>2.7205547500097405</v>
      </c>
      <c r="AA70" s="2418">
        <v>4.7298244418259916</v>
      </c>
      <c r="AB70" s="2418">
        <v>-3.4779967511610055</v>
      </c>
      <c r="AC70" s="2418">
        <v>-2.7245740207668567</v>
      </c>
      <c r="AD70" s="2418">
        <v>4.6618335303090008</v>
      </c>
      <c r="AE70" s="2418">
        <v>3.80352943423381</v>
      </c>
      <c r="AF70" s="2418"/>
      <c r="AG70" s="475" t="s">
        <v>1434</v>
      </c>
    </row>
    <row r="71" spans="1:33" s="74" customFormat="1" ht="18.95" customHeight="1" x14ac:dyDescent="0.2">
      <c r="A71" s="92"/>
      <c r="C71" s="472" t="s">
        <v>83</v>
      </c>
      <c r="D71" s="248"/>
      <c r="E71" s="1369"/>
      <c r="F71" s="893"/>
      <c r="G71" s="893"/>
      <c r="H71" s="893"/>
      <c r="I71" s="893"/>
      <c r="J71" s="1022"/>
      <c r="K71" s="248"/>
      <c r="L71" s="248"/>
      <c r="M71" s="248"/>
      <c r="N71" s="248"/>
      <c r="O71" s="773"/>
      <c r="P71" s="248"/>
      <c r="Q71" s="248"/>
      <c r="R71" s="248"/>
      <c r="S71" s="248"/>
      <c r="T71" s="773" t="s">
        <v>71</v>
      </c>
      <c r="U71" s="2418">
        <v>-0.58660927779924377</v>
      </c>
      <c r="V71" s="2418">
        <v>0.50672454101783337</v>
      </c>
      <c r="W71" s="2418">
        <v>-2.2684900567187305</v>
      </c>
      <c r="X71" s="2418">
        <v>-4.1937616305558141</v>
      </c>
      <c r="Y71" s="2418">
        <v>-2.9588675197411707E-2</v>
      </c>
      <c r="Z71" s="2418">
        <v>-7.7813989204324363</v>
      </c>
      <c r="AA71" s="2418">
        <v>-3.1070343456165106</v>
      </c>
      <c r="AB71" s="2418">
        <v>3.8783245554038004</v>
      </c>
      <c r="AC71" s="2418">
        <v>-3.0149264216949301</v>
      </c>
      <c r="AD71" s="2418">
        <v>1.1301121943940284</v>
      </c>
      <c r="AE71" s="2418">
        <v>7.758354016407254</v>
      </c>
      <c r="AF71" s="2418"/>
      <c r="AG71" s="475" t="s">
        <v>1424</v>
      </c>
    </row>
    <row r="72" spans="1:33" s="74" customFormat="1" ht="18.95" customHeight="1" x14ac:dyDescent="0.2">
      <c r="A72" s="92"/>
      <c r="C72" s="472" t="s">
        <v>85</v>
      </c>
      <c r="D72" s="248"/>
      <c r="E72" s="1369"/>
      <c r="F72" s="893"/>
      <c r="G72" s="893"/>
      <c r="H72" s="893"/>
      <c r="I72" s="893"/>
      <c r="J72" s="1022"/>
      <c r="K72" s="248"/>
      <c r="L72" s="248"/>
      <c r="M72" s="248"/>
      <c r="N72" s="248"/>
      <c r="O72" s="773"/>
      <c r="P72" s="248"/>
      <c r="Q72" s="248"/>
      <c r="R72" s="248"/>
      <c r="S72" s="248"/>
      <c r="T72" s="773" t="s">
        <v>71</v>
      </c>
      <c r="U72" s="2418">
        <v>-3.7073701061699271</v>
      </c>
      <c r="V72" s="2418">
        <v>8.3974149955623467E-2</v>
      </c>
      <c r="W72" s="2418">
        <v>1.5830682142782937</v>
      </c>
      <c r="X72" s="2418">
        <v>0.78121997804236898</v>
      </c>
      <c r="Y72" s="2418">
        <v>-15.523486136290687</v>
      </c>
      <c r="Z72" s="2418">
        <v>21.36221065091388</v>
      </c>
      <c r="AA72" s="2418">
        <v>6.5692961349257617</v>
      </c>
      <c r="AB72" s="2418">
        <v>-7.8100512423840414</v>
      </c>
      <c r="AC72" s="2418">
        <v>-2.1425128911832791</v>
      </c>
      <c r="AD72" s="2418">
        <v>7.1013013491600052</v>
      </c>
      <c r="AE72" s="2418">
        <v>-1.9811359454749211</v>
      </c>
      <c r="AF72" s="2418"/>
      <c r="AG72" s="483" t="s">
        <v>1425</v>
      </c>
    </row>
    <row r="73" spans="1:33" s="74" customFormat="1" ht="18.95" customHeight="1" x14ac:dyDescent="0.2">
      <c r="A73" s="92"/>
      <c r="C73" s="472" t="s">
        <v>787</v>
      </c>
      <c r="D73" s="248"/>
      <c r="E73" s="1369"/>
      <c r="F73" s="893"/>
      <c r="G73" s="893"/>
      <c r="H73" s="893"/>
      <c r="I73" s="893"/>
      <c r="J73" s="1022"/>
      <c r="K73" s="248"/>
      <c r="L73" s="248"/>
      <c r="M73" s="248"/>
      <c r="N73" s="248"/>
      <c r="O73" s="773"/>
      <c r="P73" s="248"/>
      <c r="Q73" s="248"/>
      <c r="R73" s="248"/>
      <c r="S73" s="248"/>
      <c r="T73" s="773" t="s">
        <v>71</v>
      </c>
      <c r="U73" s="2418">
        <v>-13.014972529734269</v>
      </c>
      <c r="V73" s="2418">
        <v>-3.6247862859729474</v>
      </c>
      <c r="W73" s="2418">
        <v>4.3426517837144907</v>
      </c>
      <c r="X73" s="2418">
        <v>18.633859380380912</v>
      </c>
      <c r="Y73" s="2418">
        <v>-0.40340284997143483</v>
      </c>
      <c r="Z73" s="2418">
        <v>6.3597628327788147</v>
      </c>
      <c r="AA73" s="2418">
        <v>2.3698763137540269</v>
      </c>
      <c r="AB73" s="2418">
        <v>-7.3468937175802829</v>
      </c>
      <c r="AC73" s="2418">
        <v>-3.0517776900183091</v>
      </c>
      <c r="AD73" s="2418">
        <v>3.2908374208248548</v>
      </c>
      <c r="AE73" s="2418">
        <v>-21.777927386638606</v>
      </c>
      <c r="AF73" s="2418"/>
      <c r="AG73" s="483" t="s">
        <v>1426</v>
      </c>
    </row>
    <row r="74" spans="1:33" s="74" customFormat="1" ht="18.95" customHeight="1" x14ac:dyDescent="0.2">
      <c r="A74" s="92"/>
      <c r="C74" s="472" t="s">
        <v>86</v>
      </c>
      <c r="D74" s="248"/>
      <c r="E74" s="1369"/>
      <c r="F74" s="893"/>
      <c r="G74" s="893"/>
      <c r="H74" s="893"/>
      <c r="I74" s="893"/>
      <c r="J74" s="1022"/>
      <c r="K74" s="248"/>
      <c r="L74" s="248"/>
      <c r="M74" s="248"/>
      <c r="N74" s="248"/>
      <c r="O74" s="773"/>
      <c r="P74" s="248"/>
      <c r="Q74" s="248"/>
      <c r="R74" s="248"/>
      <c r="S74" s="248"/>
      <c r="T74" s="773" t="s">
        <v>71</v>
      </c>
      <c r="U74" s="2418">
        <v>0.52660124386185725</v>
      </c>
      <c r="V74" s="2418">
        <v>3.8497948737672649</v>
      </c>
      <c r="W74" s="2418">
        <v>-6.1907926010761782</v>
      </c>
      <c r="X74" s="2418">
        <v>13.241908015211145</v>
      </c>
      <c r="Y74" s="2418">
        <v>13.882212913740011</v>
      </c>
      <c r="Z74" s="2418">
        <v>6.8703013795635037</v>
      </c>
      <c r="AA74" s="2418">
        <v>-1.9570252712248992</v>
      </c>
      <c r="AB74" s="2418">
        <v>-2.1242997320466972</v>
      </c>
      <c r="AC74" s="2418">
        <v>-2.7547054701869689</v>
      </c>
      <c r="AD74" s="2418">
        <v>-2.1242100668332764</v>
      </c>
      <c r="AE74" s="2418">
        <v>30.074504004130119</v>
      </c>
      <c r="AF74" s="2418"/>
      <c r="AG74" s="483" t="s">
        <v>1427</v>
      </c>
    </row>
    <row r="75" spans="1:33" s="74" customFormat="1" ht="18.95" customHeight="1" x14ac:dyDescent="0.2">
      <c r="A75" s="92"/>
      <c r="C75" s="472" t="s">
        <v>789</v>
      </c>
      <c r="D75" s="248"/>
      <c r="E75" s="1369"/>
      <c r="F75" s="893"/>
      <c r="G75" s="893"/>
      <c r="H75" s="893"/>
      <c r="I75" s="893"/>
      <c r="J75" s="1022"/>
      <c r="K75" s="248"/>
      <c r="L75" s="248"/>
      <c r="M75" s="248"/>
      <c r="N75" s="248"/>
      <c r="O75" s="773"/>
      <c r="P75" s="248"/>
      <c r="Q75" s="248"/>
      <c r="R75" s="248"/>
      <c r="S75" s="248"/>
      <c r="T75" s="773" t="s">
        <v>71</v>
      </c>
      <c r="U75" s="2418">
        <v>-13.917100686294892</v>
      </c>
      <c r="V75" s="2418">
        <v>15.367166956365995</v>
      </c>
      <c r="W75" s="2418">
        <v>-18.451879327822816</v>
      </c>
      <c r="X75" s="2418">
        <v>9.8168604955432457</v>
      </c>
      <c r="Y75" s="2418">
        <v>-21.209873970032177</v>
      </c>
      <c r="Z75" s="2418">
        <v>-2.109025903177375</v>
      </c>
      <c r="AA75" s="2418">
        <v>12.210893717953674</v>
      </c>
      <c r="AB75" s="2418">
        <v>-10.254933559829048</v>
      </c>
      <c r="AC75" s="2418">
        <v>-16.295133235389869</v>
      </c>
      <c r="AD75" s="2418">
        <v>-12.514286768436033</v>
      </c>
      <c r="AE75" s="2418">
        <v>108.42681558493688</v>
      </c>
      <c r="AF75" s="2418"/>
      <c r="AG75" s="483" t="s">
        <v>1428</v>
      </c>
    </row>
    <row r="76" spans="1:33" s="74" customFormat="1" ht="18.95" customHeight="1" x14ac:dyDescent="0.2">
      <c r="A76" s="92"/>
      <c r="C76" s="472" t="s">
        <v>790</v>
      </c>
      <c r="D76" s="248"/>
      <c r="E76" s="1369"/>
      <c r="F76" s="893"/>
      <c r="G76" s="893"/>
      <c r="H76" s="893"/>
      <c r="I76" s="893"/>
      <c r="J76" s="1022"/>
      <c r="K76" s="248"/>
      <c r="L76" s="248"/>
      <c r="M76" s="248"/>
      <c r="N76" s="248"/>
      <c r="O76" s="773"/>
      <c r="P76" s="248"/>
      <c r="Q76" s="248"/>
      <c r="R76" s="248"/>
      <c r="S76" s="248"/>
      <c r="T76" s="773" t="s">
        <v>71</v>
      </c>
      <c r="U76" s="2418">
        <v>0.47030228190694245</v>
      </c>
      <c r="V76" s="2418">
        <v>28.408108920964459</v>
      </c>
      <c r="W76" s="2418">
        <v>-18.992625261036856</v>
      </c>
      <c r="X76" s="2418">
        <v>-0.22701855129337867</v>
      </c>
      <c r="Y76" s="2418">
        <v>-21.855658889839937</v>
      </c>
      <c r="Z76" s="2418">
        <v>19.837309112219479</v>
      </c>
      <c r="AA76" s="2418">
        <v>-26.439496422098372</v>
      </c>
      <c r="AB76" s="2418">
        <v>1.2118735012034865</v>
      </c>
      <c r="AC76" s="2418">
        <v>15.793568443630846</v>
      </c>
      <c r="AD76" s="2418">
        <v>15.672944888457652</v>
      </c>
      <c r="AE76" s="2418">
        <v>15.726657558727775</v>
      </c>
      <c r="AF76" s="2418"/>
      <c r="AG76" s="483" t="s">
        <v>1429</v>
      </c>
    </row>
    <row r="77" spans="1:33" s="74" customFormat="1" ht="18.95" customHeight="1" x14ac:dyDescent="0.2">
      <c r="A77" s="92"/>
      <c r="C77" s="472" t="s">
        <v>88</v>
      </c>
      <c r="D77" s="248"/>
      <c r="E77" s="1369"/>
      <c r="F77" s="893"/>
      <c r="G77" s="893"/>
      <c r="H77" s="893"/>
      <c r="I77" s="893"/>
      <c r="J77" s="1022"/>
      <c r="K77" s="248"/>
      <c r="L77" s="248"/>
      <c r="M77" s="248"/>
      <c r="N77" s="248"/>
      <c r="O77" s="773"/>
      <c r="P77" s="248"/>
      <c r="Q77" s="248"/>
      <c r="R77" s="248"/>
      <c r="S77" s="248"/>
      <c r="T77" s="773" t="s">
        <v>71</v>
      </c>
      <c r="U77" s="2418">
        <v>-4.5765326925079508</v>
      </c>
      <c r="V77" s="2418">
        <v>9.1751463682741239</v>
      </c>
      <c r="W77" s="2418">
        <v>3.4995637574437577</v>
      </c>
      <c r="X77" s="2418">
        <v>-14.583457149374279</v>
      </c>
      <c r="Y77" s="2418">
        <v>23.370099348623931</v>
      </c>
      <c r="Z77" s="2418">
        <v>-17.488529226283024</v>
      </c>
      <c r="AA77" s="2418">
        <v>-7.9600406900913185</v>
      </c>
      <c r="AB77" s="2418">
        <v>-6.0533888854735878</v>
      </c>
      <c r="AC77" s="2418">
        <v>19.223179370875432</v>
      </c>
      <c r="AD77" s="2418">
        <v>9.8327315781601818</v>
      </c>
      <c r="AE77" s="2418">
        <v>-27.914154077965449</v>
      </c>
      <c r="AF77" s="2418"/>
      <c r="AG77" s="483" t="s">
        <v>1430</v>
      </c>
    </row>
    <row r="78" spans="1:33" s="74" customFormat="1" ht="18.95" customHeight="1" x14ac:dyDescent="0.2">
      <c r="A78" s="92"/>
      <c r="C78" s="472" t="s">
        <v>89</v>
      </c>
      <c r="D78" s="248"/>
      <c r="E78" s="1369"/>
      <c r="F78" s="893"/>
      <c r="G78" s="893"/>
      <c r="H78" s="893"/>
      <c r="I78" s="893"/>
      <c r="J78" s="1022"/>
      <c r="K78" s="248"/>
      <c r="L78" s="248"/>
      <c r="M78" s="248"/>
      <c r="N78" s="248"/>
      <c r="O78" s="773"/>
      <c r="P78" s="248"/>
      <c r="Q78" s="248"/>
      <c r="R78" s="248"/>
      <c r="S78" s="248"/>
      <c r="T78" s="773" t="s">
        <v>71</v>
      </c>
      <c r="U78" s="2418">
        <v>-5.8133243720156047</v>
      </c>
      <c r="V78" s="2418">
        <v>3.7296770965023374</v>
      </c>
      <c r="W78" s="2418">
        <v>1.7834649428377647</v>
      </c>
      <c r="X78" s="2418">
        <v>2.8177438225575946</v>
      </c>
      <c r="Y78" s="2418">
        <v>-10.20178194117144</v>
      </c>
      <c r="Z78" s="2418">
        <v>2.2184459081150631</v>
      </c>
      <c r="AA78" s="2418">
        <v>10.556702142443219</v>
      </c>
      <c r="AB78" s="2418">
        <v>-11.1090293515827</v>
      </c>
      <c r="AC78" s="2418">
        <v>0.3247574733117764</v>
      </c>
      <c r="AD78" s="2418">
        <v>11.287289775859133</v>
      </c>
      <c r="AE78" s="2418">
        <v>-0.77542001760521062</v>
      </c>
      <c r="AF78" s="2418"/>
      <c r="AG78" s="483" t="s">
        <v>1431</v>
      </c>
    </row>
    <row r="79" spans="1:33" s="74" customFormat="1" ht="18.95" customHeight="1" x14ac:dyDescent="0.2">
      <c r="A79" s="92"/>
      <c r="C79" s="472" t="s">
        <v>793</v>
      </c>
      <c r="D79" s="248"/>
      <c r="E79" s="1369"/>
      <c r="F79" s="893"/>
      <c r="G79" s="893"/>
      <c r="H79" s="893"/>
      <c r="I79" s="893"/>
      <c r="J79" s="1022"/>
      <c r="K79" s="248"/>
      <c r="L79" s="248"/>
      <c r="M79" s="248"/>
      <c r="N79" s="248"/>
      <c r="O79" s="773"/>
      <c r="P79" s="248"/>
      <c r="Q79" s="248"/>
      <c r="R79" s="248"/>
      <c r="S79" s="248"/>
      <c r="T79" s="773" t="s">
        <v>71</v>
      </c>
      <c r="U79" s="2418">
        <v>-12.74494747266729</v>
      </c>
      <c r="V79" s="2418">
        <v>9.4644029812861241</v>
      </c>
      <c r="W79" s="2418">
        <v>3.0751235362657559</v>
      </c>
      <c r="X79" s="2418">
        <v>8.9006615032108716</v>
      </c>
      <c r="Y79" s="2418">
        <v>-17.314116206847352</v>
      </c>
      <c r="Z79" s="2418">
        <v>9.080317304056674</v>
      </c>
      <c r="AA79" s="2418">
        <v>12.347913270425614</v>
      </c>
      <c r="AB79" s="2418">
        <v>-15.785594283592308</v>
      </c>
      <c r="AC79" s="2418">
        <v>-11.678064736571624</v>
      </c>
      <c r="AD79" s="2418">
        <v>13.233683754861602</v>
      </c>
      <c r="AE79" s="2418">
        <v>6.8319889751186524</v>
      </c>
      <c r="AF79" s="2418"/>
      <c r="AG79" s="483" t="s">
        <v>1432</v>
      </c>
    </row>
    <row r="80" spans="1:33" s="74" customFormat="1" ht="18.95" customHeight="1" x14ac:dyDescent="0.2">
      <c r="A80" s="92"/>
      <c r="C80" s="472" t="s">
        <v>794</v>
      </c>
      <c r="D80" s="248"/>
      <c r="E80" s="1369"/>
      <c r="F80" s="893"/>
      <c r="G80" s="893"/>
      <c r="H80" s="893"/>
      <c r="I80" s="893"/>
      <c r="J80" s="1022"/>
      <c r="K80" s="248"/>
      <c r="L80" s="248"/>
      <c r="M80" s="248"/>
      <c r="N80" s="248"/>
      <c r="O80" s="773"/>
      <c r="P80" s="248"/>
      <c r="Q80" s="248"/>
      <c r="R80" s="248"/>
      <c r="S80" s="248"/>
      <c r="T80" s="773" t="s">
        <v>71</v>
      </c>
      <c r="U80" s="2418">
        <v>6.8990605758784129</v>
      </c>
      <c r="V80" s="2418">
        <v>-21.713417328044471</v>
      </c>
      <c r="W80" s="2418">
        <v>24.452820761790161</v>
      </c>
      <c r="X80" s="2418">
        <v>23.438126307812546</v>
      </c>
      <c r="Y80" s="2418">
        <v>0.22070517388015354</v>
      </c>
      <c r="Z80" s="2418">
        <v>5.5396014339980315</v>
      </c>
      <c r="AA80" s="2418">
        <v>9.7786107102597164</v>
      </c>
      <c r="AB80" s="2418">
        <v>8.0244106684687964</v>
      </c>
      <c r="AC80" s="2418">
        <v>2.1079087066546487</v>
      </c>
      <c r="AD80" s="2418">
        <v>29.36563031892625</v>
      </c>
      <c r="AE80" s="2418">
        <v>-9.8825645019232855</v>
      </c>
      <c r="AF80" s="2418"/>
      <c r="AG80" s="483" t="s">
        <v>529</v>
      </c>
    </row>
    <row r="81" spans="1:33" s="74" customFormat="1" ht="18.95" customHeight="1" x14ac:dyDescent="0.2">
      <c r="A81" s="92"/>
      <c r="C81" s="472" t="s">
        <v>90</v>
      </c>
      <c r="D81" s="248"/>
      <c r="E81" s="1369"/>
      <c r="F81" s="893"/>
      <c r="G81" s="893"/>
      <c r="H81" s="893"/>
      <c r="I81" s="893"/>
      <c r="J81" s="1022"/>
      <c r="K81" s="248"/>
      <c r="L81" s="248"/>
      <c r="M81" s="248"/>
      <c r="N81" s="248"/>
      <c r="O81" s="773"/>
      <c r="P81" s="248"/>
      <c r="Q81" s="248"/>
      <c r="R81" s="248"/>
      <c r="S81" s="248"/>
      <c r="T81" s="773" t="s">
        <v>71</v>
      </c>
      <c r="U81" s="2418">
        <v>24.126580617224235</v>
      </c>
      <c r="V81" s="2418">
        <v>8.9840202895266508</v>
      </c>
      <c r="W81" s="2418">
        <v>8.4155970603725816</v>
      </c>
      <c r="X81" s="2418">
        <v>-5.362635580553432</v>
      </c>
      <c r="Y81" s="2418">
        <v>14.589660192595311</v>
      </c>
      <c r="Z81" s="2418">
        <v>8.3460807850495922</v>
      </c>
      <c r="AA81" s="2418">
        <v>15.423256386789763</v>
      </c>
      <c r="AB81" s="2418">
        <v>-2.3055213874101255</v>
      </c>
      <c r="AC81" s="2418">
        <v>-8.6331623023259034</v>
      </c>
      <c r="AD81" s="2418">
        <v>12.859096964746231</v>
      </c>
      <c r="AE81" s="2418">
        <v>-1.2475538090569227</v>
      </c>
      <c r="AF81" s="2418"/>
      <c r="AG81" s="483" t="s">
        <v>530</v>
      </c>
    </row>
    <row r="82" spans="1:33" s="74" customFormat="1" ht="18.95" customHeight="1" x14ac:dyDescent="0.2">
      <c r="A82" s="92"/>
      <c r="C82" s="472" t="s">
        <v>796</v>
      </c>
      <c r="D82" s="248"/>
      <c r="E82" s="1369"/>
      <c r="F82" s="893"/>
      <c r="G82" s="893"/>
      <c r="H82" s="893"/>
      <c r="I82" s="893"/>
      <c r="J82" s="1022"/>
      <c r="K82" s="248"/>
      <c r="L82" s="248"/>
      <c r="M82" s="248"/>
      <c r="N82" s="248"/>
      <c r="O82" s="773"/>
      <c r="P82" s="248"/>
      <c r="Q82" s="248"/>
      <c r="R82" s="248"/>
      <c r="S82" s="248"/>
      <c r="T82" s="773" t="s">
        <v>71</v>
      </c>
      <c r="U82" s="2418">
        <v>-30.305787879848435</v>
      </c>
      <c r="V82" s="2418">
        <v>11.315413692553044</v>
      </c>
      <c r="W82" s="2418">
        <v>14.544899021212544</v>
      </c>
      <c r="X82" s="2418">
        <v>-18.765358140521439</v>
      </c>
      <c r="Y82" s="2418">
        <v>-24.677321248524851</v>
      </c>
      <c r="Z82" s="2418">
        <v>-11.033924311559129</v>
      </c>
      <c r="AA82" s="2418">
        <v>25.687865736322291</v>
      </c>
      <c r="AB82" s="2418">
        <v>-33.063923359028117</v>
      </c>
      <c r="AC82" s="2418">
        <v>-7.5386815481783387</v>
      </c>
      <c r="AD82" s="2418">
        <v>27.766389279181936</v>
      </c>
      <c r="AE82" s="2418">
        <v>11.163451979408624</v>
      </c>
      <c r="AF82" s="2418"/>
      <c r="AG82" s="483" t="s">
        <v>531</v>
      </c>
    </row>
    <row r="83" spans="1:33" s="74" customFormat="1" ht="18.95" customHeight="1" x14ac:dyDescent="0.2">
      <c r="A83" s="92"/>
      <c r="C83" s="472" t="s">
        <v>92</v>
      </c>
      <c r="D83" s="248"/>
      <c r="E83" s="1369"/>
      <c r="F83" s="893"/>
      <c r="G83" s="893"/>
      <c r="H83" s="893"/>
      <c r="I83" s="893"/>
      <c r="J83" s="1022"/>
      <c r="K83" s="248"/>
      <c r="L83" s="248"/>
      <c r="M83" s="248"/>
      <c r="N83" s="248"/>
      <c r="O83" s="773"/>
      <c r="P83" s="248"/>
      <c r="Q83" s="248"/>
      <c r="R83" s="248"/>
      <c r="S83" s="248"/>
      <c r="T83" s="773" t="s">
        <v>71</v>
      </c>
      <c r="U83" s="2418">
        <v>9.8277343649020299</v>
      </c>
      <c r="V83" s="2418">
        <v>1.4875663615837809</v>
      </c>
      <c r="W83" s="2418">
        <v>-11.611340473740983</v>
      </c>
      <c r="X83" s="2418">
        <v>-2.851665114051205</v>
      </c>
      <c r="Y83" s="2418">
        <v>8.1661079912948686</v>
      </c>
      <c r="Z83" s="2418">
        <v>4.9229519523628307</v>
      </c>
      <c r="AA83" s="2418">
        <v>4.4568029524192143</v>
      </c>
      <c r="AB83" s="2418">
        <v>-1.4590189876573567</v>
      </c>
      <c r="AC83" s="2418">
        <v>8.6283557236321862E-2</v>
      </c>
      <c r="AD83" s="2418">
        <v>-1.688912675255072</v>
      </c>
      <c r="AE83" s="2418">
        <v>1.1038687859323604</v>
      </c>
      <c r="AF83" s="2418"/>
      <c r="AG83" s="483" t="s">
        <v>125</v>
      </c>
    </row>
    <row r="84" spans="1:33" s="74" customFormat="1" ht="18.95" customHeight="1" x14ac:dyDescent="0.2">
      <c r="A84" s="92"/>
      <c r="C84" s="472" t="s">
        <v>6</v>
      </c>
      <c r="D84" s="248"/>
      <c r="E84" s="1369"/>
      <c r="F84" s="893"/>
      <c r="G84" s="893"/>
      <c r="H84" s="893"/>
      <c r="I84" s="893"/>
      <c r="J84" s="1022"/>
      <c r="K84" s="248"/>
      <c r="L84" s="248"/>
      <c r="M84" s="248"/>
      <c r="N84" s="248"/>
      <c r="O84" s="773"/>
      <c r="P84" s="248"/>
      <c r="Q84" s="248"/>
      <c r="R84" s="248"/>
      <c r="S84" s="248"/>
      <c r="T84" s="773" t="s">
        <v>71</v>
      </c>
      <c r="U84" s="2418">
        <v>9.5145487686989494</v>
      </c>
      <c r="V84" s="2418">
        <v>-3.7032616012750874</v>
      </c>
      <c r="W84" s="2418">
        <v>2.1955533043972242</v>
      </c>
      <c r="X84" s="2418">
        <v>-6.8107746536825715</v>
      </c>
      <c r="Y84" s="2418">
        <v>-3.6716722854592154</v>
      </c>
      <c r="Z84" s="2418">
        <v>3.7685496808617547</v>
      </c>
      <c r="AA84" s="2418">
        <v>-8.3599097924824903</v>
      </c>
      <c r="AB84" s="2418">
        <v>1.6345070012272256</v>
      </c>
      <c r="AC84" s="2418">
        <v>2.8897552078439137</v>
      </c>
      <c r="AD84" s="2418">
        <v>20.635371702720672</v>
      </c>
      <c r="AE84" s="2418">
        <v>2.4983085401408367</v>
      </c>
      <c r="AF84" s="2418"/>
      <c r="AG84" s="483" t="s">
        <v>126</v>
      </c>
    </row>
    <row r="85" spans="1:33" s="74" customFormat="1" ht="18.95" customHeight="1" x14ac:dyDescent="0.2">
      <c r="A85" s="92"/>
      <c r="C85" s="472" t="s">
        <v>5</v>
      </c>
      <c r="D85" s="248"/>
      <c r="E85" s="1369"/>
      <c r="F85" s="893"/>
      <c r="G85" s="893"/>
      <c r="H85" s="893"/>
      <c r="I85" s="893"/>
      <c r="J85" s="1022"/>
      <c r="K85" s="248"/>
      <c r="L85" s="248"/>
      <c r="M85" s="248"/>
      <c r="N85" s="248"/>
      <c r="O85" s="773"/>
      <c r="P85" s="248"/>
      <c r="Q85" s="248"/>
      <c r="R85" s="248"/>
      <c r="S85" s="248"/>
      <c r="T85" s="773" t="s">
        <v>71</v>
      </c>
      <c r="U85" s="2418">
        <v>-1.0858563556745415</v>
      </c>
      <c r="V85" s="2418">
        <v>4.0863973046449509</v>
      </c>
      <c r="W85" s="2418">
        <v>-5.9389154556521051</v>
      </c>
      <c r="X85" s="2418">
        <v>4.5998257240966289</v>
      </c>
      <c r="Y85" s="2418">
        <v>-1.6913148654439047</v>
      </c>
      <c r="Z85" s="2418">
        <v>1.041806046256899</v>
      </c>
      <c r="AA85" s="2418">
        <v>11.289724066715889</v>
      </c>
      <c r="AB85" s="2418">
        <v>-3.2965102038470584</v>
      </c>
      <c r="AC85" s="2418">
        <v>-2.968301682330643</v>
      </c>
      <c r="AD85" s="2418">
        <v>5.3876519107276977</v>
      </c>
      <c r="AE85" s="2418">
        <v>6.3402958340772253</v>
      </c>
      <c r="AF85" s="2418"/>
      <c r="AG85" s="483" t="s">
        <v>127</v>
      </c>
    </row>
    <row r="86" spans="1:33" s="74" customFormat="1" ht="18.95" customHeight="1" x14ac:dyDescent="0.2">
      <c r="A86" s="92"/>
      <c r="C86" s="472" t="s">
        <v>104</v>
      </c>
      <c r="D86" s="248"/>
      <c r="E86" s="1369"/>
      <c r="F86" s="893"/>
      <c r="G86" s="893"/>
      <c r="H86" s="893"/>
      <c r="I86" s="893"/>
      <c r="J86" s="1022"/>
      <c r="K86" s="248"/>
      <c r="L86" s="248"/>
      <c r="M86" s="248"/>
      <c r="N86" s="248"/>
      <c r="O86" s="773"/>
      <c r="P86" s="248"/>
      <c r="Q86" s="248"/>
      <c r="R86" s="248"/>
      <c r="S86" s="248"/>
      <c r="T86" s="773" t="s">
        <v>71</v>
      </c>
      <c r="U86" s="2418">
        <v>-5.3267377142568346</v>
      </c>
      <c r="V86" s="2418">
        <v>-3.8100017343247972</v>
      </c>
      <c r="W86" s="2418">
        <v>3.7826287747933618</v>
      </c>
      <c r="X86" s="2418">
        <v>10.497620259199735</v>
      </c>
      <c r="Y86" s="2418">
        <v>-4.0786300883253528</v>
      </c>
      <c r="Z86" s="2418">
        <v>-0.85171832812014348</v>
      </c>
      <c r="AA86" s="2418">
        <v>-1.3621403926338704</v>
      </c>
      <c r="AB86" s="2418">
        <v>3.8644805371942148</v>
      </c>
      <c r="AC86" s="2418">
        <v>0.27562729511882988</v>
      </c>
      <c r="AD86" s="2418">
        <v>-11.970441357134954</v>
      </c>
      <c r="AE86" s="2418">
        <v>11.729782894748597</v>
      </c>
      <c r="AF86" s="2418"/>
      <c r="AG86" s="475" t="s">
        <v>1435</v>
      </c>
    </row>
    <row r="87" spans="1:33" s="74" customFormat="1" ht="18.95" customHeight="1" x14ac:dyDescent="0.2">
      <c r="A87" s="92"/>
      <c r="C87" s="472" t="s">
        <v>93</v>
      </c>
      <c r="D87" s="248"/>
      <c r="E87" s="1369"/>
      <c r="F87" s="893"/>
      <c r="G87" s="893"/>
      <c r="H87" s="893"/>
      <c r="I87" s="893"/>
      <c r="J87" s="1022"/>
      <c r="K87" s="248"/>
      <c r="L87" s="248"/>
      <c r="M87" s="248"/>
      <c r="N87" s="248"/>
      <c r="O87" s="773"/>
      <c r="P87" s="248"/>
      <c r="Q87" s="248"/>
      <c r="R87" s="248"/>
      <c r="S87" s="248"/>
      <c r="T87" s="773" t="s">
        <v>71</v>
      </c>
      <c r="U87" s="2418">
        <v>-18.27333615516109</v>
      </c>
      <c r="V87" s="2418">
        <v>-10.985286173073018</v>
      </c>
      <c r="W87" s="2418">
        <v>4.8009848226527874</v>
      </c>
      <c r="X87" s="2418">
        <v>17.385914069273099</v>
      </c>
      <c r="Y87" s="2418">
        <v>-5.0296492462235225</v>
      </c>
      <c r="Z87" s="2418">
        <v>1.4518604604011554</v>
      </c>
      <c r="AA87" s="2418">
        <v>-0.96336636808371789</v>
      </c>
      <c r="AB87" s="2418">
        <v>10.977902564809039</v>
      </c>
      <c r="AC87" s="2418">
        <v>-1.2739514680950581</v>
      </c>
      <c r="AD87" s="2418">
        <v>-25.649897706818393</v>
      </c>
      <c r="AE87" s="2418">
        <v>14.667559703284883</v>
      </c>
      <c r="AF87" s="2418"/>
      <c r="AG87" s="475" t="s">
        <v>1424</v>
      </c>
    </row>
    <row r="88" spans="1:33" s="74" customFormat="1" ht="18.95" customHeight="1" x14ac:dyDescent="0.2">
      <c r="A88" s="92"/>
      <c r="C88" s="472" t="s">
        <v>94</v>
      </c>
      <c r="D88" s="248"/>
      <c r="E88" s="1369"/>
      <c r="F88" s="893"/>
      <c r="G88" s="893"/>
      <c r="H88" s="893"/>
      <c r="I88" s="893"/>
      <c r="J88" s="1022"/>
      <c r="K88" s="248"/>
      <c r="L88" s="248"/>
      <c r="M88" s="248"/>
      <c r="N88" s="248"/>
      <c r="O88" s="773"/>
      <c r="P88" s="248"/>
      <c r="Q88" s="248"/>
      <c r="R88" s="248"/>
      <c r="S88" s="248"/>
      <c r="T88" s="773" t="s">
        <v>71</v>
      </c>
      <c r="U88" s="2418">
        <v>3.2974746970369395</v>
      </c>
      <c r="V88" s="2418">
        <v>0.32539965028040019</v>
      </c>
      <c r="W88" s="2418">
        <v>3.2128174759627148</v>
      </c>
      <c r="X88" s="2418">
        <v>6.1467967103544741</v>
      </c>
      <c r="Y88" s="2418">
        <v>-3.3695834610563358</v>
      </c>
      <c r="Z88" s="2418">
        <v>-2.4881390640915879</v>
      </c>
      <c r="AA88" s="2418">
        <v>-1.6569097104456865</v>
      </c>
      <c r="AB88" s="2418">
        <v>-1.5226364471975118</v>
      </c>
      <c r="AC88" s="2418">
        <v>1.6221333743379418</v>
      </c>
      <c r="AD88" s="2418">
        <v>-0.58818234706754513</v>
      </c>
      <c r="AE88" s="2418">
        <v>10.083246941993384</v>
      </c>
      <c r="AF88" s="2418"/>
      <c r="AG88" s="483" t="s">
        <v>1425</v>
      </c>
    </row>
    <row r="89" spans="1:33" s="74" customFormat="1" ht="18.95" customHeight="1" x14ac:dyDescent="0.2">
      <c r="A89" s="92"/>
      <c r="C89" s="472" t="s">
        <v>105</v>
      </c>
      <c r="D89" s="248"/>
      <c r="E89" s="1369"/>
      <c r="F89" s="893"/>
      <c r="G89" s="893"/>
      <c r="H89" s="893"/>
      <c r="I89" s="893"/>
      <c r="J89" s="1022"/>
      <c r="K89" s="248"/>
      <c r="L89" s="248"/>
      <c r="M89" s="248"/>
      <c r="N89" s="248"/>
      <c r="O89" s="773"/>
      <c r="P89" s="248"/>
      <c r="Q89" s="248"/>
      <c r="R89" s="248"/>
      <c r="S89" s="248"/>
      <c r="T89" s="773" t="s">
        <v>71</v>
      </c>
      <c r="U89" s="2418">
        <v>-13.959402672615994</v>
      </c>
      <c r="V89" s="2418">
        <v>1.4520033933746124</v>
      </c>
      <c r="W89" s="2418">
        <v>-2.5256764800478559</v>
      </c>
      <c r="X89" s="2418">
        <v>5.3912231322079673</v>
      </c>
      <c r="Y89" s="2418">
        <v>3.1779382516649246</v>
      </c>
      <c r="Z89" s="2418">
        <v>2.1107010022749728</v>
      </c>
      <c r="AA89" s="2418">
        <v>-0.19081854089164629</v>
      </c>
      <c r="AB89" s="2418">
        <v>4.8617253813983297</v>
      </c>
      <c r="AC89" s="2418">
        <v>2.7278202006250307</v>
      </c>
      <c r="AD89" s="2418">
        <v>-3.780435150177508</v>
      </c>
      <c r="AE89" s="2418">
        <v>-3.7747509720158279</v>
      </c>
      <c r="AF89" s="2418"/>
      <c r="AG89" s="483" t="s">
        <v>1436</v>
      </c>
    </row>
    <row r="90" spans="1:33" s="74" customFormat="1" ht="18.95" customHeight="1" x14ac:dyDescent="0.2">
      <c r="A90" s="92"/>
      <c r="C90" s="472" t="s">
        <v>107</v>
      </c>
      <c r="D90" s="248"/>
      <c r="E90" s="1369"/>
      <c r="F90" s="893"/>
      <c r="G90" s="893"/>
      <c r="H90" s="893"/>
      <c r="I90" s="893"/>
      <c r="J90" s="1022"/>
      <c r="K90" s="248"/>
      <c r="L90" s="248"/>
      <c r="M90" s="248"/>
      <c r="N90" s="248"/>
      <c r="O90" s="773"/>
      <c r="P90" s="248"/>
      <c r="Q90" s="248"/>
      <c r="R90" s="248"/>
      <c r="S90" s="248"/>
      <c r="T90" s="773" t="s">
        <v>71</v>
      </c>
      <c r="U90" s="2418">
        <v>3.5117399322421639</v>
      </c>
      <c r="V90" s="2418">
        <v>3.9729710463183521</v>
      </c>
      <c r="W90" s="2418">
        <v>-3.9694092181762008</v>
      </c>
      <c r="X90" s="2418">
        <v>1.4533300646245362</v>
      </c>
      <c r="Y90" s="2418">
        <v>-2.0397698394601371</v>
      </c>
      <c r="Z90" s="2418">
        <v>3.5755321902546378</v>
      </c>
      <c r="AA90" s="2418">
        <v>-1.4125215568646099</v>
      </c>
      <c r="AB90" s="2418">
        <v>-3.8227833116055043</v>
      </c>
      <c r="AC90" s="2418">
        <v>-9.6595882054584692</v>
      </c>
      <c r="AD90" s="2418">
        <v>3.6250878177190859</v>
      </c>
      <c r="AE90" s="2418">
        <v>1.0734612581050573</v>
      </c>
      <c r="AF90" s="2418"/>
      <c r="AG90" s="475" t="s">
        <v>1437</v>
      </c>
    </row>
    <row r="91" spans="1:33" s="74" customFormat="1" ht="18.95" customHeight="1" x14ac:dyDescent="0.2">
      <c r="A91" s="92"/>
      <c r="C91" s="472" t="s">
        <v>95</v>
      </c>
      <c r="D91" s="248"/>
      <c r="E91" s="1369"/>
      <c r="F91" s="893"/>
      <c r="G91" s="893"/>
      <c r="H91" s="893"/>
      <c r="I91" s="893"/>
      <c r="J91" s="1022"/>
      <c r="K91" s="248"/>
      <c r="L91" s="248"/>
      <c r="M91" s="248"/>
      <c r="N91" s="248"/>
      <c r="O91" s="773"/>
      <c r="P91" s="248"/>
      <c r="Q91" s="248"/>
      <c r="R91" s="248"/>
      <c r="S91" s="248"/>
      <c r="T91" s="773" t="s">
        <v>71</v>
      </c>
      <c r="U91" s="2418">
        <v>-1.0759879218121715</v>
      </c>
      <c r="V91" s="2418">
        <v>-0.15201268189212191</v>
      </c>
      <c r="W91" s="2418">
        <v>-4.6195778224081945</v>
      </c>
      <c r="X91" s="2418">
        <v>1.4293177851257832</v>
      </c>
      <c r="Y91" s="2418">
        <v>-3.8114117284760218</v>
      </c>
      <c r="Z91" s="2418">
        <v>6.5343646043198422</v>
      </c>
      <c r="AA91" s="2418">
        <v>0.70581864305214737</v>
      </c>
      <c r="AB91" s="2418">
        <v>-6.9039120140127146</v>
      </c>
      <c r="AC91" s="2418">
        <v>-13.7879137036094</v>
      </c>
      <c r="AD91" s="2418">
        <v>6.4632988016567694</v>
      </c>
      <c r="AE91" s="2418">
        <v>-0.66106876888668564</v>
      </c>
      <c r="AF91" s="2418"/>
      <c r="AG91" s="483" t="s">
        <v>1424</v>
      </c>
    </row>
    <row r="92" spans="1:33" s="74" customFormat="1" ht="18.95" customHeight="1" x14ac:dyDescent="0.2">
      <c r="A92" s="92"/>
      <c r="C92" s="472" t="s">
        <v>10</v>
      </c>
      <c r="D92" s="248"/>
      <c r="E92" s="1369"/>
      <c r="F92" s="893"/>
      <c r="G92" s="893"/>
      <c r="H92" s="893"/>
      <c r="I92" s="893"/>
      <c r="J92" s="1022"/>
      <c r="K92" s="248"/>
      <c r="L92" s="248"/>
      <c r="M92" s="248"/>
      <c r="N92" s="248"/>
      <c r="O92" s="773"/>
      <c r="P92" s="248"/>
      <c r="Q92" s="248"/>
      <c r="R92" s="248"/>
      <c r="S92" s="248"/>
      <c r="T92" s="773" t="s">
        <v>71</v>
      </c>
      <c r="U92" s="2418">
        <v>7.4875642105570961</v>
      </c>
      <c r="V92" s="2418">
        <v>7.2303398394515161</v>
      </c>
      <c r="W92" s="2418">
        <v>-3.483250207080224</v>
      </c>
      <c r="X92" s="2418">
        <v>1.470947753111318</v>
      </c>
      <c r="Y92" s="2418">
        <v>-0.78102418858164713</v>
      </c>
      <c r="Z92" s="2418">
        <v>1.5884550306571654</v>
      </c>
      <c r="AA92" s="2418">
        <v>-2.8739869719196065</v>
      </c>
      <c r="AB92" s="2418">
        <v>-1.6214197249281526</v>
      </c>
      <c r="AC92" s="2418">
        <v>-6.8483595480484443</v>
      </c>
      <c r="AD92" s="2418">
        <v>1.7933833887891826</v>
      </c>
      <c r="AE92" s="2418">
        <v>2.2835243099103675</v>
      </c>
      <c r="AF92" s="2418"/>
      <c r="AG92" s="483" t="s">
        <v>1425</v>
      </c>
    </row>
    <row r="93" spans="1:33" s="74" customFormat="1" ht="18.95" customHeight="1" x14ac:dyDescent="0.2">
      <c r="A93" s="92"/>
      <c r="C93" s="472" t="s">
        <v>109</v>
      </c>
      <c r="D93" s="248"/>
      <c r="E93" s="1369"/>
      <c r="F93" s="893"/>
      <c r="G93" s="893"/>
      <c r="H93" s="893"/>
      <c r="I93" s="893"/>
      <c r="J93" s="1022"/>
      <c r="K93" s="248"/>
      <c r="L93" s="248"/>
      <c r="M93" s="248"/>
      <c r="N93" s="248"/>
      <c r="O93" s="773"/>
      <c r="P93" s="248"/>
      <c r="Q93" s="248"/>
      <c r="R93" s="248"/>
      <c r="S93" s="248"/>
      <c r="T93" s="773" t="s">
        <v>71</v>
      </c>
      <c r="U93" s="2418">
        <v>1.5470977425472432</v>
      </c>
      <c r="V93" s="2418">
        <v>-6.0344672576161162</v>
      </c>
      <c r="W93" s="2418">
        <v>6.7532476803868535</v>
      </c>
      <c r="X93" s="2418">
        <v>0.1392179382773584</v>
      </c>
      <c r="Y93" s="2418">
        <v>2.62844382210492</v>
      </c>
      <c r="Z93" s="2418">
        <v>4.6024858258139512</v>
      </c>
      <c r="AA93" s="2418">
        <v>-1.1914677666687301</v>
      </c>
      <c r="AB93" s="2418">
        <v>-1.2505637788364221</v>
      </c>
      <c r="AC93" s="2418">
        <v>-35.919712475429677</v>
      </c>
      <c r="AD93" s="2418">
        <v>12.962038666069574</v>
      </c>
      <c r="AE93" s="2418">
        <v>11.115865781641032</v>
      </c>
      <c r="AF93" s="2418"/>
      <c r="AG93" s="475" t="s">
        <v>1438</v>
      </c>
    </row>
    <row r="94" spans="1:33" s="74" customFormat="1" ht="18.95" customHeight="1" x14ac:dyDescent="0.2">
      <c r="A94" s="92"/>
      <c r="C94" s="472" t="s">
        <v>110</v>
      </c>
      <c r="D94" s="248"/>
      <c r="E94" s="1369"/>
      <c r="F94" s="893"/>
      <c r="G94" s="893"/>
      <c r="H94" s="893"/>
      <c r="I94" s="893"/>
      <c r="J94" s="1022"/>
      <c r="K94" s="248"/>
      <c r="L94" s="248"/>
      <c r="M94" s="248"/>
      <c r="N94" s="248"/>
      <c r="O94" s="773"/>
      <c r="P94" s="248"/>
      <c r="Q94" s="248"/>
      <c r="R94" s="248"/>
      <c r="S94" s="248"/>
      <c r="T94" s="773" t="s">
        <v>71</v>
      </c>
      <c r="U94" s="2418">
        <v>-7.4418087278820266</v>
      </c>
      <c r="V94" s="2418">
        <v>6.4542938347443179</v>
      </c>
      <c r="W94" s="2418">
        <v>-3.5000265898150418</v>
      </c>
      <c r="X94" s="2418">
        <v>-4.2936323836462176</v>
      </c>
      <c r="Y94" s="2418">
        <v>3.6665516684679211</v>
      </c>
      <c r="Z94" s="2418">
        <v>2.7372276490586378</v>
      </c>
      <c r="AA94" s="2418">
        <v>-1.5762791689897138</v>
      </c>
      <c r="AB94" s="2418">
        <v>-9.4151083735099839</v>
      </c>
      <c r="AC94" s="2418">
        <v>-41.413023041555306</v>
      </c>
      <c r="AD94" s="2418">
        <v>3.9895059457992765</v>
      </c>
      <c r="AE94" s="2418">
        <v>34.495661985278204</v>
      </c>
      <c r="AF94" s="2418"/>
      <c r="AG94" s="475" t="s">
        <v>631</v>
      </c>
    </row>
    <row r="95" spans="1:33" s="74" customFormat="1" ht="18.95" customHeight="1" x14ac:dyDescent="0.2">
      <c r="A95" s="92"/>
      <c r="C95" s="472" t="s">
        <v>111</v>
      </c>
      <c r="D95" s="248"/>
      <c r="E95" s="1369"/>
      <c r="F95" s="893"/>
      <c r="G95" s="893"/>
      <c r="H95" s="893"/>
      <c r="I95" s="893"/>
      <c r="J95" s="1022"/>
      <c r="K95" s="248"/>
      <c r="L95" s="248"/>
      <c r="M95" s="248"/>
      <c r="N95" s="248"/>
      <c r="O95" s="773"/>
      <c r="P95" s="248"/>
      <c r="Q95" s="248"/>
      <c r="R95" s="248"/>
      <c r="S95" s="248"/>
      <c r="T95" s="773" t="s">
        <v>71</v>
      </c>
      <c r="U95" s="2418">
        <v>-2.5344669255290997</v>
      </c>
      <c r="V95" s="2418">
        <v>0.94317833076071889</v>
      </c>
      <c r="W95" s="2418">
        <v>-4.2026401077928988</v>
      </c>
      <c r="X95" s="2418">
        <v>5.1963459308921767</v>
      </c>
      <c r="Y95" s="2418">
        <v>1.6107643981100983</v>
      </c>
      <c r="Z95" s="2418">
        <v>-4.9610179962433776E-2</v>
      </c>
      <c r="AA95" s="2418">
        <v>-1.7770638430381069E-2</v>
      </c>
      <c r="AB95" s="2418">
        <v>-3.5783713336485556</v>
      </c>
      <c r="AC95" s="2418">
        <v>2.6239689421355461</v>
      </c>
      <c r="AD95" s="2418">
        <v>2.2041964082041954</v>
      </c>
      <c r="AE95" s="2418">
        <v>-1.9149632546126782</v>
      </c>
      <c r="AF95" s="2418"/>
      <c r="AG95" s="483" t="s">
        <v>440</v>
      </c>
    </row>
    <row r="96" spans="1:33" s="74" customFormat="1" ht="18.95" customHeight="1" x14ac:dyDescent="0.2">
      <c r="A96" s="92"/>
      <c r="C96" s="472" t="s">
        <v>96</v>
      </c>
      <c r="D96" s="248"/>
      <c r="E96" s="1369"/>
      <c r="F96" s="893"/>
      <c r="G96" s="893"/>
      <c r="H96" s="893"/>
      <c r="I96" s="893"/>
      <c r="J96" s="1022"/>
      <c r="K96" s="248"/>
      <c r="L96" s="248"/>
      <c r="M96" s="248"/>
      <c r="N96" s="248"/>
      <c r="O96" s="773"/>
      <c r="P96" s="248"/>
      <c r="Q96" s="248"/>
      <c r="R96" s="248"/>
      <c r="S96" s="248"/>
      <c r="T96" s="773" t="s">
        <v>71</v>
      </c>
      <c r="U96" s="2418">
        <v>-0.65120501372654127</v>
      </c>
      <c r="V96" s="2418">
        <v>2.0708530678541281</v>
      </c>
      <c r="W96" s="2418">
        <v>-4.8820945564107765</v>
      </c>
      <c r="X96" s="2418">
        <v>1.4988004405722677</v>
      </c>
      <c r="Y96" s="2418">
        <v>1.7043474785663371</v>
      </c>
      <c r="Z96" s="2418">
        <v>0.54764776321347686</v>
      </c>
      <c r="AA96" s="2418">
        <v>3.4232429052807545</v>
      </c>
      <c r="AB96" s="2418">
        <v>-3.7915504779849396</v>
      </c>
      <c r="AC96" s="2418">
        <v>7.7798337642311255</v>
      </c>
      <c r="AD96" s="2418">
        <v>-2.1049537288782227</v>
      </c>
      <c r="AE96" s="2418">
        <v>-3.0118851530627544</v>
      </c>
      <c r="AF96" s="2418"/>
      <c r="AG96" s="483" t="s">
        <v>1424</v>
      </c>
    </row>
    <row r="97" spans="1:33" s="74" customFormat="1" ht="18.95" customHeight="1" x14ac:dyDescent="0.2">
      <c r="A97" s="92"/>
      <c r="C97" s="472" t="s">
        <v>12</v>
      </c>
      <c r="D97" s="248"/>
      <c r="E97" s="1369"/>
      <c r="F97" s="893"/>
      <c r="G97" s="893"/>
      <c r="H97" s="893"/>
      <c r="I97" s="893"/>
      <c r="J97" s="1022"/>
      <c r="K97" s="773"/>
      <c r="L97" s="773"/>
      <c r="M97" s="773"/>
      <c r="N97" s="1022"/>
      <c r="O97" s="773"/>
      <c r="P97" s="773"/>
      <c r="Q97" s="773"/>
      <c r="R97" s="773"/>
      <c r="S97" s="773"/>
      <c r="T97" s="773" t="s">
        <v>71</v>
      </c>
      <c r="U97" s="2422">
        <v>-6.2133814486240668</v>
      </c>
      <c r="V97" s="2422">
        <v>-1.4037909049944175</v>
      </c>
      <c r="W97" s="2422">
        <v>-2.7529239210477119</v>
      </c>
      <c r="X97" s="2422">
        <v>12.775713295221603</v>
      </c>
      <c r="Y97" s="2422">
        <v>1.4383223187758976</v>
      </c>
      <c r="Z97" s="2422">
        <v>-1.133024523252002</v>
      </c>
      <c r="AA97" s="2422">
        <v>-6.1593163859413824</v>
      </c>
      <c r="AB97" s="2422">
        <v>-3.17673319394568</v>
      </c>
      <c r="AC97" s="2422">
        <v>-6.581362505447597</v>
      </c>
      <c r="AD97" s="2422">
        <v>10.738615219791692</v>
      </c>
      <c r="AE97" s="2418">
        <v>-1.8275862833261325E-2</v>
      </c>
      <c r="AF97" s="2422"/>
      <c r="AG97" s="475" t="s">
        <v>1425</v>
      </c>
    </row>
    <row r="98" spans="1:33" s="74" customFormat="1" ht="18.95" customHeight="1" x14ac:dyDescent="0.2">
      <c r="A98" s="92"/>
      <c r="C98" s="472" t="s">
        <v>112</v>
      </c>
      <c r="D98" s="248"/>
      <c r="E98" s="1369"/>
      <c r="F98" s="893"/>
      <c r="G98" s="893"/>
      <c r="H98" s="893"/>
      <c r="I98" s="893"/>
      <c r="J98" s="1022"/>
      <c r="K98" s="248"/>
      <c r="L98" s="248"/>
      <c r="M98" s="248"/>
      <c r="N98" s="248"/>
      <c r="O98" s="773"/>
      <c r="P98" s="248"/>
      <c r="Q98" s="248"/>
      <c r="R98" s="248"/>
      <c r="S98" s="248"/>
      <c r="T98" s="773" t="s">
        <v>71</v>
      </c>
      <c r="U98" s="2418">
        <v>4.6317532327799338</v>
      </c>
      <c r="V98" s="2418">
        <v>6.4201920256041323</v>
      </c>
      <c r="W98" s="2418">
        <v>-2.0166309602123622</v>
      </c>
      <c r="X98" s="2418">
        <v>6.2222672170900051</v>
      </c>
      <c r="Y98" s="2418">
        <v>-3.9759143113614726</v>
      </c>
      <c r="Z98" s="2418">
        <v>2.7706477882205816</v>
      </c>
      <c r="AA98" s="2418">
        <v>-3.5201260279881796</v>
      </c>
      <c r="AB98" s="2418">
        <v>-0.2087506559275476</v>
      </c>
      <c r="AC98" s="2418">
        <v>2.4573162334167842</v>
      </c>
      <c r="AD98" s="2418">
        <v>7.5052822525334628</v>
      </c>
      <c r="AE98" s="2418">
        <v>0.32648894903590797</v>
      </c>
      <c r="AF98" s="2418"/>
      <c r="AG98" s="475" t="s">
        <v>131</v>
      </c>
    </row>
    <row r="99" spans="1:33" s="74" customFormat="1" ht="18.95" customHeight="1" x14ac:dyDescent="0.2">
      <c r="A99" s="92"/>
      <c r="C99" s="472" t="s">
        <v>114</v>
      </c>
      <c r="D99" s="248"/>
      <c r="E99" s="1369"/>
      <c r="F99" s="893"/>
      <c r="G99" s="893"/>
      <c r="H99" s="893"/>
      <c r="I99" s="893"/>
      <c r="J99" s="1022"/>
      <c r="K99" s="248"/>
      <c r="L99" s="248"/>
      <c r="M99" s="248"/>
      <c r="N99" s="248"/>
      <c r="O99" s="773"/>
      <c r="P99" s="248"/>
      <c r="Q99" s="248"/>
      <c r="R99" s="248"/>
      <c r="S99" s="248"/>
      <c r="T99" s="773" t="s">
        <v>71</v>
      </c>
      <c r="U99" s="2418">
        <v>-1.3076306542014748E-4</v>
      </c>
      <c r="V99" s="2418">
        <v>0.82441402424917598</v>
      </c>
      <c r="W99" s="2418">
        <v>4.0245057759391578E-2</v>
      </c>
      <c r="X99" s="2418">
        <v>0.6820464343513688</v>
      </c>
      <c r="Y99" s="2418">
        <v>0.47501254102408907</v>
      </c>
      <c r="Z99" s="2418">
        <v>1.5455734033440915</v>
      </c>
      <c r="AA99" s="2418">
        <v>-0.62892458726324652</v>
      </c>
      <c r="AB99" s="2418">
        <v>-1.2427126958992951</v>
      </c>
      <c r="AC99" s="2418">
        <v>-0.91430351856005565</v>
      </c>
      <c r="AD99" s="2418">
        <v>-0.33779030978253743</v>
      </c>
      <c r="AE99" s="2418">
        <v>0.14520028363300685</v>
      </c>
      <c r="AF99" s="2418"/>
      <c r="AG99" s="475" t="s">
        <v>133</v>
      </c>
    </row>
    <row r="100" spans="1:33" s="74" customFormat="1" ht="18.95" customHeight="1" x14ac:dyDescent="0.2">
      <c r="A100" s="92"/>
      <c r="C100" s="472" t="s">
        <v>97</v>
      </c>
      <c r="D100" s="248"/>
      <c r="E100" s="1369"/>
      <c r="F100" s="893"/>
      <c r="G100" s="893"/>
      <c r="H100" s="893"/>
      <c r="I100" s="893"/>
      <c r="J100" s="1022"/>
      <c r="K100" s="248"/>
      <c r="L100" s="248"/>
      <c r="M100" s="248"/>
      <c r="N100" s="248"/>
      <c r="O100" s="773"/>
      <c r="P100" s="248"/>
      <c r="Q100" s="248"/>
      <c r="R100" s="248"/>
      <c r="S100" s="248"/>
      <c r="T100" s="773" t="s">
        <v>71</v>
      </c>
      <c r="U100" s="2418">
        <v>0.30357613670599637</v>
      </c>
      <c r="V100" s="2418">
        <v>0.78800275724135727</v>
      </c>
      <c r="W100" s="2418">
        <v>-3.8923082125774666E-2</v>
      </c>
      <c r="X100" s="2418">
        <v>-0.8388106401230333</v>
      </c>
      <c r="Y100" s="2418">
        <v>-0.36301100917647267</v>
      </c>
      <c r="Z100" s="2418">
        <v>0.14940967940222372</v>
      </c>
      <c r="AA100" s="2418">
        <v>-2.0433201384040256E-2</v>
      </c>
      <c r="AB100" s="2418">
        <v>-0.81094603431024481</v>
      </c>
      <c r="AC100" s="2418">
        <v>0.83542300090115873</v>
      </c>
      <c r="AD100" s="2418">
        <v>0.65746944657081308</v>
      </c>
      <c r="AE100" s="2418">
        <v>0.6157790135044916</v>
      </c>
      <c r="AF100" s="2418"/>
      <c r="AG100" s="483" t="s">
        <v>1424</v>
      </c>
    </row>
    <row r="101" spans="1:33" s="74" customFormat="1" ht="18.95" customHeight="1" x14ac:dyDescent="0.2">
      <c r="A101" s="92"/>
      <c r="C101" s="472" t="s">
        <v>98</v>
      </c>
      <c r="D101" s="248"/>
      <c r="E101" s="1369"/>
      <c r="F101" s="893"/>
      <c r="G101" s="893"/>
      <c r="H101" s="893"/>
      <c r="I101" s="893"/>
      <c r="J101" s="1022"/>
      <c r="K101" s="248"/>
      <c r="L101" s="248"/>
      <c r="M101" s="248"/>
      <c r="N101" s="248"/>
      <c r="O101" s="773"/>
      <c r="P101" s="248"/>
      <c r="Q101" s="248"/>
      <c r="R101" s="248"/>
      <c r="S101" s="248"/>
      <c r="T101" s="773" t="s">
        <v>71</v>
      </c>
      <c r="U101" s="2418">
        <v>-2.3305586661281352</v>
      </c>
      <c r="V101" s="2418">
        <v>1.1184194755410992</v>
      </c>
      <c r="W101" s="2418">
        <v>0.68576968441542707</v>
      </c>
      <c r="X101" s="2418">
        <v>12.569228650899046</v>
      </c>
      <c r="Y101" s="2418">
        <v>6.1872850663255985</v>
      </c>
      <c r="Z101" s="2418">
        <v>10.259047201361128</v>
      </c>
      <c r="AA101" s="2418">
        <v>-4.0114272639651389</v>
      </c>
      <c r="AB101" s="2418">
        <v>-3.699618530776938</v>
      </c>
      <c r="AC101" s="2418">
        <v>-10.959242906783684</v>
      </c>
      <c r="AD101" s="2418">
        <v>-6.8092232566597914</v>
      </c>
      <c r="AE101" s="2418">
        <v>-3.1027159846869878</v>
      </c>
      <c r="AF101" s="2418"/>
      <c r="AG101" s="483" t="s">
        <v>1425</v>
      </c>
    </row>
    <row r="102" spans="1:33" s="74" customFormat="1" ht="18.95" customHeight="1" x14ac:dyDescent="0.2">
      <c r="A102" s="92"/>
      <c r="C102" s="472" t="s">
        <v>116</v>
      </c>
      <c r="D102" s="248"/>
      <c r="E102" s="1369"/>
      <c r="F102" s="893"/>
      <c r="G102" s="893"/>
      <c r="H102" s="893"/>
      <c r="I102" s="893"/>
      <c r="J102" s="1022"/>
      <c r="K102" s="248"/>
      <c r="L102" s="248"/>
      <c r="M102" s="248"/>
      <c r="N102" s="248"/>
      <c r="O102" s="773"/>
      <c r="P102" s="248"/>
      <c r="Q102" s="248"/>
      <c r="R102" s="248"/>
      <c r="S102" s="248"/>
      <c r="T102" s="773" t="s">
        <v>71</v>
      </c>
      <c r="U102" s="2418">
        <v>-3.6515151028096882</v>
      </c>
      <c r="V102" s="2418">
        <v>3.8369287999713952</v>
      </c>
      <c r="W102" s="2418">
        <v>-4.2095680329809486</v>
      </c>
      <c r="X102" s="2418">
        <v>4.9905711138775954</v>
      </c>
      <c r="Y102" s="2418">
        <v>2.5106935124465712</v>
      </c>
      <c r="Z102" s="2418">
        <v>-0.71242753208695664</v>
      </c>
      <c r="AA102" s="2418">
        <v>-2.4531108233549426</v>
      </c>
      <c r="AB102" s="2418">
        <v>0.31442870222668784</v>
      </c>
      <c r="AC102" s="2418">
        <v>-7.69712770265496E-2</v>
      </c>
      <c r="AD102" s="2418">
        <v>2.5960180298453484</v>
      </c>
      <c r="AE102" s="2418">
        <v>7.6676424529245724</v>
      </c>
      <c r="AF102" s="2418"/>
      <c r="AG102" s="483" t="s">
        <v>134</v>
      </c>
    </row>
    <row r="103" spans="1:33" s="74" customFormat="1" ht="18.95" customHeight="1" x14ac:dyDescent="0.2">
      <c r="A103" s="92"/>
      <c r="C103" s="472" t="s">
        <v>117</v>
      </c>
      <c r="D103" s="248"/>
      <c r="E103" s="1369"/>
      <c r="F103" s="893"/>
      <c r="G103" s="893"/>
      <c r="H103" s="893"/>
      <c r="I103" s="893"/>
      <c r="J103" s="1022"/>
      <c r="K103" s="248"/>
      <c r="L103" s="248"/>
      <c r="M103" s="248"/>
      <c r="N103" s="248"/>
      <c r="O103" s="773"/>
      <c r="P103" s="248"/>
      <c r="Q103" s="248"/>
      <c r="R103" s="248"/>
      <c r="S103" s="248"/>
      <c r="T103" s="773" t="s">
        <v>71</v>
      </c>
      <c r="U103" s="2418">
        <v>-1.1598918148569282</v>
      </c>
      <c r="V103" s="2418">
        <v>-3.1743603815687083</v>
      </c>
      <c r="W103" s="2418">
        <v>-0.47535001978953328</v>
      </c>
      <c r="X103" s="2418">
        <v>1.8089325179409421</v>
      </c>
      <c r="Y103" s="2418">
        <v>0.51294224836408997</v>
      </c>
      <c r="Z103" s="2418">
        <v>1.140402396692175</v>
      </c>
      <c r="AA103" s="2418">
        <v>1.3382349174696495</v>
      </c>
      <c r="AB103" s="2418">
        <v>-0.56264509800589835</v>
      </c>
      <c r="AC103" s="2418">
        <v>20.630444870384434</v>
      </c>
      <c r="AD103" s="2418">
        <v>-15.323336657107989</v>
      </c>
      <c r="AE103" s="2418">
        <v>-2.9054612858531725</v>
      </c>
      <c r="AF103" s="2418"/>
      <c r="AG103" s="475" t="s">
        <v>136</v>
      </c>
    </row>
    <row r="104" spans="1:33" s="74" customFormat="1" ht="18.95" customHeight="1" x14ac:dyDescent="0.2">
      <c r="A104" s="92"/>
      <c r="C104" s="472" t="s">
        <v>118</v>
      </c>
      <c r="D104" s="248"/>
      <c r="E104" s="1369"/>
      <c r="F104" s="893"/>
      <c r="G104" s="893"/>
      <c r="H104" s="893"/>
      <c r="I104" s="893"/>
      <c r="J104" s="1022"/>
      <c r="K104" s="248"/>
      <c r="L104" s="248"/>
      <c r="M104" s="248"/>
      <c r="N104" s="248"/>
      <c r="O104" s="773"/>
      <c r="P104" s="248"/>
      <c r="Q104" s="248"/>
      <c r="R104" s="248"/>
      <c r="S104" s="248"/>
      <c r="T104" s="773" t="s">
        <v>71</v>
      </c>
      <c r="U104" s="2418">
        <v>-0.89926581762027613</v>
      </c>
      <c r="V104" s="2418">
        <v>-1.6773346898268149</v>
      </c>
      <c r="W104" s="2418">
        <v>-0.72405814546566694</v>
      </c>
      <c r="X104" s="2418">
        <v>0.11654849565598813</v>
      </c>
      <c r="Y104" s="2418">
        <v>-0.88583322177823165</v>
      </c>
      <c r="Z104" s="2418">
        <v>-3.0149043205496273E-2</v>
      </c>
      <c r="AA104" s="2418">
        <v>-8.0227385874342971E-2</v>
      </c>
      <c r="AB104" s="2418">
        <v>0.87417389902526565</v>
      </c>
      <c r="AC104" s="2418">
        <v>0.69285242132868241</v>
      </c>
      <c r="AD104" s="2418">
        <v>-0.11487295553526122</v>
      </c>
      <c r="AE104" s="2418">
        <v>1.7301544491944432</v>
      </c>
      <c r="AF104" s="2418"/>
      <c r="AG104" s="475" t="s">
        <v>137</v>
      </c>
    </row>
    <row r="105" spans="1:33" s="74" customFormat="1" ht="18.95" customHeight="1" x14ac:dyDescent="0.2">
      <c r="A105" s="92"/>
      <c r="C105" s="472" t="s">
        <v>119</v>
      </c>
      <c r="D105" s="248"/>
      <c r="E105" s="1369"/>
      <c r="F105" s="893"/>
      <c r="G105" s="893"/>
      <c r="H105" s="893"/>
      <c r="I105" s="893"/>
      <c r="J105" s="1022"/>
      <c r="K105" s="248"/>
      <c r="L105" s="248"/>
      <c r="M105" s="248"/>
      <c r="N105" s="248"/>
      <c r="O105" s="773"/>
      <c r="P105" s="248"/>
      <c r="Q105" s="248"/>
      <c r="R105" s="248"/>
      <c r="S105" s="248"/>
      <c r="T105" s="773" t="s">
        <v>71</v>
      </c>
      <c r="U105" s="2418">
        <v>4.0432336427307591</v>
      </c>
      <c r="V105" s="2418">
        <v>2.781093525735745</v>
      </c>
      <c r="W105" s="2418">
        <v>0.5365727503127804</v>
      </c>
      <c r="X105" s="2418">
        <v>6.5585380026700335</v>
      </c>
      <c r="Y105" s="2418">
        <v>1.8594613968516249</v>
      </c>
      <c r="Z105" s="2418">
        <v>-0.63549180233811731</v>
      </c>
      <c r="AA105" s="2418">
        <v>1.9241547671981607</v>
      </c>
      <c r="AB105" s="2418">
        <v>3.1569445593268464</v>
      </c>
      <c r="AC105" s="2418">
        <v>0.26094591902361408</v>
      </c>
      <c r="AD105" s="2418">
        <v>4.683113904411873</v>
      </c>
      <c r="AE105" s="2418">
        <v>4.5820285923344528</v>
      </c>
      <c r="AF105" s="2418"/>
      <c r="AG105" s="475" t="s">
        <v>138</v>
      </c>
    </row>
    <row r="106" spans="1:33" s="74" customFormat="1" ht="18.95" customHeight="1" x14ac:dyDescent="0.2">
      <c r="A106" s="92"/>
      <c r="C106" s="472" t="s">
        <v>120</v>
      </c>
      <c r="D106" s="248"/>
      <c r="E106" s="1369"/>
      <c r="F106" s="893"/>
      <c r="G106" s="893"/>
      <c r="H106" s="893"/>
      <c r="I106" s="893"/>
      <c r="J106" s="1022"/>
      <c r="K106" s="248"/>
      <c r="L106" s="248"/>
      <c r="M106" s="248"/>
      <c r="N106" s="248"/>
      <c r="O106" s="773"/>
      <c r="P106" s="248"/>
      <c r="Q106" s="248"/>
      <c r="R106" s="248"/>
      <c r="S106" s="248"/>
      <c r="T106" s="773" t="s">
        <v>71</v>
      </c>
      <c r="U106" s="2418">
        <v>-3.6603793453327427</v>
      </c>
      <c r="V106" s="2418">
        <v>-3.2383790216755748</v>
      </c>
      <c r="W106" s="2418">
        <v>-4.2621718452565016</v>
      </c>
      <c r="X106" s="2418">
        <v>-2.723996316739663</v>
      </c>
      <c r="Y106" s="2418">
        <v>-3.9253670577866218</v>
      </c>
      <c r="Z106" s="2418">
        <v>0.94221398938219014</v>
      </c>
      <c r="AA106" s="2418">
        <v>-2.0482106171759384</v>
      </c>
      <c r="AB106" s="2418">
        <v>-1.3352076717961681</v>
      </c>
      <c r="AC106" s="2418">
        <v>-10.691287434526242</v>
      </c>
      <c r="AD106" s="2418">
        <v>6.9625392299046407</v>
      </c>
      <c r="AE106" s="2418">
        <v>4.9195129663282211</v>
      </c>
      <c r="AF106" s="2418"/>
      <c r="AG106" s="475" t="s">
        <v>139</v>
      </c>
    </row>
    <row r="107" spans="1:33" s="74" customFormat="1" ht="18.95" customHeight="1" x14ac:dyDescent="0.2">
      <c r="A107" s="92"/>
      <c r="C107" s="1121" t="s">
        <v>1307</v>
      </c>
      <c r="D107" s="807"/>
      <c r="E107" s="1370"/>
      <c r="F107" s="891"/>
      <c r="G107" s="891"/>
      <c r="H107" s="891"/>
      <c r="I107" s="891"/>
      <c r="J107" s="1371"/>
      <c r="K107" s="807"/>
      <c r="L107" s="807"/>
      <c r="M107" s="807"/>
      <c r="N107" s="807"/>
      <c r="O107" s="894"/>
      <c r="P107" s="807"/>
      <c r="Q107" s="807"/>
      <c r="R107" s="807"/>
      <c r="S107" s="807"/>
      <c r="T107" s="894" t="s">
        <v>71</v>
      </c>
      <c r="U107" s="2406">
        <v>-0.16174375659648854</v>
      </c>
      <c r="V107" s="2406">
        <v>1.8758162629756603</v>
      </c>
      <c r="W107" s="2406">
        <v>-1.8627578331412931</v>
      </c>
      <c r="X107" s="2406">
        <v>1.7798033073251229</v>
      </c>
      <c r="Y107" s="2406">
        <v>0.96523365392433558</v>
      </c>
      <c r="Z107" s="2406">
        <v>1.9510016910239569</v>
      </c>
      <c r="AA107" s="2406">
        <v>1.2406063529819988</v>
      </c>
      <c r="AB107" s="2406">
        <v>-1.7063945745941944</v>
      </c>
      <c r="AC107" s="2406">
        <v>-4.3845531440299563</v>
      </c>
      <c r="AD107" s="2406">
        <v>2.6316761783966802</v>
      </c>
      <c r="AE107" s="2406">
        <v>3.5329753658797758</v>
      </c>
      <c r="AF107" s="2406"/>
      <c r="AG107" s="1116" t="s">
        <v>140</v>
      </c>
    </row>
    <row r="108" spans="1:33" s="74" customFormat="1" ht="18.95" customHeight="1" x14ac:dyDescent="0.2">
      <c r="A108" s="92"/>
      <c r="C108" s="1121" t="s">
        <v>122</v>
      </c>
      <c r="D108" s="807"/>
      <c r="E108" s="1370"/>
      <c r="F108" s="891"/>
      <c r="G108" s="891"/>
      <c r="H108" s="891"/>
      <c r="I108" s="891"/>
      <c r="J108" s="1371"/>
      <c r="K108" s="807"/>
      <c r="L108" s="807"/>
      <c r="M108" s="807"/>
      <c r="N108" s="807"/>
      <c r="O108" s="894"/>
      <c r="P108" s="807"/>
      <c r="Q108" s="807"/>
      <c r="R108" s="807"/>
      <c r="S108" s="807"/>
      <c r="T108" s="894" t="s">
        <v>71</v>
      </c>
      <c r="U108" s="2406">
        <v>-1.5889831580740865</v>
      </c>
      <c r="V108" s="2406">
        <v>-0.31953160842557171</v>
      </c>
      <c r="W108" s="2406">
        <v>-8.7550700287197802E-2</v>
      </c>
      <c r="X108" s="2406">
        <v>6.5541182680429744</v>
      </c>
      <c r="Y108" s="2406">
        <v>-3.0890969595231743</v>
      </c>
      <c r="Z108" s="2406">
        <v>2.0905243238119375</v>
      </c>
      <c r="AA108" s="2406">
        <v>2.0930880108105843</v>
      </c>
      <c r="AB108" s="2406">
        <v>-0.87315166124354304</v>
      </c>
      <c r="AC108" s="2406">
        <v>-2.8381292032365169</v>
      </c>
      <c r="AD108" s="2406">
        <v>-5.5208092594786873</v>
      </c>
      <c r="AE108" s="2406">
        <v>41.852026390384722</v>
      </c>
      <c r="AF108" s="2406"/>
      <c r="AG108" s="1116" t="s">
        <v>142</v>
      </c>
    </row>
    <row r="109" spans="1:33" s="74" customFormat="1" ht="18.95" customHeight="1" thickBot="1" x14ac:dyDescent="0.25">
      <c r="A109" s="92"/>
      <c r="C109" s="1132" t="s">
        <v>123</v>
      </c>
      <c r="D109" s="1133"/>
      <c r="E109" s="1372"/>
      <c r="F109" s="1134"/>
      <c r="G109" s="1134"/>
      <c r="H109" s="1134"/>
      <c r="I109" s="1134"/>
      <c r="J109" s="1373"/>
      <c r="K109" s="1133"/>
      <c r="L109" s="1133"/>
      <c r="M109" s="1133"/>
      <c r="N109" s="1133"/>
      <c r="O109" s="1377"/>
      <c r="P109" s="1133"/>
      <c r="Q109" s="1133"/>
      <c r="R109" s="1133"/>
      <c r="S109" s="1133"/>
      <c r="T109" s="1377" t="s">
        <v>71</v>
      </c>
      <c r="U109" s="2423">
        <v>-0.99366861774630166</v>
      </c>
      <c r="V109" s="2423">
        <v>7.3583692585718286</v>
      </c>
      <c r="W109" s="2423">
        <v>-1.6763422996522448</v>
      </c>
      <c r="X109" s="2423">
        <v>8.209458367579515</v>
      </c>
      <c r="Y109" s="2423">
        <v>-5.5212608142444335</v>
      </c>
      <c r="Z109" s="2423">
        <v>12.572548376348248</v>
      </c>
      <c r="AA109" s="2423">
        <v>-2.1007023138545633</v>
      </c>
      <c r="AB109" s="2423">
        <v>-0.30990159412065399</v>
      </c>
      <c r="AC109" s="2423">
        <v>-13.159746491837742</v>
      </c>
      <c r="AD109" s="2423">
        <v>0.18536156515600588</v>
      </c>
      <c r="AE109" s="2423">
        <v>21.963897461383564</v>
      </c>
      <c r="AF109" s="2418"/>
      <c r="AG109" s="475" t="s">
        <v>144</v>
      </c>
    </row>
    <row r="110" spans="1:33" s="74" customFormat="1" ht="18.95" customHeight="1" thickBot="1" x14ac:dyDescent="0.25">
      <c r="A110" s="92"/>
      <c r="C110" s="1135" t="s">
        <v>149</v>
      </c>
      <c r="D110" s="282"/>
      <c r="E110" s="1374"/>
      <c r="F110" s="929"/>
      <c r="G110" s="929"/>
      <c r="H110" s="929"/>
      <c r="I110" s="929"/>
      <c r="J110" s="1375"/>
      <c r="K110" s="282"/>
      <c r="L110" s="282"/>
      <c r="M110" s="282"/>
      <c r="N110" s="282"/>
      <c r="O110" s="775"/>
      <c r="P110" s="282"/>
      <c r="Q110" s="282"/>
      <c r="R110" s="282"/>
      <c r="S110" s="282"/>
      <c r="T110" s="775" t="s">
        <v>71</v>
      </c>
      <c r="U110" s="2421">
        <v>-0.17342638573021318</v>
      </c>
      <c r="V110" s="2421">
        <v>1.811049492501926</v>
      </c>
      <c r="W110" s="2421">
        <v>-1.8402308504916309</v>
      </c>
      <c r="X110" s="2421">
        <v>1.7957800995104689</v>
      </c>
      <c r="Y110" s="2421">
        <v>0.97469962212239913</v>
      </c>
      <c r="Z110" s="2421">
        <v>1.8302278135247096</v>
      </c>
      <c r="AA110" s="2421">
        <v>1.2981081656668669</v>
      </c>
      <c r="AB110" s="2421">
        <v>-1.7097579019963338</v>
      </c>
      <c r="AC110" s="2421">
        <v>-4.2361180865921995</v>
      </c>
      <c r="AD110" s="2421">
        <v>2.5234152884353822</v>
      </c>
      <c r="AE110" s="2421">
        <v>4.0524849017709919</v>
      </c>
      <c r="AF110" s="2477"/>
      <c r="AG110" s="540" t="s">
        <v>146</v>
      </c>
    </row>
    <row r="111" spans="1:33" s="74" customFormat="1" ht="18.95" customHeight="1" x14ac:dyDescent="0.2">
      <c r="A111" s="92"/>
      <c r="C111" s="1117"/>
      <c r="D111" s="249"/>
      <c r="E111" s="1138"/>
      <c r="F111" s="1119"/>
      <c r="G111" s="1119"/>
      <c r="H111" s="1119"/>
      <c r="I111" s="1119"/>
      <c r="J111" s="1139"/>
      <c r="K111" s="249"/>
      <c r="L111" s="249"/>
      <c r="M111" s="249"/>
      <c r="N111" s="249"/>
      <c r="O111" s="249"/>
      <c r="P111" s="249"/>
      <c r="Q111" s="249"/>
      <c r="R111" s="249"/>
      <c r="S111" s="249"/>
      <c r="T111" s="249"/>
      <c r="U111" s="249"/>
      <c r="V111" s="249"/>
      <c r="W111" s="249"/>
      <c r="X111" s="92"/>
      <c r="Y111" s="92"/>
      <c r="Z111" s="92"/>
      <c r="AA111" s="92"/>
      <c r="AB111" s="92"/>
      <c r="AC111" s="92"/>
      <c r="AD111" s="92"/>
      <c r="AE111" s="92"/>
      <c r="AF111" s="92"/>
      <c r="AG111" s="532"/>
    </row>
    <row r="112" spans="1:33" s="74" customFormat="1" ht="18.95" customHeight="1" x14ac:dyDescent="0.2">
      <c r="A112" s="92"/>
      <c r="C112" s="1117"/>
      <c r="D112" s="249"/>
      <c r="E112" s="1138"/>
      <c r="F112" s="1119"/>
      <c r="G112" s="1119"/>
      <c r="H112" s="1119"/>
      <c r="I112" s="1119"/>
      <c r="J112" s="1139"/>
      <c r="K112" s="249"/>
      <c r="L112" s="249"/>
      <c r="M112" s="249"/>
      <c r="N112" s="249"/>
      <c r="O112" s="249"/>
      <c r="P112" s="249"/>
      <c r="Q112" s="249"/>
      <c r="R112" s="249"/>
      <c r="S112" s="249"/>
      <c r="T112" s="249"/>
      <c r="U112" s="249"/>
      <c r="V112" s="249"/>
      <c r="W112" s="249"/>
      <c r="X112" s="92"/>
      <c r="Y112" s="92"/>
      <c r="Z112" s="92"/>
      <c r="AA112" s="92"/>
      <c r="AB112" s="92"/>
      <c r="AC112" s="92"/>
      <c r="AD112" s="92"/>
      <c r="AE112" s="92"/>
      <c r="AF112" s="92"/>
      <c r="AG112" s="532"/>
    </row>
    <row r="113" spans="1:34" s="74" customFormat="1" ht="18.95" customHeight="1" x14ac:dyDescent="0.2">
      <c r="A113" s="92"/>
      <c r="C113" s="1117"/>
      <c r="D113" s="249"/>
      <c r="E113" s="1138"/>
      <c r="F113" s="1119"/>
      <c r="G113" s="1119"/>
      <c r="H113" s="1119"/>
      <c r="I113" s="1119"/>
      <c r="J113" s="1139"/>
      <c r="K113" s="249"/>
      <c r="L113" s="249"/>
      <c r="M113" s="249"/>
      <c r="N113" s="249"/>
      <c r="O113" s="249"/>
      <c r="P113" s="249"/>
      <c r="Q113" s="249"/>
      <c r="R113" s="249"/>
      <c r="S113" s="249"/>
      <c r="T113" s="249"/>
      <c r="U113" s="249"/>
      <c r="V113" s="249"/>
      <c r="W113" s="249"/>
      <c r="X113" s="92"/>
      <c r="Y113" s="92"/>
      <c r="Z113" s="92"/>
      <c r="AA113" s="92"/>
      <c r="AB113" s="92"/>
      <c r="AC113" s="92"/>
      <c r="AD113" s="92"/>
      <c r="AE113" s="92"/>
      <c r="AF113" s="92"/>
      <c r="AG113" s="532"/>
    </row>
    <row r="114" spans="1:34" s="74" customFormat="1" ht="18.95" customHeight="1" x14ac:dyDescent="0.2">
      <c r="A114" s="92"/>
      <c r="C114" s="1117"/>
      <c r="D114" s="249"/>
      <c r="E114" s="1138"/>
      <c r="F114" s="1119"/>
      <c r="G114" s="1119"/>
      <c r="H114" s="1119"/>
      <c r="I114" s="1119"/>
      <c r="J114" s="1139"/>
      <c r="K114" s="249"/>
      <c r="L114" s="249"/>
      <c r="M114" s="249"/>
      <c r="N114" s="249"/>
      <c r="O114" s="249"/>
      <c r="P114" s="249"/>
      <c r="Q114" s="249"/>
      <c r="R114" s="249"/>
      <c r="S114" s="249"/>
      <c r="T114" s="249"/>
      <c r="U114" s="249"/>
      <c r="V114" s="249"/>
      <c r="W114" s="249"/>
      <c r="X114" s="92"/>
      <c r="Y114" s="92"/>
      <c r="Z114" s="92"/>
      <c r="AA114" s="92"/>
      <c r="AB114" s="92"/>
      <c r="AC114" s="92"/>
      <c r="AD114" s="92"/>
      <c r="AE114" s="92"/>
      <c r="AF114" s="92"/>
      <c r="AG114" s="532"/>
    </row>
    <row r="115" spans="1:34" s="74" customFormat="1" ht="18.95" customHeight="1" x14ac:dyDescent="0.2">
      <c r="A115" s="92"/>
      <c r="C115" s="1117"/>
      <c r="D115" s="249"/>
      <c r="E115" s="1138"/>
      <c r="F115" s="1119"/>
      <c r="G115" s="1119"/>
      <c r="H115" s="1119"/>
      <c r="I115" s="1119"/>
      <c r="J115" s="1139"/>
      <c r="K115" s="249"/>
      <c r="L115" s="249"/>
      <c r="M115" s="249"/>
      <c r="N115" s="249"/>
      <c r="O115" s="249"/>
      <c r="P115" s="249"/>
      <c r="Q115" s="249"/>
      <c r="R115" s="249"/>
      <c r="S115" s="249"/>
      <c r="T115" s="249"/>
      <c r="U115" s="249"/>
      <c r="V115" s="249"/>
      <c r="W115" s="249"/>
      <c r="X115" s="92"/>
      <c r="Y115" s="92"/>
      <c r="Z115" s="92"/>
      <c r="AA115" s="92"/>
      <c r="AB115" s="92"/>
      <c r="AC115" s="92"/>
      <c r="AD115" s="92"/>
      <c r="AE115" s="92"/>
      <c r="AF115" s="92"/>
      <c r="AG115" s="532"/>
    </row>
    <row r="116" spans="1:34" s="74" customFormat="1" ht="18.95" customHeight="1" x14ac:dyDescent="0.2">
      <c r="A116" s="92"/>
      <c r="C116" s="1117"/>
      <c r="D116" s="249"/>
      <c r="E116" s="1138"/>
      <c r="F116" s="1119"/>
      <c r="G116" s="1119"/>
      <c r="H116" s="1119"/>
      <c r="I116" s="1119"/>
      <c r="J116" s="1139"/>
      <c r="K116" s="249"/>
      <c r="L116" s="249"/>
      <c r="M116" s="249"/>
      <c r="N116" s="249"/>
      <c r="O116" s="249"/>
      <c r="P116" s="249"/>
      <c r="Q116" s="249"/>
      <c r="R116" s="249"/>
      <c r="S116" s="249"/>
      <c r="T116" s="249"/>
      <c r="U116" s="249"/>
      <c r="V116" s="249"/>
      <c r="W116" s="249"/>
      <c r="X116" s="92"/>
      <c r="Y116" s="92"/>
      <c r="Z116" s="92"/>
      <c r="AA116" s="92"/>
      <c r="AB116" s="92"/>
      <c r="AC116" s="92"/>
      <c r="AD116" s="92"/>
      <c r="AE116" s="92"/>
      <c r="AF116" s="92"/>
      <c r="AG116" s="532"/>
    </row>
    <row r="117" spans="1:34" s="74" customFormat="1" ht="18.95" customHeight="1" x14ac:dyDescent="0.2">
      <c r="A117" s="92"/>
      <c r="C117" s="1117"/>
      <c r="D117" s="249"/>
      <c r="E117" s="1138"/>
      <c r="F117" s="1119"/>
      <c r="G117" s="1119"/>
      <c r="H117" s="1119"/>
      <c r="I117" s="1119"/>
      <c r="J117" s="1139"/>
      <c r="K117" s="249"/>
      <c r="L117" s="249"/>
      <c r="M117" s="249"/>
      <c r="N117" s="249"/>
      <c r="O117" s="249"/>
      <c r="P117" s="249"/>
      <c r="Q117" s="249"/>
      <c r="R117" s="249"/>
      <c r="S117" s="249"/>
      <c r="T117" s="249"/>
      <c r="U117" s="249"/>
      <c r="V117" s="249"/>
      <c r="W117" s="249"/>
      <c r="X117" s="92"/>
      <c r="Y117" s="92"/>
      <c r="Z117" s="92"/>
      <c r="AA117" s="92"/>
      <c r="AB117" s="92"/>
      <c r="AC117" s="92"/>
      <c r="AD117" s="92"/>
      <c r="AE117" s="92"/>
      <c r="AF117" s="92"/>
      <c r="AG117" s="532"/>
    </row>
    <row r="118" spans="1:34" ht="13.5" x14ac:dyDescent="0.2">
      <c r="A118" s="92"/>
      <c r="B118" s="74"/>
      <c r="C118" s="6"/>
      <c r="D118" s="6"/>
      <c r="F118" s="93"/>
      <c r="G118" s="93"/>
      <c r="T118" s="8"/>
      <c r="U118" s="8"/>
      <c r="AH118" s="4"/>
    </row>
    <row r="119" spans="1:34" ht="13.5" x14ac:dyDescent="0.2">
      <c r="A119" s="92"/>
      <c r="B119" s="74"/>
      <c r="C119" s="6"/>
      <c r="D119" s="6"/>
      <c r="F119" s="93"/>
      <c r="G119" s="93"/>
      <c r="T119" s="8"/>
      <c r="U119" s="8"/>
      <c r="AH119" s="4"/>
    </row>
    <row r="120" spans="1:34" ht="13.5" customHeight="1" x14ac:dyDescent="0.2">
      <c r="A120" s="92"/>
      <c r="B120" s="74"/>
      <c r="C120" s="6"/>
      <c r="D120" s="6"/>
      <c r="F120" s="10"/>
      <c r="G120" s="10"/>
      <c r="T120" s="8"/>
      <c r="U120" s="8"/>
      <c r="AH120" s="4"/>
    </row>
    <row r="121" spans="1:34" ht="13.5" customHeight="1" x14ac:dyDescent="0.2">
      <c r="C121" s="80"/>
      <c r="T121" s="8"/>
      <c r="U121" s="8"/>
      <c r="AH121" s="4"/>
    </row>
    <row r="122" spans="1:34" ht="13.5" x14ac:dyDescent="0.2">
      <c r="C122" s="80"/>
      <c r="D122" s="80"/>
      <c r="E122" s="80"/>
      <c r="F122" s="80"/>
      <c r="G122" s="80"/>
      <c r="H122" s="80"/>
      <c r="I122" s="80"/>
      <c r="J122" s="80"/>
      <c r="K122" s="80"/>
      <c r="L122" s="80"/>
      <c r="M122" s="80"/>
      <c r="N122" s="80"/>
      <c r="O122" s="80"/>
      <c r="P122" s="80"/>
      <c r="Q122" s="80"/>
      <c r="R122" s="80"/>
      <c r="S122" s="80"/>
      <c r="T122" s="81"/>
      <c r="U122" s="81"/>
      <c r="V122" s="80"/>
      <c r="W122" s="80"/>
      <c r="AH122" s="4"/>
    </row>
    <row r="123" spans="1:34" ht="17.25" x14ac:dyDescent="0.2">
      <c r="C123" s="485"/>
      <c r="D123" s="485"/>
      <c r="E123" s="5"/>
      <c r="F123" s="5"/>
      <c r="G123" s="5"/>
      <c r="H123" s="5"/>
      <c r="I123" s="5"/>
      <c r="J123" s="5"/>
      <c r="K123" s="5"/>
      <c r="L123" s="5"/>
      <c r="M123" s="5"/>
      <c r="N123" s="5"/>
      <c r="O123" s="5"/>
      <c r="P123" s="5"/>
      <c r="Q123" s="5"/>
      <c r="R123" s="5"/>
      <c r="S123" s="5"/>
      <c r="T123" s="7"/>
      <c r="U123" s="7"/>
      <c r="V123" s="5"/>
      <c r="W123" s="80"/>
      <c r="AH123" s="4"/>
    </row>
    <row r="124" spans="1:34" ht="13.5" x14ac:dyDescent="0.2">
      <c r="C124" s="83"/>
      <c r="D124" s="83"/>
      <c r="E124" s="5"/>
      <c r="F124" s="5"/>
      <c r="G124" s="5"/>
      <c r="H124" s="5"/>
      <c r="I124" s="5"/>
      <c r="J124" s="5"/>
      <c r="K124" s="5"/>
      <c r="L124" s="5"/>
      <c r="M124" s="5"/>
      <c r="N124" s="5"/>
      <c r="O124" s="5"/>
      <c r="P124" s="5"/>
      <c r="Q124" s="5"/>
      <c r="R124" s="5"/>
      <c r="S124" s="5"/>
      <c r="T124" s="7"/>
      <c r="U124" s="7"/>
      <c r="V124" s="5"/>
      <c r="W124" s="80"/>
      <c r="AH124" s="4"/>
    </row>
    <row r="125" spans="1:34" ht="13.5" x14ac:dyDescent="0.2">
      <c r="C125" s="84"/>
      <c r="D125" s="84"/>
      <c r="E125" s="5"/>
      <c r="F125" s="5"/>
      <c r="G125" s="5"/>
      <c r="H125" s="5"/>
      <c r="I125" s="5"/>
      <c r="J125" s="5"/>
      <c r="K125" s="5"/>
      <c r="L125" s="5"/>
      <c r="M125" s="5"/>
      <c r="N125" s="5"/>
      <c r="O125" s="5"/>
      <c r="P125" s="5"/>
      <c r="Q125" s="5"/>
      <c r="R125" s="5"/>
      <c r="S125" s="5"/>
      <c r="T125" s="7"/>
      <c r="U125" s="7"/>
      <c r="V125" s="5"/>
      <c r="W125" s="80"/>
      <c r="AH125" s="4"/>
    </row>
    <row r="126" spans="1:34" s="16" customFormat="1" ht="13.5" x14ac:dyDescent="0.15">
      <c r="A126" s="80"/>
      <c r="B126" s="4"/>
      <c r="C126" s="17"/>
      <c r="D126" s="17"/>
      <c r="E126" s="15"/>
      <c r="F126" s="15"/>
      <c r="G126" s="15"/>
      <c r="H126" s="15"/>
      <c r="I126" s="15"/>
      <c r="J126" s="85"/>
      <c r="K126" s="85"/>
      <c r="L126" s="85"/>
      <c r="M126" s="85"/>
      <c r="N126" s="85"/>
      <c r="O126" s="85"/>
      <c r="P126" s="85"/>
      <c r="Q126" s="85"/>
      <c r="R126" s="85"/>
      <c r="S126" s="85"/>
      <c r="T126" s="18"/>
      <c r="U126" s="18"/>
      <c r="V126" s="14"/>
      <c r="W126" s="85"/>
    </row>
    <row r="127" spans="1:34" ht="13.5" customHeight="1" x14ac:dyDescent="0.2">
      <c r="C127" s="12"/>
      <c r="D127" s="12"/>
      <c r="E127" s="86"/>
      <c r="F127" s="86"/>
      <c r="G127" s="86"/>
      <c r="H127" s="86"/>
      <c r="I127" s="86"/>
      <c r="J127" s="86"/>
      <c r="K127" s="86"/>
      <c r="L127" s="86"/>
      <c r="M127" s="86"/>
      <c r="N127" s="86"/>
      <c r="O127" s="86"/>
      <c r="P127" s="86"/>
      <c r="Q127" s="86"/>
      <c r="R127" s="86"/>
      <c r="S127" s="86"/>
      <c r="T127" s="123"/>
      <c r="U127" s="123"/>
      <c r="V127" s="5"/>
      <c r="W127" s="80"/>
      <c r="AH127" s="4"/>
    </row>
    <row r="128" spans="1:34" ht="13.5" x14ac:dyDescent="0.2">
      <c r="C128" s="12"/>
      <c r="D128" s="12"/>
      <c r="E128" s="87"/>
      <c r="F128" s="87"/>
      <c r="G128" s="87"/>
      <c r="H128" s="87"/>
      <c r="I128" s="87"/>
      <c r="J128" s="87"/>
      <c r="K128" s="87"/>
      <c r="L128" s="87"/>
      <c r="M128" s="87"/>
      <c r="N128" s="87"/>
      <c r="O128" s="87"/>
      <c r="P128" s="87"/>
      <c r="Q128" s="87"/>
      <c r="R128" s="87"/>
      <c r="S128" s="87"/>
      <c r="T128" s="123"/>
      <c r="U128" s="123"/>
      <c r="V128" s="5"/>
      <c r="W128" s="80"/>
      <c r="AH128" s="4"/>
    </row>
    <row r="129" spans="1:34" ht="13.5" x14ac:dyDescent="0.2">
      <c r="C129" s="6"/>
      <c r="D129" s="6"/>
      <c r="E129" s="89"/>
      <c r="F129" s="89"/>
      <c r="G129" s="89"/>
      <c r="H129" s="89"/>
      <c r="I129" s="89"/>
      <c r="J129" s="89"/>
      <c r="K129" s="89"/>
      <c r="L129" s="89"/>
      <c r="M129" s="89"/>
      <c r="N129" s="89"/>
      <c r="O129" s="89"/>
      <c r="P129" s="89"/>
      <c r="Q129" s="89"/>
      <c r="R129" s="89"/>
      <c r="S129" s="89"/>
      <c r="T129" s="7"/>
      <c r="U129" s="7"/>
      <c r="V129" s="5"/>
      <c r="W129" s="5"/>
      <c r="AH129" s="4"/>
    </row>
    <row r="130" spans="1:34" ht="13.5" x14ac:dyDescent="0.2">
      <c r="C130" s="6"/>
      <c r="D130" s="6"/>
      <c r="E130" s="89"/>
      <c r="F130" s="89"/>
      <c r="G130" s="89"/>
      <c r="H130" s="89"/>
      <c r="I130" s="89"/>
      <c r="J130" s="89"/>
      <c r="K130" s="89"/>
      <c r="L130" s="89"/>
      <c r="M130" s="89"/>
      <c r="N130" s="89"/>
      <c r="O130" s="89"/>
      <c r="P130" s="89"/>
      <c r="Q130" s="89"/>
      <c r="R130" s="89"/>
      <c r="S130" s="89"/>
      <c r="T130" s="7"/>
      <c r="U130" s="7"/>
      <c r="V130" s="5"/>
      <c r="W130" s="5"/>
      <c r="AH130" s="4"/>
    </row>
    <row r="131" spans="1:34" ht="13.5" x14ac:dyDescent="0.2">
      <c r="C131" s="6"/>
      <c r="D131" s="6"/>
      <c r="E131" s="89"/>
      <c r="F131" s="89"/>
      <c r="G131" s="89"/>
      <c r="H131" s="89"/>
      <c r="I131" s="89"/>
      <c r="J131" s="89"/>
      <c r="K131" s="89"/>
      <c r="L131" s="89"/>
      <c r="M131" s="89"/>
      <c r="N131" s="89"/>
      <c r="O131" s="89"/>
      <c r="P131" s="89"/>
      <c r="Q131" s="89"/>
      <c r="R131" s="89"/>
      <c r="S131" s="89"/>
      <c r="T131" s="7"/>
      <c r="U131" s="7"/>
      <c r="V131" s="5"/>
      <c r="W131" s="5"/>
      <c r="AH131" s="4"/>
    </row>
    <row r="132" spans="1:34" ht="13.5" x14ac:dyDescent="0.15">
      <c r="A132" s="85"/>
      <c r="B132" s="16"/>
      <c r="C132" s="6"/>
      <c r="D132" s="6"/>
      <c r="E132" s="89"/>
      <c r="F132" s="89"/>
      <c r="G132" s="89"/>
      <c r="H132" s="89"/>
      <c r="I132" s="89"/>
      <c r="J132" s="89"/>
      <c r="K132" s="89"/>
      <c r="L132" s="89"/>
      <c r="M132" s="89"/>
      <c r="N132" s="89"/>
      <c r="O132" s="89"/>
      <c r="P132" s="89"/>
      <c r="Q132" s="89"/>
      <c r="R132" s="89"/>
      <c r="S132" s="89"/>
      <c r="T132" s="7"/>
      <c r="U132" s="7"/>
      <c r="V132" s="5"/>
      <c r="W132" s="5"/>
      <c r="AH132" s="4"/>
    </row>
    <row r="133" spans="1:34" ht="13.5" x14ac:dyDescent="0.2">
      <c r="A133" s="92"/>
      <c r="B133" s="74"/>
      <c r="C133" s="6"/>
      <c r="D133" s="6"/>
      <c r="E133" s="89"/>
      <c r="F133" s="89"/>
      <c r="G133" s="89"/>
      <c r="H133" s="89"/>
      <c r="I133" s="89"/>
      <c r="J133" s="89"/>
      <c r="K133" s="89"/>
      <c r="L133" s="89"/>
      <c r="M133" s="89"/>
      <c r="N133" s="89"/>
      <c r="O133" s="89"/>
      <c r="P133" s="89"/>
      <c r="Q133" s="89"/>
      <c r="R133" s="89"/>
      <c r="S133" s="89"/>
      <c r="T133" s="7"/>
      <c r="U133" s="7"/>
      <c r="V133" s="5"/>
      <c r="W133" s="5"/>
      <c r="AH133" s="4"/>
    </row>
    <row r="134" spans="1:34" ht="13.5" x14ac:dyDescent="0.2">
      <c r="A134" s="92"/>
      <c r="B134" s="74"/>
      <c r="C134" s="6"/>
      <c r="D134" s="6"/>
      <c r="E134" s="89"/>
      <c r="F134" s="89"/>
      <c r="G134" s="89"/>
      <c r="H134" s="89"/>
      <c r="I134" s="89"/>
      <c r="J134" s="89"/>
      <c r="K134" s="89"/>
      <c r="L134" s="89"/>
      <c r="M134" s="89"/>
      <c r="N134" s="89"/>
      <c r="O134" s="89"/>
      <c r="P134" s="89"/>
      <c r="Q134" s="89"/>
      <c r="R134" s="89"/>
      <c r="S134" s="89"/>
      <c r="T134" s="7"/>
      <c r="U134" s="7"/>
      <c r="V134" s="5"/>
      <c r="W134" s="5"/>
      <c r="AH134" s="4"/>
    </row>
    <row r="135" spans="1:34" ht="13.5" x14ac:dyDescent="0.2">
      <c r="A135" s="92"/>
      <c r="B135" s="74"/>
      <c r="C135" s="6"/>
      <c r="D135" s="6"/>
      <c r="E135" s="89"/>
      <c r="F135" s="89"/>
      <c r="G135" s="89"/>
      <c r="H135" s="89"/>
      <c r="I135" s="89"/>
      <c r="J135" s="89"/>
      <c r="K135" s="89"/>
      <c r="L135" s="89"/>
      <c r="M135" s="89"/>
      <c r="N135" s="89"/>
      <c r="O135" s="89"/>
      <c r="P135" s="89"/>
      <c r="Q135" s="89"/>
      <c r="R135" s="89"/>
      <c r="S135" s="89"/>
      <c r="T135" s="9"/>
      <c r="U135" s="9"/>
      <c r="V135" s="5"/>
      <c r="W135" s="5"/>
      <c r="AH135" s="4"/>
    </row>
    <row r="136" spans="1:34" ht="13.5" x14ac:dyDescent="0.2">
      <c r="A136" s="92"/>
      <c r="B136" s="74"/>
      <c r="C136" s="6"/>
      <c r="D136" s="6"/>
      <c r="E136" s="89"/>
      <c r="F136" s="89"/>
      <c r="G136" s="89"/>
      <c r="H136" s="89"/>
      <c r="I136" s="89"/>
      <c r="J136" s="89"/>
      <c r="K136" s="89"/>
      <c r="L136" s="89"/>
      <c r="M136" s="89"/>
      <c r="N136" s="89"/>
      <c r="O136" s="89"/>
      <c r="P136" s="89"/>
      <c r="Q136" s="89"/>
      <c r="R136" s="89"/>
      <c r="S136" s="89"/>
      <c r="T136" s="9"/>
      <c r="U136" s="9"/>
      <c r="V136" s="5"/>
      <c r="W136" s="5"/>
      <c r="AH136" s="4"/>
    </row>
    <row r="137" spans="1:34" ht="13.5" x14ac:dyDescent="0.2">
      <c r="A137" s="92"/>
      <c r="B137" s="74"/>
      <c r="C137" s="6"/>
      <c r="D137" s="6"/>
      <c r="E137" s="89"/>
      <c r="F137" s="89"/>
      <c r="G137" s="89"/>
      <c r="H137" s="89"/>
      <c r="I137" s="89"/>
      <c r="J137" s="89"/>
      <c r="K137" s="89"/>
      <c r="L137" s="89"/>
      <c r="M137" s="89"/>
      <c r="N137" s="89"/>
      <c r="O137" s="89"/>
      <c r="P137" s="89"/>
      <c r="Q137" s="89"/>
      <c r="R137" s="89"/>
      <c r="S137" s="89"/>
      <c r="T137" s="9"/>
      <c r="U137" s="9"/>
      <c r="V137" s="5"/>
      <c r="W137" s="5"/>
      <c r="AH137" s="4"/>
    </row>
    <row r="138" spans="1:34" ht="13.5" x14ac:dyDescent="0.2">
      <c r="A138" s="92"/>
      <c r="B138" s="74"/>
      <c r="C138" s="6"/>
      <c r="D138" s="6"/>
      <c r="E138" s="89"/>
      <c r="F138" s="89"/>
      <c r="G138" s="89"/>
      <c r="H138" s="89"/>
      <c r="I138" s="89"/>
      <c r="J138" s="89"/>
      <c r="K138" s="89"/>
      <c r="L138" s="89"/>
      <c r="M138" s="89"/>
      <c r="N138" s="89"/>
      <c r="O138" s="89"/>
      <c r="P138" s="89"/>
      <c r="Q138" s="89"/>
      <c r="R138" s="89"/>
      <c r="S138" s="89"/>
      <c r="T138" s="9"/>
      <c r="U138" s="9"/>
      <c r="V138" s="5"/>
      <c r="W138" s="5"/>
      <c r="AH138" s="4"/>
    </row>
    <row r="139" spans="1:34" ht="13.5" x14ac:dyDescent="0.2">
      <c r="A139" s="92"/>
      <c r="B139" s="74"/>
      <c r="C139" s="6"/>
      <c r="D139" s="6"/>
      <c r="E139" s="89"/>
      <c r="F139" s="89"/>
      <c r="G139" s="89"/>
      <c r="H139" s="89"/>
      <c r="I139" s="89"/>
      <c r="J139" s="89"/>
      <c r="K139" s="89"/>
      <c r="L139" s="89"/>
      <c r="M139" s="89"/>
      <c r="N139" s="89"/>
      <c r="O139" s="89"/>
      <c r="P139" s="89"/>
      <c r="Q139" s="89"/>
      <c r="R139" s="89"/>
      <c r="S139" s="89"/>
      <c r="T139" s="9"/>
      <c r="U139" s="9"/>
      <c r="V139" s="5"/>
      <c r="W139" s="5"/>
      <c r="AH139" s="4"/>
    </row>
    <row r="140" spans="1:34" ht="13.5" x14ac:dyDescent="0.2">
      <c r="A140" s="92"/>
      <c r="B140" s="74"/>
      <c r="C140" s="6"/>
      <c r="D140" s="6"/>
      <c r="E140" s="89"/>
      <c r="F140" s="89"/>
      <c r="G140" s="89"/>
      <c r="H140" s="89"/>
      <c r="I140" s="89"/>
      <c r="J140" s="89"/>
      <c r="K140" s="89"/>
      <c r="L140" s="89"/>
      <c r="M140" s="89"/>
      <c r="N140" s="89"/>
      <c r="O140" s="89"/>
      <c r="P140" s="89"/>
      <c r="Q140" s="89"/>
      <c r="R140" s="89"/>
      <c r="S140" s="89"/>
      <c r="T140" s="9"/>
      <c r="U140" s="9"/>
      <c r="V140" s="5"/>
      <c r="W140" s="5"/>
      <c r="AH140" s="4"/>
    </row>
    <row r="141" spans="1:34" ht="13.5" x14ac:dyDescent="0.2">
      <c r="A141" s="92"/>
      <c r="B141" s="74"/>
      <c r="C141" s="6"/>
      <c r="D141" s="6"/>
      <c r="E141" s="89"/>
      <c r="F141" s="89"/>
      <c r="G141" s="89"/>
      <c r="H141" s="89"/>
      <c r="I141" s="89"/>
      <c r="J141" s="89"/>
      <c r="K141" s="89"/>
      <c r="L141" s="89"/>
      <c r="M141" s="89"/>
      <c r="N141" s="89"/>
      <c r="O141" s="89"/>
      <c r="P141" s="89"/>
      <c r="Q141" s="89"/>
      <c r="R141" s="89"/>
      <c r="S141" s="89"/>
      <c r="T141" s="9"/>
      <c r="U141" s="9"/>
      <c r="V141" s="5"/>
      <c r="W141" s="5"/>
      <c r="AH141" s="4"/>
    </row>
    <row r="142" spans="1:34" ht="13.5" x14ac:dyDescent="0.2">
      <c r="A142" s="92"/>
      <c r="B142" s="74"/>
      <c r="C142" s="6"/>
      <c r="D142" s="6"/>
      <c r="E142" s="89"/>
      <c r="F142" s="89"/>
      <c r="G142" s="89"/>
      <c r="H142" s="89"/>
      <c r="I142" s="89"/>
      <c r="J142" s="89"/>
      <c r="K142" s="89"/>
      <c r="L142" s="89"/>
      <c r="M142" s="89"/>
      <c r="N142" s="89"/>
      <c r="O142" s="89"/>
      <c r="P142" s="89"/>
      <c r="Q142" s="89"/>
      <c r="R142" s="89"/>
      <c r="S142" s="89"/>
      <c r="T142" s="9"/>
      <c r="U142" s="9"/>
      <c r="V142" s="5"/>
      <c r="W142" s="5"/>
      <c r="AH142" s="4"/>
    </row>
    <row r="143" spans="1:34" ht="13.5" x14ac:dyDescent="0.2">
      <c r="A143" s="92"/>
      <c r="B143" s="74"/>
      <c r="C143" s="6"/>
      <c r="D143" s="6"/>
      <c r="E143" s="89"/>
      <c r="F143" s="89"/>
      <c r="G143" s="89"/>
      <c r="H143" s="89"/>
      <c r="I143" s="89"/>
      <c r="J143" s="89"/>
      <c r="K143" s="89"/>
      <c r="L143" s="89"/>
      <c r="M143" s="89"/>
      <c r="N143" s="89"/>
      <c r="O143" s="89"/>
      <c r="P143" s="89"/>
      <c r="Q143" s="89"/>
      <c r="R143" s="89"/>
      <c r="S143" s="89"/>
      <c r="T143" s="9"/>
      <c r="U143" s="9"/>
      <c r="V143" s="5"/>
      <c r="W143" s="5"/>
      <c r="AH143" s="4"/>
    </row>
    <row r="144" spans="1:34" ht="13.5" x14ac:dyDescent="0.2">
      <c r="A144" s="92"/>
      <c r="B144" s="74"/>
      <c r="C144" s="6"/>
      <c r="D144" s="6"/>
      <c r="E144" s="89"/>
      <c r="F144" s="89"/>
      <c r="G144" s="89"/>
      <c r="H144" s="89"/>
      <c r="I144" s="89"/>
      <c r="J144" s="89"/>
      <c r="K144" s="89"/>
      <c r="L144" s="89"/>
      <c r="M144" s="89"/>
      <c r="N144" s="89"/>
      <c r="O144" s="89"/>
      <c r="P144" s="89"/>
      <c r="Q144" s="89"/>
      <c r="R144" s="89"/>
      <c r="S144" s="89"/>
      <c r="T144" s="9"/>
      <c r="U144" s="9"/>
      <c r="V144" s="5"/>
      <c r="W144" s="5"/>
      <c r="AH144" s="4"/>
    </row>
    <row r="145" spans="1:35" ht="13.5" x14ac:dyDescent="0.2">
      <c r="A145" s="92"/>
      <c r="B145" s="74"/>
      <c r="C145" s="6"/>
      <c r="D145" s="6"/>
      <c r="E145" s="89"/>
      <c r="F145" s="89"/>
      <c r="G145" s="89"/>
      <c r="H145" s="89"/>
      <c r="I145" s="89"/>
      <c r="J145" s="89"/>
      <c r="K145" s="89"/>
      <c r="L145" s="89"/>
      <c r="M145" s="89"/>
      <c r="N145" s="89"/>
      <c r="O145" s="89"/>
      <c r="P145" s="89"/>
      <c r="Q145" s="89"/>
      <c r="R145" s="89"/>
      <c r="S145" s="89"/>
      <c r="T145" s="9"/>
      <c r="U145" s="9"/>
      <c r="V145" s="5"/>
      <c r="W145" s="5"/>
      <c r="AH145" s="4"/>
    </row>
    <row r="146" spans="1:35" ht="13.5" x14ac:dyDescent="0.2">
      <c r="A146" s="92"/>
      <c r="B146" s="74"/>
      <c r="C146" s="6"/>
      <c r="D146" s="6"/>
      <c r="E146" s="89"/>
      <c r="F146" s="89"/>
      <c r="G146" s="89"/>
      <c r="H146" s="89"/>
      <c r="I146" s="89"/>
      <c r="J146" s="89"/>
      <c r="K146" s="89"/>
      <c r="L146" s="89"/>
      <c r="M146" s="89"/>
      <c r="N146" s="89"/>
      <c r="O146" s="89"/>
      <c r="P146" s="89"/>
      <c r="Q146" s="89"/>
      <c r="R146" s="89"/>
      <c r="S146" s="89"/>
      <c r="T146" s="9"/>
      <c r="U146" s="9"/>
      <c r="V146" s="5"/>
      <c r="W146" s="5"/>
      <c r="AH146" s="4"/>
    </row>
    <row r="147" spans="1:35" ht="13.5" x14ac:dyDescent="0.2">
      <c r="A147" s="92"/>
      <c r="B147" s="74"/>
      <c r="C147" s="6"/>
      <c r="D147" s="6"/>
      <c r="E147" s="89"/>
      <c r="F147" s="89"/>
      <c r="G147" s="89"/>
      <c r="H147" s="89"/>
      <c r="I147" s="89"/>
      <c r="J147" s="89"/>
      <c r="K147" s="89"/>
      <c r="L147" s="89"/>
      <c r="M147" s="89"/>
      <c r="N147" s="89"/>
      <c r="O147" s="89"/>
      <c r="P147" s="89"/>
      <c r="Q147" s="89"/>
      <c r="R147" s="89"/>
      <c r="S147" s="89"/>
      <c r="T147" s="9"/>
      <c r="U147" s="9"/>
      <c r="V147" s="5"/>
      <c r="W147" s="5"/>
      <c r="AH147" s="4"/>
    </row>
    <row r="148" spans="1:35" ht="13.5" x14ac:dyDescent="0.2">
      <c r="A148" s="92"/>
      <c r="B148" s="74"/>
      <c r="C148" s="6"/>
      <c r="D148" s="6"/>
      <c r="E148" s="89"/>
      <c r="F148" s="89"/>
      <c r="G148" s="89"/>
      <c r="H148" s="89"/>
      <c r="I148" s="89"/>
      <c r="J148" s="89"/>
      <c r="K148" s="89"/>
      <c r="L148" s="89"/>
      <c r="M148" s="89"/>
      <c r="N148" s="89"/>
      <c r="O148" s="89"/>
      <c r="P148" s="89"/>
      <c r="Q148" s="89"/>
      <c r="R148" s="89"/>
      <c r="S148" s="89"/>
      <c r="T148" s="7"/>
      <c r="U148" s="7"/>
      <c r="V148" s="5"/>
      <c r="W148" s="5"/>
      <c r="AH148" s="4"/>
    </row>
    <row r="149" spans="1:35" ht="13.5" x14ac:dyDescent="0.2">
      <c r="A149" s="92"/>
      <c r="B149" s="74"/>
      <c r="C149" s="6"/>
      <c r="D149" s="6"/>
      <c r="E149" s="89"/>
      <c r="F149" s="89"/>
      <c r="G149" s="89"/>
      <c r="H149" s="89"/>
      <c r="I149" s="89"/>
      <c r="J149" s="89"/>
      <c r="K149" s="89"/>
      <c r="L149" s="89"/>
      <c r="M149" s="89"/>
      <c r="N149" s="89"/>
      <c r="O149" s="89"/>
      <c r="P149" s="89"/>
      <c r="Q149" s="89"/>
      <c r="R149" s="89"/>
      <c r="S149" s="89"/>
      <c r="T149" s="7"/>
      <c r="U149" s="7"/>
      <c r="V149" s="5"/>
      <c r="W149" s="5"/>
      <c r="AH149" s="4"/>
    </row>
    <row r="150" spans="1:35" ht="13.5" x14ac:dyDescent="0.2">
      <c r="A150" s="92"/>
      <c r="B150" s="74"/>
      <c r="C150" s="6"/>
      <c r="D150" s="6"/>
      <c r="E150" s="89"/>
      <c r="F150" s="89"/>
      <c r="G150" s="89"/>
      <c r="H150" s="89"/>
      <c r="I150" s="89"/>
      <c r="J150" s="89"/>
      <c r="K150" s="89"/>
      <c r="L150" s="89"/>
      <c r="M150" s="89"/>
      <c r="N150" s="89"/>
      <c r="O150" s="89"/>
      <c r="P150" s="89"/>
      <c r="Q150" s="89"/>
      <c r="R150" s="89"/>
      <c r="S150" s="89"/>
      <c r="T150" s="7"/>
      <c r="U150" s="7"/>
      <c r="V150" s="5"/>
      <c r="W150" s="5"/>
      <c r="AH150" s="4"/>
    </row>
    <row r="151" spans="1:35" ht="13.5" x14ac:dyDescent="0.2">
      <c r="A151" s="92"/>
      <c r="B151" s="74"/>
      <c r="C151" s="6"/>
      <c r="D151" s="6"/>
      <c r="E151" s="89"/>
      <c r="F151" s="89"/>
      <c r="G151" s="89"/>
      <c r="H151" s="89"/>
      <c r="I151" s="89"/>
      <c r="J151" s="89"/>
      <c r="K151" s="89"/>
      <c r="L151" s="89"/>
      <c r="M151" s="89"/>
      <c r="N151" s="89"/>
      <c r="O151" s="89"/>
      <c r="P151" s="89"/>
      <c r="Q151" s="89"/>
      <c r="R151" s="89"/>
      <c r="S151" s="89"/>
      <c r="T151" s="7"/>
      <c r="U151" s="7"/>
      <c r="V151" s="5"/>
      <c r="W151" s="5"/>
      <c r="AH151" s="4"/>
    </row>
    <row r="152" spans="1:35" ht="13.5" x14ac:dyDescent="0.2">
      <c r="A152" s="92"/>
      <c r="B152" s="74"/>
      <c r="C152" s="6"/>
      <c r="D152" s="6"/>
      <c r="E152" s="89"/>
      <c r="F152" s="89"/>
      <c r="G152" s="89"/>
      <c r="H152" s="89"/>
      <c r="I152" s="89"/>
      <c r="J152" s="89"/>
      <c r="K152" s="89"/>
      <c r="L152" s="89"/>
      <c r="M152" s="89"/>
      <c r="N152" s="89"/>
      <c r="O152" s="89"/>
      <c r="P152" s="89"/>
      <c r="Q152" s="89"/>
      <c r="R152" s="89"/>
      <c r="S152" s="89"/>
      <c r="T152" s="7"/>
      <c r="U152" s="7"/>
      <c r="V152" s="5"/>
      <c r="W152" s="5"/>
      <c r="AH152" s="4"/>
    </row>
    <row r="153" spans="1:35" ht="13.5" x14ac:dyDescent="0.2">
      <c r="A153" s="92"/>
      <c r="B153" s="74"/>
      <c r="C153" s="6"/>
      <c r="D153" s="6"/>
      <c r="E153" s="89"/>
      <c r="F153" s="89"/>
      <c r="G153" s="89"/>
      <c r="H153" s="89"/>
      <c r="I153" s="89"/>
      <c r="J153" s="89"/>
      <c r="K153" s="89"/>
      <c r="L153" s="89"/>
      <c r="M153" s="89"/>
      <c r="N153" s="89"/>
      <c r="O153" s="89"/>
      <c r="P153" s="89"/>
      <c r="Q153" s="89"/>
      <c r="R153" s="89"/>
      <c r="S153" s="89"/>
      <c r="T153" s="7"/>
      <c r="U153" s="7"/>
      <c r="V153" s="5"/>
      <c r="W153" s="5"/>
      <c r="AH153" s="4"/>
    </row>
    <row r="154" spans="1:35" ht="13.5" x14ac:dyDescent="0.2">
      <c r="A154" s="92"/>
      <c r="B154" s="74"/>
      <c r="C154" s="6"/>
      <c r="D154" s="6"/>
      <c r="E154" s="89"/>
      <c r="F154" s="89"/>
      <c r="G154" s="89"/>
      <c r="H154" s="89"/>
      <c r="I154" s="89"/>
      <c r="J154" s="89"/>
      <c r="K154" s="89"/>
      <c r="L154" s="89"/>
      <c r="M154" s="89"/>
      <c r="N154" s="89"/>
      <c r="O154" s="89"/>
      <c r="P154" s="89"/>
      <c r="Q154" s="89"/>
      <c r="R154" s="89"/>
      <c r="S154" s="89"/>
      <c r="T154" s="7"/>
      <c r="U154" s="7"/>
      <c r="V154" s="5"/>
      <c r="W154" s="5"/>
      <c r="AH154" s="4"/>
    </row>
    <row r="155" spans="1:35" ht="13.5" x14ac:dyDescent="0.2">
      <c r="A155" s="92"/>
      <c r="B155" s="74"/>
      <c r="C155" s="6"/>
      <c r="D155" s="6"/>
      <c r="E155" s="89"/>
      <c r="F155" s="89"/>
      <c r="G155" s="89"/>
      <c r="H155" s="89"/>
      <c r="I155" s="89"/>
      <c r="J155" s="89"/>
      <c r="K155" s="89"/>
      <c r="L155" s="89"/>
      <c r="M155" s="89"/>
      <c r="N155" s="89"/>
      <c r="O155" s="89"/>
      <c r="P155" s="89"/>
      <c r="Q155" s="89"/>
      <c r="R155" s="89"/>
      <c r="S155" s="89"/>
      <c r="T155" s="7"/>
      <c r="U155" s="7"/>
      <c r="V155" s="5"/>
      <c r="W155" s="5"/>
      <c r="AH155" s="4"/>
    </row>
    <row r="156" spans="1:35" ht="13.5" x14ac:dyDescent="0.2">
      <c r="A156" s="92"/>
      <c r="B156" s="74"/>
      <c r="C156" s="6"/>
      <c r="D156" s="6"/>
      <c r="E156" s="89"/>
      <c r="F156" s="89"/>
      <c r="G156" s="89"/>
      <c r="H156" s="89"/>
      <c r="I156" s="89"/>
      <c r="J156" s="89"/>
      <c r="K156" s="89"/>
      <c r="L156" s="89"/>
      <c r="M156" s="89"/>
      <c r="N156" s="89"/>
      <c r="O156" s="89"/>
      <c r="P156" s="89"/>
      <c r="Q156" s="89"/>
      <c r="R156" s="89"/>
      <c r="S156" s="89"/>
      <c r="T156" s="7"/>
      <c r="U156" s="7"/>
      <c r="V156" s="5"/>
      <c r="W156" s="5"/>
      <c r="AH156" s="4"/>
    </row>
    <row r="157" spans="1:35" ht="13.5" x14ac:dyDescent="0.2">
      <c r="A157" s="92"/>
      <c r="B157" s="74"/>
      <c r="C157" s="6"/>
      <c r="D157" s="6"/>
      <c r="E157" s="89"/>
      <c r="F157" s="89"/>
      <c r="G157" s="89"/>
      <c r="H157" s="89"/>
      <c r="I157" s="89"/>
      <c r="J157" s="89"/>
      <c r="K157" s="89"/>
      <c r="L157" s="89"/>
      <c r="M157" s="89"/>
      <c r="N157" s="89"/>
      <c r="O157" s="89"/>
      <c r="P157" s="89"/>
      <c r="Q157" s="89"/>
      <c r="R157" s="89"/>
      <c r="S157" s="89"/>
      <c r="T157" s="7"/>
      <c r="U157" s="7"/>
      <c r="V157" s="5"/>
      <c r="W157" s="5"/>
      <c r="AH157" s="4"/>
    </row>
    <row r="158" spans="1:35" ht="13.5" x14ac:dyDescent="0.2">
      <c r="A158" s="92"/>
      <c r="B158" s="74"/>
      <c r="C158" s="6"/>
      <c r="D158" s="6"/>
      <c r="E158" s="89"/>
      <c r="F158" s="89"/>
      <c r="G158" s="89"/>
      <c r="H158" s="89"/>
      <c r="I158" s="89"/>
      <c r="J158" s="89"/>
      <c r="K158" s="89"/>
      <c r="L158" s="89"/>
      <c r="M158" s="89"/>
      <c r="N158" s="89"/>
      <c r="O158" s="89"/>
      <c r="P158" s="89"/>
      <c r="Q158" s="89"/>
      <c r="R158" s="89"/>
      <c r="S158" s="89"/>
      <c r="T158" s="7"/>
      <c r="U158" s="7"/>
      <c r="V158" s="5"/>
      <c r="W158" s="5"/>
      <c r="AH158" s="4"/>
    </row>
    <row r="159" spans="1:35" ht="13.5" x14ac:dyDescent="0.2">
      <c r="A159" s="92"/>
      <c r="B159" s="74"/>
      <c r="C159" s="6"/>
      <c r="D159" s="6"/>
      <c r="E159" s="89"/>
      <c r="F159" s="89"/>
      <c r="G159" s="89"/>
      <c r="H159" s="89"/>
      <c r="I159" s="89"/>
      <c r="J159" s="89"/>
      <c r="K159" s="89"/>
      <c r="L159" s="89"/>
      <c r="M159" s="89"/>
      <c r="N159" s="89"/>
      <c r="O159" s="89"/>
      <c r="P159" s="89"/>
      <c r="Q159" s="89"/>
      <c r="R159" s="89"/>
      <c r="S159" s="89"/>
      <c r="T159" s="7"/>
      <c r="U159" s="7"/>
      <c r="V159" s="5"/>
      <c r="W159" s="5"/>
      <c r="AH159" s="4"/>
    </row>
    <row r="160" spans="1:35" ht="13.5" x14ac:dyDescent="0.2">
      <c r="A160" s="92"/>
      <c r="B160" s="74"/>
      <c r="C160" s="6"/>
      <c r="D160" s="6"/>
      <c r="E160" s="88"/>
      <c r="F160" s="88"/>
      <c r="G160" s="88"/>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7"/>
      <c r="AI160" s="5"/>
    </row>
    <row r="161" spans="1:35" ht="13.5" x14ac:dyDescent="0.2">
      <c r="A161" s="92"/>
      <c r="B161" s="74"/>
      <c r="C161" s="6"/>
      <c r="D161" s="6"/>
      <c r="E161" s="88"/>
      <c r="F161" s="88"/>
      <c r="G161" s="88"/>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7"/>
      <c r="AI161" s="80"/>
    </row>
    <row r="162" spans="1:35" ht="13.5" x14ac:dyDescent="0.2">
      <c r="A162" s="92"/>
      <c r="B162" s="74"/>
      <c r="C162" s="6"/>
      <c r="D162" s="6"/>
      <c r="E162" s="88"/>
      <c r="F162" s="88"/>
      <c r="G162" s="88"/>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7"/>
      <c r="AI162" s="80"/>
    </row>
    <row r="163" spans="1:35" ht="13.5" x14ac:dyDescent="0.2">
      <c r="A163" s="92"/>
      <c r="B163" s="74"/>
      <c r="C163" s="6"/>
      <c r="D163" s="6"/>
      <c r="E163" s="90"/>
      <c r="F163" s="88"/>
      <c r="G163" s="88"/>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7"/>
      <c r="AI163" s="80"/>
    </row>
    <row r="164" spans="1:35" ht="13.5" x14ac:dyDescent="0.2">
      <c r="A164" s="92"/>
      <c r="B164" s="74"/>
      <c r="C164" s="6"/>
      <c r="D164" s="6"/>
      <c r="E164" s="88"/>
      <c r="F164" s="88"/>
      <c r="G164" s="88"/>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7"/>
      <c r="AI164" s="80"/>
    </row>
    <row r="165" spans="1:35" ht="13.5" x14ac:dyDescent="0.2">
      <c r="A165" s="92"/>
      <c r="B165" s="74"/>
      <c r="C165" s="6"/>
      <c r="D165" s="6"/>
      <c r="E165" s="88"/>
      <c r="F165" s="88"/>
      <c r="G165" s="88"/>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7"/>
      <c r="AI165" s="80"/>
    </row>
    <row r="166" spans="1:35" ht="13.5" x14ac:dyDescent="0.2">
      <c r="A166" s="92"/>
      <c r="B166" s="74"/>
      <c r="C166" s="92"/>
      <c r="D166" s="92"/>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1"/>
      <c r="AI166" s="80"/>
    </row>
    <row r="167" spans="1:35" ht="13.5" x14ac:dyDescent="0.2">
      <c r="A167" s="92"/>
      <c r="B167" s="74"/>
      <c r="C167" s="92"/>
      <c r="D167" s="92"/>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1"/>
      <c r="AI167" s="80"/>
    </row>
    <row r="168" spans="1:35" ht="17.100000000000001" customHeight="1" x14ac:dyDescent="0.2">
      <c r="A168" s="92"/>
      <c r="B168" s="74"/>
    </row>
    <row r="169" spans="1:35" ht="17.100000000000001" customHeight="1" x14ac:dyDescent="0.2">
      <c r="A169" s="92"/>
      <c r="B169" s="74"/>
    </row>
    <row r="170" spans="1:35" ht="17.100000000000001" customHeight="1" x14ac:dyDescent="0.2">
      <c r="A170" s="92"/>
      <c r="B170" s="74"/>
    </row>
    <row r="171" spans="1:35" ht="17.100000000000001" customHeight="1" x14ac:dyDescent="0.2">
      <c r="A171" s="92"/>
      <c r="B171" s="74"/>
    </row>
    <row r="172" spans="1:35" ht="17.100000000000001" customHeight="1" x14ac:dyDescent="0.2">
      <c r="A172" s="92"/>
      <c r="B172" s="74"/>
    </row>
    <row r="173" spans="1:35" ht="17.100000000000001" customHeight="1" x14ac:dyDescent="0.2">
      <c r="A173" s="92"/>
      <c r="B173" s="74"/>
    </row>
    <row r="174" spans="1:35" ht="17.100000000000001" customHeight="1" x14ac:dyDescent="0.2">
      <c r="A174" s="92"/>
      <c r="B174" s="74"/>
    </row>
    <row r="175" spans="1:35" ht="17.100000000000001" customHeight="1" x14ac:dyDescent="0.2">
      <c r="A175" s="92"/>
      <c r="B175" s="74"/>
    </row>
    <row r="176" spans="1:35" ht="17.100000000000001" customHeight="1" x14ac:dyDescent="0.2">
      <c r="A176" s="92"/>
      <c r="B176" s="74"/>
    </row>
    <row r="177" spans="1:2" ht="17.100000000000001" customHeight="1" x14ac:dyDescent="0.2">
      <c r="A177" s="92"/>
      <c r="B177" s="74"/>
    </row>
  </sheetData>
  <mergeCells count="5">
    <mergeCell ref="C6:C7"/>
    <mergeCell ref="C63:C64"/>
    <mergeCell ref="AG6:AG7"/>
    <mergeCell ref="AG63:AG64"/>
    <mergeCell ref="Y3:AG4"/>
  </mergeCells>
  <phoneticPr fontId="11"/>
  <pageMargins left="0.6692913385826772" right="0.27559055118110237" top="0.59055118110236227" bottom="0.39370078740157483" header="0.51181102362204722" footer="0.31496062992125984"/>
  <pageSetup paperSize="9" scale="84" fitToWidth="2" fitToHeight="2" pageOrder="overThenDown" orientation="portrait" r:id="rId1"/>
  <headerFooter alignWithMargins="0"/>
  <rowBreaks count="1" manualBreakCount="1">
    <brk id="59" min="2" max="24" man="1"/>
  </rowBreaks>
  <colBreaks count="1" manualBreakCount="1">
    <brk id="24" min="2" max="10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H156"/>
  <sheetViews>
    <sheetView view="pageBreakPreview" zoomScale="75" zoomScaleNormal="75" zoomScaleSheetLayoutView="75" workbookViewId="0">
      <pane xSplit="19" ySplit="7" topLeftCell="T8" activePane="bottomRight" state="frozen"/>
      <selection activeCell="K19" sqref="K19"/>
      <selection pane="topRight" activeCell="K19" sqref="K19"/>
      <selection pane="bottomLeft" activeCell="K19" sqref="K19"/>
      <selection pane="bottomRight" activeCell="C5" sqref="C5"/>
    </sheetView>
  </sheetViews>
  <sheetFormatPr defaultRowHeight="17.100000000000001" customHeight="1" x14ac:dyDescent="0.2"/>
  <cols>
    <col min="1" max="2" width="2.69921875" style="4" customWidth="1"/>
    <col min="3" max="3" width="28.69921875" style="4" customWidth="1"/>
    <col min="4" max="9" width="8.69921875" style="4" hidden="1" customWidth="1"/>
    <col min="10" max="14" width="11.09765625" style="4" hidden="1" customWidth="1"/>
    <col min="15" max="18" width="11.19921875" style="4" hidden="1" customWidth="1"/>
    <col min="19" max="19" width="10.19921875" style="4" hidden="1" customWidth="1"/>
    <col min="20" max="21" width="11.69921875" style="8" customWidth="1"/>
    <col min="22" max="31" width="11.69921875" style="4" customWidth="1"/>
    <col min="32" max="32" width="11.69921875" style="4" hidden="1" customWidth="1"/>
    <col min="33" max="33" width="5.296875" style="4" customWidth="1"/>
    <col min="34" max="16384" width="8.796875" style="4"/>
  </cols>
  <sheetData>
    <row r="1" spans="1:34" s="240" customFormat="1" ht="12.95" customHeight="1" x14ac:dyDescent="0.15">
      <c r="A1" s="2398" t="str">
        <f>目次!$N$1</f>
        <v>平成</v>
      </c>
      <c r="B1" s="2398">
        <f>目次!$O$1</f>
        <v>1988</v>
      </c>
      <c r="C1" s="131"/>
      <c r="D1" s="455">
        <f>F1-1</f>
        <v>8</v>
      </c>
      <c r="E1" s="455">
        <f>F1-1</f>
        <v>8</v>
      </c>
      <c r="F1" s="455">
        <f>G1-1</f>
        <v>9</v>
      </c>
      <c r="G1" s="455">
        <f t="shared" ref="G1:O1" si="0">H1-1</f>
        <v>10</v>
      </c>
      <c r="H1" s="455">
        <f t="shared" si="0"/>
        <v>11</v>
      </c>
      <c r="I1" s="455">
        <f t="shared" si="0"/>
        <v>12</v>
      </c>
      <c r="J1" s="455">
        <f t="shared" si="0"/>
        <v>13</v>
      </c>
      <c r="K1" s="455">
        <f t="shared" si="0"/>
        <v>14</v>
      </c>
      <c r="L1" s="455">
        <f t="shared" si="0"/>
        <v>15</v>
      </c>
      <c r="M1" s="455">
        <f t="shared" si="0"/>
        <v>16</v>
      </c>
      <c r="N1" s="455">
        <f t="shared" si="0"/>
        <v>17</v>
      </c>
      <c r="O1" s="455">
        <f t="shared" si="0"/>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34" s="240" customFormat="1" ht="12.95" customHeight="1" x14ac:dyDescent="0.15">
      <c r="A2" s="2398" t="str">
        <f>目次!$N$2</f>
        <v>令和</v>
      </c>
      <c r="B2" s="2398">
        <f>目次!$O$2</f>
        <v>2018</v>
      </c>
      <c r="C2" s="131"/>
      <c r="D2" s="455" t="str">
        <f t="shared" ref="D2:O2" si="1">"H"&amp;D1</f>
        <v>H8</v>
      </c>
      <c r="E2" s="455" t="str">
        <f>"H"&amp;E1</f>
        <v>H8</v>
      </c>
      <c r="F2" s="455" t="str">
        <f>"H"&amp;F1</f>
        <v>H9</v>
      </c>
      <c r="G2" s="455" t="str">
        <f t="shared" si="1"/>
        <v>H10</v>
      </c>
      <c r="H2" s="455" t="str">
        <f t="shared" si="1"/>
        <v>H11</v>
      </c>
      <c r="I2" s="455" t="str">
        <f t="shared" si="1"/>
        <v>H12</v>
      </c>
      <c r="J2" s="455" t="str">
        <f t="shared" si="1"/>
        <v>H13</v>
      </c>
      <c r="K2" s="455" t="str">
        <f t="shared" si="1"/>
        <v>H14</v>
      </c>
      <c r="L2" s="455" t="str">
        <f t="shared" si="1"/>
        <v>H15</v>
      </c>
      <c r="M2" s="455" t="str">
        <f t="shared" si="1"/>
        <v>H16</v>
      </c>
      <c r="N2" s="455" t="str">
        <f t="shared" si="1"/>
        <v>H17</v>
      </c>
      <c r="O2" s="455" t="str">
        <f t="shared" si="1"/>
        <v>H18</v>
      </c>
      <c r="P2" s="446" t="str">
        <f t="shared" ref="P2:U2" si="2">"H"&amp;P1</f>
        <v>H19</v>
      </c>
      <c r="Q2" s="446" t="str">
        <f t="shared" si="2"/>
        <v>H20</v>
      </c>
      <c r="R2" s="446" t="str">
        <f t="shared" si="2"/>
        <v>H21</v>
      </c>
      <c r="S2" s="446" t="str">
        <f t="shared" si="2"/>
        <v>H22</v>
      </c>
      <c r="T2" s="446" t="str">
        <f t="shared" si="2"/>
        <v>H23</v>
      </c>
      <c r="U2" s="446" t="str">
        <f t="shared" si="2"/>
        <v>H24</v>
      </c>
      <c r="V2" s="446" t="str">
        <f t="shared" ref="V2:AA2" si="3">"H"&amp;V1</f>
        <v>H25</v>
      </c>
      <c r="W2" s="446" t="str">
        <f t="shared" si="3"/>
        <v>H26</v>
      </c>
      <c r="X2" s="446" t="str">
        <f t="shared" si="3"/>
        <v>H27</v>
      </c>
      <c r="Y2" s="446" t="str">
        <f t="shared" si="3"/>
        <v>H28</v>
      </c>
      <c r="Z2" s="446" t="str">
        <f t="shared" si="3"/>
        <v>H29</v>
      </c>
      <c r="AA2" s="446" t="str">
        <f t="shared" si="3"/>
        <v>H30</v>
      </c>
      <c r="AB2" s="446" t="str">
        <f>"R"&amp;AB1-30</f>
        <v>R1</v>
      </c>
      <c r="AC2" s="446" t="str">
        <f>"R"&amp;AC1-30</f>
        <v>R2</v>
      </c>
      <c r="AD2" s="446" t="str">
        <f>"R"&amp;AD1-30</f>
        <v>R3</v>
      </c>
      <c r="AE2" s="446" t="str">
        <f>"R"&amp;AE1-30</f>
        <v>R4</v>
      </c>
      <c r="AF2" s="2467"/>
    </row>
    <row r="3" spans="1:34" ht="17.25" x14ac:dyDescent="0.2">
      <c r="A3" s="2398" t="str">
        <f>目次!$N$3</f>
        <v/>
      </c>
      <c r="B3" s="2398" t="str">
        <f>目次!$O$3</f>
        <v/>
      </c>
      <c r="C3" s="664" t="s">
        <v>315</v>
      </c>
      <c r="D3" s="82"/>
      <c r="E3" s="2"/>
      <c r="F3" s="2"/>
      <c r="G3" s="2"/>
      <c r="H3" s="2"/>
      <c r="I3" s="2"/>
      <c r="J3" s="2"/>
      <c r="K3" s="2"/>
      <c r="L3" s="2"/>
      <c r="M3" s="2"/>
      <c r="N3" s="2"/>
      <c r="O3" s="2"/>
      <c r="P3" s="2"/>
      <c r="Q3" s="2"/>
      <c r="R3" s="2"/>
      <c r="S3" s="2"/>
      <c r="T3" s="3"/>
      <c r="U3" s="3"/>
    </row>
    <row r="4" spans="1:34" ht="17.25" x14ac:dyDescent="0.2">
      <c r="C4" s="82"/>
      <c r="D4" s="82"/>
      <c r="E4" s="5"/>
      <c r="F4" s="5"/>
      <c r="G4" s="5"/>
      <c r="H4" s="5"/>
      <c r="I4" s="5"/>
      <c r="J4" s="5"/>
      <c r="K4" s="5"/>
      <c r="L4" s="5"/>
      <c r="M4" s="5"/>
      <c r="N4" s="5"/>
      <c r="O4" s="5"/>
      <c r="P4" s="5"/>
      <c r="Q4" s="5"/>
      <c r="R4" s="5"/>
      <c r="S4" s="5"/>
      <c r="T4" s="3"/>
      <c r="U4" s="3"/>
    </row>
    <row r="5" spans="1:34" s="16" customFormat="1" ht="18.95" customHeight="1" x14ac:dyDescent="0.15">
      <c r="C5" s="733" t="s">
        <v>1831</v>
      </c>
      <c r="D5" s="541"/>
      <c r="E5" s="176" t="s">
        <v>1245</v>
      </c>
      <c r="F5" s="141"/>
      <c r="G5" s="141"/>
      <c r="H5" s="128"/>
      <c r="I5" s="14"/>
      <c r="K5" s="85"/>
      <c r="L5" s="85"/>
      <c r="M5" s="85"/>
      <c r="N5" s="85"/>
      <c r="O5" s="176" t="s">
        <v>1245</v>
      </c>
      <c r="P5" s="129"/>
      <c r="Q5" s="129"/>
      <c r="R5" s="129"/>
      <c r="S5" s="85"/>
      <c r="T5" s="176" t="s">
        <v>1245</v>
      </c>
      <c r="U5" s="18"/>
    </row>
    <row r="6" spans="1:34" s="74" customFormat="1" ht="18.95" customHeight="1" x14ac:dyDescent="0.2">
      <c r="C6" s="2797" t="s">
        <v>1207</v>
      </c>
      <c r="D6" s="526" t="str">
        <f t="shared" ref="D6:N6" si="4">"平成"&amp;D$1&amp;"年度"</f>
        <v>平成8年度</v>
      </c>
      <c r="E6" s="896" t="str">
        <f t="shared" si="4"/>
        <v>平成8年度</v>
      </c>
      <c r="F6" s="896" t="str">
        <f t="shared" si="4"/>
        <v>平成9年度</v>
      </c>
      <c r="G6" s="896" t="str">
        <f t="shared" si="4"/>
        <v>平成10年度</v>
      </c>
      <c r="H6" s="896" t="str">
        <f t="shared" si="4"/>
        <v>平成11年度</v>
      </c>
      <c r="I6" s="896" t="str">
        <f t="shared" si="4"/>
        <v>平成12年度</v>
      </c>
      <c r="J6" s="526" t="str">
        <f t="shared" si="4"/>
        <v>平成13年度</v>
      </c>
      <c r="K6" s="526" t="str">
        <f t="shared" si="4"/>
        <v>平成14年度</v>
      </c>
      <c r="L6" s="526" t="str">
        <f t="shared" si="4"/>
        <v>平成15年度</v>
      </c>
      <c r="M6" s="526" t="str">
        <f t="shared" si="4"/>
        <v>平成16年度</v>
      </c>
      <c r="N6" s="526" t="str">
        <f t="shared" si="4"/>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row>
    <row r="7" spans="1:34" s="74" customFormat="1" ht="18.95" customHeight="1" x14ac:dyDescent="0.2">
      <c r="C7" s="2798"/>
      <c r="D7" s="527">
        <f t="shared" ref="D7:N7" si="5">1988+D$1</f>
        <v>1996</v>
      </c>
      <c r="E7" s="898">
        <f t="shared" si="5"/>
        <v>1996</v>
      </c>
      <c r="F7" s="898">
        <f t="shared" si="5"/>
        <v>1997</v>
      </c>
      <c r="G7" s="898">
        <f t="shared" si="5"/>
        <v>1998</v>
      </c>
      <c r="H7" s="898">
        <f t="shared" si="5"/>
        <v>1999</v>
      </c>
      <c r="I7" s="898">
        <f t="shared" si="5"/>
        <v>2000</v>
      </c>
      <c r="J7" s="527">
        <f t="shared" si="5"/>
        <v>2001</v>
      </c>
      <c r="K7" s="527">
        <f t="shared" si="5"/>
        <v>2002</v>
      </c>
      <c r="L7" s="527">
        <f t="shared" si="5"/>
        <v>2003</v>
      </c>
      <c r="M7" s="527">
        <f t="shared" si="5"/>
        <v>2004</v>
      </c>
      <c r="N7" s="527">
        <f t="shared" si="5"/>
        <v>2005</v>
      </c>
      <c r="O7" s="527">
        <f>1988+O$1</f>
        <v>2006</v>
      </c>
      <c r="P7" s="527">
        <f>1988+P$1</f>
        <v>2007</v>
      </c>
      <c r="Q7" s="527">
        <f>1988+Q$1</f>
        <v>2008</v>
      </c>
      <c r="R7" s="527">
        <f>1988+R$1</f>
        <v>2009</v>
      </c>
      <c r="S7" s="527">
        <f>1988+S$1</f>
        <v>2010</v>
      </c>
      <c r="T7" s="527">
        <v>2011</v>
      </c>
      <c r="U7" s="527">
        <v>2012</v>
      </c>
      <c r="V7" s="527">
        <v>2013</v>
      </c>
      <c r="W7" s="527">
        <v>2014</v>
      </c>
      <c r="X7" s="527">
        <v>2015</v>
      </c>
      <c r="Y7" s="527">
        <v>2016</v>
      </c>
      <c r="Z7" s="527">
        <v>2017</v>
      </c>
      <c r="AA7" s="527">
        <v>2018</v>
      </c>
      <c r="AB7" s="527">
        <v>2019</v>
      </c>
      <c r="AC7" s="527">
        <v>2020</v>
      </c>
      <c r="AD7" s="527">
        <v>2021</v>
      </c>
      <c r="AE7" s="527">
        <v>2022</v>
      </c>
      <c r="AF7" s="1148"/>
      <c r="AG7" s="2761"/>
    </row>
    <row r="8" spans="1:34" s="74" customFormat="1" ht="18.95" customHeight="1" x14ac:dyDescent="0.2">
      <c r="C8" s="472" t="s">
        <v>100</v>
      </c>
      <c r="D8" s="472"/>
      <c r="E8" s="925"/>
      <c r="F8" s="925"/>
      <c r="G8" s="925"/>
      <c r="H8" s="925"/>
      <c r="I8" s="925"/>
      <c r="J8" s="639"/>
      <c r="K8" s="639"/>
      <c r="L8" s="639"/>
      <c r="M8" s="639"/>
      <c r="N8" s="639"/>
      <c r="O8" s="639"/>
      <c r="P8" s="639"/>
      <c r="Q8" s="639"/>
      <c r="R8" s="639"/>
      <c r="S8" s="639"/>
      <c r="T8" s="639">
        <v>86.718068604459873</v>
      </c>
      <c r="U8" s="639">
        <v>90.248850426084331</v>
      </c>
      <c r="V8" s="639">
        <v>87.136463739201233</v>
      </c>
      <c r="W8" s="639">
        <v>88.129603637325431</v>
      </c>
      <c r="X8" s="639">
        <v>101.53995060271515</v>
      </c>
      <c r="Y8" s="639">
        <v>122.38023224449168</v>
      </c>
      <c r="Z8" s="639">
        <v>126.11861516988749</v>
      </c>
      <c r="AA8" s="639">
        <v>119.99096044218645</v>
      </c>
      <c r="AB8" s="639">
        <v>116.06280291781461</v>
      </c>
      <c r="AC8" s="639">
        <v>122.26437421494749</v>
      </c>
      <c r="AD8" s="639">
        <v>108.45852585302254</v>
      </c>
      <c r="AE8" s="639">
        <v>107.6093728159108</v>
      </c>
      <c r="AF8" s="639"/>
      <c r="AG8" s="475" t="s">
        <v>1423</v>
      </c>
      <c r="AH8" s="244"/>
    </row>
    <row r="9" spans="1:34" s="74" customFormat="1" ht="18.95" customHeight="1" x14ac:dyDescent="0.2">
      <c r="C9" s="472" t="s">
        <v>80</v>
      </c>
      <c r="D9" s="472"/>
      <c r="E9" s="925"/>
      <c r="F9" s="925"/>
      <c r="G9" s="925"/>
      <c r="H9" s="925"/>
      <c r="I9" s="925"/>
      <c r="J9" s="639"/>
      <c r="K9" s="639"/>
      <c r="L9" s="639"/>
      <c r="M9" s="639"/>
      <c r="N9" s="639"/>
      <c r="O9" s="639"/>
      <c r="P9" s="639"/>
      <c r="Q9" s="639"/>
      <c r="R9" s="639"/>
      <c r="S9" s="639"/>
      <c r="T9" s="639">
        <v>85.334186287211935</v>
      </c>
      <c r="U9" s="639">
        <v>94.318533873318643</v>
      </c>
      <c r="V9" s="639">
        <v>88.528106725835627</v>
      </c>
      <c r="W9" s="639">
        <v>86.629686191132777</v>
      </c>
      <c r="X9" s="639">
        <v>102.16044082631295</v>
      </c>
      <c r="Y9" s="639">
        <v>123.8449431059738</v>
      </c>
      <c r="Z9" s="639">
        <v>121.59944372772942</v>
      </c>
      <c r="AA9" s="639">
        <v>120.12201805149442</v>
      </c>
      <c r="AB9" s="639">
        <v>113.68398646467379</v>
      </c>
      <c r="AC9" s="639">
        <v>117.00739094184289</v>
      </c>
      <c r="AD9" s="639">
        <v>100.52789088668128</v>
      </c>
      <c r="AE9" s="639">
        <v>97.977321610853267</v>
      </c>
      <c r="AF9" s="639"/>
      <c r="AG9" s="475" t="s">
        <v>1424</v>
      </c>
      <c r="AH9" s="244"/>
    </row>
    <row r="10" spans="1:34" s="74" customFormat="1" ht="18.95" customHeight="1" x14ac:dyDescent="0.2">
      <c r="C10" s="472" t="s">
        <v>81</v>
      </c>
      <c r="D10" s="472"/>
      <c r="E10" s="925"/>
      <c r="F10" s="925"/>
      <c r="G10" s="925"/>
      <c r="H10" s="925"/>
      <c r="I10" s="925"/>
      <c r="J10" s="639"/>
      <c r="K10" s="639"/>
      <c r="L10" s="639"/>
      <c r="M10" s="639"/>
      <c r="N10" s="639"/>
      <c r="O10" s="639"/>
      <c r="P10" s="639"/>
      <c r="Q10" s="639"/>
      <c r="R10" s="639"/>
      <c r="S10" s="639"/>
      <c r="T10" s="639">
        <v>95.058638742683613</v>
      </c>
      <c r="U10" s="639">
        <v>93.523629507392883</v>
      </c>
      <c r="V10" s="639">
        <v>110.0173324709401</v>
      </c>
      <c r="W10" s="639">
        <v>100.8077309100875</v>
      </c>
      <c r="X10" s="639">
        <v>97.906516081454441</v>
      </c>
      <c r="Y10" s="639">
        <v>107.78139729763913</v>
      </c>
      <c r="Z10" s="639">
        <v>113.3165423449643</v>
      </c>
      <c r="AA10" s="639">
        <v>116.50397802515184</v>
      </c>
      <c r="AB10" s="639">
        <v>111.73384488475668</v>
      </c>
      <c r="AC10" s="639">
        <v>113.72416271561599</v>
      </c>
      <c r="AD10" s="639">
        <v>139.92228990777789</v>
      </c>
      <c r="AE10" s="639">
        <v>119.975075221252</v>
      </c>
      <c r="AF10" s="639"/>
      <c r="AG10" s="483" t="s">
        <v>1425</v>
      </c>
      <c r="AH10" s="244"/>
    </row>
    <row r="11" spans="1:34" s="74" customFormat="1" ht="18.95" customHeight="1" x14ac:dyDescent="0.2">
      <c r="C11" s="472" t="s">
        <v>82</v>
      </c>
      <c r="D11" s="472"/>
      <c r="E11" s="925"/>
      <c r="F11" s="925"/>
      <c r="G11" s="925"/>
      <c r="H11" s="925"/>
      <c r="I11" s="925"/>
      <c r="J11" s="639"/>
      <c r="K11" s="639"/>
      <c r="L11" s="639"/>
      <c r="M11" s="639"/>
      <c r="N11" s="639"/>
      <c r="O11" s="639"/>
      <c r="P11" s="639"/>
      <c r="Q11" s="639"/>
      <c r="R11" s="639"/>
      <c r="S11" s="639"/>
      <c r="T11" s="639">
        <v>85.166446948485017</v>
      </c>
      <c r="U11" s="639">
        <v>75.768007832797934</v>
      </c>
      <c r="V11" s="639">
        <v>77.166037528018649</v>
      </c>
      <c r="W11" s="639">
        <v>89.360264680391097</v>
      </c>
      <c r="X11" s="639">
        <v>100.65753005014753</v>
      </c>
      <c r="Y11" s="639">
        <v>121.95937687424754</v>
      </c>
      <c r="Z11" s="639">
        <v>147.12770779330177</v>
      </c>
      <c r="AA11" s="639">
        <v>123.89390167716606</v>
      </c>
      <c r="AB11" s="639">
        <v>129.21388248088616</v>
      </c>
      <c r="AC11" s="639">
        <v>149.42158792827317</v>
      </c>
      <c r="AD11" s="639">
        <v>132.27231098672738</v>
      </c>
      <c r="AE11" s="639">
        <v>150.21196891049468</v>
      </c>
      <c r="AF11" s="639"/>
      <c r="AG11" s="483" t="s">
        <v>1426</v>
      </c>
      <c r="AH11" s="244"/>
    </row>
    <row r="12" spans="1:34" s="74" customFormat="1" ht="18.95" customHeight="1" x14ac:dyDescent="0.2">
      <c r="C12" s="472" t="s">
        <v>101</v>
      </c>
      <c r="D12" s="472"/>
      <c r="E12" s="925"/>
      <c r="F12" s="925"/>
      <c r="G12" s="925"/>
      <c r="H12" s="925"/>
      <c r="I12" s="925"/>
      <c r="J12" s="639"/>
      <c r="K12" s="639"/>
      <c r="L12" s="639"/>
      <c r="M12" s="639"/>
      <c r="N12" s="639"/>
      <c r="O12" s="639"/>
      <c r="P12" s="639"/>
      <c r="Q12" s="639"/>
      <c r="R12" s="639"/>
      <c r="S12" s="639"/>
      <c r="T12" s="639">
        <v>81.531332797384991</v>
      </c>
      <c r="U12" s="639">
        <v>83.932873326313313</v>
      </c>
      <c r="V12" s="639">
        <v>87.360956654760955</v>
      </c>
      <c r="W12" s="639">
        <v>96.866080821997485</v>
      </c>
      <c r="X12" s="639">
        <v>97.317345387558234</v>
      </c>
      <c r="Y12" s="639">
        <v>94.563195135666518</v>
      </c>
      <c r="Z12" s="639">
        <v>96.031199170449412</v>
      </c>
      <c r="AA12" s="639">
        <v>100.53336015540675</v>
      </c>
      <c r="AB12" s="639">
        <v>100.57653001232742</v>
      </c>
      <c r="AC12" s="639">
        <v>103.39269816591772</v>
      </c>
      <c r="AD12" s="639">
        <v>118.26879434175397</v>
      </c>
      <c r="AE12" s="639">
        <v>176.16738941442168</v>
      </c>
      <c r="AF12" s="639"/>
      <c r="AG12" s="483" t="s">
        <v>1433</v>
      </c>
      <c r="AH12" s="244"/>
    </row>
    <row r="13" spans="1:34" s="74" customFormat="1" ht="18.95" customHeight="1" x14ac:dyDescent="0.2">
      <c r="C13" s="472" t="s">
        <v>103</v>
      </c>
      <c r="D13" s="472"/>
      <c r="E13" s="925"/>
      <c r="F13" s="925"/>
      <c r="G13" s="925"/>
      <c r="H13" s="925"/>
      <c r="I13" s="925"/>
      <c r="J13" s="639"/>
      <c r="K13" s="639"/>
      <c r="L13" s="639"/>
      <c r="M13" s="639"/>
      <c r="N13" s="639"/>
      <c r="O13" s="639"/>
      <c r="P13" s="639"/>
      <c r="Q13" s="639"/>
      <c r="R13" s="639"/>
      <c r="S13" s="639"/>
      <c r="T13" s="639">
        <v>93.41437540843539</v>
      </c>
      <c r="U13" s="639">
        <v>94.136400306009989</v>
      </c>
      <c r="V13" s="639">
        <v>95.50111552043397</v>
      </c>
      <c r="W13" s="639">
        <v>96.807008513324519</v>
      </c>
      <c r="X13" s="639">
        <v>100.39774490090099</v>
      </c>
      <c r="Y13" s="639">
        <v>98.726790746450163</v>
      </c>
      <c r="Z13" s="639">
        <v>96.775755130828657</v>
      </c>
      <c r="AA13" s="639">
        <v>95.152845591452035</v>
      </c>
      <c r="AB13" s="639">
        <v>94.732366021204555</v>
      </c>
      <c r="AC13" s="639">
        <v>96.59894853889412</v>
      </c>
      <c r="AD13" s="639">
        <v>92.530873819999073</v>
      </c>
      <c r="AE13" s="639">
        <v>93.18106810252003</v>
      </c>
      <c r="AF13" s="639"/>
      <c r="AG13" s="475" t="s">
        <v>1434</v>
      </c>
      <c r="AH13" s="244"/>
    </row>
    <row r="14" spans="1:34" s="74" customFormat="1" ht="18.95" customHeight="1" x14ac:dyDescent="0.2">
      <c r="C14" s="472" t="s">
        <v>83</v>
      </c>
      <c r="D14" s="472"/>
      <c r="E14" s="925"/>
      <c r="F14" s="925"/>
      <c r="G14" s="925"/>
      <c r="H14" s="925"/>
      <c r="I14" s="925"/>
      <c r="J14" s="639"/>
      <c r="K14" s="639"/>
      <c r="L14" s="639"/>
      <c r="M14" s="639"/>
      <c r="N14" s="639"/>
      <c r="O14" s="639"/>
      <c r="P14" s="639"/>
      <c r="Q14" s="639"/>
      <c r="R14" s="639"/>
      <c r="S14" s="639"/>
      <c r="T14" s="639">
        <v>96.079232609545926</v>
      </c>
      <c r="U14" s="639">
        <v>95.623272042985036</v>
      </c>
      <c r="V14" s="639">
        <v>95.347378170462079</v>
      </c>
      <c r="W14" s="639">
        <v>97.646007450003623</v>
      </c>
      <c r="X14" s="639">
        <v>101.12245081955665</v>
      </c>
      <c r="Y14" s="639">
        <v>101.29306842006152</v>
      </c>
      <c r="Z14" s="639">
        <v>99.933611150969071</v>
      </c>
      <c r="AA14" s="639">
        <v>99.704884568800495</v>
      </c>
      <c r="AB14" s="639">
        <v>101.01107928440636</v>
      </c>
      <c r="AC14" s="639">
        <v>103.04776932902462</v>
      </c>
      <c r="AD14" s="639">
        <v>100.94549353926867</v>
      </c>
      <c r="AE14" s="639">
        <v>104.50134660049437</v>
      </c>
      <c r="AF14" s="639"/>
      <c r="AG14" s="475" t="s">
        <v>1424</v>
      </c>
      <c r="AH14" s="244"/>
    </row>
    <row r="15" spans="1:34" s="74" customFormat="1" ht="18.95" customHeight="1" x14ac:dyDescent="0.2">
      <c r="C15" s="472" t="s">
        <v>85</v>
      </c>
      <c r="D15" s="472"/>
      <c r="E15" s="925"/>
      <c r="F15" s="925"/>
      <c r="G15" s="925"/>
      <c r="H15" s="925"/>
      <c r="I15" s="925"/>
      <c r="J15" s="639"/>
      <c r="K15" s="639"/>
      <c r="L15" s="639"/>
      <c r="M15" s="639"/>
      <c r="N15" s="639"/>
      <c r="O15" s="639"/>
      <c r="P15" s="639"/>
      <c r="Q15" s="639"/>
      <c r="R15" s="639"/>
      <c r="S15" s="639"/>
      <c r="T15" s="639">
        <v>92.258990771835002</v>
      </c>
      <c r="U15" s="639">
        <v>93.255094551367151</v>
      </c>
      <c r="V15" s="639">
        <v>93.559674754747661</v>
      </c>
      <c r="W15" s="639">
        <v>96.880341856718317</v>
      </c>
      <c r="X15" s="639">
        <v>100.397658012112</v>
      </c>
      <c r="Y15" s="639">
        <v>101.90337278038211</v>
      </c>
      <c r="Z15" s="639">
        <v>99.793550584039338</v>
      </c>
      <c r="AA15" s="639">
        <v>98.623358934310971</v>
      </c>
      <c r="AB15" s="639">
        <v>101.89653765828757</v>
      </c>
      <c r="AC15" s="639">
        <v>103.51667753050637</v>
      </c>
      <c r="AD15" s="639">
        <v>100.52375186249253</v>
      </c>
      <c r="AE15" s="639">
        <v>101.02685335866457</v>
      </c>
      <c r="AF15" s="639"/>
      <c r="AG15" s="483" t="s">
        <v>1425</v>
      </c>
      <c r="AH15" s="244"/>
    </row>
    <row r="16" spans="1:34" s="74" customFormat="1" ht="18.95" customHeight="1" x14ac:dyDescent="0.2">
      <c r="C16" s="472" t="s">
        <v>787</v>
      </c>
      <c r="D16" s="472"/>
      <c r="E16" s="925"/>
      <c r="F16" s="925"/>
      <c r="G16" s="925"/>
      <c r="H16" s="925"/>
      <c r="I16" s="925"/>
      <c r="J16" s="639"/>
      <c r="K16" s="639"/>
      <c r="L16" s="639"/>
      <c r="M16" s="639"/>
      <c r="N16" s="639"/>
      <c r="O16" s="639"/>
      <c r="P16" s="639"/>
      <c r="Q16" s="639"/>
      <c r="R16" s="639"/>
      <c r="S16" s="639"/>
      <c r="T16" s="639">
        <v>101.79782008756295</v>
      </c>
      <c r="U16" s="639">
        <v>103.78388967547205</v>
      </c>
      <c r="V16" s="639">
        <v>97.179076353560916</v>
      </c>
      <c r="W16" s="639">
        <v>96.941441477379882</v>
      </c>
      <c r="X16" s="639">
        <v>100.32120039388937</v>
      </c>
      <c r="Y16" s="639">
        <v>103.50295605488635</v>
      </c>
      <c r="Z16" s="639">
        <v>98.108241551042923</v>
      </c>
      <c r="AA16" s="639">
        <v>97.284262474798126</v>
      </c>
      <c r="AB16" s="639">
        <v>107.01551263223233</v>
      </c>
      <c r="AC16" s="639">
        <v>114.23445882821331</v>
      </c>
      <c r="AD16" s="639">
        <v>106.75858348788618</v>
      </c>
      <c r="AE16" s="639">
        <v>86.214640015862187</v>
      </c>
      <c r="AF16" s="639"/>
      <c r="AG16" s="483" t="s">
        <v>1426</v>
      </c>
      <c r="AH16" s="244"/>
    </row>
    <row r="17" spans="3:34" s="74" customFormat="1" ht="18.95" customHeight="1" x14ac:dyDescent="0.2">
      <c r="C17" s="472" t="s">
        <v>86</v>
      </c>
      <c r="D17" s="472"/>
      <c r="E17" s="925"/>
      <c r="F17" s="925"/>
      <c r="G17" s="925"/>
      <c r="H17" s="925"/>
      <c r="I17" s="925"/>
      <c r="J17" s="639"/>
      <c r="K17" s="639"/>
      <c r="L17" s="639"/>
      <c r="M17" s="639"/>
      <c r="N17" s="639"/>
      <c r="O17" s="639"/>
      <c r="P17" s="639"/>
      <c r="Q17" s="639"/>
      <c r="R17" s="639"/>
      <c r="S17" s="639"/>
      <c r="T17" s="639">
        <v>100.83596694554878</v>
      </c>
      <c r="U17" s="639">
        <v>96.566144461318572</v>
      </c>
      <c r="V17" s="639">
        <v>97.334842942764851</v>
      </c>
      <c r="W17" s="639">
        <v>97.402069703464534</v>
      </c>
      <c r="X17" s="639">
        <v>99.817144381318073</v>
      </c>
      <c r="Y17" s="639">
        <v>95.761075217648127</v>
      </c>
      <c r="Z17" s="639">
        <v>96.306349388048815</v>
      </c>
      <c r="AA17" s="639">
        <v>91.595662125486712</v>
      </c>
      <c r="AB17" s="639">
        <v>89.171044629135991</v>
      </c>
      <c r="AC17" s="639">
        <v>91.747697426007008</v>
      </c>
      <c r="AD17" s="639">
        <v>79.505252787618545</v>
      </c>
      <c r="AE17" s="639">
        <v>70.006584723090512</v>
      </c>
      <c r="AF17" s="639"/>
      <c r="AG17" s="483" t="s">
        <v>1427</v>
      </c>
      <c r="AH17" s="244"/>
    </row>
    <row r="18" spans="3:34" s="74" customFormat="1" ht="18.95" customHeight="1" x14ac:dyDescent="0.2">
      <c r="C18" s="472" t="s">
        <v>789</v>
      </c>
      <c r="D18" s="472"/>
      <c r="E18" s="925"/>
      <c r="F18" s="925"/>
      <c r="G18" s="925"/>
      <c r="H18" s="925"/>
      <c r="I18" s="925"/>
      <c r="J18" s="639"/>
      <c r="K18" s="639"/>
      <c r="L18" s="639"/>
      <c r="M18" s="639"/>
      <c r="N18" s="639"/>
      <c r="O18" s="639"/>
      <c r="P18" s="639"/>
      <c r="Q18" s="639"/>
      <c r="R18" s="639"/>
      <c r="S18" s="639"/>
      <c r="T18" s="639">
        <v>87.737676104663635</v>
      </c>
      <c r="U18" s="639">
        <v>82.429208015581892</v>
      </c>
      <c r="V18" s="639">
        <v>80.186359910837382</v>
      </c>
      <c r="W18" s="639">
        <v>88.842933488844039</v>
      </c>
      <c r="X18" s="639">
        <v>101.29526534657786</v>
      </c>
      <c r="Y18" s="639">
        <v>104.31051004022545</v>
      </c>
      <c r="Z18" s="639">
        <v>108.03897694579059</v>
      </c>
      <c r="AA18" s="639">
        <v>107.01481617786403</v>
      </c>
      <c r="AB18" s="639">
        <v>108.67934983565821</v>
      </c>
      <c r="AC18" s="639">
        <v>140.53255368290937</v>
      </c>
      <c r="AD18" s="639">
        <v>114.57378078134157</v>
      </c>
      <c r="AE18" s="639">
        <v>88.070998950686345</v>
      </c>
      <c r="AF18" s="639"/>
      <c r="AG18" s="483" t="s">
        <v>1428</v>
      </c>
      <c r="AH18" s="244"/>
    </row>
    <row r="19" spans="3:34" s="74" customFormat="1" ht="18.95" customHeight="1" x14ac:dyDescent="0.2">
      <c r="C19" s="472" t="s">
        <v>790</v>
      </c>
      <c r="D19" s="472"/>
      <c r="E19" s="925"/>
      <c r="F19" s="925"/>
      <c r="G19" s="925"/>
      <c r="H19" s="925"/>
      <c r="I19" s="925"/>
      <c r="J19" s="639"/>
      <c r="K19" s="639"/>
      <c r="L19" s="639"/>
      <c r="M19" s="639"/>
      <c r="N19" s="639"/>
      <c r="O19" s="639"/>
      <c r="P19" s="639"/>
      <c r="Q19" s="639"/>
      <c r="R19" s="639"/>
      <c r="S19" s="639"/>
      <c r="T19" s="639">
        <v>96.520010105060649</v>
      </c>
      <c r="U19" s="639">
        <v>94.586422657318565</v>
      </c>
      <c r="V19" s="639">
        <v>92.895592969695443</v>
      </c>
      <c r="W19" s="639">
        <v>94.162027268362309</v>
      </c>
      <c r="X19" s="639">
        <v>100.79711554494925</v>
      </c>
      <c r="Y19" s="639">
        <v>100.99669670177495</v>
      </c>
      <c r="Z19" s="639">
        <v>98.218217746365397</v>
      </c>
      <c r="AA19" s="639">
        <v>104.93471739356841</v>
      </c>
      <c r="AB19" s="639">
        <v>109.10504682498095</v>
      </c>
      <c r="AC19" s="639">
        <v>113.99051439155494</v>
      </c>
      <c r="AD19" s="639">
        <v>105.73945445175612</v>
      </c>
      <c r="AE19" s="639">
        <v>104.21009083865552</v>
      </c>
      <c r="AF19" s="639"/>
      <c r="AG19" s="483" t="s">
        <v>1429</v>
      </c>
      <c r="AH19" s="244"/>
    </row>
    <row r="20" spans="3:34" s="74" customFormat="1" ht="18.95" customHeight="1" x14ac:dyDescent="0.2">
      <c r="C20" s="472" t="s">
        <v>88</v>
      </c>
      <c r="D20" s="472"/>
      <c r="E20" s="925"/>
      <c r="F20" s="925"/>
      <c r="G20" s="925"/>
      <c r="H20" s="925"/>
      <c r="I20" s="925"/>
      <c r="J20" s="639"/>
      <c r="K20" s="639"/>
      <c r="L20" s="639"/>
      <c r="M20" s="639"/>
      <c r="N20" s="639"/>
      <c r="O20" s="639"/>
      <c r="P20" s="639"/>
      <c r="Q20" s="639"/>
      <c r="R20" s="639"/>
      <c r="S20" s="639"/>
      <c r="T20" s="639">
        <v>93.986187220950498</v>
      </c>
      <c r="U20" s="639">
        <v>92.137050441633633</v>
      </c>
      <c r="V20" s="639">
        <v>87.732480290260156</v>
      </c>
      <c r="W20" s="639">
        <v>94.331360516005873</v>
      </c>
      <c r="X20" s="639">
        <v>101.50529977853122</v>
      </c>
      <c r="Y20" s="639">
        <v>99.523872209875535</v>
      </c>
      <c r="Z20" s="639">
        <v>104.55869444933188</v>
      </c>
      <c r="AA20" s="639">
        <v>110.716871507444</v>
      </c>
      <c r="AB20" s="639">
        <v>111.37853191572044</v>
      </c>
      <c r="AC20" s="639">
        <v>115.16141419627783</v>
      </c>
      <c r="AD20" s="639">
        <v>128.083831191028</v>
      </c>
      <c r="AE20" s="639">
        <v>150.30060887868427</v>
      </c>
      <c r="AF20" s="639"/>
      <c r="AG20" s="483" t="s">
        <v>1430</v>
      </c>
      <c r="AH20" s="244"/>
    </row>
    <row r="21" spans="3:34" s="74" customFormat="1" ht="18.95" customHeight="1" x14ac:dyDescent="0.2">
      <c r="C21" s="472" t="s">
        <v>89</v>
      </c>
      <c r="D21" s="472"/>
      <c r="E21" s="925"/>
      <c r="F21" s="925"/>
      <c r="G21" s="925"/>
      <c r="H21" s="925"/>
      <c r="I21" s="925"/>
      <c r="J21" s="639"/>
      <c r="K21" s="639"/>
      <c r="L21" s="639"/>
      <c r="M21" s="639"/>
      <c r="N21" s="639"/>
      <c r="O21" s="639"/>
      <c r="P21" s="639"/>
      <c r="Q21" s="639"/>
      <c r="R21" s="639"/>
      <c r="S21" s="639"/>
      <c r="T21" s="639">
        <v>81.006969983878022</v>
      </c>
      <c r="U21" s="639">
        <v>88.830782234336979</v>
      </c>
      <c r="V21" s="639">
        <v>90.478267829163244</v>
      </c>
      <c r="W21" s="639">
        <v>94.213379104508533</v>
      </c>
      <c r="X21" s="639">
        <v>102.50751186890494</v>
      </c>
      <c r="Y21" s="639">
        <v>106.11221664955228</v>
      </c>
      <c r="Z21" s="639">
        <v>101.9539027719254</v>
      </c>
      <c r="AA21" s="639">
        <v>103.61260607248862</v>
      </c>
      <c r="AB21" s="639">
        <v>108.54672322740082</v>
      </c>
      <c r="AC21" s="639">
        <v>112.04944422842946</v>
      </c>
      <c r="AD21" s="639">
        <v>99.152941822209158</v>
      </c>
      <c r="AE21" s="639">
        <v>102.01743038290525</v>
      </c>
      <c r="AF21" s="639"/>
      <c r="AG21" s="483" t="s">
        <v>1431</v>
      </c>
      <c r="AH21" s="244"/>
    </row>
    <row r="22" spans="3:34" s="74" customFormat="1" ht="18.95" customHeight="1" x14ac:dyDescent="0.2">
      <c r="C22" s="472" t="s">
        <v>793</v>
      </c>
      <c r="D22" s="472"/>
      <c r="E22" s="925"/>
      <c r="F22" s="925"/>
      <c r="G22" s="925"/>
      <c r="H22" s="925"/>
      <c r="I22" s="925"/>
      <c r="J22" s="639"/>
      <c r="K22" s="639"/>
      <c r="L22" s="639"/>
      <c r="M22" s="639"/>
      <c r="N22" s="639"/>
      <c r="O22" s="639"/>
      <c r="P22" s="639"/>
      <c r="Q22" s="639"/>
      <c r="R22" s="639"/>
      <c r="S22" s="639"/>
      <c r="T22" s="639">
        <v>88.965251232332434</v>
      </c>
      <c r="U22" s="639">
        <v>93.220412981314141</v>
      </c>
      <c r="V22" s="639">
        <v>95.123729399231991</v>
      </c>
      <c r="W22" s="639">
        <v>96.783544794563483</v>
      </c>
      <c r="X22" s="639">
        <v>100.81152802257051</v>
      </c>
      <c r="Y22" s="639">
        <v>101.33449273579728</v>
      </c>
      <c r="Z22" s="639">
        <v>99.004456110904044</v>
      </c>
      <c r="AA22" s="639">
        <v>97.449038851147961</v>
      </c>
      <c r="AB22" s="639">
        <v>97.094527121449588</v>
      </c>
      <c r="AC22" s="639">
        <v>97.64032772127203</v>
      </c>
      <c r="AD22" s="639">
        <v>91.659083198764208</v>
      </c>
      <c r="AE22" s="639">
        <v>88.615437239925029</v>
      </c>
      <c r="AF22" s="639"/>
      <c r="AG22" s="483" t="s">
        <v>1432</v>
      </c>
      <c r="AH22" s="244"/>
    </row>
    <row r="23" spans="3:34" s="74" customFormat="1" ht="18.95" customHeight="1" x14ac:dyDescent="0.2">
      <c r="C23" s="472" t="s">
        <v>794</v>
      </c>
      <c r="D23" s="472"/>
      <c r="E23" s="925"/>
      <c r="F23" s="925"/>
      <c r="G23" s="925"/>
      <c r="H23" s="925"/>
      <c r="I23" s="925"/>
      <c r="J23" s="639"/>
      <c r="K23" s="639"/>
      <c r="L23" s="639"/>
      <c r="M23" s="639"/>
      <c r="N23" s="639"/>
      <c r="O23" s="639"/>
      <c r="P23" s="639"/>
      <c r="Q23" s="639"/>
      <c r="R23" s="639"/>
      <c r="S23" s="639"/>
      <c r="T23" s="639">
        <v>107.49760092364072</v>
      </c>
      <c r="U23" s="639">
        <v>100.40797004697805</v>
      </c>
      <c r="V23" s="639">
        <v>105.21491492801334</v>
      </c>
      <c r="W23" s="639">
        <v>98.714043536609466</v>
      </c>
      <c r="X23" s="639">
        <v>98.158410649642917</v>
      </c>
      <c r="Y23" s="639">
        <v>92.44266324688175</v>
      </c>
      <c r="Z23" s="639">
        <v>96.462857706180074</v>
      </c>
      <c r="AA23" s="639">
        <v>90.503038535423514</v>
      </c>
      <c r="AB23" s="639">
        <v>83.985705359321031</v>
      </c>
      <c r="AC23" s="639">
        <v>82.054633670033354</v>
      </c>
      <c r="AD23" s="639">
        <v>79.145625676567505</v>
      </c>
      <c r="AE23" s="639">
        <v>81.026167497629018</v>
      </c>
      <c r="AF23" s="639"/>
      <c r="AG23" s="483" t="s">
        <v>529</v>
      </c>
      <c r="AH23" s="244"/>
    </row>
    <row r="24" spans="3:34" s="74" customFormat="1" ht="18.95" customHeight="1" x14ac:dyDescent="0.2">
      <c r="C24" s="472" t="s">
        <v>90</v>
      </c>
      <c r="D24" s="472"/>
      <c r="E24" s="925"/>
      <c r="F24" s="925"/>
      <c r="G24" s="925"/>
      <c r="H24" s="925"/>
      <c r="I24" s="925"/>
      <c r="J24" s="639"/>
      <c r="K24" s="639"/>
      <c r="L24" s="639"/>
      <c r="M24" s="639"/>
      <c r="N24" s="639"/>
      <c r="O24" s="639"/>
      <c r="P24" s="639"/>
      <c r="Q24" s="639"/>
      <c r="R24" s="639"/>
      <c r="S24" s="639"/>
      <c r="T24" s="639">
        <v>102.53306709027643</v>
      </c>
      <c r="U24" s="639">
        <v>99.724256463215568</v>
      </c>
      <c r="V24" s="639">
        <v>100.72108110437814</v>
      </c>
      <c r="W24" s="639">
        <v>98.278698237968172</v>
      </c>
      <c r="X24" s="639">
        <v>100.58391793769465</v>
      </c>
      <c r="Y24" s="639">
        <v>96.051051637497295</v>
      </c>
      <c r="Z24" s="639">
        <v>90.746337451529897</v>
      </c>
      <c r="AA24" s="639">
        <v>89.972007866992413</v>
      </c>
      <c r="AB24" s="639">
        <v>87.58600623978019</v>
      </c>
      <c r="AC24" s="639">
        <v>88.168175789006639</v>
      </c>
      <c r="AD24" s="639">
        <v>81.687296286258231</v>
      </c>
      <c r="AE24" s="639">
        <v>82.311127255859518</v>
      </c>
      <c r="AF24" s="639"/>
      <c r="AG24" s="483" t="s">
        <v>530</v>
      </c>
      <c r="AH24" s="244"/>
    </row>
    <row r="25" spans="3:34" s="74" customFormat="1" ht="18.95" customHeight="1" x14ac:dyDescent="0.2">
      <c r="C25" s="472" t="s">
        <v>796</v>
      </c>
      <c r="D25" s="472"/>
      <c r="E25" s="925"/>
      <c r="F25" s="925"/>
      <c r="G25" s="925"/>
      <c r="H25" s="925"/>
      <c r="I25" s="925"/>
      <c r="J25" s="639"/>
      <c r="K25" s="639"/>
      <c r="L25" s="639"/>
      <c r="M25" s="639"/>
      <c r="N25" s="639"/>
      <c r="O25" s="639"/>
      <c r="P25" s="639"/>
      <c r="Q25" s="639"/>
      <c r="R25" s="639"/>
      <c r="S25" s="639"/>
      <c r="T25" s="639">
        <v>103.17730876670032</v>
      </c>
      <c r="U25" s="639">
        <v>97.802388810976367</v>
      </c>
      <c r="V25" s="639">
        <v>96.318917800421829</v>
      </c>
      <c r="W25" s="639">
        <v>97.322076057544521</v>
      </c>
      <c r="X25" s="639">
        <v>101.53507522269717</v>
      </c>
      <c r="Y25" s="639">
        <v>100.27760809935717</v>
      </c>
      <c r="Z25" s="639">
        <v>91.910002072902174</v>
      </c>
      <c r="AA25" s="639">
        <v>90.431859388179461</v>
      </c>
      <c r="AB25" s="639">
        <v>89.415715180583035</v>
      </c>
      <c r="AC25" s="639">
        <v>87.44865680829497</v>
      </c>
      <c r="AD25" s="639">
        <v>85.546672938747818</v>
      </c>
      <c r="AE25" s="639">
        <v>87.95671460734512</v>
      </c>
      <c r="AF25" s="639"/>
      <c r="AG25" s="483" t="s">
        <v>531</v>
      </c>
      <c r="AH25" s="244"/>
    </row>
    <row r="26" spans="3:34" s="74" customFormat="1" ht="18.95" customHeight="1" x14ac:dyDescent="0.2">
      <c r="C26" s="472" t="s">
        <v>92</v>
      </c>
      <c r="D26" s="472"/>
      <c r="E26" s="925"/>
      <c r="F26" s="925"/>
      <c r="G26" s="925"/>
      <c r="H26" s="925"/>
      <c r="I26" s="925"/>
      <c r="J26" s="639"/>
      <c r="K26" s="639"/>
      <c r="L26" s="639"/>
      <c r="M26" s="639"/>
      <c r="N26" s="639"/>
      <c r="O26" s="639"/>
      <c r="P26" s="639"/>
      <c r="Q26" s="639"/>
      <c r="R26" s="639"/>
      <c r="S26" s="639"/>
      <c r="T26" s="639">
        <v>84.300715398124652</v>
      </c>
      <c r="U26" s="639">
        <v>88.380160646090616</v>
      </c>
      <c r="V26" s="639">
        <v>93.496917805114904</v>
      </c>
      <c r="W26" s="639">
        <v>96.053924014818122</v>
      </c>
      <c r="X26" s="639">
        <v>99.928965025675453</v>
      </c>
      <c r="Y26" s="639">
        <v>96.525204349354922</v>
      </c>
      <c r="Z26" s="639">
        <v>95.207950570890262</v>
      </c>
      <c r="AA26" s="639">
        <v>93.166644290994597</v>
      </c>
      <c r="AB26" s="639">
        <v>91.094482528415426</v>
      </c>
      <c r="AC26" s="639">
        <v>92.033846505747547</v>
      </c>
      <c r="AD26" s="639">
        <v>91.011756306899088</v>
      </c>
      <c r="AE26" s="639">
        <v>97.58090983760637</v>
      </c>
      <c r="AF26" s="639"/>
      <c r="AG26" s="483" t="s">
        <v>125</v>
      </c>
      <c r="AH26" s="244"/>
    </row>
    <row r="27" spans="3:34" s="74" customFormat="1" ht="18.95" customHeight="1" x14ac:dyDescent="0.2">
      <c r="C27" s="472" t="s">
        <v>6</v>
      </c>
      <c r="D27" s="472"/>
      <c r="E27" s="925"/>
      <c r="F27" s="925"/>
      <c r="G27" s="925"/>
      <c r="H27" s="925"/>
      <c r="I27" s="925"/>
      <c r="J27" s="639"/>
      <c r="K27" s="639"/>
      <c r="L27" s="639"/>
      <c r="M27" s="639"/>
      <c r="N27" s="639"/>
      <c r="O27" s="639"/>
      <c r="P27" s="639"/>
      <c r="Q27" s="639"/>
      <c r="R27" s="639"/>
      <c r="S27" s="639"/>
      <c r="T27" s="639">
        <v>103.72287537274285</v>
      </c>
      <c r="U27" s="639">
        <v>100.29771516402155</v>
      </c>
      <c r="V27" s="639">
        <v>99.081418457844563</v>
      </c>
      <c r="W27" s="639">
        <v>99.571356798860208</v>
      </c>
      <c r="X27" s="639">
        <v>100.06778146250417</v>
      </c>
      <c r="Y27" s="639">
        <v>104.78992347811256</v>
      </c>
      <c r="Z27" s="639">
        <v>104.89706340549239</v>
      </c>
      <c r="AA27" s="639">
        <v>103.35810577754849</v>
      </c>
      <c r="AB27" s="639">
        <v>102.8422930756665</v>
      </c>
      <c r="AC27" s="639">
        <v>108.88681773181807</v>
      </c>
      <c r="AD27" s="639">
        <v>108.6681516477029</v>
      </c>
      <c r="AE27" s="639">
        <v>104.96096819321356</v>
      </c>
      <c r="AF27" s="639"/>
      <c r="AG27" s="483" t="s">
        <v>126</v>
      </c>
      <c r="AH27" s="244"/>
    </row>
    <row r="28" spans="3:34" s="74" customFormat="1" ht="18.95" customHeight="1" x14ac:dyDescent="0.2">
      <c r="C28" s="472" t="s">
        <v>5</v>
      </c>
      <c r="D28" s="472"/>
      <c r="E28" s="925"/>
      <c r="F28" s="925"/>
      <c r="G28" s="925"/>
      <c r="H28" s="925"/>
      <c r="I28" s="925"/>
      <c r="J28" s="639"/>
      <c r="K28" s="639"/>
      <c r="L28" s="639"/>
      <c r="M28" s="639"/>
      <c r="N28" s="639"/>
      <c r="O28" s="639"/>
      <c r="P28" s="639"/>
      <c r="Q28" s="639"/>
      <c r="R28" s="639"/>
      <c r="S28" s="639"/>
      <c r="T28" s="639">
        <v>96.051749582245662</v>
      </c>
      <c r="U28" s="639">
        <v>96.342888720417804</v>
      </c>
      <c r="V28" s="639">
        <v>95.243197570624218</v>
      </c>
      <c r="W28" s="639">
        <v>96.019695040222047</v>
      </c>
      <c r="X28" s="639">
        <v>99.407292806327007</v>
      </c>
      <c r="Y28" s="639">
        <v>100.77261529365637</v>
      </c>
      <c r="Z28" s="639">
        <v>97.048996525780154</v>
      </c>
      <c r="AA28" s="639">
        <v>94.385884453183039</v>
      </c>
      <c r="AB28" s="639">
        <v>96.842271607821786</v>
      </c>
      <c r="AC28" s="639">
        <v>100.58794202742709</v>
      </c>
      <c r="AD28" s="639">
        <v>100.30731660989423</v>
      </c>
      <c r="AE28" s="639">
        <v>101.90816903721588</v>
      </c>
      <c r="AF28" s="639"/>
      <c r="AG28" s="483" t="s">
        <v>127</v>
      </c>
      <c r="AH28" s="244"/>
    </row>
    <row r="29" spans="3:34" s="74" customFormat="1" ht="18.95" customHeight="1" x14ac:dyDescent="0.2">
      <c r="C29" s="472" t="s">
        <v>104</v>
      </c>
      <c r="D29" s="472"/>
      <c r="E29" s="925"/>
      <c r="F29" s="925"/>
      <c r="G29" s="925"/>
      <c r="H29" s="925"/>
      <c r="I29" s="925"/>
      <c r="J29" s="639"/>
      <c r="K29" s="639"/>
      <c r="L29" s="639"/>
      <c r="M29" s="639"/>
      <c r="N29" s="639"/>
      <c r="O29" s="639"/>
      <c r="P29" s="639"/>
      <c r="Q29" s="639"/>
      <c r="R29" s="639"/>
      <c r="S29" s="639"/>
      <c r="T29" s="639">
        <v>85.546565812807202</v>
      </c>
      <c r="U29" s="639">
        <v>87.112075276488497</v>
      </c>
      <c r="V29" s="639">
        <v>89.660306515863596</v>
      </c>
      <c r="W29" s="639">
        <v>93.441906925644545</v>
      </c>
      <c r="X29" s="639">
        <v>94.326734293733111</v>
      </c>
      <c r="Y29" s="639">
        <v>97.684358367065826</v>
      </c>
      <c r="Z29" s="639">
        <v>99.105931041628793</v>
      </c>
      <c r="AA29" s="639">
        <v>100.1996541482256</v>
      </c>
      <c r="AB29" s="639">
        <v>100.56576395795021</v>
      </c>
      <c r="AC29" s="639">
        <v>101.67258646845212</v>
      </c>
      <c r="AD29" s="639">
        <v>104.22898492849359</v>
      </c>
      <c r="AE29" s="639">
        <v>101.96423546015285</v>
      </c>
      <c r="AF29" s="639"/>
      <c r="AG29" s="475" t="s">
        <v>1435</v>
      </c>
      <c r="AH29" s="244"/>
    </row>
    <row r="30" spans="3:34" s="74" customFormat="1" ht="18.95" customHeight="1" x14ac:dyDescent="0.2">
      <c r="C30" s="472" t="s">
        <v>93</v>
      </c>
      <c r="D30" s="472"/>
      <c r="E30" s="925"/>
      <c r="F30" s="925"/>
      <c r="G30" s="925"/>
      <c r="H30" s="925"/>
      <c r="I30" s="925"/>
      <c r="J30" s="639"/>
      <c r="K30" s="639"/>
      <c r="L30" s="639"/>
      <c r="M30" s="639"/>
      <c r="N30" s="639"/>
      <c r="O30" s="639"/>
      <c r="P30" s="639"/>
      <c r="Q30" s="639"/>
      <c r="R30" s="639"/>
      <c r="S30" s="639"/>
      <c r="T30" s="639">
        <v>69.850634470980722</v>
      </c>
      <c r="U30" s="639">
        <v>75.350382759452245</v>
      </c>
      <c r="V30" s="639">
        <v>82.239697329057776</v>
      </c>
      <c r="W30" s="639">
        <v>91.577071287609314</v>
      </c>
      <c r="X30" s="639">
        <v>96.012334125981951</v>
      </c>
      <c r="Y30" s="639">
        <v>97.654867571760278</v>
      </c>
      <c r="Z30" s="639">
        <v>99.084005293707833</v>
      </c>
      <c r="AA30" s="639">
        <v>101.16654026092711</v>
      </c>
      <c r="AB30" s="639">
        <v>102.52286748360338</v>
      </c>
      <c r="AC30" s="639">
        <v>102.83920834337967</v>
      </c>
      <c r="AD30" s="639">
        <v>98.711925437759106</v>
      </c>
      <c r="AE30" s="639">
        <v>99.355387128352504</v>
      </c>
      <c r="AF30" s="639"/>
      <c r="AG30" s="475" t="s">
        <v>1424</v>
      </c>
      <c r="AH30" s="244"/>
    </row>
    <row r="31" spans="3:34" s="74" customFormat="1" ht="18.95" customHeight="1" x14ac:dyDescent="0.2">
      <c r="C31" s="472" t="s">
        <v>94</v>
      </c>
      <c r="D31" s="472"/>
      <c r="E31" s="925"/>
      <c r="F31" s="925"/>
      <c r="G31" s="925"/>
      <c r="H31" s="925"/>
      <c r="I31" s="925"/>
      <c r="J31" s="639"/>
      <c r="K31" s="639"/>
      <c r="L31" s="639"/>
      <c r="M31" s="639"/>
      <c r="N31" s="639"/>
      <c r="O31" s="639"/>
      <c r="P31" s="639"/>
      <c r="Q31" s="639"/>
      <c r="R31" s="639"/>
      <c r="S31" s="639"/>
      <c r="T31" s="639">
        <v>96.180363419332863</v>
      </c>
      <c r="U31" s="639">
        <v>94.876970160586183</v>
      </c>
      <c r="V31" s="639">
        <v>94.635675557608394</v>
      </c>
      <c r="W31" s="639">
        <v>94.790205815983626</v>
      </c>
      <c r="X31" s="639">
        <v>93.108025075063651</v>
      </c>
      <c r="Y31" s="639">
        <v>97.683632144399027</v>
      </c>
      <c r="Z31" s="639">
        <v>99.099284101930436</v>
      </c>
      <c r="AA31" s="639">
        <v>99.456566838785264</v>
      </c>
      <c r="AB31" s="639">
        <v>98.992109278474771</v>
      </c>
      <c r="AC31" s="639">
        <v>100.74350164019089</v>
      </c>
      <c r="AD31" s="639">
        <v>107.36894906295235</v>
      </c>
      <c r="AE31" s="639">
        <v>103.26535199854845</v>
      </c>
      <c r="AF31" s="639"/>
      <c r="AG31" s="483" t="s">
        <v>1425</v>
      </c>
      <c r="AH31" s="244"/>
    </row>
    <row r="32" spans="3:34" s="74" customFormat="1" ht="18.95" customHeight="1" x14ac:dyDescent="0.2">
      <c r="C32" s="472" t="s">
        <v>105</v>
      </c>
      <c r="D32" s="472"/>
      <c r="E32" s="925"/>
      <c r="F32" s="925"/>
      <c r="G32" s="925"/>
      <c r="H32" s="925"/>
      <c r="I32" s="925"/>
      <c r="J32" s="639"/>
      <c r="K32" s="639"/>
      <c r="L32" s="639"/>
      <c r="M32" s="639"/>
      <c r="N32" s="639"/>
      <c r="O32" s="639"/>
      <c r="P32" s="639"/>
      <c r="Q32" s="639"/>
      <c r="R32" s="639"/>
      <c r="S32" s="639"/>
      <c r="T32" s="639">
        <v>95.761789490209978</v>
      </c>
      <c r="U32" s="639">
        <v>95.665292950263023</v>
      </c>
      <c r="V32" s="639">
        <v>96.483692475674843</v>
      </c>
      <c r="W32" s="639">
        <v>99.150881492297685</v>
      </c>
      <c r="X32" s="639">
        <v>99.950037471896053</v>
      </c>
      <c r="Y32" s="639">
        <v>100.65489408508419</v>
      </c>
      <c r="Z32" s="639">
        <v>101.57268057306963</v>
      </c>
      <c r="AA32" s="639">
        <v>102.21115839290353</v>
      </c>
      <c r="AB32" s="639">
        <v>104.9577220359341</v>
      </c>
      <c r="AC32" s="639">
        <v>105.59101131965809</v>
      </c>
      <c r="AD32" s="639">
        <v>108.42024922813927</v>
      </c>
      <c r="AE32" s="639">
        <v>108.79722866604067</v>
      </c>
      <c r="AF32" s="639"/>
      <c r="AG32" s="483" t="s">
        <v>1436</v>
      </c>
      <c r="AH32" s="244"/>
    </row>
    <row r="33" spans="3:34" s="74" customFormat="1" ht="18.95" customHeight="1" x14ac:dyDescent="0.2">
      <c r="C33" s="472" t="s">
        <v>107</v>
      </c>
      <c r="D33" s="472"/>
      <c r="E33" s="925"/>
      <c r="F33" s="925"/>
      <c r="G33" s="925"/>
      <c r="H33" s="925"/>
      <c r="I33" s="925"/>
      <c r="J33" s="639"/>
      <c r="K33" s="639"/>
      <c r="L33" s="639"/>
      <c r="M33" s="639"/>
      <c r="N33" s="639"/>
      <c r="O33" s="639"/>
      <c r="P33" s="639"/>
      <c r="Q33" s="639"/>
      <c r="R33" s="639"/>
      <c r="S33" s="639"/>
      <c r="T33" s="639">
        <v>98.278613838292046</v>
      </c>
      <c r="U33" s="639">
        <v>97.50374357614669</v>
      </c>
      <c r="V33" s="639">
        <v>97.679611889721969</v>
      </c>
      <c r="W33" s="639">
        <v>100.55678790224019</v>
      </c>
      <c r="X33" s="639">
        <v>99.9</v>
      </c>
      <c r="Y33" s="639">
        <v>101.27613427953001</v>
      </c>
      <c r="Z33" s="639">
        <v>100.96647290176071</v>
      </c>
      <c r="AA33" s="639">
        <v>101.54241523734188</v>
      </c>
      <c r="AB33" s="639">
        <v>102.84119530192378</v>
      </c>
      <c r="AC33" s="639">
        <v>105.87531821269678</v>
      </c>
      <c r="AD33" s="639">
        <v>108.17352820323092</v>
      </c>
      <c r="AE33" s="639">
        <v>111.58250677638335</v>
      </c>
      <c r="AF33" s="639"/>
      <c r="AG33" s="475" t="s">
        <v>1437</v>
      </c>
      <c r="AH33" s="244"/>
    </row>
    <row r="34" spans="3:34" s="74" customFormat="1" ht="18.95" customHeight="1" x14ac:dyDescent="0.2">
      <c r="C34" s="472" t="s">
        <v>95</v>
      </c>
      <c r="D34" s="472"/>
      <c r="E34" s="925"/>
      <c r="F34" s="925"/>
      <c r="G34" s="925"/>
      <c r="H34" s="925"/>
      <c r="I34" s="925"/>
      <c r="J34" s="639"/>
      <c r="K34" s="639"/>
      <c r="L34" s="639"/>
      <c r="M34" s="639"/>
      <c r="N34" s="639"/>
      <c r="O34" s="639"/>
      <c r="P34" s="639"/>
      <c r="Q34" s="639"/>
      <c r="R34" s="639"/>
      <c r="S34" s="639"/>
      <c r="T34" s="639">
        <v>100.10833951047158</v>
      </c>
      <c r="U34" s="639">
        <v>98.768698020213591</v>
      </c>
      <c r="V34" s="639">
        <v>99.904656335312509</v>
      </c>
      <c r="W34" s="639">
        <v>102.42633382756314</v>
      </c>
      <c r="X34" s="639">
        <v>99.9</v>
      </c>
      <c r="Y34" s="639">
        <v>99.761302359830012</v>
      </c>
      <c r="Z34" s="639">
        <v>98.256246781892472</v>
      </c>
      <c r="AA34" s="639">
        <v>98.746447075270197</v>
      </c>
      <c r="AB34" s="639">
        <v>100.43696331708058</v>
      </c>
      <c r="AC34" s="639">
        <v>104.90999747659851</v>
      </c>
      <c r="AD34" s="639">
        <v>109.30611727519621</v>
      </c>
      <c r="AE34" s="639">
        <v>117.09272868076228</v>
      </c>
      <c r="AF34" s="639"/>
      <c r="AG34" s="483" t="s">
        <v>1424</v>
      </c>
      <c r="AH34" s="244"/>
    </row>
    <row r="35" spans="3:34" s="74" customFormat="1" ht="18.95" customHeight="1" x14ac:dyDescent="0.2">
      <c r="C35" s="472" t="s">
        <v>10</v>
      </c>
      <c r="D35" s="472"/>
      <c r="E35" s="925"/>
      <c r="F35" s="925"/>
      <c r="G35" s="925"/>
      <c r="H35" s="925"/>
      <c r="I35" s="925"/>
      <c r="J35" s="639"/>
      <c r="K35" s="639"/>
      <c r="L35" s="639"/>
      <c r="M35" s="639"/>
      <c r="N35" s="639"/>
      <c r="O35" s="639"/>
      <c r="P35" s="639"/>
      <c r="Q35" s="639"/>
      <c r="R35" s="639"/>
      <c r="S35" s="639"/>
      <c r="T35" s="639">
        <v>96.952562937109704</v>
      </c>
      <c r="U35" s="639">
        <v>96.613253605550426</v>
      </c>
      <c r="V35" s="639">
        <v>96.098605968807377</v>
      </c>
      <c r="W35" s="639">
        <v>99.228481760232484</v>
      </c>
      <c r="X35" s="639">
        <v>99.899999999999991</v>
      </c>
      <c r="Y35" s="639">
        <v>102.31954501689849</v>
      </c>
      <c r="Z35" s="639">
        <v>102.87350918006111</v>
      </c>
      <c r="AA35" s="639">
        <v>103.51296789224043</v>
      </c>
      <c r="AB35" s="639">
        <v>104.53396795988377</v>
      </c>
      <c r="AC35" s="639">
        <v>106.62766695897685</v>
      </c>
      <c r="AD35" s="639">
        <v>107.48860049167345</v>
      </c>
      <c r="AE35" s="639">
        <v>107.9830385887516</v>
      </c>
      <c r="AF35" s="639"/>
      <c r="AG35" s="483" t="s">
        <v>1425</v>
      </c>
      <c r="AH35" s="244"/>
    </row>
    <row r="36" spans="3:34" s="74" customFormat="1" ht="18.95" customHeight="1" x14ac:dyDescent="0.2">
      <c r="C36" s="472" t="s">
        <v>109</v>
      </c>
      <c r="D36" s="472"/>
      <c r="E36" s="925"/>
      <c r="F36" s="925"/>
      <c r="G36" s="925"/>
      <c r="H36" s="925"/>
      <c r="I36" s="925"/>
      <c r="J36" s="639"/>
      <c r="K36" s="639"/>
      <c r="L36" s="639"/>
      <c r="M36" s="639"/>
      <c r="N36" s="639"/>
      <c r="O36" s="639"/>
      <c r="P36" s="639"/>
      <c r="Q36" s="639"/>
      <c r="R36" s="639"/>
      <c r="S36" s="639"/>
      <c r="T36" s="639">
        <v>92.776292701568494</v>
      </c>
      <c r="U36" s="639">
        <v>93.541895590105</v>
      </c>
      <c r="V36" s="639">
        <v>93.469550228664858</v>
      </c>
      <c r="W36" s="639">
        <v>97.319979627082603</v>
      </c>
      <c r="X36" s="639">
        <v>99.541982200578232</v>
      </c>
      <c r="Y36" s="639">
        <v>100.40169469966675</v>
      </c>
      <c r="Z36" s="639">
        <v>100.73132067802382</v>
      </c>
      <c r="AA36" s="639">
        <v>103.19627686501309</v>
      </c>
      <c r="AB36" s="639">
        <v>105.21369808696026</v>
      </c>
      <c r="AC36" s="639">
        <v>108.69023783126759</v>
      </c>
      <c r="AD36" s="639">
        <v>107.55302961384436</v>
      </c>
      <c r="AE36" s="639">
        <v>108.27208616426731</v>
      </c>
      <c r="AF36" s="639"/>
      <c r="AG36" s="475" t="s">
        <v>1438</v>
      </c>
      <c r="AH36" s="244"/>
    </row>
    <row r="37" spans="3:34" s="74" customFormat="1" ht="18.95" customHeight="1" x14ac:dyDescent="0.2">
      <c r="C37" s="472" t="s">
        <v>110</v>
      </c>
      <c r="D37" s="472"/>
      <c r="E37" s="925"/>
      <c r="F37" s="925"/>
      <c r="G37" s="925"/>
      <c r="H37" s="925"/>
      <c r="I37" s="925"/>
      <c r="J37" s="639"/>
      <c r="K37" s="639"/>
      <c r="L37" s="639"/>
      <c r="M37" s="639"/>
      <c r="N37" s="639"/>
      <c r="O37" s="639"/>
      <c r="P37" s="639"/>
      <c r="Q37" s="639"/>
      <c r="R37" s="639"/>
      <c r="S37" s="639"/>
      <c r="T37" s="639">
        <v>97.011861909292918</v>
      </c>
      <c r="U37" s="639">
        <v>96.762058956192718</v>
      </c>
      <c r="V37" s="639">
        <v>94.253888996595478</v>
      </c>
      <c r="W37" s="639">
        <v>97.090519570240062</v>
      </c>
      <c r="X37" s="639">
        <v>101.02830392933262</v>
      </c>
      <c r="Y37" s="639">
        <v>105.21183666079796</v>
      </c>
      <c r="Z37" s="639">
        <v>104.90431459767355</v>
      </c>
      <c r="AA37" s="639">
        <v>105.66948389200834</v>
      </c>
      <c r="AB37" s="639">
        <v>109.30476928017241</v>
      </c>
      <c r="AC37" s="639">
        <v>108.80106598612484</v>
      </c>
      <c r="AD37" s="639">
        <v>105.09454073015809</v>
      </c>
      <c r="AE37" s="639">
        <v>107.59004350879171</v>
      </c>
      <c r="AF37" s="639"/>
      <c r="AG37" s="475" t="s">
        <v>631</v>
      </c>
      <c r="AH37" s="244"/>
    </row>
    <row r="38" spans="3:34" s="74" customFormat="1" ht="18.95" customHeight="1" x14ac:dyDescent="0.2">
      <c r="C38" s="472" t="s">
        <v>111</v>
      </c>
      <c r="D38" s="472"/>
      <c r="E38" s="925"/>
      <c r="F38" s="925"/>
      <c r="G38" s="925"/>
      <c r="H38" s="925"/>
      <c r="I38" s="925"/>
      <c r="J38" s="639"/>
      <c r="K38" s="639"/>
      <c r="L38" s="639"/>
      <c r="M38" s="639"/>
      <c r="N38" s="639"/>
      <c r="O38" s="639"/>
      <c r="P38" s="639"/>
      <c r="Q38" s="639"/>
      <c r="R38" s="639"/>
      <c r="S38" s="639"/>
      <c r="T38" s="639">
        <v>101.39366873939026</v>
      </c>
      <c r="U38" s="639">
        <v>101.12090179850486</v>
      </c>
      <c r="V38" s="639">
        <v>98.953989313665375</v>
      </c>
      <c r="W38" s="639">
        <v>100.27867003540085</v>
      </c>
      <c r="X38" s="639">
        <v>99.863713014169974</v>
      </c>
      <c r="Y38" s="639">
        <v>100.28217356268574</v>
      </c>
      <c r="Z38" s="639">
        <v>98.162203528942413</v>
      </c>
      <c r="AA38" s="639">
        <v>96.256189734177951</v>
      </c>
      <c r="AB38" s="639">
        <v>95.299972792939187</v>
      </c>
      <c r="AC38" s="639">
        <v>94.364084783506001</v>
      </c>
      <c r="AD38" s="639">
        <v>92.713443605332685</v>
      </c>
      <c r="AE38" s="639">
        <v>89.948920621500264</v>
      </c>
      <c r="AF38" s="639"/>
      <c r="AG38" s="483" t="s">
        <v>440</v>
      </c>
      <c r="AH38" s="244"/>
    </row>
    <row r="39" spans="3:34" s="74" customFormat="1" ht="18.95" customHeight="1" x14ac:dyDescent="0.2">
      <c r="C39" s="472" t="s">
        <v>96</v>
      </c>
      <c r="D39" s="472"/>
      <c r="E39" s="925"/>
      <c r="F39" s="925"/>
      <c r="G39" s="925"/>
      <c r="H39" s="925"/>
      <c r="I39" s="925"/>
      <c r="J39" s="639"/>
      <c r="K39" s="639"/>
      <c r="L39" s="639"/>
      <c r="M39" s="639"/>
      <c r="N39" s="639"/>
      <c r="O39" s="639"/>
      <c r="P39" s="639"/>
      <c r="Q39" s="639"/>
      <c r="R39" s="639"/>
      <c r="S39" s="639"/>
      <c r="T39" s="639">
        <v>101.98804206530974</v>
      </c>
      <c r="U39" s="639">
        <v>101.90370123034897</v>
      </c>
      <c r="V39" s="639">
        <v>99.410669095906286</v>
      </c>
      <c r="W39" s="639">
        <v>100.15432999299429</v>
      </c>
      <c r="X39" s="639">
        <v>99.697994945617552</v>
      </c>
      <c r="Y39" s="639">
        <v>99.470352676776116</v>
      </c>
      <c r="Z39" s="639">
        <v>96.23020905606711</v>
      </c>
      <c r="AA39" s="639">
        <v>92.980775578068886</v>
      </c>
      <c r="AB39" s="639">
        <v>90.527068286587081</v>
      </c>
      <c r="AC39" s="639">
        <v>88.479594969927859</v>
      </c>
      <c r="AD39" s="639">
        <v>86.53654011393688</v>
      </c>
      <c r="AE39" s="639">
        <v>83.602598579439331</v>
      </c>
      <c r="AF39" s="639"/>
      <c r="AG39" s="483" t="s">
        <v>1424</v>
      </c>
      <c r="AH39" s="244"/>
    </row>
    <row r="40" spans="3:34" s="74" customFormat="1" ht="18.95" customHeight="1" x14ac:dyDescent="0.2">
      <c r="C40" s="472" t="s">
        <v>12</v>
      </c>
      <c r="D40" s="472"/>
      <c r="E40" s="925"/>
      <c r="F40" s="925"/>
      <c r="G40" s="925"/>
      <c r="H40" s="925"/>
      <c r="I40" s="925"/>
      <c r="J40" s="1057"/>
      <c r="K40" s="1057"/>
      <c r="L40" s="1057"/>
      <c r="M40" s="1057"/>
      <c r="N40" s="773"/>
      <c r="O40" s="639"/>
      <c r="P40" s="639"/>
      <c r="Q40" s="639"/>
      <c r="R40" s="639"/>
      <c r="S40" s="639"/>
      <c r="T40" s="639">
        <v>100.12566293362968</v>
      </c>
      <c r="U40" s="639">
        <v>99.47026230199485</v>
      </c>
      <c r="V40" s="639">
        <v>97.989317590634059</v>
      </c>
      <c r="W40" s="639">
        <v>100.50887275071514</v>
      </c>
      <c r="X40" s="639">
        <v>100.17052286093421</v>
      </c>
      <c r="Y40" s="639">
        <v>101.78830956373868</v>
      </c>
      <c r="Z40" s="639">
        <v>101.78356952562922</v>
      </c>
      <c r="AA40" s="639">
        <v>102.68038253436561</v>
      </c>
      <c r="AB40" s="639">
        <v>104.82348101552239</v>
      </c>
      <c r="AC40" s="639">
        <v>106.55720264121675</v>
      </c>
      <c r="AD40" s="639">
        <v>105.52688405691877</v>
      </c>
      <c r="AE40" s="639">
        <v>103.10355180935771</v>
      </c>
      <c r="AF40" s="639"/>
      <c r="AG40" s="475" t="s">
        <v>1425</v>
      </c>
      <c r="AH40" s="244"/>
    </row>
    <row r="41" spans="3:34" s="74" customFormat="1" ht="18.95" customHeight="1" x14ac:dyDescent="0.2">
      <c r="C41" s="472" t="s">
        <v>112</v>
      </c>
      <c r="D41" s="472"/>
      <c r="E41" s="925"/>
      <c r="F41" s="925"/>
      <c r="G41" s="925"/>
      <c r="H41" s="925"/>
      <c r="I41" s="925"/>
      <c r="J41" s="773"/>
      <c r="K41" s="773"/>
      <c r="L41" s="773"/>
      <c r="M41" s="773"/>
      <c r="N41" s="639"/>
      <c r="O41" s="639"/>
      <c r="P41" s="639"/>
      <c r="Q41" s="639"/>
      <c r="R41" s="639"/>
      <c r="S41" s="639"/>
      <c r="T41" s="639">
        <v>115.68357306039354</v>
      </c>
      <c r="U41" s="639">
        <v>109.04929559044095</v>
      </c>
      <c r="V41" s="639">
        <v>104.16488604311991</v>
      </c>
      <c r="W41" s="639">
        <v>102.71963742060082</v>
      </c>
      <c r="X41" s="639">
        <v>99.90000000000002</v>
      </c>
      <c r="Y41" s="639">
        <v>98.647582373997167</v>
      </c>
      <c r="Z41" s="639">
        <v>97.116743121442909</v>
      </c>
      <c r="AA41" s="639">
        <v>98.438413212428671</v>
      </c>
      <c r="AB41" s="639">
        <v>99.312381055042621</v>
      </c>
      <c r="AC41" s="639">
        <v>94.730019737093357</v>
      </c>
      <c r="AD41" s="639">
        <v>91.236303263837286</v>
      </c>
      <c r="AE41" s="639">
        <v>91.645011426745612</v>
      </c>
      <c r="AF41" s="639"/>
      <c r="AG41" s="475" t="s">
        <v>131</v>
      </c>
      <c r="AH41" s="244"/>
    </row>
    <row r="42" spans="3:34" s="74" customFormat="1" ht="18.95" customHeight="1" x14ac:dyDescent="0.2">
      <c r="C42" s="472" t="s">
        <v>114</v>
      </c>
      <c r="D42" s="472"/>
      <c r="E42" s="925"/>
      <c r="F42" s="925"/>
      <c r="G42" s="925"/>
      <c r="H42" s="925"/>
      <c r="I42" s="925"/>
      <c r="J42" s="773"/>
      <c r="K42" s="773"/>
      <c r="L42" s="773"/>
      <c r="M42" s="773"/>
      <c r="N42" s="639"/>
      <c r="O42" s="639"/>
      <c r="P42" s="639"/>
      <c r="Q42" s="639"/>
      <c r="R42" s="639"/>
      <c r="S42" s="639"/>
      <c r="T42" s="639">
        <v>101.50990428047695</v>
      </c>
      <c r="U42" s="639">
        <v>101.01803647808816</v>
      </c>
      <c r="V42" s="639">
        <v>100.37350701310186</v>
      </c>
      <c r="W42" s="639">
        <v>99.961054121208335</v>
      </c>
      <c r="X42" s="639">
        <v>100.07427026524024</v>
      </c>
      <c r="Y42" s="639">
        <v>100.00082463392575</v>
      </c>
      <c r="Z42" s="639">
        <v>100.0787880125052</v>
      </c>
      <c r="AA42" s="639">
        <v>99.52056780407861</v>
      </c>
      <c r="AB42" s="639">
        <v>99.248580543363062</v>
      </c>
      <c r="AC42" s="639">
        <v>99.875612357811903</v>
      </c>
      <c r="AD42" s="639">
        <v>100.40443267017869</v>
      </c>
      <c r="AE42" s="639">
        <v>99.716811520941704</v>
      </c>
      <c r="AF42" s="639"/>
      <c r="AG42" s="475" t="s">
        <v>133</v>
      </c>
      <c r="AH42" s="244"/>
    </row>
    <row r="43" spans="3:34" s="74" customFormat="1" ht="18.95" customHeight="1" x14ac:dyDescent="0.2">
      <c r="C43" s="472" t="s">
        <v>97</v>
      </c>
      <c r="D43" s="472"/>
      <c r="E43" s="925"/>
      <c r="F43" s="925"/>
      <c r="G43" s="925"/>
      <c r="H43" s="925"/>
      <c r="I43" s="925"/>
      <c r="J43" s="773"/>
      <c r="K43" s="773"/>
      <c r="L43" s="773"/>
      <c r="M43" s="773"/>
      <c r="N43" s="639"/>
      <c r="O43" s="639"/>
      <c r="P43" s="639"/>
      <c r="Q43" s="639"/>
      <c r="R43" s="639"/>
      <c r="S43" s="639"/>
      <c r="T43" s="639">
        <v>101.55961968301359</v>
      </c>
      <c r="U43" s="639">
        <v>101.34218866706641</v>
      </c>
      <c r="V43" s="639">
        <v>100.84000113441436</v>
      </c>
      <c r="W43" s="639">
        <v>100.03296660872489</v>
      </c>
      <c r="X43" s="639">
        <v>100.01828479747748</v>
      </c>
      <c r="Y43" s="639">
        <v>99.610652116127056</v>
      </c>
      <c r="Z43" s="639">
        <v>99.393541173377997</v>
      </c>
      <c r="AA43" s="639">
        <v>98.585001854541261</v>
      </c>
      <c r="AB43" s="639">
        <v>98.016498409303182</v>
      </c>
      <c r="AC43" s="639">
        <v>98.637640978198704</v>
      </c>
      <c r="AD43" s="639">
        <v>98.943224110514251</v>
      </c>
      <c r="AE43" s="639">
        <v>98.083796423257851</v>
      </c>
      <c r="AF43" s="639"/>
      <c r="AG43" s="483" t="s">
        <v>1424</v>
      </c>
      <c r="AH43" s="244"/>
    </row>
    <row r="44" spans="3:34" s="74" customFormat="1" ht="18.95" customHeight="1" x14ac:dyDescent="0.2">
      <c r="C44" s="472" t="s">
        <v>98</v>
      </c>
      <c r="D44" s="472"/>
      <c r="E44" s="925"/>
      <c r="F44" s="925"/>
      <c r="G44" s="925"/>
      <c r="H44" s="925"/>
      <c r="I44" s="925"/>
      <c r="J44" s="773"/>
      <c r="K44" s="773"/>
      <c r="L44" s="773"/>
      <c r="M44" s="773"/>
      <c r="N44" s="639"/>
      <c r="O44" s="639"/>
      <c r="P44" s="639"/>
      <c r="Q44" s="639"/>
      <c r="R44" s="639"/>
      <c r="S44" s="639"/>
      <c r="T44" s="639">
        <v>101.22198219122581</v>
      </c>
      <c r="U44" s="639">
        <v>98.574183040119436</v>
      </c>
      <c r="V44" s="639">
        <v>96.814750960338259</v>
      </c>
      <c r="W44" s="639">
        <v>99.468719648702447</v>
      </c>
      <c r="X44" s="639">
        <v>100.45756358036364</v>
      </c>
      <c r="Y44" s="639">
        <v>102.53091068814797</v>
      </c>
      <c r="Z44" s="639">
        <v>104.3308196570168</v>
      </c>
      <c r="AA44" s="639">
        <v>105.29344359049335</v>
      </c>
      <c r="AB44" s="639">
        <v>106.87783904748559</v>
      </c>
      <c r="AC44" s="639">
        <v>107.53963859032048</v>
      </c>
      <c r="AD44" s="639">
        <v>109.76819187724935</v>
      </c>
      <c r="AE44" s="639">
        <v>110.46202894011401</v>
      </c>
      <c r="AF44" s="639"/>
      <c r="AG44" s="483" t="s">
        <v>1425</v>
      </c>
      <c r="AH44" s="244"/>
    </row>
    <row r="45" spans="3:34" s="74" customFormat="1" ht="18.95" customHeight="1" x14ac:dyDescent="0.2">
      <c r="C45" s="472" t="s">
        <v>116</v>
      </c>
      <c r="D45" s="472"/>
      <c r="E45" s="925"/>
      <c r="F45" s="925"/>
      <c r="G45" s="925"/>
      <c r="H45" s="925"/>
      <c r="I45" s="925"/>
      <c r="J45" s="773"/>
      <c r="K45" s="773"/>
      <c r="L45" s="773"/>
      <c r="M45" s="773"/>
      <c r="N45" s="639"/>
      <c r="O45" s="639"/>
      <c r="P45" s="639"/>
      <c r="Q45" s="639"/>
      <c r="R45" s="639"/>
      <c r="S45" s="639"/>
      <c r="T45" s="639">
        <v>94.485270543774746</v>
      </c>
      <c r="U45" s="639">
        <v>94.576477090386987</v>
      </c>
      <c r="V45" s="639">
        <v>94.160804746394007</v>
      </c>
      <c r="W45" s="639">
        <v>98.513209656982781</v>
      </c>
      <c r="X45" s="639">
        <v>99.763069869609637</v>
      </c>
      <c r="Y45" s="639">
        <v>100.27824917518444</v>
      </c>
      <c r="Z45" s="639">
        <v>101.59389384823257</v>
      </c>
      <c r="AA45" s="639">
        <v>104.23521892800869</v>
      </c>
      <c r="AB45" s="639">
        <v>105.03793435652622</v>
      </c>
      <c r="AC45" s="639">
        <v>105.86194005272813</v>
      </c>
      <c r="AD45" s="639">
        <v>109.46100723554832</v>
      </c>
      <c r="AE45" s="639">
        <v>110.08060493585499</v>
      </c>
      <c r="AF45" s="639"/>
      <c r="AG45" s="483" t="s">
        <v>134</v>
      </c>
      <c r="AH45" s="244"/>
    </row>
    <row r="46" spans="3:34" s="74" customFormat="1" ht="18.95" customHeight="1" x14ac:dyDescent="0.2">
      <c r="C46" s="472" t="s">
        <v>117</v>
      </c>
      <c r="D46" s="472"/>
      <c r="E46" s="925"/>
      <c r="F46" s="925"/>
      <c r="G46" s="925"/>
      <c r="H46" s="925"/>
      <c r="I46" s="925"/>
      <c r="J46" s="639"/>
      <c r="K46" s="639"/>
      <c r="L46" s="639"/>
      <c r="M46" s="639"/>
      <c r="N46" s="639"/>
      <c r="O46" s="639"/>
      <c r="P46" s="639"/>
      <c r="Q46" s="639"/>
      <c r="R46" s="639"/>
      <c r="S46" s="639"/>
      <c r="T46" s="639">
        <v>98.779676864077615</v>
      </c>
      <c r="U46" s="639">
        <v>97.504060738960973</v>
      </c>
      <c r="V46" s="639">
        <v>96.962927092901523</v>
      </c>
      <c r="W46" s="639">
        <v>99.743997966292255</v>
      </c>
      <c r="X46" s="639">
        <v>100.03079526392669</v>
      </c>
      <c r="Y46" s="639">
        <v>99.958671941012739</v>
      </c>
      <c r="Z46" s="639">
        <v>100.94120721307253</v>
      </c>
      <c r="AA46" s="639">
        <v>101.90250869501615</v>
      </c>
      <c r="AB46" s="639">
        <v>102.65915129767151</v>
      </c>
      <c r="AC46" s="639">
        <v>102.12642544022601</v>
      </c>
      <c r="AD46" s="639">
        <v>103.58993579839766</v>
      </c>
      <c r="AE46" s="639">
        <v>105.31056386219613</v>
      </c>
      <c r="AF46" s="639"/>
      <c r="AG46" s="475" t="s">
        <v>136</v>
      </c>
      <c r="AH46" s="244"/>
    </row>
    <row r="47" spans="3:34" s="74" customFormat="1" ht="18.95" customHeight="1" x14ac:dyDescent="0.2">
      <c r="C47" s="472" t="s">
        <v>118</v>
      </c>
      <c r="D47" s="472"/>
      <c r="E47" s="925"/>
      <c r="F47" s="925"/>
      <c r="G47" s="925"/>
      <c r="H47" s="925"/>
      <c r="I47" s="925"/>
      <c r="J47" s="639"/>
      <c r="K47" s="639"/>
      <c r="L47" s="639"/>
      <c r="M47" s="639"/>
      <c r="N47" s="639"/>
      <c r="O47" s="639"/>
      <c r="P47" s="639"/>
      <c r="Q47" s="639"/>
      <c r="R47" s="639"/>
      <c r="S47" s="639"/>
      <c r="T47" s="639">
        <v>99.093956038970205</v>
      </c>
      <c r="U47" s="639">
        <v>97.679355483251612</v>
      </c>
      <c r="V47" s="639">
        <v>97.007777110998717</v>
      </c>
      <c r="W47" s="639">
        <v>99.370842408317301</v>
      </c>
      <c r="X47" s="639">
        <v>99.860091574953032</v>
      </c>
      <c r="Y47" s="639">
        <v>100.37343380871772</v>
      </c>
      <c r="Z47" s="639">
        <v>101.00466023593944</v>
      </c>
      <c r="AA47" s="639">
        <v>101.41721228814065</v>
      </c>
      <c r="AB47" s="639">
        <v>101.35809186047024</v>
      </c>
      <c r="AC47" s="639">
        <v>101.03576108808214</v>
      </c>
      <c r="AD47" s="639">
        <v>102.46466150806552</v>
      </c>
      <c r="AE47" s="639">
        <v>102.7758344971373</v>
      </c>
      <c r="AF47" s="639"/>
      <c r="AG47" s="475" t="s">
        <v>137</v>
      </c>
      <c r="AH47" s="244"/>
    </row>
    <row r="48" spans="3:34" s="74" customFormat="1" ht="18.95" customHeight="1" x14ac:dyDescent="0.2">
      <c r="C48" s="472" t="s">
        <v>119</v>
      </c>
      <c r="D48" s="472"/>
      <c r="E48" s="925"/>
      <c r="F48" s="925"/>
      <c r="G48" s="925"/>
      <c r="H48" s="925"/>
      <c r="I48" s="925"/>
      <c r="J48" s="639"/>
      <c r="K48" s="639"/>
      <c r="L48" s="639"/>
      <c r="M48" s="639"/>
      <c r="N48" s="639"/>
      <c r="O48" s="639"/>
      <c r="P48" s="639"/>
      <c r="Q48" s="639"/>
      <c r="R48" s="639"/>
      <c r="S48" s="639"/>
      <c r="T48" s="639">
        <v>100.42869042914641</v>
      </c>
      <c r="U48" s="639">
        <v>100.89871412223901</v>
      </c>
      <c r="V48" s="639">
        <v>100.40694938785497</v>
      </c>
      <c r="W48" s="639">
        <v>100.51758267915163</v>
      </c>
      <c r="X48" s="639">
        <v>100.39767058509116</v>
      </c>
      <c r="Y48" s="639">
        <v>100.75769554069925</v>
      </c>
      <c r="Z48" s="639">
        <v>101.47858847821681</v>
      </c>
      <c r="AA48" s="639">
        <v>100.96505339307231</v>
      </c>
      <c r="AB48" s="639">
        <v>100.80849466449861</v>
      </c>
      <c r="AC48" s="639">
        <v>101.17794252567262</v>
      </c>
      <c r="AD48" s="639">
        <v>100.14269300851078</v>
      </c>
      <c r="AE48" s="639">
        <v>98.40049908148157</v>
      </c>
      <c r="AF48" s="639"/>
      <c r="AG48" s="475" t="s">
        <v>138</v>
      </c>
      <c r="AH48" s="244"/>
    </row>
    <row r="49" spans="3:34" s="74" customFormat="1" ht="18.95" customHeight="1" x14ac:dyDescent="0.2">
      <c r="C49" s="472" t="s">
        <v>120</v>
      </c>
      <c r="D49" s="474"/>
      <c r="E49" s="926"/>
      <c r="F49" s="926"/>
      <c r="G49" s="926"/>
      <c r="H49" s="926"/>
      <c r="I49" s="926"/>
      <c r="J49" s="882"/>
      <c r="K49" s="882"/>
      <c r="L49" s="882"/>
      <c r="M49" s="882"/>
      <c r="N49" s="882"/>
      <c r="O49" s="639"/>
      <c r="P49" s="882"/>
      <c r="Q49" s="882"/>
      <c r="R49" s="882"/>
      <c r="S49" s="882"/>
      <c r="T49" s="882">
        <v>95.567396189186965</v>
      </c>
      <c r="U49" s="882">
        <v>95.26314855742487</v>
      </c>
      <c r="V49" s="882">
        <v>96.137620422249555</v>
      </c>
      <c r="W49" s="882">
        <v>98.536514693874494</v>
      </c>
      <c r="X49" s="882">
        <v>100.14141252075579</v>
      </c>
      <c r="Y49" s="882">
        <v>100.33252426079767</v>
      </c>
      <c r="Z49" s="882">
        <v>101.29088540499507</v>
      </c>
      <c r="AA49" s="882">
        <v>101.42546284466138</v>
      </c>
      <c r="AB49" s="882">
        <v>102.25400932317751</v>
      </c>
      <c r="AC49" s="882">
        <v>103.66081180056987</v>
      </c>
      <c r="AD49" s="882">
        <v>105.16107100999541</v>
      </c>
      <c r="AE49" s="882">
        <v>107.88910990198069</v>
      </c>
      <c r="AF49" s="639"/>
      <c r="AG49" s="475" t="s">
        <v>139</v>
      </c>
      <c r="AH49" s="244"/>
    </row>
    <row r="50" spans="3:34" s="74" customFormat="1" ht="18.95" customHeight="1" x14ac:dyDescent="0.2">
      <c r="C50" s="1121" t="s">
        <v>1306</v>
      </c>
      <c r="D50" s="1121"/>
      <c r="E50" s="1146"/>
      <c r="F50" s="1146"/>
      <c r="G50" s="1146"/>
      <c r="H50" s="1146"/>
      <c r="I50" s="1146"/>
      <c r="J50" s="1147"/>
      <c r="K50" s="1147"/>
      <c r="L50" s="1147"/>
      <c r="M50" s="1147"/>
      <c r="N50" s="1147"/>
      <c r="O50" s="1147"/>
      <c r="P50" s="1147"/>
      <c r="Q50" s="1147"/>
      <c r="R50" s="1147"/>
      <c r="S50" s="1147"/>
      <c r="T50" s="1147">
        <v>96.480175245993323</v>
      </c>
      <c r="U50" s="1147">
        <v>96.446924984906516</v>
      </c>
      <c r="V50" s="1147">
        <v>96.649585693039228</v>
      </c>
      <c r="W50" s="1147">
        <v>98.329062216521493</v>
      </c>
      <c r="X50" s="1147">
        <v>100.04156217600932</v>
      </c>
      <c r="Y50" s="1147">
        <v>99.93810935049639</v>
      </c>
      <c r="Z50" s="1147">
        <v>99.374721807017963</v>
      </c>
      <c r="AA50" s="1147">
        <v>99.046684366699935</v>
      </c>
      <c r="AB50" s="1147">
        <v>99.354404798793553</v>
      </c>
      <c r="AC50" s="1147">
        <v>100.52897151271019</v>
      </c>
      <c r="AD50" s="1147">
        <v>99.214386410297379</v>
      </c>
      <c r="AE50" s="1147">
        <v>99.756474150866651</v>
      </c>
      <c r="AF50" s="1147"/>
      <c r="AG50" s="1116" t="s">
        <v>140</v>
      </c>
      <c r="AH50" s="244"/>
    </row>
    <row r="51" spans="3:34" s="74" customFormat="1" ht="18.95" customHeight="1" x14ac:dyDescent="0.2">
      <c r="C51" s="1121" t="s">
        <v>122</v>
      </c>
      <c r="D51" s="1121"/>
      <c r="E51" s="1146"/>
      <c r="F51" s="1146"/>
      <c r="G51" s="1146"/>
      <c r="H51" s="1146"/>
      <c r="I51" s="1146"/>
      <c r="J51" s="1147"/>
      <c r="K51" s="1147"/>
      <c r="L51" s="1147"/>
      <c r="M51" s="1147"/>
      <c r="N51" s="1147"/>
      <c r="O51" s="1147"/>
      <c r="P51" s="1147"/>
      <c r="Q51" s="1147"/>
      <c r="R51" s="1147"/>
      <c r="S51" s="1147"/>
      <c r="T51" s="1147">
        <v>68.588210587126596</v>
      </c>
      <c r="U51" s="1147">
        <v>70.178985154032105</v>
      </c>
      <c r="V51" s="1147">
        <v>78.120100141307333</v>
      </c>
      <c r="W51" s="1147">
        <v>101.73819131055014</v>
      </c>
      <c r="X51" s="1147">
        <v>96.499999999999986</v>
      </c>
      <c r="Y51" s="1147">
        <v>87.620017239510901</v>
      </c>
      <c r="Z51" s="1147">
        <v>95.433902415589458</v>
      </c>
      <c r="AA51" s="1147">
        <v>101.18087154513424</v>
      </c>
      <c r="AB51" s="1147">
        <v>100.13377294896874</v>
      </c>
      <c r="AC51" s="1147">
        <v>100.3466070510494</v>
      </c>
      <c r="AD51" s="1147">
        <v>125.62522950496484</v>
      </c>
      <c r="AE51" s="1147">
        <v>158.12011315867963</v>
      </c>
      <c r="AF51" s="1147"/>
      <c r="AG51" s="1116" t="s">
        <v>142</v>
      </c>
      <c r="AH51" s="244"/>
    </row>
    <row r="52" spans="3:34" s="74" customFormat="1" ht="18.95" customHeight="1" thickBot="1" x14ac:dyDescent="0.25">
      <c r="C52" s="1123" t="s">
        <v>123</v>
      </c>
      <c r="D52" s="1123"/>
      <c r="E52" s="1383"/>
      <c r="F52" s="1383"/>
      <c r="G52" s="1383"/>
      <c r="H52" s="1383"/>
      <c r="I52" s="1383"/>
      <c r="J52" s="1384"/>
      <c r="K52" s="1384"/>
      <c r="L52" s="1384"/>
      <c r="M52" s="1384"/>
      <c r="N52" s="1384"/>
      <c r="O52" s="1384"/>
      <c r="P52" s="1384"/>
      <c r="Q52" s="1384"/>
      <c r="R52" s="1384"/>
      <c r="S52" s="1384"/>
      <c r="T52" s="1384">
        <v>61.796104984010761</v>
      </c>
      <c r="U52" s="1384">
        <v>60.951697044221788</v>
      </c>
      <c r="V52" s="1384">
        <v>60.66209035035088</v>
      </c>
      <c r="W52" s="1384">
        <v>90.384188909745703</v>
      </c>
      <c r="X52" s="1384">
        <v>99.833745573795085</v>
      </c>
      <c r="Y52" s="1384">
        <v>101.21404566490413</v>
      </c>
      <c r="Z52" s="1384">
        <v>102.6159799362365</v>
      </c>
      <c r="AA52" s="1384">
        <v>104.8887824237608</v>
      </c>
      <c r="AB52" s="1384">
        <v>111.12666668996962</v>
      </c>
      <c r="AC52" s="1384">
        <v>129.74227869394028</v>
      </c>
      <c r="AD52" s="1384">
        <v>131.47761466434525</v>
      </c>
      <c r="AE52" s="1384">
        <v>138.15684734923178</v>
      </c>
      <c r="AF52" s="639"/>
      <c r="AG52" s="475" t="s">
        <v>144</v>
      </c>
      <c r="AH52" s="244"/>
    </row>
    <row r="53" spans="3:34" s="74" customFormat="1" ht="18.95" customHeight="1" thickBot="1" x14ac:dyDescent="0.25">
      <c r="C53" s="1135" t="s">
        <v>150</v>
      </c>
      <c r="D53" s="1145"/>
      <c r="E53" s="927"/>
      <c r="F53" s="927"/>
      <c r="G53" s="927"/>
      <c r="H53" s="927"/>
      <c r="I53" s="927"/>
      <c r="J53" s="640"/>
      <c r="K53" s="640"/>
      <c r="L53" s="640"/>
      <c r="M53" s="640"/>
      <c r="N53" s="640"/>
      <c r="O53" s="640"/>
      <c r="P53" s="640"/>
      <c r="Q53" s="640"/>
      <c r="R53" s="640"/>
      <c r="S53" s="640"/>
      <c r="T53" s="640">
        <v>96.415874902810216</v>
      </c>
      <c r="U53" s="640">
        <v>96.419029077951308</v>
      </c>
      <c r="V53" s="640">
        <v>96.756170548449191</v>
      </c>
      <c r="W53" s="640">
        <v>98.48629753118972</v>
      </c>
      <c r="X53" s="640">
        <v>99.981268845776825</v>
      </c>
      <c r="Y53" s="640">
        <v>99.711487991663617</v>
      </c>
      <c r="Z53" s="640">
        <v>99.266333363761419</v>
      </c>
      <c r="AA53" s="640">
        <v>99.011141229510585</v>
      </c>
      <c r="AB53" s="640">
        <v>99.222127962147653</v>
      </c>
      <c r="AC53" s="640">
        <v>100.1842997717436</v>
      </c>
      <c r="AD53" s="640">
        <v>99.268005555114229</v>
      </c>
      <c r="AE53" s="640">
        <v>100.43734702894331</v>
      </c>
      <c r="AF53" s="2476"/>
      <c r="AG53" s="540" t="s">
        <v>146</v>
      </c>
      <c r="AH53" s="244"/>
    </row>
    <row r="54" spans="3:34" s="74" customFormat="1" ht="18.95" customHeight="1" x14ac:dyDescent="0.2">
      <c r="C54" s="1117"/>
      <c r="D54" s="1117"/>
      <c r="E54" s="1143"/>
      <c r="F54" s="1143"/>
      <c r="G54" s="1143"/>
      <c r="H54" s="1143"/>
      <c r="I54" s="1143"/>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44"/>
      <c r="AG54" s="532"/>
      <c r="AH54" s="244"/>
    </row>
    <row r="55" spans="3:34" s="74" customFormat="1" ht="9.9499999999999993" customHeight="1" x14ac:dyDescent="0.2">
      <c r="C55" s="1117"/>
      <c r="D55" s="1117"/>
      <c r="E55" s="1143"/>
      <c r="F55" s="1143"/>
      <c r="G55" s="1143"/>
      <c r="H55" s="1143"/>
      <c r="I55" s="1143"/>
      <c r="J55" s="1144"/>
      <c r="K55" s="1144"/>
      <c r="L55" s="1144"/>
      <c r="M55" s="1144"/>
      <c r="N55" s="1144"/>
      <c r="O55" s="1144"/>
      <c r="P55" s="1144"/>
      <c r="Q55" s="1144"/>
      <c r="R55" s="1144"/>
      <c r="S55" s="1144"/>
      <c r="T55" s="1144"/>
      <c r="U55" s="1144"/>
      <c r="V55" s="1144"/>
      <c r="W55" s="1144"/>
      <c r="X55" s="1144"/>
      <c r="Y55" s="1144"/>
      <c r="Z55" s="1144"/>
      <c r="AA55" s="1144"/>
      <c r="AB55" s="1144"/>
      <c r="AC55" s="1144"/>
      <c r="AD55" s="1144"/>
      <c r="AE55" s="1144"/>
      <c r="AF55" s="1144"/>
      <c r="AG55" s="532"/>
      <c r="AH55" s="244"/>
    </row>
    <row r="56" spans="3:34" ht="9.9499999999999993" customHeight="1" x14ac:dyDescent="0.2">
      <c r="C56" s="6"/>
      <c r="D56" s="6"/>
      <c r="E56" s="11"/>
      <c r="F56" s="11"/>
      <c r="G56" s="11"/>
      <c r="H56" s="11"/>
      <c r="I56" s="11"/>
      <c r="J56" s="11"/>
      <c r="K56" s="11"/>
      <c r="L56" s="11"/>
      <c r="M56" s="11"/>
      <c r="N56" s="11"/>
      <c r="O56" s="11"/>
      <c r="P56" s="11"/>
      <c r="Q56" s="11"/>
      <c r="R56" s="11"/>
      <c r="S56" s="11"/>
      <c r="T56" s="7"/>
      <c r="U56" s="7"/>
    </row>
    <row r="57" spans="3:34" ht="17.100000000000001" customHeight="1" x14ac:dyDescent="0.2">
      <c r="C57" s="664" t="s">
        <v>316</v>
      </c>
      <c r="D57" s="82"/>
      <c r="E57" s="5"/>
      <c r="F57" s="5"/>
      <c r="G57" s="5"/>
      <c r="H57" s="5"/>
      <c r="I57" s="5"/>
      <c r="J57" s="5"/>
      <c r="K57" s="2"/>
      <c r="L57" s="2"/>
      <c r="M57" s="2"/>
      <c r="N57" s="2"/>
      <c r="O57" s="2"/>
      <c r="P57" s="2"/>
      <c r="Q57" s="2"/>
      <c r="R57" s="2"/>
      <c r="S57" s="2"/>
      <c r="T57" s="3"/>
      <c r="U57" s="3"/>
    </row>
    <row r="58" spans="3:34" ht="17.100000000000001" customHeight="1" x14ac:dyDescent="0.2">
      <c r="C58" s="5"/>
      <c r="D58" s="5"/>
      <c r="E58" s="2"/>
      <c r="F58" s="5"/>
      <c r="G58" s="5"/>
      <c r="H58" s="2"/>
      <c r="I58" s="2"/>
      <c r="J58" s="2"/>
      <c r="K58" s="2"/>
      <c r="L58" s="2"/>
      <c r="M58" s="2"/>
      <c r="N58" s="2"/>
      <c r="O58" s="2"/>
      <c r="P58" s="2"/>
      <c r="Q58" s="2"/>
      <c r="R58" s="2"/>
      <c r="S58" s="2"/>
      <c r="T58" s="3"/>
      <c r="U58" s="3"/>
    </row>
    <row r="59" spans="3:34" ht="17.100000000000001" customHeight="1" x14ac:dyDescent="0.2">
      <c r="C59" s="733" t="str">
        <f>C5</f>
        <v>平成27（2015）暦年＝100</v>
      </c>
      <c r="D59" s="541"/>
      <c r="E59" s="858"/>
      <c r="H59" s="471"/>
      <c r="I59" s="15"/>
      <c r="J59" s="858"/>
      <c r="K59" s="16"/>
      <c r="L59" s="16"/>
      <c r="M59" s="16"/>
      <c r="N59" s="16"/>
      <c r="O59" s="1421"/>
      <c r="P59" s="16"/>
      <c r="Q59" s="16"/>
      <c r="R59" s="16"/>
      <c r="S59" s="16"/>
      <c r="T59" s="1421" t="s">
        <v>72</v>
      </c>
      <c r="U59" s="1043"/>
      <c r="V59" s="1043"/>
      <c r="W59" s="1049"/>
      <c r="X59" s="1049"/>
      <c r="Y59" s="1049"/>
      <c r="Z59" s="1049"/>
      <c r="AA59" s="1049"/>
      <c r="AB59" s="1049"/>
      <c r="AC59" s="1049"/>
      <c r="AD59" s="1049"/>
      <c r="AE59" s="1049"/>
      <c r="AF59" s="1049"/>
      <c r="AG59" s="1048" t="s">
        <v>1208</v>
      </c>
    </row>
    <row r="60" spans="3:34" s="74" customFormat="1" ht="18.95" customHeight="1" x14ac:dyDescent="0.2">
      <c r="C60" s="2797" t="s">
        <v>1207</v>
      </c>
      <c r="D60" s="526"/>
      <c r="E60" s="896"/>
      <c r="F60" s="896"/>
      <c r="G60" s="896"/>
      <c r="H60" s="896"/>
      <c r="I60" s="896"/>
      <c r="J60" s="526"/>
      <c r="K60" s="526"/>
      <c r="L60" s="526"/>
      <c r="M60" s="526"/>
      <c r="N60" s="526"/>
      <c r="O60" s="526"/>
      <c r="P60" s="526"/>
      <c r="Q60" s="526"/>
      <c r="R60" s="526"/>
      <c r="S60" s="526"/>
      <c r="T60" s="526" t="s">
        <v>489</v>
      </c>
      <c r="U60" s="526" t="s">
        <v>1232</v>
      </c>
      <c r="V60" s="526" t="s">
        <v>2147</v>
      </c>
      <c r="W60" s="526" t="s">
        <v>414</v>
      </c>
      <c r="X60" s="526" t="s">
        <v>168</v>
      </c>
      <c r="Y60" s="526" t="s">
        <v>428</v>
      </c>
      <c r="Z60" s="526" t="s">
        <v>1668</v>
      </c>
      <c r="AA60" s="526" t="s">
        <v>1677</v>
      </c>
      <c r="AB60" s="526" t="s">
        <v>1776</v>
      </c>
      <c r="AC60" s="526" t="s">
        <v>2148</v>
      </c>
      <c r="AD60" s="526" t="s">
        <v>2149</v>
      </c>
      <c r="AE60" s="526" t="s">
        <v>2150</v>
      </c>
      <c r="AF60" s="2460"/>
      <c r="AG60" s="2760" t="s">
        <v>1242</v>
      </c>
    </row>
    <row r="61" spans="3:34" s="74" customFormat="1" ht="18.95" customHeight="1" x14ac:dyDescent="0.2">
      <c r="C61" s="2800"/>
      <c r="D61" s="527"/>
      <c r="E61" s="898"/>
      <c r="F61" s="898"/>
      <c r="G61" s="898"/>
      <c r="H61" s="898"/>
      <c r="I61" s="898"/>
      <c r="J61" s="527"/>
      <c r="K61" s="527"/>
      <c r="L61" s="527"/>
      <c r="M61" s="527"/>
      <c r="N61" s="527"/>
      <c r="O61" s="527"/>
      <c r="P61" s="527"/>
      <c r="Q61" s="527"/>
      <c r="R61" s="527"/>
      <c r="S61" s="527"/>
      <c r="T61" s="527">
        <v>2011</v>
      </c>
      <c r="U61" s="527">
        <v>2012</v>
      </c>
      <c r="V61" s="527">
        <v>2013</v>
      </c>
      <c r="W61" s="527">
        <v>2014</v>
      </c>
      <c r="X61" s="527">
        <v>2015</v>
      </c>
      <c r="Y61" s="527">
        <v>2016</v>
      </c>
      <c r="Z61" s="527">
        <v>2017</v>
      </c>
      <c r="AA61" s="527">
        <v>2018</v>
      </c>
      <c r="AB61" s="527">
        <v>2019</v>
      </c>
      <c r="AC61" s="527">
        <v>2020</v>
      </c>
      <c r="AD61" s="527">
        <v>2021</v>
      </c>
      <c r="AE61" s="527">
        <v>2022</v>
      </c>
      <c r="AF61" s="1148"/>
      <c r="AG61" s="2761"/>
    </row>
    <row r="62" spans="3:34" s="74" customFormat="1" ht="18.95" customHeight="1" x14ac:dyDescent="0.2">
      <c r="C62" s="472" t="s">
        <v>100</v>
      </c>
      <c r="D62" s="472"/>
      <c r="E62" s="1369"/>
      <c r="F62" s="893"/>
      <c r="G62" s="893"/>
      <c r="H62" s="893"/>
      <c r="I62" s="893"/>
      <c r="J62" s="1022"/>
      <c r="K62" s="248"/>
      <c r="L62" s="248"/>
      <c r="M62" s="248"/>
      <c r="N62" s="248"/>
      <c r="O62" s="773"/>
      <c r="P62" s="248"/>
      <c r="Q62" s="248"/>
      <c r="R62" s="248"/>
      <c r="S62" s="248"/>
      <c r="T62" s="773" t="s">
        <v>71</v>
      </c>
      <c r="U62" s="2418">
        <v>4.0715641831567284</v>
      </c>
      <c r="V62" s="2418">
        <v>-3.44867183591685</v>
      </c>
      <c r="W62" s="2418">
        <v>1.1397523556804678</v>
      </c>
      <c r="X62" s="2418">
        <v>15.216620082142352</v>
      </c>
      <c r="Y62" s="2418">
        <v>20.524218810501637</v>
      </c>
      <c r="Z62" s="2418">
        <v>3.0547277585870614</v>
      </c>
      <c r="AA62" s="2418">
        <v>-4.8586441576818906</v>
      </c>
      <c r="AB62" s="2418">
        <v>-3.2737112111578481</v>
      </c>
      <c r="AC62" s="2418">
        <v>5.3432892720368663</v>
      </c>
      <c r="AD62" s="2418">
        <v>-11.291799799059632</v>
      </c>
      <c r="AE62" s="2418">
        <v>-0.7829288019850722</v>
      </c>
      <c r="AF62" s="2418"/>
      <c r="AG62" s="475" t="s">
        <v>1423</v>
      </c>
    </row>
    <row r="63" spans="3:34" s="74" customFormat="1" ht="18.95" customHeight="1" x14ac:dyDescent="0.2">
      <c r="C63" s="472" t="s">
        <v>80</v>
      </c>
      <c r="D63" s="472"/>
      <c r="E63" s="1369"/>
      <c r="F63" s="893"/>
      <c r="G63" s="893"/>
      <c r="H63" s="893"/>
      <c r="I63" s="893"/>
      <c r="J63" s="1022"/>
      <c r="K63" s="248"/>
      <c r="L63" s="248"/>
      <c r="M63" s="248"/>
      <c r="N63" s="248"/>
      <c r="O63" s="773"/>
      <c r="P63" s="248"/>
      <c r="Q63" s="248"/>
      <c r="R63" s="248"/>
      <c r="S63" s="248"/>
      <c r="T63" s="773" t="s">
        <v>71</v>
      </c>
      <c r="U63" s="2418">
        <v>10.528427090015025</v>
      </c>
      <c r="V63" s="2418">
        <v>-6.1392251445089974</v>
      </c>
      <c r="W63" s="2418">
        <v>-2.1444269000150507</v>
      </c>
      <c r="X63" s="2418">
        <v>17.927751234045065</v>
      </c>
      <c r="Y63" s="2418">
        <v>21.225928651313808</v>
      </c>
      <c r="Z63" s="2418">
        <v>-1.8131538696117055</v>
      </c>
      <c r="AA63" s="2418">
        <v>-1.2149937787076293</v>
      </c>
      <c r="AB63" s="2418">
        <v>-5.3595766132240152</v>
      </c>
      <c r="AC63" s="2418">
        <v>2.9233708110700363</v>
      </c>
      <c r="AD63" s="2418">
        <v>-14.084153079998639</v>
      </c>
      <c r="AE63" s="2418">
        <v>-2.5371757562317798</v>
      </c>
      <c r="AF63" s="2418"/>
      <c r="AG63" s="475" t="s">
        <v>1424</v>
      </c>
    </row>
    <row r="64" spans="3:34" s="74" customFormat="1" ht="18.95" customHeight="1" x14ac:dyDescent="0.2">
      <c r="C64" s="472" t="s">
        <v>81</v>
      </c>
      <c r="D64" s="472"/>
      <c r="E64" s="1369"/>
      <c r="F64" s="893"/>
      <c r="G64" s="893"/>
      <c r="H64" s="893"/>
      <c r="I64" s="893"/>
      <c r="J64" s="1022"/>
      <c r="K64" s="248"/>
      <c r="L64" s="248"/>
      <c r="M64" s="248"/>
      <c r="N64" s="248"/>
      <c r="O64" s="773"/>
      <c r="P64" s="248"/>
      <c r="Q64" s="248"/>
      <c r="R64" s="248"/>
      <c r="S64" s="248"/>
      <c r="T64" s="773" t="s">
        <v>71</v>
      </c>
      <c r="U64" s="2418">
        <v>-1.6148024583498177</v>
      </c>
      <c r="V64" s="2418">
        <v>17.635867053516584</v>
      </c>
      <c r="W64" s="2418">
        <v>-8.3710460470264749</v>
      </c>
      <c r="X64" s="2418">
        <v>-2.8779685867750704</v>
      </c>
      <c r="Y64" s="2418">
        <v>10.086030645773537</v>
      </c>
      <c r="Z64" s="2418">
        <v>5.1355291229337352</v>
      </c>
      <c r="AA64" s="2418">
        <v>2.812859988689187</v>
      </c>
      <c r="AB64" s="2418">
        <v>-4.0943950766774151</v>
      </c>
      <c r="AC64" s="2418">
        <v>1.781302552429076</v>
      </c>
      <c r="AD64" s="2418">
        <v>23.036553153329599</v>
      </c>
      <c r="AE64" s="2418">
        <v>-14.255923555620054</v>
      </c>
      <c r="AF64" s="2418"/>
      <c r="AG64" s="483" t="s">
        <v>1425</v>
      </c>
    </row>
    <row r="65" spans="3:33" s="74" customFormat="1" ht="18.95" customHeight="1" x14ac:dyDescent="0.2">
      <c r="C65" s="472" t="s">
        <v>82</v>
      </c>
      <c r="D65" s="472"/>
      <c r="E65" s="1369"/>
      <c r="F65" s="893"/>
      <c r="G65" s="893"/>
      <c r="H65" s="893"/>
      <c r="I65" s="893"/>
      <c r="J65" s="1022"/>
      <c r="K65" s="248"/>
      <c r="L65" s="248"/>
      <c r="M65" s="248"/>
      <c r="N65" s="248"/>
      <c r="O65" s="773"/>
      <c r="P65" s="248"/>
      <c r="Q65" s="248"/>
      <c r="R65" s="248"/>
      <c r="S65" s="248"/>
      <c r="T65" s="773" t="s">
        <v>71</v>
      </c>
      <c r="U65" s="2418">
        <v>-11.035377724953065</v>
      </c>
      <c r="V65" s="2418">
        <v>1.8451451149485543</v>
      </c>
      <c r="W65" s="2418">
        <v>15.802583031355955</v>
      </c>
      <c r="X65" s="2418">
        <v>12.642381275573221</v>
      </c>
      <c r="Y65" s="2418">
        <v>21.162695740186987</v>
      </c>
      <c r="Z65" s="2418">
        <v>20.636650960430302</v>
      </c>
      <c r="AA65" s="2418">
        <v>-15.791591172464026</v>
      </c>
      <c r="AB65" s="2418">
        <v>4.2939811659031601</v>
      </c>
      <c r="AC65" s="2418">
        <v>15.638958492231847</v>
      </c>
      <c r="AD65" s="2418">
        <v>-11.477107946261389</v>
      </c>
      <c r="AE65" s="2418">
        <v>13.562670667761623</v>
      </c>
      <c r="AF65" s="2418"/>
      <c r="AG65" s="483" t="s">
        <v>1426</v>
      </c>
    </row>
    <row r="66" spans="3:33" s="74" customFormat="1" ht="18.95" customHeight="1" x14ac:dyDescent="0.2">
      <c r="C66" s="472" t="s">
        <v>101</v>
      </c>
      <c r="D66" s="472"/>
      <c r="E66" s="1369"/>
      <c r="F66" s="893"/>
      <c r="G66" s="893"/>
      <c r="H66" s="893"/>
      <c r="I66" s="893"/>
      <c r="J66" s="1022"/>
      <c r="K66" s="248"/>
      <c r="L66" s="248"/>
      <c r="M66" s="248"/>
      <c r="N66" s="248"/>
      <c r="O66" s="773"/>
      <c r="P66" s="248"/>
      <c r="Q66" s="248"/>
      <c r="R66" s="248"/>
      <c r="S66" s="248"/>
      <c r="T66" s="773" t="s">
        <v>71</v>
      </c>
      <c r="U66" s="2418">
        <v>2.9455430771583746</v>
      </c>
      <c r="V66" s="2418">
        <v>4.0843154685292093</v>
      </c>
      <c r="W66" s="2418">
        <v>10.880288553615024</v>
      </c>
      <c r="X66" s="2418">
        <v>0.46586437866729113</v>
      </c>
      <c r="Y66" s="2418">
        <v>-2.8300712898852165</v>
      </c>
      <c r="Z66" s="2418">
        <v>1.5524052805923061</v>
      </c>
      <c r="AA66" s="2418">
        <v>4.6882273926063256</v>
      </c>
      <c r="AB66" s="2418">
        <v>4.2940827655546521E-2</v>
      </c>
      <c r="AC66" s="2418">
        <v>2.8000251681432387</v>
      </c>
      <c r="AD66" s="2418">
        <v>14.387956248094124</v>
      </c>
      <c r="AE66" s="2418">
        <v>48.955090305023099</v>
      </c>
      <c r="AF66" s="2418"/>
      <c r="AG66" s="483" t="s">
        <v>1433</v>
      </c>
    </row>
    <row r="67" spans="3:33" s="74" customFormat="1" ht="18.95" customHeight="1" x14ac:dyDescent="0.2">
      <c r="C67" s="472" t="s">
        <v>103</v>
      </c>
      <c r="D67" s="472"/>
      <c r="E67" s="1369"/>
      <c r="F67" s="893"/>
      <c r="G67" s="893"/>
      <c r="H67" s="893"/>
      <c r="I67" s="893"/>
      <c r="J67" s="1022"/>
      <c r="K67" s="248"/>
      <c r="L67" s="248"/>
      <c r="M67" s="248"/>
      <c r="N67" s="248"/>
      <c r="O67" s="773"/>
      <c r="P67" s="248"/>
      <c r="Q67" s="248"/>
      <c r="R67" s="248"/>
      <c r="S67" s="248"/>
      <c r="T67" s="773" t="s">
        <v>71</v>
      </c>
      <c r="U67" s="2418">
        <v>0.77292696591684251</v>
      </c>
      <c r="V67" s="2418">
        <v>1.4497210536919658</v>
      </c>
      <c r="W67" s="2418">
        <v>1.3674112451714127</v>
      </c>
      <c r="X67" s="2418">
        <v>3.7091698656117833</v>
      </c>
      <c r="Y67" s="2418">
        <v>-1.664334349441976</v>
      </c>
      <c r="Z67" s="2418">
        <v>-1.9761967353239984</v>
      </c>
      <c r="AA67" s="2418">
        <v>-1.6769794636917634</v>
      </c>
      <c r="AB67" s="2418">
        <v>-0.44189910205402194</v>
      </c>
      <c r="AC67" s="2418">
        <v>1.9703746418322954</v>
      </c>
      <c r="AD67" s="2418">
        <v>-4.2113033117095462</v>
      </c>
      <c r="AE67" s="2418">
        <v>0.70267820423459693</v>
      </c>
      <c r="AF67" s="2418"/>
      <c r="AG67" s="475" t="s">
        <v>1434</v>
      </c>
    </row>
    <row r="68" spans="3:33" s="74" customFormat="1" ht="18.95" customHeight="1" x14ac:dyDescent="0.2">
      <c r="C68" s="472" t="s">
        <v>83</v>
      </c>
      <c r="D68" s="472"/>
      <c r="E68" s="1369"/>
      <c r="F68" s="893"/>
      <c r="G68" s="893"/>
      <c r="H68" s="893"/>
      <c r="I68" s="893"/>
      <c r="J68" s="1022"/>
      <c r="K68" s="248"/>
      <c r="L68" s="248"/>
      <c r="M68" s="248"/>
      <c r="N68" s="248"/>
      <c r="O68" s="773"/>
      <c r="P68" s="248"/>
      <c r="Q68" s="248"/>
      <c r="R68" s="248"/>
      <c r="S68" s="248"/>
      <c r="T68" s="773" t="s">
        <v>71</v>
      </c>
      <c r="U68" s="2418">
        <v>-0.47456724432204389</v>
      </c>
      <c r="V68" s="2418">
        <v>-0.28852168162467606</v>
      </c>
      <c r="W68" s="2418">
        <v>2.4107944273329185</v>
      </c>
      <c r="X68" s="2418">
        <v>3.5602514228070481</v>
      </c>
      <c r="Y68" s="2418">
        <v>0.16872375928598249</v>
      </c>
      <c r="Z68" s="2418">
        <v>-1.3421029595576894</v>
      </c>
      <c r="AA68" s="2418">
        <v>-0.22887853199164976</v>
      </c>
      <c r="AB68" s="2418">
        <v>1.3100609075020309</v>
      </c>
      <c r="AC68" s="2418">
        <v>2.0163036164416726</v>
      </c>
      <c r="AD68" s="2418">
        <v>-2.0400982995017802</v>
      </c>
      <c r="AE68" s="2418">
        <v>3.522547601238335</v>
      </c>
      <c r="AF68" s="2418"/>
      <c r="AG68" s="475" t="s">
        <v>1424</v>
      </c>
    </row>
    <row r="69" spans="3:33" s="74" customFormat="1" ht="18.95" customHeight="1" x14ac:dyDescent="0.2">
      <c r="C69" s="472" t="s">
        <v>85</v>
      </c>
      <c r="D69" s="472"/>
      <c r="E69" s="1369"/>
      <c r="F69" s="893"/>
      <c r="G69" s="893"/>
      <c r="H69" s="893"/>
      <c r="I69" s="893"/>
      <c r="J69" s="1022"/>
      <c r="K69" s="248"/>
      <c r="L69" s="248"/>
      <c r="M69" s="248"/>
      <c r="N69" s="248"/>
      <c r="O69" s="773"/>
      <c r="P69" s="248"/>
      <c r="Q69" s="248"/>
      <c r="R69" s="248"/>
      <c r="S69" s="248"/>
      <c r="T69" s="773" t="s">
        <v>71</v>
      </c>
      <c r="U69" s="2418">
        <v>1.0796820680551322</v>
      </c>
      <c r="V69" s="2418">
        <v>0.32660972019360468</v>
      </c>
      <c r="W69" s="2418">
        <v>3.5492503695371713</v>
      </c>
      <c r="X69" s="2418">
        <v>3.6305777704579434</v>
      </c>
      <c r="Y69" s="2418">
        <v>1.4997508886994693</v>
      </c>
      <c r="Z69" s="2418">
        <v>-2.0704144904897026</v>
      </c>
      <c r="AA69" s="2418">
        <v>-1.1726125013889699</v>
      </c>
      <c r="AB69" s="2418">
        <v>3.318867618529131</v>
      </c>
      <c r="AC69" s="2418">
        <v>1.5899852040625495</v>
      </c>
      <c r="AD69" s="2418">
        <v>-2.8912497381224589</v>
      </c>
      <c r="AE69" s="2418">
        <v>0.50048022168953654</v>
      </c>
      <c r="AF69" s="2418"/>
      <c r="AG69" s="483" t="s">
        <v>1425</v>
      </c>
    </row>
    <row r="70" spans="3:33" s="74" customFormat="1" ht="18.95" customHeight="1" x14ac:dyDescent="0.2">
      <c r="C70" s="472" t="s">
        <v>787</v>
      </c>
      <c r="D70" s="472"/>
      <c r="E70" s="1369"/>
      <c r="F70" s="893"/>
      <c r="G70" s="893"/>
      <c r="H70" s="893"/>
      <c r="I70" s="893"/>
      <c r="J70" s="1022"/>
      <c r="K70" s="248"/>
      <c r="L70" s="248"/>
      <c r="M70" s="248"/>
      <c r="N70" s="248"/>
      <c r="O70" s="773"/>
      <c r="P70" s="248"/>
      <c r="Q70" s="248"/>
      <c r="R70" s="248"/>
      <c r="S70" s="248"/>
      <c r="T70" s="773" t="s">
        <v>71</v>
      </c>
      <c r="U70" s="2418">
        <v>1.9509942218809417</v>
      </c>
      <c r="V70" s="2418">
        <v>-6.3640063429537204</v>
      </c>
      <c r="W70" s="2418">
        <v>-0.24453296439704841</v>
      </c>
      <c r="X70" s="2418">
        <v>3.4863922642393463</v>
      </c>
      <c r="Y70" s="2418">
        <v>3.1715685702568441</v>
      </c>
      <c r="Z70" s="2418">
        <v>-5.2121356814028408</v>
      </c>
      <c r="AA70" s="2418">
        <v>-0.83986733756318266</v>
      </c>
      <c r="AB70" s="2418">
        <v>10.002902740774866</v>
      </c>
      <c r="AC70" s="2418">
        <v>6.7457007105030442</v>
      </c>
      <c r="AD70" s="2418">
        <v>-6.5443259564694101</v>
      </c>
      <c r="AE70" s="2418">
        <v>-19.243364609043457</v>
      </c>
      <c r="AF70" s="2418"/>
      <c r="AG70" s="483" t="s">
        <v>1426</v>
      </c>
    </row>
    <row r="71" spans="3:33" s="74" customFormat="1" ht="18.95" customHeight="1" x14ac:dyDescent="0.2">
      <c r="C71" s="472" t="s">
        <v>86</v>
      </c>
      <c r="D71" s="472"/>
      <c r="E71" s="1369"/>
      <c r="F71" s="893"/>
      <c r="G71" s="893"/>
      <c r="H71" s="893"/>
      <c r="I71" s="893"/>
      <c r="J71" s="1022"/>
      <c r="K71" s="248"/>
      <c r="L71" s="248"/>
      <c r="M71" s="248"/>
      <c r="N71" s="248"/>
      <c r="O71" s="773"/>
      <c r="P71" s="248"/>
      <c r="Q71" s="248"/>
      <c r="R71" s="248"/>
      <c r="S71" s="248"/>
      <c r="T71" s="773" t="s">
        <v>71</v>
      </c>
      <c r="U71" s="2418">
        <v>-4.234424098432954</v>
      </c>
      <c r="V71" s="2418">
        <v>0.79603310842983888</v>
      </c>
      <c r="W71" s="2418">
        <v>6.9067518544430051E-2</v>
      </c>
      <c r="X71" s="2418">
        <v>2.479490102424009</v>
      </c>
      <c r="Y71" s="2418">
        <v>-4.06349950082231</v>
      </c>
      <c r="Z71" s="2418">
        <v>0.56941107768617716</v>
      </c>
      <c r="AA71" s="2418">
        <v>-4.8913568965024856</v>
      </c>
      <c r="AB71" s="2418">
        <v>-2.6470876896211304</v>
      </c>
      <c r="AC71" s="2418">
        <v>2.8895621976700703</v>
      </c>
      <c r="AD71" s="2418">
        <v>-13.343598784331112</v>
      </c>
      <c r="AE71" s="2418">
        <v>-11.947220757729948</v>
      </c>
      <c r="AF71" s="2418"/>
      <c r="AG71" s="483" t="s">
        <v>1427</v>
      </c>
    </row>
    <row r="72" spans="3:33" s="74" customFormat="1" ht="18.95" customHeight="1" x14ac:dyDescent="0.2">
      <c r="C72" s="472" t="s">
        <v>789</v>
      </c>
      <c r="D72" s="472"/>
      <c r="E72" s="1369"/>
      <c r="F72" s="893"/>
      <c r="G72" s="893"/>
      <c r="H72" s="893"/>
      <c r="I72" s="893"/>
      <c r="J72" s="1022"/>
      <c r="K72" s="248"/>
      <c r="L72" s="248"/>
      <c r="M72" s="248"/>
      <c r="N72" s="248"/>
      <c r="O72" s="773"/>
      <c r="P72" s="248"/>
      <c r="Q72" s="248"/>
      <c r="R72" s="248"/>
      <c r="S72" s="248"/>
      <c r="T72" s="773" t="s">
        <v>71</v>
      </c>
      <c r="U72" s="2418">
        <v>-6.050386019740472</v>
      </c>
      <c r="V72" s="2418">
        <v>-2.7209385589638813</v>
      </c>
      <c r="W72" s="2418">
        <v>10.795568707236836</v>
      </c>
      <c r="X72" s="2418">
        <v>14.016119649288106</v>
      </c>
      <c r="Y72" s="2418">
        <v>2.976688676742234</v>
      </c>
      <c r="Z72" s="2418">
        <v>3.5743923638445807</v>
      </c>
      <c r="AA72" s="2418">
        <v>-0.94795489264993815</v>
      </c>
      <c r="AB72" s="2418">
        <v>1.5554235546483941</v>
      </c>
      <c r="AC72" s="2418">
        <v>29.309343399108158</v>
      </c>
      <c r="AD72" s="2418">
        <v>-18.471715073320215</v>
      </c>
      <c r="AE72" s="2418">
        <v>-23.131628938067848</v>
      </c>
      <c r="AF72" s="2418"/>
      <c r="AG72" s="483" t="s">
        <v>1428</v>
      </c>
    </row>
    <row r="73" spans="3:33" s="74" customFormat="1" ht="18.95" customHeight="1" x14ac:dyDescent="0.2">
      <c r="C73" s="472" t="s">
        <v>790</v>
      </c>
      <c r="D73" s="472"/>
      <c r="E73" s="1369"/>
      <c r="F73" s="893"/>
      <c r="G73" s="893"/>
      <c r="H73" s="893"/>
      <c r="I73" s="893"/>
      <c r="J73" s="1022"/>
      <c r="K73" s="248"/>
      <c r="L73" s="248"/>
      <c r="M73" s="248"/>
      <c r="N73" s="248"/>
      <c r="O73" s="773"/>
      <c r="P73" s="248"/>
      <c r="Q73" s="248"/>
      <c r="R73" s="248"/>
      <c r="S73" s="248"/>
      <c r="T73" s="773" t="s">
        <v>71</v>
      </c>
      <c r="U73" s="2418">
        <v>-2.0033021604923151</v>
      </c>
      <c r="V73" s="2418">
        <v>-1.7876029562391871</v>
      </c>
      <c r="W73" s="2418">
        <v>1.363287813965508</v>
      </c>
      <c r="X73" s="2418">
        <v>7.0464586087095382</v>
      </c>
      <c r="Y73" s="2418">
        <v>0.19800284536584112</v>
      </c>
      <c r="Z73" s="2418">
        <v>-2.7510592387134269</v>
      </c>
      <c r="AA73" s="2418">
        <v>6.8383440478908097</v>
      </c>
      <c r="AB73" s="2418">
        <v>3.9742132394289476</v>
      </c>
      <c r="AC73" s="2418">
        <v>4.4777649693977351</v>
      </c>
      <c r="AD73" s="2418">
        <v>-7.2383741610785313</v>
      </c>
      <c r="AE73" s="2418">
        <v>-1.44635095861817</v>
      </c>
      <c r="AF73" s="2418"/>
      <c r="AG73" s="483" t="s">
        <v>1429</v>
      </c>
    </row>
    <row r="74" spans="3:33" s="74" customFormat="1" ht="18.95" customHeight="1" x14ac:dyDescent="0.2">
      <c r="C74" s="472" t="s">
        <v>88</v>
      </c>
      <c r="D74" s="472"/>
      <c r="E74" s="1369"/>
      <c r="F74" s="893"/>
      <c r="G74" s="893"/>
      <c r="H74" s="893"/>
      <c r="I74" s="893"/>
      <c r="J74" s="1022"/>
      <c r="K74" s="248"/>
      <c r="L74" s="248"/>
      <c r="M74" s="248"/>
      <c r="N74" s="248"/>
      <c r="O74" s="773"/>
      <c r="P74" s="248"/>
      <c r="Q74" s="248"/>
      <c r="R74" s="248"/>
      <c r="S74" s="248"/>
      <c r="T74" s="773" t="s">
        <v>71</v>
      </c>
      <c r="U74" s="2418">
        <v>-1.9674558932471276</v>
      </c>
      <c r="V74" s="2418">
        <v>-4.7804549095737059</v>
      </c>
      <c r="W74" s="2418">
        <v>7.5215931476159348</v>
      </c>
      <c r="X74" s="2418">
        <v>7.6050416566483259</v>
      </c>
      <c r="Y74" s="2418">
        <v>-1.9520434627343208</v>
      </c>
      <c r="Z74" s="2418">
        <v>5.0589091116138851</v>
      </c>
      <c r="AA74" s="2418">
        <v>5.8896843448024372</v>
      </c>
      <c r="AB74" s="2418">
        <v>0.59761479823963182</v>
      </c>
      <c r="AC74" s="2418">
        <v>3.3964195931581065</v>
      </c>
      <c r="AD74" s="2418">
        <v>11.221134339949623</v>
      </c>
      <c r="AE74" s="2418">
        <v>17.345497461363024</v>
      </c>
      <c r="AF74" s="2418"/>
      <c r="AG74" s="483" t="s">
        <v>1430</v>
      </c>
    </row>
    <row r="75" spans="3:33" s="74" customFormat="1" ht="18.95" customHeight="1" x14ac:dyDescent="0.2">
      <c r="C75" s="472" t="s">
        <v>89</v>
      </c>
      <c r="D75" s="472"/>
      <c r="E75" s="1369"/>
      <c r="F75" s="893"/>
      <c r="G75" s="893"/>
      <c r="H75" s="893"/>
      <c r="I75" s="893"/>
      <c r="J75" s="1022"/>
      <c r="K75" s="248"/>
      <c r="L75" s="248"/>
      <c r="M75" s="248"/>
      <c r="N75" s="248"/>
      <c r="O75" s="773"/>
      <c r="P75" s="248"/>
      <c r="Q75" s="248"/>
      <c r="R75" s="248"/>
      <c r="S75" s="248"/>
      <c r="T75" s="773" t="s">
        <v>71</v>
      </c>
      <c r="U75" s="2418">
        <v>9.6581963897872658</v>
      </c>
      <c r="V75" s="2418">
        <v>1.8546336679555298</v>
      </c>
      <c r="W75" s="2418">
        <v>4.1281860992274488</v>
      </c>
      <c r="X75" s="2418">
        <v>8.8035614933160709</v>
      </c>
      <c r="Y75" s="2418">
        <v>3.5165274377719102</v>
      </c>
      <c r="Z75" s="2418">
        <v>-3.9187890036829431</v>
      </c>
      <c r="AA75" s="2418">
        <v>1.6269149639850378</v>
      </c>
      <c r="AB75" s="2418">
        <v>4.7620818951896959</v>
      </c>
      <c r="AC75" s="2418">
        <v>3.2269246798824147</v>
      </c>
      <c r="AD75" s="2418">
        <v>-11.509653166979451</v>
      </c>
      <c r="AE75" s="2418">
        <v>2.8889597303450643</v>
      </c>
      <c r="AF75" s="2418"/>
      <c r="AG75" s="483" t="s">
        <v>1431</v>
      </c>
    </row>
    <row r="76" spans="3:33" s="74" customFormat="1" ht="18.95" customHeight="1" x14ac:dyDescent="0.2">
      <c r="C76" s="472" t="s">
        <v>793</v>
      </c>
      <c r="D76" s="472"/>
      <c r="E76" s="1369"/>
      <c r="F76" s="893"/>
      <c r="G76" s="893"/>
      <c r="H76" s="893"/>
      <c r="I76" s="893"/>
      <c r="J76" s="1022"/>
      <c r="K76" s="248"/>
      <c r="L76" s="248"/>
      <c r="M76" s="248"/>
      <c r="N76" s="248"/>
      <c r="O76" s="773"/>
      <c r="P76" s="248"/>
      <c r="Q76" s="248"/>
      <c r="R76" s="248"/>
      <c r="S76" s="248"/>
      <c r="T76" s="773" t="s">
        <v>71</v>
      </c>
      <c r="U76" s="2418">
        <v>4.7829480499856913</v>
      </c>
      <c r="V76" s="2418">
        <v>2.0417378093994909</v>
      </c>
      <c r="W76" s="2418">
        <v>1.7449015149156866</v>
      </c>
      <c r="X76" s="2418">
        <v>4.161847178212974</v>
      </c>
      <c r="Y76" s="2418">
        <v>0.51875487207146964</v>
      </c>
      <c r="Z76" s="2418">
        <v>-2.2993519402797924</v>
      </c>
      <c r="AA76" s="2418">
        <v>-1.5710578299765743</v>
      </c>
      <c r="AB76" s="2418">
        <v>-0.36379192024652562</v>
      </c>
      <c r="AC76" s="2418">
        <v>0.56213322831237811</v>
      </c>
      <c r="AD76" s="2418">
        <v>-6.1257931656908404</v>
      </c>
      <c r="AE76" s="2418">
        <v>-3.3206157563664296</v>
      </c>
      <c r="AF76" s="2418"/>
      <c r="AG76" s="483" t="s">
        <v>1432</v>
      </c>
    </row>
    <row r="77" spans="3:33" s="74" customFormat="1" ht="18.95" customHeight="1" x14ac:dyDescent="0.2">
      <c r="C77" s="472" t="s">
        <v>794</v>
      </c>
      <c r="D77" s="472"/>
      <c r="E77" s="1369"/>
      <c r="F77" s="893"/>
      <c r="G77" s="893"/>
      <c r="H77" s="893"/>
      <c r="I77" s="893"/>
      <c r="J77" s="1022"/>
      <c r="K77" s="248"/>
      <c r="L77" s="248"/>
      <c r="M77" s="248"/>
      <c r="N77" s="248"/>
      <c r="O77" s="773"/>
      <c r="P77" s="248"/>
      <c r="Q77" s="248"/>
      <c r="R77" s="248"/>
      <c r="S77" s="248"/>
      <c r="T77" s="773" t="s">
        <v>71</v>
      </c>
      <c r="U77" s="2418">
        <v>-6.5951526506146667</v>
      </c>
      <c r="V77" s="2418">
        <v>4.7874136672479972</v>
      </c>
      <c r="W77" s="2418">
        <v>-6.178659552071764</v>
      </c>
      <c r="X77" s="2418">
        <v>-0.56287116509464719</v>
      </c>
      <c r="Y77" s="2418">
        <v>-5.8229828345147112</v>
      </c>
      <c r="Z77" s="2418">
        <v>4.3488518375566443</v>
      </c>
      <c r="AA77" s="2418">
        <v>-6.1783564290722186</v>
      </c>
      <c r="AB77" s="2418">
        <v>-7.2012313415881106</v>
      </c>
      <c r="AC77" s="2418">
        <v>-2.2992861475960247</v>
      </c>
      <c r="AD77" s="2418">
        <v>-3.5452086778716918</v>
      </c>
      <c r="AE77" s="2418">
        <v>2.3760527571623946</v>
      </c>
      <c r="AF77" s="2418"/>
      <c r="AG77" s="483" t="s">
        <v>529</v>
      </c>
    </row>
    <row r="78" spans="3:33" s="74" customFormat="1" ht="18.95" customHeight="1" x14ac:dyDescent="0.2">
      <c r="C78" s="472" t="s">
        <v>90</v>
      </c>
      <c r="D78" s="472"/>
      <c r="E78" s="1369"/>
      <c r="F78" s="893"/>
      <c r="G78" s="893"/>
      <c r="H78" s="893"/>
      <c r="I78" s="893"/>
      <c r="J78" s="1022"/>
      <c r="K78" s="248"/>
      <c r="L78" s="248"/>
      <c r="M78" s="248"/>
      <c r="N78" s="248"/>
      <c r="O78" s="773"/>
      <c r="P78" s="248"/>
      <c r="Q78" s="248"/>
      <c r="R78" s="248"/>
      <c r="S78" s="248"/>
      <c r="T78" s="773" t="s">
        <v>71</v>
      </c>
      <c r="U78" s="2418">
        <v>-2.7394192983496879</v>
      </c>
      <c r="V78" s="2418">
        <v>0.99958092094700746</v>
      </c>
      <c r="W78" s="2418">
        <v>-2.4248973895334869</v>
      </c>
      <c r="X78" s="2418">
        <v>2.3455944584702459</v>
      </c>
      <c r="Y78" s="2418">
        <v>-4.5065517362379737</v>
      </c>
      <c r="Z78" s="2418">
        <v>-5.5228069818409882</v>
      </c>
      <c r="AA78" s="2418">
        <v>-0.85329017818606134</v>
      </c>
      <c r="AB78" s="2418">
        <v>-2.6519377346113093</v>
      </c>
      <c r="AC78" s="2418">
        <v>0.66468329156676997</v>
      </c>
      <c r="AD78" s="2418">
        <v>-7.3505881739661554</v>
      </c>
      <c r="AE78" s="2418">
        <v>0.76368174485195173</v>
      </c>
      <c r="AF78" s="2418"/>
      <c r="AG78" s="483" t="s">
        <v>530</v>
      </c>
    </row>
    <row r="79" spans="3:33" s="74" customFormat="1" ht="18.95" customHeight="1" x14ac:dyDescent="0.2">
      <c r="C79" s="472" t="s">
        <v>796</v>
      </c>
      <c r="D79" s="472"/>
      <c r="E79" s="1369"/>
      <c r="F79" s="893"/>
      <c r="G79" s="893"/>
      <c r="H79" s="893"/>
      <c r="I79" s="893"/>
      <c r="J79" s="1022"/>
      <c r="K79" s="248"/>
      <c r="L79" s="248"/>
      <c r="M79" s="248"/>
      <c r="N79" s="248"/>
      <c r="O79" s="773"/>
      <c r="P79" s="248"/>
      <c r="Q79" s="248"/>
      <c r="R79" s="248"/>
      <c r="S79" s="248"/>
      <c r="T79" s="773" t="s">
        <v>71</v>
      </c>
      <c r="U79" s="2418">
        <v>-5.2094011948668584</v>
      </c>
      <c r="V79" s="2418">
        <v>-1.5168044754220289</v>
      </c>
      <c r="W79" s="2418">
        <v>1.0414966031919937</v>
      </c>
      <c r="X79" s="2418">
        <v>4.328924469985207</v>
      </c>
      <c r="Y79" s="2418">
        <v>-1.2384558937706958</v>
      </c>
      <c r="Z79" s="2418">
        <v>-8.3444411818879729</v>
      </c>
      <c r="AA79" s="2418">
        <v>-1.6082500831087643</v>
      </c>
      <c r="AB79" s="2418">
        <v>-1.1236573199657651</v>
      </c>
      <c r="AC79" s="2418">
        <v>-2.1999022971693649</v>
      </c>
      <c r="AD79" s="2418">
        <v>-2.174972079578863</v>
      </c>
      <c r="AE79" s="2418">
        <v>2.8172243125374585</v>
      </c>
      <c r="AF79" s="2418"/>
      <c r="AG79" s="483" t="s">
        <v>531</v>
      </c>
    </row>
    <row r="80" spans="3:33" s="74" customFormat="1" ht="18.95" customHeight="1" x14ac:dyDescent="0.2">
      <c r="C80" s="472" t="s">
        <v>92</v>
      </c>
      <c r="D80" s="472"/>
      <c r="E80" s="1369"/>
      <c r="F80" s="893"/>
      <c r="G80" s="893"/>
      <c r="H80" s="893"/>
      <c r="I80" s="893"/>
      <c r="J80" s="1022"/>
      <c r="K80" s="248"/>
      <c r="L80" s="248"/>
      <c r="M80" s="248"/>
      <c r="N80" s="248"/>
      <c r="O80" s="773"/>
      <c r="P80" s="248"/>
      <c r="Q80" s="248"/>
      <c r="R80" s="248"/>
      <c r="S80" s="248"/>
      <c r="T80" s="773" t="s">
        <v>71</v>
      </c>
      <c r="U80" s="2418">
        <v>4.8391585156781769</v>
      </c>
      <c r="V80" s="2418">
        <v>5.7894861489490079</v>
      </c>
      <c r="W80" s="2418">
        <v>2.7348561532617</v>
      </c>
      <c r="X80" s="2418">
        <v>4.0342349889417761</v>
      </c>
      <c r="Y80" s="2418">
        <v>-3.4061802555905407</v>
      </c>
      <c r="Z80" s="2418">
        <v>-1.3646733900682606</v>
      </c>
      <c r="AA80" s="2418">
        <v>-2.1440502265362205</v>
      </c>
      <c r="AB80" s="2418">
        <v>-2.2241455387263187</v>
      </c>
      <c r="AC80" s="2418">
        <v>1.0311974460572859</v>
      </c>
      <c r="AD80" s="2418">
        <v>-1.1105590363265194</v>
      </c>
      <c r="AE80" s="2418">
        <v>7.2179175496356329</v>
      </c>
      <c r="AF80" s="2418"/>
      <c r="AG80" s="483" t="s">
        <v>125</v>
      </c>
    </row>
    <row r="81" spans="3:33" s="74" customFormat="1" ht="18.95" customHeight="1" x14ac:dyDescent="0.2">
      <c r="C81" s="472" t="s">
        <v>6</v>
      </c>
      <c r="D81" s="472"/>
      <c r="E81" s="1369"/>
      <c r="F81" s="893"/>
      <c r="G81" s="893"/>
      <c r="H81" s="893"/>
      <c r="I81" s="893"/>
      <c r="J81" s="1022"/>
      <c r="K81" s="248"/>
      <c r="L81" s="248"/>
      <c r="M81" s="248"/>
      <c r="N81" s="248"/>
      <c r="O81" s="773"/>
      <c r="P81" s="248"/>
      <c r="Q81" s="248"/>
      <c r="R81" s="248"/>
      <c r="S81" s="248"/>
      <c r="T81" s="773" t="s">
        <v>71</v>
      </c>
      <c r="U81" s="2418">
        <v>-3.302222577625713</v>
      </c>
      <c r="V81" s="2418">
        <v>-1.2126863550061207</v>
      </c>
      <c r="W81" s="2418">
        <v>0.49448054805967256</v>
      </c>
      <c r="X81" s="2418">
        <v>0.49856171453681597</v>
      </c>
      <c r="Y81" s="2418">
        <v>4.7189434467254543</v>
      </c>
      <c r="Z81" s="2418">
        <v>0.10224258575988188</v>
      </c>
      <c r="AA81" s="2418">
        <v>-1.4671122126602043</v>
      </c>
      <c r="AB81" s="2418">
        <v>-0.49905394260236768</v>
      </c>
      <c r="AC81" s="2418">
        <v>5.8774697406876131</v>
      </c>
      <c r="AD81" s="2418">
        <v>-0.20081961129007064</v>
      </c>
      <c r="AE81" s="2418">
        <v>-3.411471897035534</v>
      </c>
      <c r="AF81" s="2418"/>
      <c r="AG81" s="483" t="s">
        <v>126</v>
      </c>
    </row>
    <row r="82" spans="3:33" s="74" customFormat="1" ht="18.95" customHeight="1" x14ac:dyDescent="0.2">
      <c r="C82" s="472" t="s">
        <v>5</v>
      </c>
      <c r="D82" s="472"/>
      <c r="E82" s="1369"/>
      <c r="F82" s="893"/>
      <c r="G82" s="893"/>
      <c r="H82" s="893"/>
      <c r="I82" s="893"/>
      <c r="J82" s="1022"/>
      <c r="K82" s="248"/>
      <c r="L82" s="248"/>
      <c r="M82" s="248"/>
      <c r="N82" s="248"/>
      <c r="O82" s="773"/>
      <c r="P82" s="248"/>
      <c r="Q82" s="248"/>
      <c r="R82" s="248"/>
      <c r="S82" s="248"/>
      <c r="T82" s="773" t="s">
        <v>71</v>
      </c>
      <c r="U82" s="2418">
        <v>0.30310654354386291</v>
      </c>
      <c r="V82" s="2418">
        <v>-1.1414346864612179</v>
      </c>
      <c r="W82" s="2418">
        <v>0.81527866493777967</v>
      </c>
      <c r="X82" s="2418">
        <v>3.5280238753996329</v>
      </c>
      <c r="Y82" s="2418">
        <v>1.3734631019370003</v>
      </c>
      <c r="Z82" s="2418">
        <v>-3.6950700912399714</v>
      </c>
      <c r="AA82" s="2418">
        <v>-2.7440902718552929</v>
      </c>
      <c r="AB82" s="2418">
        <v>2.6024941853007189</v>
      </c>
      <c r="AC82" s="2418">
        <v>3.8678052026433152</v>
      </c>
      <c r="AD82" s="2418">
        <v>-0.27898514660568141</v>
      </c>
      <c r="AE82" s="2418">
        <v>1.5959478146021278</v>
      </c>
      <c r="AF82" s="2418"/>
      <c r="AG82" s="483" t="s">
        <v>127</v>
      </c>
    </row>
    <row r="83" spans="3:33" s="74" customFormat="1" ht="18.95" customHeight="1" x14ac:dyDescent="0.2">
      <c r="C83" s="472" t="s">
        <v>104</v>
      </c>
      <c r="D83" s="472"/>
      <c r="E83" s="1369"/>
      <c r="F83" s="893"/>
      <c r="G83" s="893"/>
      <c r="H83" s="893"/>
      <c r="I83" s="893"/>
      <c r="J83" s="1022"/>
      <c r="K83" s="248"/>
      <c r="L83" s="248"/>
      <c r="M83" s="248"/>
      <c r="N83" s="248"/>
      <c r="O83" s="773"/>
      <c r="P83" s="248"/>
      <c r="Q83" s="248"/>
      <c r="R83" s="248"/>
      <c r="S83" s="248"/>
      <c r="T83" s="773" t="s">
        <v>71</v>
      </c>
      <c r="U83" s="2418">
        <v>1.8300085442435332</v>
      </c>
      <c r="V83" s="2418">
        <v>2.92523307622643</v>
      </c>
      <c r="W83" s="2418">
        <v>4.2176973922254835</v>
      </c>
      <c r="X83" s="2418">
        <v>0.94692777277400886</v>
      </c>
      <c r="Y83" s="2418">
        <v>3.5595678133805375</v>
      </c>
      <c r="Z83" s="2418">
        <v>1.4552715484102086</v>
      </c>
      <c r="AA83" s="2418">
        <v>1.10358996187363</v>
      </c>
      <c r="AB83" s="2418">
        <v>0.3653803127733557</v>
      </c>
      <c r="AC83" s="2418">
        <v>1.1005957365020524</v>
      </c>
      <c r="AD83" s="2418">
        <v>2.5143438844596355</v>
      </c>
      <c r="AE83" s="2418">
        <v>-2.1728595648268789</v>
      </c>
      <c r="AF83" s="2418"/>
      <c r="AG83" s="475" t="s">
        <v>1435</v>
      </c>
    </row>
    <row r="84" spans="3:33" s="74" customFormat="1" ht="18.95" customHeight="1" x14ac:dyDescent="0.2">
      <c r="C84" s="472" t="s">
        <v>93</v>
      </c>
      <c r="D84" s="472"/>
      <c r="E84" s="1369"/>
      <c r="F84" s="893"/>
      <c r="G84" s="893"/>
      <c r="H84" s="893"/>
      <c r="I84" s="893"/>
      <c r="J84" s="1022"/>
      <c r="K84" s="248"/>
      <c r="L84" s="248"/>
      <c r="M84" s="248"/>
      <c r="N84" s="248"/>
      <c r="O84" s="773"/>
      <c r="P84" s="248"/>
      <c r="Q84" s="248"/>
      <c r="R84" s="248"/>
      <c r="S84" s="248"/>
      <c r="T84" s="773" t="s">
        <v>71</v>
      </c>
      <c r="U84" s="2418">
        <v>7.873583869530032</v>
      </c>
      <c r="V84" s="2418">
        <v>9.1430385849517357</v>
      </c>
      <c r="W84" s="2418">
        <v>11.353852533273322</v>
      </c>
      <c r="X84" s="2418">
        <v>4.8432023169239891</v>
      </c>
      <c r="Y84" s="2418">
        <v>1.7107525410465341</v>
      </c>
      <c r="Z84" s="2418">
        <v>1.463457744077501</v>
      </c>
      <c r="AA84" s="2418">
        <v>2.1017872269557092</v>
      </c>
      <c r="AB84" s="2418">
        <v>1.3406875624866199</v>
      </c>
      <c r="AC84" s="2418">
        <v>0.30855639092115528</v>
      </c>
      <c r="AD84" s="2418">
        <v>-4.0133359368535571</v>
      </c>
      <c r="AE84" s="2418">
        <v>0.65185810907835151</v>
      </c>
      <c r="AF84" s="2418"/>
      <c r="AG84" s="475" t="s">
        <v>1424</v>
      </c>
    </row>
    <row r="85" spans="3:33" s="74" customFormat="1" ht="18.95" customHeight="1" x14ac:dyDescent="0.2">
      <c r="C85" s="472" t="s">
        <v>94</v>
      </c>
      <c r="D85" s="472"/>
      <c r="E85" s="1369"/>
      <c r="F85" s="893"/>
      <c r="G85" s="893"/>
      <c r="H85" s="893"/>
      <c r="I85" s="893"/>
      <c r="J85" s="1022"/>
      <c r="K85" s="248"/>
      <c r="L85" s="248"/>
      <c r="M85" s="248"/>
      <c r="N85" s="248"/>
      <c r="O85" s="773"/>
      <c r="P85" s="248"/>
      <c r="Q85" s="248"/>
      <c r="R85" s="248"/>
      <c r="S85" s="248"/>
      <c r="T85" s="773" t="s">
        <v>71</v>
      </c>
      <c r="U85" s="2418">
        <v>-1.3551552649724075</v>
      </c>
      <c r="V85" s="2418">
        <v>-0.25432368104649772</v>
      </c>
      <c r="W85" s="2418">
        <v>0.16328964469765062</v>
      </c>
      <c r="X85" s="2418">
        <v>-1.7746356033719324</v>
      </c>
      <c r="Y85" s="2418">
        <v>4.9142993481459118</v>
      </c>
      <c r="Z85" s="2418">
        <v>1.4492212527875248</v>
      </c>
      <c r="AA85" s="2418">
        <v>0.36053008868091041</v>
      </c>
      <c r="AB85" s="2418">
        <v>-0.46699536800155483</v>
      </c>
      <c r="AC85" s="2418">
        <v>1.7692242083551024</v>
      </c>
      <c r="AD85" s="2418">
        <v>6.576550660730951</v>
      </c>
      <c r="AE85" s="2418">
        <v>-3.8219588626110967</v>
      </c>
      <c r="AF85" s="2418"/>
      <c r="AG85" s="483" t="s">
        <v>1425</v>
      </c>
    </row>
    <row r="86" spans="3:33" s="74" customFormat="1" ht="18.95" customHeight="1" x14ac:dyDescent="0.2">
      <c r="C86" s="472" t="s">
        <v>105</v>
      </c>
      <c r="D86" s="472"/>
      <c r="E86" s="1369"/>
      <c r="F86" s="893"/>
      <c r="G86" s="893"/>
      <c r="H86" s="893"/>
      <c r="I86" s="893"/>
      <c r="J86" s="1022"/>
      <c r="K86" s="248"/>
      <c r="L86" s="248"/>
      <c r="M86" s="248"/>
      <c r="N86" s="248"/>
      <c r="O86" s="773"/>
      <c r="P86" s="248"/>
      <c r="Q86" s="248"/>
      <c r="R86" s="248"/>
      <c r="S86" s="248"/>
      <c r="T86" s="773" t="s">
        <v>71</v>
      </c>
      <c r="U86" s="2418">
        <v>-0.10076726892913612</v>
      </c>
      <c r="V86" s="2418">
        <v>0.8554821714049643</v>
      </c>
      <c r="W86" s="2418">
        <v>2.7643935966643163</v>
      </c>
      <c r="X86" s="2418">
        <v>0.80599987369800452</v>
      </c>
      <c r="Y86" s="2418">
        <v>0.70520895340968615</v>
      </c>
      <c r="Z86" s="2418">
        <v>0.91181506505746412</v>
      </c>
      <c r="AA86" s="2418">
        <v>0.62859207439600606</v>
      </c>
      <c r="AB86" s="2418">
        <v>2.6871465759860325</v>
      </c>
      <c r="AC86" s="2418">
        <v>0.60337559870742297</v>
      </c>
      <c r="AD86" s="2418">
        <v>2.6794306381971777</v>
      </c>
      <c r="AE86" s="2418">
        <v>0.34770205804282028</v>
      </c>
      <c r="AF86" s="2418"/>
      <c r="AG86" s="483" t="s">
        <v>1436</v>
      </c>
    </row>
    <row r="87" spans="3:33" s="74" customFormat="1" ht="18.95" customHeight="1" x14ac:dyDescent="0.2">
      <c r="C87" s="472" t="s">
        <v>107</v>
      </c>
      <c r="D87" s="472"/>
      <c r="E87" s="1369"/>
      <c r="F87" s="893"/>
      <c r="G87" s="893"/>
      <c r="H87" s="893"/>
      <c r="I87" s="893"/>
      <c r="J87" s="1022"/>
      <c r="K87" s="248"/>
      <c r="L87" s="248"/>
      <c r="M87" s="248"/>
      <c r="N87" s="248"/>
      <c r="O87" s="773"/>
      <c r="P87" s="248"/>
      <c r="Q87" s="248"/>
      <c r="R87" s="248"/>
      <c r="S87" s="248"/>
      <c r="T87" s="773" t="s">
        <v>71</v>
      </c>
      <c r="U87" s="2418">
        <v>-0.78844240052096115</v>
      </c>
      <c r="V87" s="2418">
        <v>0.1803708320572639</v>
      </c>
      <c r="W87" s="2418">
        <v>2.9455235917260625</v>
      </c>
      <c r="X87" s="2418">
        <v>-0.65315123517937224</v>
      </c>
      <c r="Y87" s="2418">
        <v>1.3775117913213286</v>
      </c>
      <c r="Z87" s="2418">
        <v>-0.30575947627958788</v>
      </c>
      <c r="AA87" s="2418">
        <v>0.57042929105937112</v>
      </c>
      <c r="AB87" s="2418">
        <v>1.279051775109119</v>
      </c>
      <c r="AC87" s="2418">
        <v>2.9502991499324338</v>
      </c>
      <c r="AD87" s="2418">
        <v>2.1706758754832522</v>
      </c>
      <c r="AE87" s="2418">
        <v>3.1513981560699511</v>
      </c>
      <c r="AF87" s="2418"/>
      <c r="AG87" s="475" t="s">
        <v>1437</v>
      </c>
    </row>
    <row r="88" spans="3:33" s="74" customFormat="1" ht="18.95" customHeight="1" x14ac:dyDescent="0.2">
      <c r="C88" s="472" t="s">
        <v>95</v>
      </c>
      <c r="D88" s="472"/>
      <c r="E88" s="1369"/>
      <c r="F88" s="893"/>
      <c r="G88" s="893"/>
      <c r="H88" s="893"/>
      <c r="I88" s="893"/>
      <c r="J88" s="1022"/>
      <c r="K88" s="248"/>
      <c r="L88" s="248"/>
      <c r="M88" s="248"/>
      <c r="N88" s="248"/>
      <c r="O88" s="773"/>
      <c r="P88" s="248"/>
      <c r="Q88" s="248"/>
      <c r="R88" s="248"/>
      <c r="S88" s="248"/>
      <c r="T88" s="773" t="s">
        <v>71</v>
      </c>
      <c r="U88" s="2418">
        <v>-1.3381916999211207</v>
      </c>
      <c r="V88" s="2418">
        <v>1.1501197625045423</v>
      </c>
      <c r="W88" s="2418">
        <v>2.524084046480346</v>
      </c>
      <c r="X88" s="2418">
        <v>-2.4664885807748171</v>
      </c>
      <c r="Y88" s="2418">
        <v>-0.13883647664664212</v>
      </c>
      <c r="Z88" s="2418">
        <v>-1.5086567058927747</v>
      </c>
      <c r="AA88" s="2418">
        <v>0.49889987602098618</v>
      </c>
      <c r="AB88" s="2418">
        <v>1.7119767767662442</v>
      </c>
      <c r="AC88" s="2418">
        <v>4.4535736762535416</v>
      </c>
      <c r="AD88" s="2418">
        <v>4.1903726092247018</v>
      </c>
      <c r="AE88" s="2418">
        <v>7.123673953180476</v>
      </c>
      <c r="AF88" s="2418"/>
      <c r="AG88" s="483" t="s">
        <v>1424</v>
      </c>
    </row>
    <row r="89" spans="3:33" s="74" customFormat="1" ht="18.95" customHeight="1" x14ac:dyDescent="0.2">
      <c r="C89" s="472" t="s">
        <v>10</v>
      </c>
      <c r="D89" s="472"/>
      <c r="E89" s="1369"/>
      <c r="F89" s="893"/>
      <c r="G89" s="893"/>
      <c r="H89" s="893"/>
      <c r="I89" s="893"/>
      <c r="J89" s="1022"/>
      <c r="K89" s="248"/>
      <c r="L89" s="248"/>
      <c r="M89" s="248"/>
      <c r="N89" s="248"/>
      <c r="O89" s="773"/>
      <c r="P89" s="248"/>
      <c r="Q89" s="248"/>
      <c r="R89" s="248"/>
      <c r="S89" s="248"/>
      <c r="T89" s="773" t="s">
        <v>71</v>
      </c>
      <c r="U89" s="2418">
        <v>-0.34997458682900495</v>
      </c>
      <c r="V89" s="2418">
        <v>-0.53268844339332544</v>
      </c>
      <c r="W89" s="2418">
        <v>3.2569419294604884</v>
      </c>
      <c r="X89" s="2418">
        <v>0.67673940773387287</v>
      </c>
      <c r="Y89" s="2418">
        <v>2.4219669838823732</v>
      </c>
      <c r="Z89" s="2418">
        <v>0.54140600710366193</v>
      </c>
      <c r="AA89" s="2418">
        <v>0.62159706349675936</v>
      </c>
      <c r="AB89" s="2418">
        <v>0.98634991193202737</v>
      </c>
      <c r="AC89" s="2418">
        <v>2.0028886685871994</v>
      </c>
      <c r="AD89" s="2418">
        <v>0.80742039777335073</v>
      </c>
      <c r="AE89" s="2418">
        <v>0.45999119424431356</v>
      </c>
      <c r="AF89" s="2418"/>
      <c r="AG89" s="483" t="s">
        <v>1425</v>
      </c>
    </row>
    <row r="90" spans="3:33" s="74" customFormat="1" ht="18.95" customHeight="1" x14ac:dyDescent="0.2">
      <c r="C90" s="472" t="s">
        <v>109</v>
      </c>
      <c r="D90" s="472"/>
      <c r="E90" s="1369"/>
      <c r="F90" s="893"/>
      <c r="G90" s="893"/>
      <c r="H90" s="893"/>
      <c r="I90" s="893"/>
      <c r="J90" s="1022"/>
      <c r="K90" s="248"/>
      <c r="L90" s="248"/>
      <c r="M90" s="248"/>
      <c r="N90" s="248"/>
      <c r="O90" s="773"/>
      <c r="P90" s="248"/>
      <c r="Q90" s="248"/>
      <c r="R90" s="248"/>
      <c r="S90" s="248"/>
      <c r="T90" s="773" t="s">
        <v>71</v>
      </c>
      <c r="U90" s="2418">
        <v>0.82521392722514353</v>
      </c>
      <c r="V90" s="2418">
        <v>-7.7340063491071476E-2</v>
      </c>
      <c r="W90" s="2418">
        <v>4.1194478725938177</v>
      </c>
      <c r="X90" s="2418">
        <v>2.2831926003376246</v>
      </c>
      <c r="Y90" s="2418">
        <v>0.86366825341712694</v>
      </c>
      <c r="Z90" s="2418">
        <v>0.32830718579310858</v>
      </c>
      <c r="AA90" s="2418">
        <v>2.4470603288010206</v>
      </c>
      <c r="AB90" s="2418">
        <v>1.9549360531543991</v>
      </c>
      <c r="AC90" s="2418">
        <v>3.3042653262068011</v>
      </c>
      <c r="AD90" s="2418">
        <v>-1.0462836774620565</v>
      </c>
      <c r="AE90" s="2418">
        <v>0.66856001453852176</v>
      </c>
      <c r="AF90" s="2418"/>
      <c r="AG90" s="475" t="s">
        <v>1438</v>
      </c>
    </row>
    <row r="91" spans="3:33" s="74" customFormat="1" ht="18.95" customHeight="1" x14ac:dyDescent="0.2">
      <c r="C91" s="472" t="s">
        <v>110</v>
      </c>
      <c r="D91" s="472"/>
      <c r="E91" s="1369"/>
      <c r="F91" s="893"/>
      <c r="G91" s="893"/>
      <c r="H91" s="893"/>
      <c r="I91" s="893"/>
      <c r="J91" s="1022"/>
      <c r="K91" s="248"/>
      <c r="L91" s="248"/>
      <c r="M91" s="248"/>
      <c r="N91" s="248"/>
      <c r="O91" s="773"/>
      <c r="P91" s="248"/>
      <c r="Q91" s="248"/>
      <c r="R91" s="248"/>
      <c r="S91" s="248"/>
      <c r="T91" s="773" t="s">
        <v>71</v>
      </c>
      <c r="U91" s="2418">
        <v>-0.25749732886661825</v>
      </c>
      <c r="V91" s="2418">
        <v>-2.5921006504551203</v>
      </c>
      <c r="W91" s="2418">
        <v>3.0095634289923456</v>
      </c>
      <c r="X91" s="2418">
        <v>4.055786678784612</v>
      </c>
      <c r="Y91" s="2418">
        <v>4.1409511678941247</v>
      </c>
      <c r="Z91" s="2418">
        <v>-0.29228846571308642</v>
      </c>
      <c r="AA91" s="2418">
        <v>0.72939735345429746</v>
      </c>
      <c r="AB91" s="2418">
        <v>3.4402414531325309</v>
      </c>
      <c r="AC91" s="2418">
        <v>-0.46082462582804906</v>
      </c>
      <c r="AD91" s="2418">
        <v>-3.4066993943234314</v>
      </c>
      <c r="AE91" s="2418">
        <v>2.374531313706485</v>
      </c>
      <c r="AF91" s="2418"/>
      <c r="AG91" s="475" t="s">
        <v>631</v>
      </c>
    </row>
    <row r="92" spans="3:33" s="74" customFormat="1" ht="18.95" customHeight="1" x14ac:dyDescent="0.2">
      <c r="C92" s="472" t="s">
        <v>111</v>
      </c>
      <c r="D92" s="472"/>
      <c r="E92" s="1369"/>
      <c r="F92" s="893"/>
      <c r="G92" s="893"/>
      <c r="H92" s="893"/>
      <c r="I92" s="893"/>
      <c r="J92" s="1022"/>
      <c r="K92" s="248"/>
      <c r="L92" s="248"/>
      <c r="M92" s="248"/>
      <c r="N92" s="248"/>
      <c r="O92" s="773"/>
      <c r="P92" s="248"/>
      <c r="Q92" s="248"/>
      <c r="R92" s="248"/>
      <c r="S92" s="248"/>
      <c r="T92" s="773" t="s">
        <v>71</v>
      </c>
      <c r="U92" s="2418">
        <v>-0.26901772494936083</v>
      </c>
      <c r="V92" s="2418">
        <v>-2.1428927613376225</v>
      </c>
      <c r="W92" s="2418">
        <v>1.3386834941403913</v>
      </c>
      <c r="X92" s="2418">
        <v>-0.41380387382918826</v>
      </c>
      <c r="Y92" s="2418">
        <v>0.41903163409955368</v>
      </c>
      <c r="Z92" s="2418">
        <v>-2.1140048708838011</v>
      </c>
      <c r="AA92" s="2418">
        <v>-1.9416982568066454</v>
      </c>
      <c r="AB92" s="2418">
        <v>-0.99340826172266139</v>
      </c>
      <c r="AC92" s="2418">
        <v>-0.98204436161447584</v>
      </c>
      <c r="AD92" s="2418">
        <v>-1.7492260768069645</v>
      </c>
      <c r="AE92" s="2418">
        <v>-2.9817930133202553</v>
      </c>
      <c r="AF92" s="2418"/>
      <c r="AG92" s="483" t="s">
        <v>440</v>
      </c>
    </row>
    <row r="93" spans="3:33" s="74" customFormat="1" ht="18.95" customHeight="1" x14ac:dyDescent="0.2">
      <c r="C93" s="472" t="s">
        <v>96</v>
      </c>
      <c r="D93" s="472"/>
      <c r="E93" s="1369"/>
      <c r="F93" s="893"/>
      <c r="G93" s="893"/>
      <c r="H93" s="893"/>
      <c r="I93" s="893"/>
      <c r="J93" s="1022"/>
      <c r="K93" s="248"/>
      <c r="L93" s="248"/>
      <c r="M93" s="248"/>
      <c r="N93" s="248"/>
      <c r="O93" s="773"/>
      <c r="P93" s="248"/>
      <c r="Q93" s="248"/>
      <c r="R93" s="248"/>
      <c r="S93" s="248"/>
      <c r="T93" s="773" t="s">
        <v>71</v>
      </c>
      <c r="U93" s="2418">
        <v>-8.2696788028113755E-2</v>
      </c>
      <c r="V93" s="2418">
        <v>-2.4464588668936527</v>
      </c>
      <c r="W93" s="2418">
        <v>0.74806950184649335</v>
      </c>
      <c r="X93" s="2418">
        <v>-0.45563187074254552</v>
      </c>
      <c r="Y93" s="2418">
        <v>-0.22833184254669181</v>
      </c>
      <c r="Z93" s="2418">
        <v>-3.2573963331945621</v>
      </c>
      <c r="AA93" s="2418">
        <v>-3.3767291060388227</v>
      </c>
      <c r="AB93" s="2418">
        <v>-2.6389404435776198</v>
      </c>
      <c r="AC93" s="2418">
        <v>-2.2617249795137573</v>
      </c>
      <c r="AD93" s="2418">
        <v>-2.1960485427757415</v>
      </c>
      <c r="AE93" s="2418">
        <v>-3.3904077175198166</v>
      </c>
      <c r="AF93" s="2418"/>
      <c r="AG93" s="483" t="s">
        <v>1424</v>
      </c>
    </row>
    <row r="94" spans="3:33" s="74" customFormat="1" ht="18.95" customHeight="1" x14ac:dyDescent="0.2">
      <c r="C94" s="472" t="s">
        <v>12</v>
      </c>
      <c r="D94" s="472"/>
      <c r="E94" s="1369"/>
      <c r="F94" s="893"/>
      <c r="G94" s="893"/>
      <c r="H94" s="893"/>
      <c r="I94" s="893"/>
      <c r="J94" s="1022"/>
      <c r="K94" s="773"/>
      <c r="L94" s="773"/>
      <c r="M94" s="773"/>
      <c r="N94" s="1022"/>
      <c r="O94" s="773"/>
      <c r="P94" s="248"/>
      <c r="Q94" s="248"/>
      <c r="R94" s="248"/>
      <c r="S94" s="248"/>
      <c r="T94" s="773" t="s">
        <v>71</v>
      </c>
      <c r="U94" s="2418">
        <v>-0.65457806962964105</v>
      </c>
      <c r="V94" s="2418">
        <v>-1.4888316136782653</v>
      </c>
      <c r="W94" s="2418">
        <v>2.5712549306720511</v>
      </c>
      <c r="X94" s="2418">
        <v>-0.33663683665035027</v>
      </c>
      <c r="Y94" s="2418">
        <v>1.6150327028345624</v>
      </c>
      <c r="Z94" s="2418">
        <v>-4.6567608105285707E-3</v>
      </c>
      <c r="AA94" s="2418">
        <v>0.88109801308409175</v>
      </c>
      <c r="AB94" s="2418">
        <v>2.0871547497785414</v>
      </c>
      <c r="AC94" s="2418">
        <v>1.6539439531087829</v>
      </c>
      <c r="AD94" s="2418">
        <v>-0.96691594632707378</v>
      </c>
      <c r="AE94" s="2418">
        <v>-2.2964122073897086</v>
      </c>
      <c r="AF94" s="2418"/>
      <c r="AG94" s="475" t="s">
        <v>1425</v>
      </c>
    </row>
    <row r="95" spans="3:33" s="74" customFormat="1" ht="18.95" customHeight="1" x14ac:dyDescent="0.2">
      <c r="C95" s="472" t="s">
        <v>112</v>
      </c>
      <c r="D95" s="472"/>
      <c r="E95" s="1369"/>
      <c r="F95" s="893"/>
      <c r="G95" s="893"/>
      <c r="H95" s="893"/>
      <c r="I95" s="893"/>
      <c r="J95" s="1022"/>
      <c r="K95" s="248"/>
      <c r="L95" s="248"/>
      <c r="M95" s="248"/>
      <c r="N95" s="248"/>
      <c r="O95" s="773"/>
      <c r="P95" s="248"/>
      <c r="Q95" s="248"/>
      <c r="R95" s="248"/>
      <c r="S95" s="248"/>
      <c r="T95" s="773" t="s">
        <v>71</v>
      </c>
      <c r="U95" s="2418">
        <v>-5.7348483405583517</v>
      </c>
      <c r="V95" s="2418">
        <v>-4.4790839967142393</v>
      </c>
      <c r="W95" s="2418">
        <v>-1.3874623948811449</v>
      </c>
      <c r="X95" s="2418">
        <v>-2.744983813616253</v>
      </c>
      <c r="Y95" s="2418">
        <v>-1.2536712973001518</v>
      </c>
      <c r="Z95" s="2418">
        <v>-1.5518264266735637</v>
      </c>
      <c r="AA95" s="2418">
        <v>1.3609085812659849</v>
      </c>
      <c r="AB95" s="2418">
        <v>0.88783211156395758</v>
      </c>
      <c r="AC95" s="2418">
        <v>-4.614088665752103</v>
      </c>
      <c r="AD95" s="2418">
        <v>-3.6880774256695781</v>
      </c>
      <c r="AE95" s="2418">
        <v>0.44796659694379404</v>
      </c>
      <c r="AF95" s="2418"/>
      <c r="AG95" s="475" t="s">
        <v>131</v>
      </c>
    </row>
    <row r="96" spans="3:33" s="74" customFormat="1" ht="18.95" customHeight="1" x14ac:dyDescent="0.2">
      <c r="C96" s="472" t="s">
        <v>114</v>
      </c>
      <c r="D96" s="472"/>
      <c r="E96" s="1369"/>
      <c r="F96" s="893"/>
      <c r="G96" s="893"/>
      <c r="H96" s="893"/>
      <c r="I96" s="893"/>
      <c r="J96" s="1022"/>
      <c r="K96" s="248"/>
      <c r="L96" s="248"/>
      <c r="M96" s="248"/>
      <c r="N96" s="248"/>
      <c r="O96" s="773"/>
      <c r="P96" s="248"/>
      <c r="Q96" s="248"/>
      <c r="R96" s="248"/>
      <c r="S96" s="248"/>
      <c r="T96" s="773" t="s">
        <v>71</v>
      </c>
      <c r="U96" s="2418">
        <v>-0.48455153797576367</v>
      </c>
      <c r="V96" s="2418">
        <v>-0.63803404565887512</v>
      </c>
      <c r="W96" s="2418">
        <v>-0.41091808403156405</v>
      </c>
      <c r="X96" s="2418">
        <v>0.11326025423323838</v>
      </c>
      <c r="Y96" s="2418">
        <v>-7.339112353238475E-2</v>
      </c>
      <c r="Z96" s="2418">
        <v>7.7962735672287842E-2</v>
      </c>
      <c r="AA96" s="2418">
        <v>-0.55778074406420686</v>
      </c>
      <c r="AB96" s="2418">
        <v>-0.2732975370990598</v>
      </c>
      <c r="AC96" s="2418">
        <v>0.63177912572249806</v>
      </c>
      <c r="AD96" s="2418">
        <v>0.52947891870964714</v>
      </c>
      <c r="AE96" s="2418">
        <v>-0.68485138648786137</v>
      </c>
      <c r="AF96" s="2418"/>
      <c r="AG96" s="475" t="s">
        <v>133</v>
      </c>
    </row>
    <row r="97" spans="3:33" s="74" customFormat="1" ht="18.95" customHeight="1" x14ac:dyDescent="0.2">
      <c r="C97" s="472" t="s">
        <v>97</v>
      </c>
      <c r="D97" s="472"/>
      <c r="E97" s="1369"/>
      <c r="F97" s="893"/>
      <c r="G97" s="893"/>
      <c r="H97" s="893"/>
      <c r="I97" s="893"/>
      <c r="J97" s="1022"/>
      <c r="K97" s="248"/>
      <c r="L97" s="248"/>
      <c r="M97" s="248"/>
      <c r="N97" s="248"/>
      <c r="O97" s="773"/>
      <c r="P97" s="248"/>
      <c r="Q97" s="248"/>
      <c r="R97" s="248"/>
      <c r="S97" s="248"/>
      <c r="T97" s="773" t="s">
        <v>71</v>
      </c>
      <c r="U97" s="2418">
        <v>-0.21409199505258991</v>
      </c>
      <c r="V97" s="2418">
        <v>-0.49553649793557808</v>
      </c>
      <c r="W97" s="2418">
        <v>-0.80031189667851832</v>
      </c>
      <c r="X97" s="2418">
        <v>-1.4676972747240669E-2</v>
      </c>
      <c r="Y97" s="2418">
        <v>-0.40755816016623259</v>
      </c>
      <c r="Z97" s="2418">
        <v>-0.21795956369801139</v>
      </c>
      <c r="AA97" s="2418">
        <v>-0.81347269580258619</v>
      </c>
      <c r="AB97" s="2418">
        <v>-0.57666321909379814</v>
      </c>
      <c r="AC97" s="2418">
        <v>0.63371226168651429</v>
      </c>
      <c r="AD97" s="2418">
        <v>0.30980377195262143</v>
      </c>
      <c r="AE97" s="2418">
        <v>-0.86860691571609694</v>
      </c>
      <c r="AF97" s="2418"/>
      <c r="AG97" s="483" t="s">
        <v>1424</v>
      </c>
    </row>
    <row r="98" spans="3:33" s="74" customFormat="1" ht="18.95" customHeight="1" x14ac:dyDescent="0.2">
      <c r="C98" s="472" t="s">
        <v>98</v>
      </c>
      <c r="D98" s="472"/>
      <c r="E98" s="1369"/>
      <c r="F98" s="893"/>
      <c r="G98" s="893"/>
      <c r="H98" s="893"/>
      <c r="I98" s="893"/>
      <c r="J98" s="1022"/>
      <c r="K98" s="248"/>
      <c r="L98" s="248"/>
      <c r="M98" s="248"/>
      <c r="N98" s="248"/>
      <c r="O98" s="773"/>
      <c r="P98" s="248"/>
      <c r="Q98" s="248"/>
      <c r="R98" s="248"/>
      <c r="S98" s="248"/>
      <c r="T98" s="773" t="s">
        <v>71</v>
      </c>
      <c r="U98" s="2418">
        <v>-2.6158341239595706</v>
      </c>
      <c r="V98" s="2418">
        <v>-1.7848812189141805</v>
      </c>
      <c r="W98" s="2418">
        <v>2.7412854570595613</v>
      </c>
      <c r="X98" s="2418">
        <v>0.99412552524404951</v>
      </c>
      <c r="Y98" s="2418">
        <v>2.0639034373212795</v>
      </c>
      <c r="Z98" s="2418">
        <v>1.755479354263545</v>
      </c>
      <c r="AA98" s="2418">
        <v>0.92266497727242491</v>
      </c>
      <c r="AB98" s="2418">
        <v>1.5047427484224496</v>
      </c>
      <c r="AC98" s="2418">
        <v>0.6192111935766631</v>
      </c>
      <c r="AD98" s="2418">
        <v>2.0723087004399288</v>
      </c>
      <c r="AE98" s="2418">
        <v>0.63209300526745338</v>
      </c>
      <c r="AF98" s="2418"/>
      <c r="AG98" s="483" t="s">
        <v>1425</v>
      </c>
    </row>
    <row r="99" spans="3:33" s="74" customFormat="1" ht="18.95" customHeight="1" x14ac:dyDescent="0.2">
      <c r="C99" s="472" t="s">
        <v>116</v>
      </c>
      <c r="D99" s="472"/>
      <c r="E99" s="1369"/>
      <c r="F99" s="893"/>
      <c r="G99" s="893"/>
      <c r="H99" s="893"/>
      <c r="I99" s="893"/>
      <c r="J99" s="1022"/>
      <c r="K99" s="248"/>
      <c r="L99" s="248"/>
      <c r="M99" s="248"/>
      <c r="N99" s="248"/>
      <c r="O99" s="773"/>
      <c r="P99" s="248"/>
      <c r="Q99" s="248"/>
      <c r="R99" s="248"/>
      <c r="S99" s="248"/>
      <c r="T99" s="773" t="s">
        <v>71</v>
      </c>
      <c r="U99" s="2418">
        <v>9.6529909992670859E-2</v>
      </c>
      <c r="V99" s="2418">
        <v>-0.43950922764411926</v>
      </c>
      <c r="W99" s="2418">
        <v>4.6223106549601267</v>
      </c>
      <c r="X99" s="2418">
        <v>1.2687234706683537</v>
      </c>
      <c r="Y99" s="2418">
        <v>0.51640281944826949</v>
      </c>
      <c r="Z99" s="2418">
        <v>1.3119940603965929</v>
      </c>
      <c r="AA99" s="2418">
        <v>2.5998856621461064</v>
      </c>
      <c r="AB99" s="2418">
        <v>0.77010000724604399</v>
      </c>
      <c r="AC99" s="2418">
        <v>0.78448391169330112</v>
      </c>
      <c r="AD99" s="2418">
        <v>3.3997744430411592</v>
      </c>
      <c r="AE99" s="2418">
        <v>0.56604421606807342</v>
      </c>
      <c r="AF99" s="2418"/>
      <c r="AG99" s="483" t="s">
        <v>134</v>
      </c>
    </row>
    <row r="100" spans="3:33" s="74" customFormat="1" ht="18.95" customHeight="1" x14ac:dyDescent="0.2">
      <c r="C100" s="472" t="s">
        <v>117</v>
      </c>
      <c r="D100" s="472"/>
      <c r="E100" s="1369"/>
      <c r="F100" s="893"/>
      <c r="G100" s="893"/>
      <c r="H100" s="893"/>
      <c r="I100" s="893"/>
      <c r="J100" s="1022"/>
      <c r="K100" s="248"/>
      <c r="L100" s="248"/>
      <c r="M100" s="248"/>
      <c r="N100" s="248"/>
      <c r="O100" s="773"/>
      <c r="P100" s="248"/>
      <c r="Q100" s="248"/>
      <c r="R100" s="248"/>
      <c r="S100" s="248"/>
      <c r="T100" s="773" t="s">
        <v>71</v>
      </c>
      <c r="U100" s="2418">
        <v>-1.2913750739151686</v>
      </c>
      <c r="V100" s="2418">
        <v>-0.55498575337100675</v>
      </c>
      <c r="W100" s="2418">
        <v>2.8681795782899089</v>
      </c>
      <c r="X100" s="2418">
        <v>0.28753338895775027</v>
      </c>
      <c r="Y100" s="2418">
        <v>-7.2101119184009299E-2</v>
      </c>
      <c r="Z100" s="2418">
        <v>0.98294150270383795</v>
      </c>
      <c r="AA100" s="2418">
        <v>0.95233800792025036</v>
      </c>
      <c r="AB100" s="2418">
        <v>0.74251616799732023</v>
      </c>
      <c r="AC100" s="2418">
        <v>-0.51892680848373285</v>
      </c>
      <c r="AD100" s="2418">
        <v>1.4330378762039686</v>
      </c>
      <c r="AE100" s="2418">
        <v>1.6609992568651588</v>
      </c>
      <c r="AF100" s="2418"/>
      <c r="AG100" s="475" t="s">
        <v>136</v>
      </c>
    </row>
    <row r="101" spans="3:33" s="74" customFormat="1" ht="18.95" customHeight="1" x14ac:dyDescent="0.2">
      <c r="C101" s="472" t="s">
        <v>118</v>
      </c>
      <c r="D101" s="472"/>
      <c r="E101" s="1369"/>
      <c r="F101" s="893"/>
      <c r="G101" s="893"/>
      <c r="H101" s="893"/>
      <c r="I101" s="893"/>
      <c r="J101" s="1022"/>
      <c r="K101" s="248"/>
      <c r="L101" s="248"/>
      <c r="M101" s="248"/>
      <c r="N101" s="248"/>
      <c r="O101" s="773"/>
      <c r="P101" s="248"/>
      <c r="Q101" s="248"/>
      <c r="R101" s="248"/>
      <c r="S101" s="248"/>
      <c r="T101" s="773" t="s">
        <v>71</v>
      </c>
      <c r="U101" s="2418">
        <v>-1.4275346471809836</v>
      </c>
      <c r="V101" s="2418">
        <v>-0.68753358263922149</v>
      </c>
      <c r="W101" s="2418">
        <v>2.4359544849839265</v>
      </c>
      <c r="X101" s="2418">
        <v>0.49234680393006602</v>
      </c>
      <c r="Y101" s="2418">
        <v>0.51406144904182494</v>
      </c>
      <c r="Z101" s="2418">
        <v>0.62887798421309427</v>
      </c>
      <c r="AA101" s="2418">
        <v>0.40844853221377875</v>
      </c>
      <c r="AB101" s="2418">
        <v>-5.8294274055215034E-2</v>
      </c>
      <c r="AC101" s="2418">
        <v>-0.31801187894482386</v>
      </c>
      <c r="AD101" s="2418">
        <v>1.4142521465619229</v>
      </c>
      <c r="AE101" s="2418">
        <v>0.30368810523742074</v>
      </c>
      <c r="AF101" s="2418"/>
      <c r="AG101" s="475" t="s">
        <v>137</v>
      </c>
    </row>
    <row r="102" spans="3:33" s="74" customFormat="1" ht="18.95" customHeight="1" x14ac:dyDescent="0.2">
      <c r="C102" s="472" t="s">
        <v>119</v>
      </c>
      <c r="D102" s="472"/>
      <c r="E102" s="1369"/>
      <c r="F102" s="893"/>
      <c r="G102" s="893"/>
      <c r="H102" s="893"/>
      <c r="I102" s="893"/>
      <c r="J102" s="1022"/>
      <c r="K102" s="248"/>
      <c r="L102" s="248"/>
      <c r="M102" s="248"/>
      <c r="N102" s="248"/>
      <c r="O102" s="773"/>
      <c r="P102" s="248"/>
      <c r="Q102" s="248"/>
      <c r="R102" s="248"/>
      <c r="S102" s="248"/>
      <c r="T102" s="773" t="s">
        <v>71</v>
      </c>
      <c r="U102" s="2418">
        <v>0.46801734751704682</v>
      </c>
      <c r="V102" s="2418">
        <v>-0.48738454068728565</v>
      </c>
      <c r="W102" s="2418">
        <v>0.11018489454281966</v>
      </c>
      <c r="X102" s="2418">
        <v>-0.11929464563749104</v>
      </c>
      <c r="Y102" s="2418">
        <v>0.35859891321177173</v>
      </c>
      <c r="Z102" s="2418">
        <v>0.71547183929625557</v>
      </c>
      <c r="AA102" s="2418">
        <v>-0.50605264898292424</v>
      </c>
      <c r="AB102" s="2418">
        <v>-0.15506229463791987</v>
      </c>
      <c r="AC102" s="2418">
        <v>0.36648485070982506</v>
      </c>
      <c r="AD102" s="2418">
        <v>-1.023196846386909</v>
      </c>
      <c r="AE102" s="2418">
        <v>-1.7397114803784475</v>
      </c>
      <c r="AF102" s="2418"/>
      <c r="AG102" s="475" t="s">
        <v>138</v>
      </c>
    </row>
    <row r="103" spans="3:33" s="74" customFormat="1" ht="18.95" customHeight="1" x14ac:dyDescent="0.2">
      <c r="C103" s="472" t="s">
        <v>120</v>
      </c>
      <c r="D103" s="474"/>
      <c r="E103" s="1378"/>
      <c r="F103" s="892"/>
      <c r="G103" s="892"/>
      <c r="H103" s="892"/>
      <c r="I103" s="892"/>
      <c r="J103" s="1379"/>
      <c r="K103" s="254"/>
      <c r="L103" s="254"/>
      <c r="M103" s="254"/>
      <c r="N103" s="254"/>
      <c r="O103" s="773"/>
      <c r="P103" s="254"/>
      <c r="Q103" s="254"/>
      <c r="R103" s="254"/>
      <c r="S103" s="254"/>
      <c r="T103" s="773" t="s">
        <v>71</v>
      </c>
      <c r="U103" s="2419">
        <v>-0.3183592353607767</v>
      </c>
      <c r="V103" s="2419">
        <v>0.91795398122658245</v>
      </c>
      <c r="W103" s="2419">
        <v>2.4952711135231675</v>
      </c>
      <c r="X103" s="2419">
        <v>1.6287341112756648</v>
      </c>
      <c r="Y103" s="2419">
        <v>0.19084186574886974</v>
      </c>
      <c r="Z103" s="2419">
        <v>0.95518492259429877</v>
      </c>
      <c r="AA103" s="2419">
        <v>0.13286233912186418</v>
      </c>
      <c r="AB103" s="2419">
        <v>0.81690184622089657</v>
      </c>
      <c r="AC103" s="2419">
        <v>1.3757919975011523</v>
      </c>
      <c r="AD103" s="2419">
        <v>1.4472771179062649</v>
      </c>
      <c r="AE103" s="2419">
        <v>2.594152822698037</v>
      </c>
      <c r="AF103" s="2418"/>
      <c r="AG103" s="475" t="s">
        <v>139</v>
      </c>
    </row>
    <row r="104" spans="3:33" s="74" customFormat="1" ht="18.95" customHeight="1" x14ac:dyDescent="0.2">
      <c r="C104" s="1121" t="s">
        <v>1306</v>
      </c>
      <c r="D104" s="1121"/>
      <c r="E104" s="1370"/>
      <c r="F104" s="891"/>
      <c r="G104" s="891"/>
      <c r="H104" s="891"/>
      <c r="I104" s="891"/>
      <c r="J104" s="1371"/>
      <c r="K104" s="807"/>
      <c r="L104" s="807"/>
      <c r="M104" s="807"/>
      <c r="N104" s="807"/>
      <c r="O104" s="894"/>
      <c r="P104" s="807"/>
      <c r="Q104" s="807"/>
      <c r="R104" s="807"/>
      <c r="S104" s="807"/>
      <c r="T104" s="894" t="s">
        <v>71</v>
      </c>
      <c r="U104" s="2406">
        <v>-3.4463309174170842E-2</v>
      </c>
      <c r="V104" s="2406">
        <v>0.21012666620985332</v>
      </c>
      <c r="W104" s="2406">
        <v>1.7376965575582659</v>
      </c>
      <c r="X104" s="2406">
        <v>1.741601029120865</v>
      </c>
      <c r="Y104" s="2406">
        <v>-0.10340984613067539</v>
      </c>
      <c r="Z104" s="2406">
        <v>-0.56373644362487374</v>
      </c>
      <c r="AA104" s="2406">
        <v>-0.33010149296827107</v>
      </c>
      <c r="AB104" s="2406">
        <v>0.31068221421157727</v>
      </c>
      <c r="AC104" s="2406">
        <v>1.1821989335000227</v>
      </c>
      <c r="AD104" s="2406">
        <v>-1.3076679116791667</v>
      </c>
      <c r="AE104" s="2406">
        <v>0.54638017749510936</v>
      </c>
      <c r="AF104" s="2406"/>
      <c r="AG104" s="1116" t="s">
        <v>140</v>
      </c>
    </row>
    <row r="105" spans="3:33" s="74" customFormat="1" ht="18.95" customHeight="1" x14ac:dyDescent="0.2">
      <c r="C105" s="1121" t="s">
        <v>122</v>
      </c>
      <c r="D105" s="1121"/>
      <c r="E105" s="1370"/>
      <c r="F105" s="891"/>
      <c r="G105" s="891"/>
      <c r="H105" s="891"/>
      <c r="I105" s="891"/>
      <c r="J105" s="1371"/>
      <c r="K105" s="807"/>
      <c r="L105" s="807"/>
      <c r="M105" s="807"/>
      <c r="N105" s="807"/>
      <c r="O105" s="894"/>
      <c r="P105" s="807"/>
      <c r="Q105" s="807"/>
      <c r="R105" s="807"/>
      <c r="S105" s="807"/>
      <c r="T105" s="894" t="s">
        <v>71</v>
      </c>
      <c r="U105" s="2406">
        <v>2.319311953597003</v>
      </c>
      <c r="V105" s="2406">
        <v>11.31551698823472</v>
      </c>
      <c r="W105" s="2406">
        <v>30.233052859022557</v>
      </c>
      <c r="X105" s="2406">
        <v>-5.1486971048668062</v>
      </c>
      <c r="Y105" s="2406">
        <v>-9.2020546740819498</v>
      </c>
      <c r="Z105" s="2406">
        <v>8.9179224362843534</v>
      </c>
      <c r="AA105" s="2406">
        <v>6.0219366326635715</v>
      </c>
      <c r="AB105" s="2406">
        <v>-1.0348780161459792</v>
      </c>
      <c r="AC105" s="2406">
        <v>0.21254976798799063</v>
      </c>
      <c r="AD105" s="2406">
        <v>25.191307605503212</v>
      </c>
      <c r="AE105" s="2406">
        <v>25.866526797016178</v>
      </c>
      <c r="AF105" s="2406"/>
      <c r="AG105" s="1116" t="s">
        <v>142</v>
      </c>
    </row>
    <row r="106" spans="3:33" s="74" customFormat="1" ht="18.95" customHeight="1" thickBot="1" x14ac:dyDescent="0.25">
      <c r="C106" s="1123" t="s">
        <v>123</v>
      </c>
      <c r="D106" s="1123"/>
      <c r="E106" s="1380"/>
      <c r="F106" s="1125"/>
      <c r="G106" s="1125"/>
      <c r="H106" s="1125"/>
      <c r="I106" s="1125"/>
      <c r="J106" s="1381"/>
      <c r="K106" s="661"/>
      <c r="L106" s="661"/>
      <c r="M106" s="661"/>
      <c r="N106" s="661"/>
      <c r="O106" s="1126"/>
      <c r="P106" s="661"/>
      <c r="Q106" s="661"/>
      <c r="R106" s="661"/>
      <c r="S106" s="661"/>
      <c r="T106" s="1126" t="s">
        <v>71</v>
      </c>
      <c r="U106" s="2420">
        <v>-1.3664420112035502</v>
      </c>
      <c r="V106" s="2420">
        <v>-0.47514131339245758</v>
      </c>
      <c r="W106" s="2420">
        <v>48.996166119130294</v>
      </c>
      <c r="X106" s="2420">
        <v>10.454877980357114</v>
      </c>
      <c r="Y106" s="2420">
        <v>1.3825987226821601</v>
      </c>
      <c r="Z106" s="2420">
        <v>1.3851183026255542</v>
      </c>
      <c r="AA106" s="2420">
        <v>2.2148621383692557</v>
      </c>
      <c r="AB106" s="2420">
        <v>5.9471414598056604</v>
      </c>
      <c r="AC106" s="2420">
        <v>16.751705561281739</v>
      </c>
      <c r="AD106" s="2420">
        <v>1.3375254295468375</v>
      </c>
      <c r="AE106" s="2420">
        <v>5.0801291930479664</v>
      </c>
      <c r="AF106" s="2420"/>
      <c r="AG106" s="1382" t="s">
        <v>144</v>
      </c>
    </row>
    <row r="107" spans="3:33" s="74" customFormat="1" ht="18.95" customHeight="1" thickBot="1" x14ac:dyDescent="0.25">
      <c r="C107" s="1135" t="s">
        <v>150</v>
      </c>
      <c r="D107" s="1145"/>
      <c r="E107" s="1374"/>
      <c r="F107" s="929"/>
      <c r="G107" s="929"/>
      <c r="H107" s="929"/>
      <c r="I107" s="929"/>
      <c r="J107" s="1375"/>
      <c r="K107" s="282"/>
      <c r="L107" s="282"/>
      <c r="M107" s="282"/>
      <c r="N107" s="282"/>
      <c r="O107" s="775"/>
      <c r="P107" s="282"/>
      <c r="Q107" s="282"/>
      <c r="R107" s="282"/>
      <c r="S107" s="282"/>
      <c r="T107" s="775" t="s">
        <v>71</v>
      </c>
      <c r="U107" s="2421">
        <v>3.2714271838152342E-3</v>
      </c>
      <c r="V107" s="2421">
        <v>0.34966279345678419</v>
      </c>
      <c r="W107" s="2421">
        <v>1.788130899490481</v>
      </c>
      <c r="X107" s="2421">
        <v>1.5179485390987013</v>
      </c>
      <c r="Y107" s="2421">
        <v>-0.26983139664825684</v>
      </c>
      <c r="Z107" s="2421">
        <v>-0.44644266861147974</v>
      </c>
      <c r="AA107" s="2421">
        <v>-0.25707823146411402</v>
      </c>
      <c r="AB107" s="2421">
        <v>0.21309393065978011</v>
      </c>
      <c r="AC107" s="2421">
        <v>0.96971495104700711</v>
      </c>
      <c r="AD107" s="2421">
        <v>-0.91460859507629388</v>
      </c>
      <c r="AE107" s="2421">
        <v>1.1779641056451462</v>
      </c>
      <c r="AF107" s="2477"/>
      <c r="AG107" s="540" t="s">
        <v>146</v>
      </c>
    </row>
    <row r="108" spans="3:33" ht="17.100000000000001" customHeight="1" x14ac:dyDescent="0.2">
      <c r="C108" s="6"/>
      <c r="D108" s="6"/>
    </row>
    <row r="109" spans="3:33" ht="17.100000000000001" customHeight="1" x14ac:dyDescent="0.2">
      <c r="C109" s="6"/>
      <c r="D109" s="6"/>
    </row>
    <row r="110" spans="3:33" ht="17.100000000000001" customHeight="1" x14ac:dyDescent="0.2">
      <c r="C110" s="6"/>
      <c r="D110" s="6"/>
    </row>
    <row r="113" spans="3:32" ht="17.100000000000001" customHeight="1" x14ac:dyDescent="0.15">
      <c r="C113" s="287"/>
      <c r="D113" s="287"/>
      <c r="E113" s="287"/>
      <c r="F113" s="287"/>
      <c r="G113" s="287"/>
      <c r="H113" s="287"/>
      <c r="I113" s="287"/>
      <c r="J113" s="287"/>
      <c r="K113" s="287"/>
      <c r="L113" s="287"/>
      <c r="M113" s="287"/>
      <c r="N113" s="287"/>
      <c r="O113" s="287"/>
      <c r="P113" s="287"/>
      <c r="Q113" s="287"/>
      <c r="R113" s="287"/>
      <c r="S113" s="287"/>
      <c r="T113" s="287"/>
      <c r="U113" s="287"/>
    </row>
    <row r="114" spans="3:32" ht="17.25" x14ac:dyDescent="0.2">
      <c r="C114" s="82"/>
      <c r="D114" s="82"/>
      <c r="E114" s="5"/>
      <c r="F114" s="5"/>
      <c r="G114" s="5"/>
      <c r="H114" s="5"/>
      <c r="I114" s="5"/>
      <c r="J114" s="5"/>
      <c r="K114" s="5"/>
      <c r="L114" s="5"/>
      <c r="M114" s="5"/>
      <c r="N114" s="5"/>
      <c r="O114" s="5"/>
      <c r="P114" s="5"/>
      <c r="Q114" s="5"/>
      <c r="R114" s="5"/>
      <c r="S114" s="5"/>
      <c r="T114" s="7"/>
      <c r="U114" s="7"/>
      <c r="V114" s="5"/>
      <c r="W114" s="80"/>
      <c r="X114" s="80"/>
      <c r="Y114" s="80"/>
      <c r="Z114" s="80"/>
      <c r="AA114" s="80"/>
      <c r="AB114" s="80"/>
      <c r="AC114" s="80"/>
      <c r="AD114" s="80"/>
      <c r="AE114" s="80"/>
      <c r="AF114" s="80"/>
    </row>
    <row r="115" spans="3:32" ht="13.5" x14ac:dyDescent="0.2">
      <c r="C115" s="83"/>
      <c r="D115" s="83"/>
      <c r="E115" s="5"/>
      <c r="F115" s="5"/>
      <c r="G115" s="5"/>
      <c r="H115" s="5"/>
      <c r="I115" s="5"/>
      <c r="J115" s="5"/>
      <c r="K115" s="5"/>
      <c r="L115" s="5"/>
      <c r="M115" s="5"/>
      <c r="N115" s="5"/>
      <c r="O115" s="5"/>
      <c r="P115" s="5"/>
      <c r="Q115" s="5"/>
      <c r="R115" s="5"/>
      <c r="S115" s="5"/>
      <c r="T115" s="7"/>
      <c r="U115" s="7"/>
      <c r="V115" s="5"/>
      <c r="W115" s="80"/>
      <c r="X115" s="80"/>
      <c r="Y115" s="80"/>
      <c r="Z115" s="80"/>
      <c r="AA115" s="80"/>
      <c r="AB115" s="80"/>
      <c r="AC115" s="80"/>
      <c r="AD115" s="80"/>
      <c r="AE115" s="80"/>
      <c r="AF115" s="80"/>
    </row>
    <row r="116" spans="3:32" ht="13.5" x14ac:dyDescent="0.2">
      <c r="C116" s="84"/>
      <c r="D116" s="84"/>
      <c r="E116" s="5"/>
      <c r="F116" s="5"/>
      <c r="G116" s="5"/>
      <c r="H116" s="5"/>
      <c r="I116" s="5"/>
      <c r="J116" s="5"/>
      <c r="K116" s="5"/>
      <c r="L116" s="5"/>
      <c r="M116" s="5"/>
      <c r="N116" s="5"/>
      <c r="O116" s="5"/>
      <c r="P116" s="5"/>
      <c r="Q116" s="5"/>
      <c r="R116" s="5"/>
      <c r="S116" s="5"/>
      <c r="T116" s="7"/>
      <c r="U116" s="7"/>
      <c r="V116" s="5"/>
      <c r="W116" s="80"/>
      <c r="X116" s="80"/>
      <c r="Y116" s="80"/>
      <c r="Z116" s="80"/>
      <c r="AA116" s="80"/>
      <c r="AB116" s="80"/>
      <c r="AC116" s="80"/>
      <c r="AD116" s="80"/>
      <c r="AE116" s="80"/>
      <c r="AF116" s="80"/>
    </row>
    <row r="117" spans="3:32" s="16" customFormat="1" ht="13.5" x14ac:dyDescent="0.15">
      <c r="C117" s="17"/>
      <c r="D117" s="17"/>
      <c r="E117" s="15"/>
      <c r="F117" s="15"/>
      <c r="G117" s="15"/>
      <c r="H117" s="15"/>
      <c r="I117" s="15"/>
      <c r="J117" s="85"/>
      <c r="K117" s="85"/>
      <c r="L117" s="85"/>
      <c r="M117" s="85"/>
      <c r="N117" s="85"/>
      <c r="O117" s="85"/>
      <c r="P117" s="85"/>
      <c r="Q117" s="85"/>
      <c r="R117" s="85"/>
      <c r="S117" s="85"/>
      <c r="T117" s="18"/>
      <c r="U117" s="18"/>
      <c r="V117" s="14"/>
      <c r="W117" s="85"/>
      <c r="X117" s="85"/>
      <c r="Y117" s="85"/>
      <c r="Z117" s="85"/>
      <c r="AA117" s="85"/>
      <c r="AB117" s="85"/>
      <c r="AC117" s="85"/>
      <c r="AD117" s="85"/>
      <c r="AE117" s="85"/>
      <c r="AF117" s="85"/>
    </row>
    <row r="118" spans="3:32" ht="13.5" x14ac:dyDescent="0.2">
      <c r="C118" s="124"/>
      <c r="D118" s="124"/>
      <c r="E118" s="86"/>
      <c r="F118" s="86"/>
      <c r="G118" s="86"/>
      <c r="H118" s="86"/>
      <c r="I118" s="86"/>
      <c r="J118" s="86"/>
      <c r="K118" s="86"/>
      <c r="L118" s="86"/>
      <c r="M118" s="86"/>
      <c r="N118" s="86"/>
      <c r="O118" s="86"/>
      <c r="P118" s="86"/>
      <c r="Q118" s="86"/>
      <c r="R118" s="86"/>
      <c r="S118" s="86"/>
      <c r="T118" s="123"/>
      <c r="U118" s="123"/>
      <c r="V118" s="5"/>
      <c r="W118" s="80"/>
      <c r="X118" s="80"/>
      <c r="Y118" s="80"/>
      <c r="Z118" s="80"/>
      <c r="AA118" s="80"/>
      <c r="AB118" s="80"/>
      <c r="AC118" s="80"/>
      <c r="AD118" s="80"/>
      <c r="AE118" s="80"/>
      <c r="AF118" s="80"/>
    </row>
    <row r="119" spans="3:32" ht="13.5" x14ac:dyDescent="0.2">
      <c r="C119" s="124"/>
      <c r="D119" s="124"/>
      <c r="E119" s="87"/>
      <c r="F119" s="87"/>
      <c r="G119" s="87"/>
      <c r="H119" s="87"/>
      <c r="I119" s="87"/>
      <c r="J119" s="87"/>
      <c r="K119" s="87"/>
      <c r="L119" s="87"/>
      <c r="M119" s="87"/>
      <c r="N119" s="87"/>
      <c r="O119" s="87"/>
      <c r="P119" s="87"/>
      <c r="Q119" s="87"/>
      <c r="R119" s="87"/>
      <c r="S119" s="87"/>
      <c r="T119" s="123"/>
      <c r="U119" s="123"/>
      <c r="V119" s="5"/>
      <c r="W119" s="80"/>
      <c r="X119" s="80"/>
      <c r="Y119" s="80"/>
      <c r="Z119" s="80"/>
      <c r="AA119" s="80"/>
      <c r="AB119" s="80"/>
      <c r="AC119" s="80"/>
      <c r="AD119" s="80"/>
      <c r="AE119" s="80"/>
      <c r="AF119" s="80"/>
    </row>
    <row r="120" spans="3:32" ht="13.5" x14ac:dyDescent="0.2">
      <c r="C120" s="6"/>
      <c r="D120" s="6"/>
      <c r="E120" s="89"/>
      <c r="F120" s="89"/>
      <c r="G120" s="89"/>
      <c r="H120" s="89"/>
      <c r="I120" s="89"/>
      <c r="J120" s="89"/>
      <c r="K120" s="89"/>
      <c r="L120" s="89"/>
      <c r="M120" s="89"/>
      <c r="N120" s="89"/>
      <c r="O120" s="89"/>
      <c r="P120" s="89"/>
      <c r="Q120" s="89"/>
      <c r="R120" s="89"/>
      <c r="S120" s="89"/>
      <c r="T120" s="7"/>
      <c r="U120" s="7"/>
      <c r="V120" s="5"/>
      <c r="W120" s="5"/>
      <c r="X120" s="5"/>
      <c r="Y120" s="5"/>
      <c r="Z120" s="5"/>
      <c r="AA120" s="5"/>
      <c r="AB120" s="5"/>
      <c r="AC120" s="5"/>
      <c r="AD120" s="5"/>
      <c r="AE120" s="5"/>
      <c r="AF120" s="5"/>
    </row>
    <row r="121" spans="3:32" ht="13.5" x14ac:dyDescent="0.2">
      <c r="C121" s="6"/>
      <c r="D121" s="6"/>
      <c r="E121" s="89"/>
      <c r="F121" s="89"/>
      <c r="G121" s="89"/>
      <c r="H121" s="89"/>
      <c r="I121" s="89"/>
      <c r="J121" s="89"/>
      <c r="K121" s="89"/>
      <c r="L121" s="89"/>
      <c r="M121" s="89"/>
      <c r="N121" s="89"/>
      <c r="O121" s="89"/>
      <c r="P121" s="89"/>
      <c r="Q121" s="89"/>
      <c r="R121" s="89"/>
      <c r="S121" s="89"/>
      <c r="T121" s="7"/>
      <c r="U121" s="7"/>
      <c r="V121" s="5"/>
      <c r="W121" s="5"/>
      <c r="X121" s="5"/>
      <c r="Y121" s="5"/>
      <c r="Z121" s="5"/>
      <c r="AA121" s="5"/>
      <c r="AB121" s="5"/>
      <c r="AC121" s="5"/>
      <c r="AD121" s="5"/>
      <c r="AE121" s="5"/>
      <c r="AF121" s="5"/>
    </row>
    <row r="122" spans="3:32" ht="13.5" x14ac:dyDescent="0.2">
      <c r="C122" s="6"/>
      <c r="D122" s="6"/>
      <c r="E122" s="89"/>
      <c r="F122" s="89"/>
      <c r="G122" s="89"/>
      <c r="H122" s="89"/>
      <c r="I122" s="89"/>
      <c r="J122" s="89"/>
      <c r="K122" s="89"/>
      <c r="L122" s="89"/>
      <c r="M122" s="89"/>
      <c r="N122" s="89"/>
      <c r="O122" s="89"/>
      <c r="P122" s="89"/>
      <c r="Q122" s="89"/>
      <c r="R122" s="89"/>
      <c r="S122" s="89"/>
      <c r="T122" s="7"/>
      <c r="U122" s="7"/>
      <c r="V122" s="5"/>
      <c r="W122" s="5"/>
      <c r="X122" s="5"/>
      <c r="Y122" s="5"/>
      <c r="Z122" s="5"/>
      <c r="AA122" s="5"/>
      <c r="AB122" s="5"/>
      <c r="AC122" s="5"/>
      <c r="AD122" s="5"/>
      <c r="AE122" s="5"/>
      <c r="AF122" s="5"/>
    </row>
    <row r="123" spans="3:32" ht="13.5" x14ac:dyDescent="0.2">
      <c r="C123" s="6"/>
      <c r="D123" s="6"/>
      <c r="E123" s="89"/>
      <c r="F123" s="89"/>
      <c r="G123" s="89"/>
      <c r="H123" s="89"/>
      <c r="I123" s="89"/>
      <c r="J123" s="89"/>
      <c r="K123" s="89"/>
      <c r="L123" s="89"/>
      <c r="M123" s="89"/>
      <c r="N123" s="89"/>
      <c r="O123" s="89"/>
      <c r="P123" s="89"/>
      <c r="Q123" s="89"/>
      <c r="R123" s="89"/>
      <c r="S123" s="89"/>
      <c r="T123" s="7"/>
      <c r="U123" s="7"/>
      <c r="V123" s="5"/>
      <c r="W123" s="5"/>
      <c r="X123" s="5"/>
      <c r="Y123" s="5"/>
      <c r="Z123" s="5"/>
      <c r="AA123" s="5"/>
      <c r="AB123" s="5"/>
      <c r="AC123" s="5"/>
      <c r="AD123" s="5"/>
      <c r="AE123" s="5"/>
      <c r="AF123" s="5"/>
    </row>
    <row r="124" spans="3:32" ht="13.5" x14ac:dyDescent="0.2">
      <c r="C124" s="6"/>
      <c r="D124" s="6"/>
      <c r="E124" s="89"/>
      <c r="F124" s="89"/>
      <c r="G124" s="89"/>
      <c r="H124" s="89"/>
      <c r="I124" s="89"/>
      <c r="J124" s="89"/>
      <c r="K124" s="89"/>
      <c r="L124" s="89"/>
      <c r="M124" s="89"/>
      <c r="N124" s="89"/>
      <c r="O124" s="89"/>
      <c r="P124" s="89"/>
      <c r="Q124" s="89"/>
      <c r="R124" s="89"/>
      <c r="S124" s="89"/>
      <c r="T124" s="7"/>
      <c r="U124" s="7"/>
      <c r="V124" s="5"/>
      <c r="W124" s="5"/>
      <c r="X124" s="5"/>
      <c r="Y124" s="5"/>
      <c r="Z124" s="5"/>
      <c r="AA124" s="5"/>
      <c r="AB124" s="5"/>
      <c r="AC124" s="5"/>
      <c r="AD124" s="5"/>
      <c r="AE124" s="5"/>
      <c r="AF124" s="5"/>
    </row>
    <row r="125" spans="3:32" ht="13.5" x14ac:dyDescent="0.2">
      <c r="C125" s="6"/>
      <c r="D125" s="6"/>
      <c r="E125" s="89"/>
      <c r="F125" s="89"/>
      <c r="G125" s="89"/>
      <c r="H125" s="89"/>
      <c r="I125" s="89"/>
      <c r="J125" s="89"/>
      <c r="K125" s="89"/>
      <c r="L125" s="89"/>
      <c r="M125" s="89"/>
      <c r="N125" s="89"/>
      <c r="O125" s="89"/>
      <c r="P125" s="89"/>
      <c r="Q125" s="89"/>
      <c r="R125" s="89"/>
      <c r="S125" s="89"/>
      <c r="T125" s="7"/>
      <c r="U125" s="7"/>
      <c r="V125" s="5"/>
      <c r="W125" s="5"/>
      <c r="X125" s="5"/>
      <c r="Y125" s="5"/>
      <c r="Z125" s="5"/>
      <c r="AA125" s="5"/>
      <c r="AB125" s="5"/>
      <c r="AC125" s="5"/>
      <c r="AD125" s="5"/>
      <c r="AE125" s="5"/>
      <c r="AF125" s="5"/>
    </row>
    <row r="126" spans="3:32" ht="13.5" x14ac:dyDescent="0.2">
      <c r="C126" s="6"/>
      <c r="D126" s="6"/>
      <c r="E126" s="89"/>
      <c r="F126" s="89"/>
      <c r="G126" s="89"/>
      <c r="H126" s="89"/>
      <c r="I126" s="89"/>
      <c r="J126" s="89"/>
      <c r="K126" s="89"/>
      <c r="L126" s="89"/>
      <c r="M126" s="89"/>
      <c r="N126" s="89"/>
      <c r="O126" s="89"/>
      <c r="P126" s="89"/>
      <c r="Q126" s="89"/>
      <c r="R126" s="89"/>
      <c r="S126" s="89"/>
      <c r="T126" s="9"/>
      <c r="U126" s="9"/>
      <c r="V126" s="5"/>
      <c r="W126" s="5"/>
      <c r="X126" s="5"/>
      <c r="Y126" s="5"/>
      <c r="Z126" s="5"/>
      <c r="AA126" s="5"/>
      <c r="AB126" s="5"/>
      <c r="AC126" s="5"/>
      <c r="AD126" s="5"/>
      <c r="AE126" s="5"/>
      <c r="AF126" s="5"/>
    </row>
    <row r="127" spans="3:32" ht="13.5" x14ac:dyDescent="0.2">
      <c r="C127" s="6"/>
      <c r="D127" s="6"/>
      <c r="E127" s="89"/>
      <c r="F127" s="89"/>
      <c r="G127" s="89"/>
      <c r="H127" s="89"/>
      <c r="I127" s="89"/>
      <c r="J127" s="89"/>
      <c r="K127" s="89"/>
      <c r="L127" s="89"/>
      <c r="M127" s="89"/>
      <c r="N127" s="89"/>
      <c r="O127" s="89"/>
      <c r="P127" s="89"/>
      <c r="Q127" s="89"/>
      <c r="R127" s="89"/>
      <c r="S127" s="89"/>
      <c r="T127" s="9"/>
      <c r="U127" s="9"/>
      <c r="V127" s="5"/>
      <c r="W127" s="5"/>
      <c r="X127" s="5"/>
      <c r="Y127" s="5"/>
      <c r="Z127" s="5"/>
      <c r="AA127" s="5"/>
      <c r="AB127" s="5"/>
      <c r="AC127" s="5"/>
      <c r="AD127" s="5"/>
      <c r="AE127" s="5"/>
      <c r="AF127" s="5"/>
    </row>
    <row r="128" spans="3:32" ht="13.5" x14ac:dyDescent="0.2">
      <c r="C128" s="6"/>
      <c r="D128" s="6"/>
      <c r="E128" s="89"/>
      <c r="F128" s="89"/>
      <c r="G128" s="89"/>
      <c r="H128" s="89"/>
      <c r="I128" s="89"/>
      <c r="J128" s="89"/>
      <c r="K128" s="89"/>
      <c r="L128" s="89"/>
      <c r="M128" s="89"/>
      <c r="N128" s="89"/>
      <c r="O128" s="89"/>
      <c r="P128" s="89"/>
      <c r="Q128" s="89"/>
      <c r="R128" s="89"/>
      <c r="S128" s="89"/>
      <c r="T128" s="9"/>
      <c r="U128" s="9"/>
      <c r="V128" s="5"/>
      <c r="W128" s="5"/>
      <c r="X128" s="5"/>
      <c r="Y128" s="5"/>
      <c r="Z128" s="5"/>
      <c r="AA128" s="5"/>
      <c r="AB128" s="5"/>
      <c r="AC128" s="5"/>
      <c r="AD128" s="5"/>
      <c r="AE128" s="5"/>
      <c r="AF128" s="5"/>
    </row>
    <row r="129" spans="3:32" ht="13.5" x14ac:dyDescent="0.2">
      <c r="C129" s="6"/>
      <c r="D129" s="6"/>
      <c r="E129" s="89"/>
      <c r="F129" s="89"/>
      <c r="G129" s="89"/>
      <c r="H129" s="89"/>
      <c r="I129" s="89"/>
      <c r="J129" s="89"/>
      <c r="K129" s="89"/>
      <c r="L129" s="89"/>
      <c r="M129" s="89"/>
      <c r="N129" s="89"/>
      <c r="O129" s="89"/>
      <c r="P129" s="89"/>
      <c r="Q129" s="89"/>
      <c r="R129" s="89"/>
      <c r="S129" s="89"/>
      <c r="T129" s="9"/>
      <c r="U129" s="9"/>
      <c r="V129" s="5"/>
      <c r="W129" s="5"/>
      <c r="X129" s="5"/>
      <c r="Y129" s="5"/>
      <c r="Z129" s="5"/>
      <c r="AA129" s="5"/>
      <c r="AB129" s="5"/>
      <c r="AC129" s="5"/>
      <c r="AD129" s="5"/>
      <c r="AE129" s="5"/>
      <c r="AF129" s="5"/>
    </row>
    <row r="130" spans="3:32" ht="13.5" x14ac:dyDescent="0.2">
      <c r="C130" s="6"/>
      <c r="D130" s="6"/>
      <c r="E130" s="89"/>
      <c r="F130" s="89"/>
      <c r="G130" s="89"/>
      <c r="H130" s="89"/>
      <c r="I130" s="89"/>
      <c r="J130" s="89"/>
      <c r="K130" s="89"/>
      <c r="L130" s="89"/>
      <c r="M130" s="89"/>
      <c r="N130" s="89"/>
      <c r="O130" s="89"/>
      <c r="P130" s="89"/>
      <c r="Q130" s="89"/>
      <c r="R130" s="89"/>
      <c r="S130" s="89"/>
      <c r="T130" s="9"/>
      <c r="U130" s="9"/>
      <c r="V130" s="5"/>
      <c r="W130" s="5"/>
      <c r="X130" s="5"/>
      <c r="Y130" s="5"/>
      <c r="Z130" s="5"/>
      <c r="AA130" s="5"/>
      <c r="AB130" s="5"/>
      <c r="AC130" s="5"/>
      <c r="AD130" s="5"/>
      <c r="AE130" s="5"/>
      <c r="AF130" s="5"/>
    </row>
    <row r="131" spans="3:32" ht="13.5" x14ac:dyDescent="0.2">
      <c r="C131" s="6"/>
      <c r="D131" s="6"/>
      <c r="E131" s="89"/>
      <c r="F131" s="89"/>
      <c r="G131" s="89"/>
      <c r="H131" s="89"/>
      <c r="I131" s="89"/>
      <c r="J131" s="89"/>
      <c r="K131" s="89"/>
      <c r="L131" s="89"/>
      <c r="M131" s="89"/>
      <c r="N131" s="89"/>
      <c r="O131" s="89"/>
      <c r="P131" s="89"/>
      <c r="Q131" s="89"/>
      <c r="R131" s="89"/>
      <c r="S131" s="89"/>
      <c r="T131" s="9"/>
      <c r="U131" s="9"/>
      <c r="V131" s="5"/>
      <c r="W131" s="5"/>
      <c r="X131" s="5"/>
      <c r="Y131" s="5"/>
      <c r="Z131" s="5"/>
      <c r="AA131" s="5"/>
      <c r="AB131" s="5"/>
      <c r="AC131" s="5"/>
      <c r="AD131" s="5"/>
      <c r="AE131" s="5"/>
      <c r="AF131" s="5"/>
    </row>
    <row r="132" spans="3:32" ht="13.5" x14ac:dyDescent="0.2">
      <c r="C132" s="6"/>
      <c r="D132" s="6"/>
      <c r="E132" s="89"/>
      <c r="F132" s="89"/>
      <c r="G132" s="89"/>
      <c r="H132" s="89"/>
      <c r="I132" s="89"/>
      <c r="J132" s="89"/>
      <c r="K132" s="89"/>
      <c r="L132" s="89"/>
      <c r="M132" s="89"/>
      <c r="N132" s="89"/>
      <c r="O132" s="89"/>
      <c r="P132" s="89"/>
      <c r="Q132" s="89"/>
      <c r="R132" s="89"/>
      <c r="S132" s="89"/>
      <c r="T132" s="9"/>
      <c r="U132" s="9"/>
      <c r="V132" s="5"/>
      <c r="W132" s="5"/>
      <c r="X132" s="5"/>
      <c r="Y132" s="5"/>
      <c r="Z132" s="5"/>
      <c r="AA132" s="5"/>
      <c r="AB132" s="5"/>
      <c r="AC132" s="5"/>
      <c r="AD132" s="5"/>
      <c r="AE132" s="5"/>
      <c r="AF132" s="5"/>
    </row>
    <row r="133" spans="3:32" ht="13.5" x14ac:dyDescent="0.2">
      <c r="C133" s="6"/>
      <c r="D133" s="6"/>
      <c r="E133" s="89"/>
      <c r="F133" s="89"/>
      <c r="G133" s="89"/>
      <c r="H133" s="89"/>
      <c r="I133" s="89"/>
      <c r="J133" s="89"/>
      <c r="K133" s="89"/>
      <c r="L133" s="89"/>
      <c r="M133" s="89"/>
      <c r="N133" s="89"/>
      <c r="O133" s="89"/>
      <c r="P133" s="89"/>
      <c r="Q133" s="89"/>
      <c r="R133" s="89"/>
      <c r="S133" s="89"/>
      <c r="T133" s="9"/>
      <c r="U133" s="9"/>
      <c r="V133" s="5"/>
      <c r="W133" s="5"/>
      <c r="X133" s="5"/>
      <c r="Y133" s="5"/>
      <c r="Z133" s="5"/>
      <c r="AA133" s="5"/>
      <c r="AB133" s="5"/>
      <c r="AC133" s="5"/>
      <c r="AD133" s="5"/>
      <c r="AE133" s="5"/>
      <c r="AF133" s="5"/>
    </row>
    <row r="134" spans="3:32" ht="13.5" x14ac:dyDescent="0.2">
      <c r="C134" s="6"/>
      <c r="D134" s="6"/>
      <c r="E134" s="89"/>
      <c r="F134" s="89"/>
      <c r="G134" s="89"/>
      <c r="H134" s="89"/>
      <c r="I134" s="89"/>
      <c r="J134" s="89"/>
      <c r="K134" s="89"/>
      <c r="L134" s="89"/>
      <c r="M134" s="89"/>
      <c r="N134" s="89"/>
      <c r="O134" s="89"/>
      <c r="P134" s="89"/>
      <c r="Q134" s="89"/>
      <c r="R134" s="89"/>
      <c r="S134" s="89"/>
      <c r="T134" s="9"/>
      <c r="U134" s="9"/>
      <c r="V134" s="5"/>
      <c r="W134" s="5"/>
      <c r="X134" s="5"/>
      <c r="Y134" s="5"/>
      <c r="Z134" s="5"/>
      <c r="AA134" s="5"/>
      <c r="AB134" s="5"/>
      <c r="AC134" s="5"/>
      <c r="AD134" s="5"/>
      <c r="AE134" s="5"/>
      <c r="AF134" s="5"/>
    </row>
    <row r="135" spans="3:32" ht="13.5" x14ac:dyDescent="0.2">
      <c r="C135" s="6"/>
      <c r="D135" s="6"/>
      <c r="E135" s="89"/>
      <c r="F135" s="89"/>
      <c r="G135" s="89"/>
      <c r="H135" s="89"/>
      <c r="I135" s="89"/>
      <c r="J135" s="89"/>
      <c r="K135" s="89"/>
      <c r="L135" s="89"/>
      <c r="M135" s="89"/>
      <c r="N135" s="89"/>
      <c r="O135" s="89"/>
      <c r="P135" s="89"/>
      <c r="Q135" s="89"/>
      <c r="R135" s="89"/>
      <c r="S135" s="89"/>
      <c r="T135" s="9"/>
      <c r="U135" s="9"/>
      <c r="V135" s="5"/>
      <c r="W135" s="5"/>
      <c r="X135" s="5"/>
      <c r="Y135" s="5"/>
      <c r="Z135" s="5"/>
      <c r="AA135" s="5"/>
      <c r="AB135" s="5"/>
      <c r="AC135" s="5"/>
      <c r="AD135" s="5"/>
      <c r="AE135" s="5"/>
      <c r="AF135" s="5"/>
    </row>
    <row r="136" spans="3:32" ht="13.5" x14ac:dyDescent="0.2">
      <c r="C136" s="6"/>
      <c r="D136" s="6"/>
      <c r="E136" s="89"/>
      <c r="F136" s="89"/>
      <c r="G136" s="89"/>
      <c r="H136" s="89"/>
      <c r="I136" s="89"/>
      <c r="J136" s="89"/>
      <c r="K136" s="89"/>
      <c r="L136" s="89"/>
      <c r="M136" s="89"/>
      <c r="N136" s="89"/>
      <c r="O136" s="89"/>
      <c r="P136" s="89"/>
      <c r="Q136" s="89"/>
      <c r="R136" s="89"/>
      <c r="S136" s="89"/>
      <c r="T136" s="9"/>
      <c r="U136" s="9"/>
      <c r="V136" s="5"/>
      <c r="W136" s="5"/>
      <c r="X136" s="5"/>
      <c r="Y136" s="5"/>
      <c r="Z136" s="5"/>
      <c r="AA136" s="5"/>
      <c r="AB136" s="5"/>
      <c r="AC136" s="5"/>
      <c r="AD136" s="5"/>
      <c r="AE136" s="5"/>
      <c r="AF136" s="5"/>
    </row>
    <row r="137" spans="3:32" ht="13.5" x14ac:dyDescent="0.2">
      <c r="C137" s="6"/>
      <c r="D137" s="6"/>
      <c r="E137" s="89"/>
      <c r="F137" s="89"/>
      <c r="G137" s="89"/>
      <c r="H137" s="89"/>
      <c r="I137" s="89"/>
      <c r="J137" s="89"/>
      <c r="K137" s="89"/>
      <c r="L137" s="89"/>
      <c r="M137" s="89"/>
      <c r="N137" s="89"/>
      <c r="O137" s="89"/>
      <c r="P137" s="89"/>
      <c r="Q137" s="89"/>
      <c r="R137" s="89"/>
      <c r="S137" s="89"/>
      <c r="T137" s="9"/>
      <c r="U137" s="9"/>
      <c r="V137" s="5"/>
      <c r="W137" s="5"/>
      <c r="X137" s="5"/>
      <c r="Y137" s="5"/>
      <c r="Z137" s="5"/>
      <c r="AA137" s="5"/>
      <c r="AB137" s="5"/>
      <c r="AC137" s="5"/>
      <c r="AD137" s="5"/>
      <c r="AE137" s="5"/>
      <c r="AF137" s="5"/>
    </row>
    <row r="138" spans="3:32" ht="13.5" x14ac:dyDescent="0.2">
      <c r="C138" s="6"/>
      <c r="D138" s="6"/>
      <c r="E138" s="89"/>
      <c r="F138" s="89"/>
      <c r="G138" s="89"/>
      <c r="H138" s="89"/>
      <c r="I138" s="89"/>
      <c r="J138" s="89"/>
      <c r="K138" s="89"/>
      <c r="L138" s="89"/>
      <c r="M138" s="89"/>
      <c r="N138" s="89"/>
      <c r="O138" s="89"/>
      <c r="P138" s="89"/>
      <c r="Q138" s="89"/>
      <c r="R138" s="89"/>
      <c r="S138" s="89"/>
      <c r="T138" s="9"/>
      <c r="U138" s="9"/>
      <c r="V138" s="5"/>
      <c r="W138" s="5"/>
      <c r="X138" s="5"/>
      <c r="Y138" s="5"/>
      <c r="Z138" s="5"/>
      <c r="AA138" s="5"/>
      <c r="AB138" s="5"/>
      <c r="AC138" s="5"/>
      <c r="AD138" s="5"/>
      <c r="AE138" s="5"/>
      <c r="AF138" s="5"/>
    </row>
    <row r="139" spans="3:32" ht="13.5" x14ac:dyDescent="0.2">
      <c r="C139" s="6"/>
      <c r="D139" s="6"/>
      <c r="E139" s="89"/>
      <c r="F139" s="89"/>
      <c r="G139" s="89"/>
      <c r="H139" s="89"/>
      <c r="I139" s="89"/>
      <c r="J139" s="89"/>
      <c r="K139" s="89"/>
      <c r="L139" s="89"/>
      <c r="M139" s="89"/>
      <c r="N139" s="89"/>
      <c r="O139" s="89"/>
      <c r="P139" s="89"/>
      <c r="Q139" s="89"/>
      <c r="R139" s="89"/>
      <c r="S139" s="89"/>
      <c r="T139" s="7"/>
      <c r="U139" s="7"/>
      <c r="V139" s="5"/>
      <c r="W139" s="5"/>
      <c r="X139" s="5"/>
      <c r="Y139" s="5"/>
      <c r="Z139" s="5"/>
      <c r="AA139" s="5"/>
      <c r="AB139" s="5"/>
      <c r="AC139" s="5"/>
      <c r="AD139" s="5"/>
      <c r="AE139" s="5"/>
      <c r="AF139" s="5"/>
    </row>
    <row r="140" spans="3:32" ht="13.5" x14ac:dyDescent="0.2">
      <c r="C140" s="6"/>
      <c r="D140" s="6"/>
      <c r="E140" s="89"/>
      <c r="F140" s="89"/>
      <c r="G140" s="89"/>
      <c r="H140" s="89"/>
      <c r="I140" s="89"/>
      <c r="J140" s="89"/>
      <c r="K140" s="89"/>
      <c r="L140" s="89"/>
      <c r="M140" s="89"/>
      <c r="N140" s="89"/>
      <c r="O140" s="89"/>
      <c r="P140" s="89"/>
      <c r="Q140" s="89"/>
      <c r="R140" s="89"/>
      <c r="S140" s="89"/>
      <c r="T140" s="7"/>
      <c r="U140" s="7"/>
      <c r="V140" s="5"/>
      <c r="W140" s="5"/>
      <c r="X140" s="5"/>
      <c r="Y140" s="5"/>
      <c r="Z140" s="5"/>
      <c r="AA140" s="5"/>
      <c r="AB140" s="5"/>
      <c r="AC140" s="5"/>
      <c r="AD140" s="5"/>
      <c r="AE140" s="5"/>
      <c r="AF140" s="5"/>
    </row>
    <row r="141" spans="3:32" ht="13.5" x14ac:dyDescent="0.2">
      <c r="C141" s="6"/>
      <c r="D141" s="6"/>
      <c r="E141" s="89"/>
      <c r="F141" s="89"/>
      <c r="G141" s="89"/>
      <c r="H141" s="89"/>
      <c r="I141" s="89"/>
      <c r="J141" s="89"/>
      <c r="K141" s="89"/>
      <c r="L141" s="89"/>
      <c r="M141" s="89"/>
      <c r="N141" s="89"/>
      <c r="O141" s="89"/>
      <c r="P141" s="89"/>
      <c r="Q141" s="89"/>
      <c r="R141" s="89"/>
      <c r="S141" s="89"/>
      <c r="T141" s="7"/>
      <c r="U141" s="7"/>
      <c r="V141" s="5"/>
      <c r="W141" s="5"/>
      <c r="X141" s="5"/>
      <c r="Y141" s="5"/>
      <c r="Z141" s="5"/>
      <c r="AA141" s="5"/>
      <c r="AB141" s="5"/>
      <c r="AC141" s="5"/>
      <c r="AD141" s="5"/>
      <c r="AE141" s="5"/>
      <c r="AF141" s="5"/>
    </row>
    <row r="142" spans="3:32" ht="13.5" x14ac:dyDescent="0.2">
      <c r="C142" s="6"/>
      <c r="D142" s="6"/>
      <c r="E142" s="89"/>
      <c r="F142" s="89"/>
      <c r="G142" s="89"/>
      <c r="H142" s="89"/>
      <c r="I142" s="89"/>
      <c r="J142" s="89"/>
      <c r="K142" s="89"/>
      <c r="L142" s="89"/>
      <c r="M142" s="89"/>
      <c r="N142" s="89"/>
      <c r="O142" s="89"/>
      <c r="P142" s="89"/>
      <c r="Q142" s="89"/>
      <c r="R142" s="89"/>
      <c r="S142" s="89"/>
      <c r="T142" s="7"/>
      <c r="U142" s="7"/>
      <c r="V142" s="5"/>
      <c r="W142" s="5"/>
      <c r="X142" s="5"/>
      <c r="Y142" s="5"/>
      <c r="Z142" s="5"/>
      <c r="AA142" s="5"/>
      <c r="AB142" s="5"/>
      <c r="AC142" s="5"/>
      <c r="AD142" s="5"/>
      <c r="AE142" s="5"/>
      <c r="AF142" s="5"/>
    </row>
    <row r="143" spans="3:32" ht="13.5" x14ac:dyDescent="0.2">
      <c r="C143" s="6"/>
      <c r="D143" s="6"/>
      <c r="E143" s="89"/>
      <c r="F143" s="89"/>
      <c r="G143" s="89"/>
      <c r="H143" s="89"/>
      <c r="I143" s="89"/>
      <c r="J143" s="89"/>
      <c r="K143" s="89"/>
      <c r="L143" s="89"/>
      <c r="M143" s="89"/>
      <c r="N143" s="89"/>
      <c r="O143" s="89"/>
      <c r="P143" s="89"/>
      <c r="Q143" s="89"/>
      <c r="R143" s="89"/>
      <c r="S143" s="89"/>
      <c r="T143" s="7"/>
      <c r="U143" s="7"/>
      <c r="V143" s="5"/>
      <c r="W143" s="5"/>
      <c r="X143" s="5"/>
      <c r="Y143" s="5"/>
      <c r="Z143" s="5"/>
      <c r="AA143" s="5"/>
      <c r="AB143" s="5"/>
      <c r="AC143" s="5"/>
      <c r="AD143" s="5"/>
      <c r="AE143" s="5"/>
      <c r="AF143" s="5"/>
    </row>
    <row r="144" spans="3:32" ht="13.5" x14ac:dyDescent="0.2">
      <c r="C144" s="6"/>
      <c r="D144" s="6"/>
      <c r="E144" s="89"/>
      <c r="F144" s="89"/>
      <c r="G144" s="89"/>
      <c r="H144" s="89"/>
      <c r="I144" s="89"/>
      <c r="J144" s="89"/>
      <c r="K144" s="89"/>
      <c r="L144" s="89"/>
      <c r="M144" s="89"/>
      <c r="N144" s="89"/>
      <c r="O144" s="89"/>
      <c r="P144" s="89"/>
      <c r="Q144" s="89"/>
      <c r="R144" s="89"/>
      <c r="S144" s="89"/>
      <c r="T144" s="7"/>
      <c r="U144" s="7"/>
      <c r="V144" s="5"/>
      <c r="W144" s="5"/>
      <c r="X144" s="5"/>
      <c r="Y144" s="5"/>
      <c r="Z144" s="5"/>
      <c r="AA144" s="5"/>
      <c r="AB144" s="5"/>
      <c r="AC144" s="5"/>
      <c r="AD144" s="5"/>
      <c r="AE144" s="5"/>
      <c r="AF144" s="5"/>
    </row>
    <row r="145" spans="3:32" ht="13.5" x14ac:dyDescent="0.2">
      <c r="C145" s="6"/>
      <c r="D145" s="6"/>
      <c r="E145" s="89"/>
      <c r="F145" s="89"/>
      <c r="G145" s="89"/>
      <c r="H145" s="89"/>
      <c r="I145" s="89"/>
      <c r="J145" s="89"/>
      <c r="K145" s="89"/>
      <c r="L145" s="89"/>
      <c r="M145" s="89"/>
      <c r="N145" s="89"/>
      <c r="O145" s="89"/>
      <c r="P145" s="89"/>
      <c r="Q145" s="89"/>
      <c r="R145" s="89"/>
      <c r="S145" s="89"/>
      <c r="T145" s="7"/>
      <c r="U145" s="7"/>
      <c r="V145" s="5"/>
      <c r="W145" s="5"/>
      <c r="X145" s="5"/>
      <c r="Y145" s="5"/>
      <c r="Z145" s="5"/>
      <c r="AA145" s="5"/>
      <c r="AB145" s="5"/>
      <c r="AC145" s="5"/>
      <c r="AD145" s="5"/>
      <c r="AE145" s="5"/>
      <c r="AF145" s="5"/>
    </row>
    <row r="146" spans="3:32" ht="13.5" x14ac:dyDescent="0.2">
      <c r="C146" s="6"/>
      <c r="D146" s="6"/>
      <c r="E146" s="89"/>
      <c r="F146" s="89"/>
      <c r="G146" s="89"/>
      <c r="H146" s="89"/>
      <c r="I146" s="89"/>
      <c r="J146" s="89"/>
      <c r="K146" s="89"/>
      <c r="L146" s="89"/>
      <c r="M146" s="89"/>
      <c r="N146" s="89"/>
      <c r="O146" s="89"/>
      <c r="P146" s="89"/>
      <c r="Q146" s="89"/>
      <c r="R146" s="89"/>
      <c r="S146" s="89"/>
      <c r="T146" s="7"/>
      <c r="U146" s="7"/>
      <c r="V146" s="5"/>
      <c r="W146" s="5"/>
      <c r="X146" s="5"/>
      <c r="Y146" s="5"/>
      <c r="Z146" s="5"/>
      <c r="AA146" s="5"/>
      <c r="AB146" s="5"/>
      <c r="AC146" s="5"/>
      <c r="AD146" s="5"/>
      <c r="AE146" s="5"/>
      <c r="AF146" s="5"/>
    </row>
    <row r="147" spans="3:32" ht="13.5" x14ac:dyDescent="0.2">
      <c r="C147" s="6"/>
      <c r="D147" s="6"/>
      <c r="E147" s="89"/>
      <c r="F147" s="89"/>
      <c r="G147" s="89"/>
      <c r="H147" s="89"/>
      <c r="I147" s="89"/>
      <c r="J147" s="89"/>
      <c r="K147" s="89"/>
      <c r="L147" s="89"/>
      <c r="M147" s="89"/>
      <c r="N147" s="89"/>
      <c r="O147" s="89"/>
      <c r="P147" s="89"/>
      <c r="Q147" s="89"/>
      <c r="R147" s="89"/>
      <c r="S147" s="89"/>
      <c r="T147" s="7"/>
      <c r="U147" s="7"/>
      <c r="V147" s="5"/>
      <c r="W147" s="5"/>
      <c r="X147" s="5"/>
      <c r="Y147" s="5"/>
      <c r="Z147" s="5"/>
      <c r="AA147" s="5"/>
      <c r="AB147" s="5"/>
      <c r="AC147" s="5"/>
      <c r="AD147" s="5"/>
      <c r="AE147" s="5"/>
      <c r="AF147" s="5"/>
    </row>
    <row r="148" spans="3:32" ht="13.5" x14ac:dyDescent="0.2">
      <c r="C148" s="6"/>
      <c r="D148" s="6"/>
      <c r="E148" s="89"/>
      <c r="F148" s="89"/>
      <c r="G148" s="89"/>
      <c r="H148" s="89"/>
      <c r="I148" s="89"/>
      <c r="J148" s="89"/>
      <c r="K148" s="89"/>
      <c r="L148" s="89"/>
      <c r="M148" s="89"/>
      <c r="N148" s="89"/>
      <c r="O148" s="89"/>
      <c r="P148" s="89"/>
      <c r="Q148" s="89"/>
      <c r="R148" s="89"/>
      <c r="S148" s="89"/>
      <c r="T148" s="7"/>
      <c r="U148" s="7"/>
      <c r="V148" s="5"/>
      <c r="W148" s="5"/>
      <c r="X148" s="5"/>
      <c r="Y148" s="5"/>
      <c r="Z148" s="5"/>
      <c r="AA148" s="5"/>
      <c r="AB148" s="5"/>
      <c r="AC148" s="5"/>
      <c r="AD148" s="5"/>
      <c r="AE148" s="5"/>
      <c r="AF148" s="5"/>
    </row>
    <row r="149" spans="3:32" ht="13.5" x14ac:dyDescent="0.2">
      <c r="C149" s="6"/>
      <c r="D149" s="6"/>
      <c r="E149" s="89"/>
      <c r="F149" s="89"/>
      <c r="G149" s="89"/>
      <c r="H149" s="89"/>
      <c r="I149" s="89"/>
      <c r="J149" s="89"/>
      <c r="K149" s="89"/>
      <c r="L149" s="89"/>
      <c r="M149" s="89"/>
      <c r="N149" s="89"/>
      <c r="O149" s="89"/>
      <c r="P149" s="89"/>
      <c r="Q149" s="89"/>
      <c r="R149" s="89"/>
      <c r="S149" s="89"/>
      <c r="T149" s="7"/>
      <c r="U149" s="7"/>
      <c r="V149" s="5"/>
      <c r="W149" s="5"/>
      <c r="X149" s="5"/>
      <c r="Y149" s="5"/>
      <c r="Z149" s="5"/>
      <c r="AA149" s="5"/>
      <c r="AB149" s="5"/>
      <c r="AC149" s="5"/>
      <c r="AD149" s="5"/>
      <c r="AE149" s="5"/>
      <c r="AF149" s="5"/>
    </row>
    <row r="150" spans="3:32" ht="13.5" x14ac:dyDescent="0.2">
      <c r="C150" s="6"/>
      <c r="D150" s="6"/>
      <c r="E150" s="89"/>
      <c r="F150" s="89"/>
      <c r="G150" s="89"/>
      <c r="H150" s="89"/>
      <c r="I150" s="89"/>
      <c r="J150" s="89"/>
      <c r="K150" s="89"/>
      <c r="L150" s="89"/>
      <c r="M150" s="89"/>
      <c r="N150" s="89"/>
      <c r="O150" s="89"/>
      <c r="P150" s="89"/>
      <c r="Q150" s="89"/>
      <c r="R150" s="89"/>
      <c r="S150" s="89"/>
      <c r="T150" s="7"/>
      <c r="U150" s="7"/>
      <c r="V150" s="5"/>
      <c r="W150" s="5"/>
      <c r="X150" s="5"/>
      <c r="Y150" s="5"/>
      <c r="Z150" s="5"/>
      <c r="AA150" s="5"/>
      <c r="AB150" s="5"/>
      <c r="AC150" s="5"/>
      <c r="AD150" s="5"/>
      <c r="AE150" s="5"/>
      <c r="AF150" s="5"/>
    </row>
    <row r="151" spans="3:32" ht="13.5" x14ac:dyDescent="0.2">
      <c r="C151" s="6"/>
      <c r="D151" s="6"/>
      <c r="E151" s="89"/>
      <c r="F151" s="89"/>
      <c r="G151" s="89"/>
      <c r="H151" s="89"/>
      <c r="I151" s="89"/>
      <c r="J151" s="89"/>
      <c r="K151" s="89"/>
      <c r="L151" s="89"/>
      <c r="M151" s="89"/>
      <c r="N151" s="89"/>
      <c r="O151" s="89"/>
      <c r="P151" s="89"/>
      <c r="Q151" s="89"/>
      <c r="R151" s="89"/>
      <c r="S151" s="89"/>
      <c r="T151" s="7"/>
      <c r="U151" s="7"/>
      <c r="V151" s="5"/>
      <c r="W151" s="5"/>
      <c r="X151" s="5"/>
      <c r="Y151" s="5"/>
      <c r="Z151" s="5"/>
      <c r="AA151" s="5"/>
      <c r="AB151" s="5"/>
      <c r="AC151" s="5"/>
      <c r="AD151" s="5"/>
      <c r="AE151" s="5"/>
      <c r="AF151" s="5"/>
    </row>
    <row r="152" spans="3:32" ht="13.5" x14ac:dyDescent="0.2">
      <c r="C152" s="6"/>
      <c r="D152" s="6"/>
      <c r="E152" s="89"/>
      <c r="F152" s="89"/>
      <c r="G152" s="89"/>
      <c r="H152" s="89"/>
      <c r="I152" s="89"/>
      <c r="J152" s="89"/>
      <c r="K152" s="89"/>
      <c r="L152" s="89"/>
      <c r="M152" s="89"/>
      <c r="N152" s="89"/>
      <c r="O152" s="89"/>
      <c r="P152" s="89"/>
      <c r="Q152" s="89"/>
      <c r="R152" s="89"/>
      <c r="S152" s="89"/>
      <c r="T152" s="7"/>
      <c r="U152" s="7"/>
      <c r="V152" s="5"/>
      <c r="W152" s="80"/>
      <c r="X152" s="80"/>
      <c r="Y152" s="80"/>
      <c r="Z152" s="80"/>
      <c r="AA152" s="80"/>
      <c r="AB152" s="80"/>
      <c r="AC152" s="80"/>
      <c r="AD152" s="80"/>
      <c r="AE152" s="80"/>
      <c r="AF152" s="80"/>
    </row>
    <row r="153" spans="3:32" ht="13.5" x14ac:dyDescent="0.2">
      <c r="C153" s="6"/>
      <c r="D153" s="6"/>
      <c r="E153" s="89"/>
      <c r="F153" s="89"/>
      <c r="G153" s="89"/>
      <c r="H153" s="89"/>
      <c r="I153" s="89"/>
      <c r="J153" s="89"/>
      <c r="K153" s="89"/>
      <c r="L153" s="89"/>
      <c r="M153" s="89"/>
      <c r="N153" s="89"/>
      <c r="O153" s="89"/>
      <c r="P153" s="89"/>
      <c r="Q153" s="89"/>
      <c r="R153" s="89"/>
      <c r="S153" s="89"/>
      <c r="T153" s="7"/>
      <c r="U153" s="7"/>
      <c r="V153" s="5"/>
      <c r="W153" s="80"/>
      <c r="X153" s="80"/>
      <c r="Y153" s="80"/>
      <c r="Z153" s="80"/>
      <c r="AA153" s="80"/>
      <c r="AB153" s="80"/>
      <c r="AC153" s="80"/>
      <c r="AD153" s="80"/>
      <c r="AE153" s="80"/>
      <c r="AF153" s="80"/>
    </row>
    <row r="154" spans="3:32" ht="13.5" x14ac:dyDescent="0.2">
      <c r="C154" s="6"/>
      <c r="D154" s="6"/>
      <c r="E154" s="89"/>
      <c r="F154" s="89"/>
      <c r="G154" s="89"/>
      <c r="H154" s="89"/>
      <c r="I154" s="89"/>
      <c r="J154" s="89"/>
      <c r="K154" s="89"/>
      <c r="L154" s="89"/>
      <c r="M154" s="89"/>
      <c r="N154" s="89"/>
      <c r="O154" s="89"/>
      <c r="P154" s="89"/>
      <c r="Q154" s="89"/>
      <c r="R154" s="89"/>
      <c r="S154" s="89"/>
      <c r="T154" s="7"/>
      <c r="U154" s="7"/>
      <c r="V154" s="5"/>
      <c r="W154" s="80"/>
      <c r="X154" s="80"/>
      <c r="Y154" s="80"/>
      <c r="Z154" s="80"/>
      <c r="AA154" s="80"/>
      <c r="AB154" s="80"/>
      <c r="AC154" s="80"/>
      <c r="AD154" s="80"/>
      <c r="AE154" s="80"/>
      <c r="AF154" s="80"/>
    </row>
    <row r="155" spans="3:32" ht="13.5" x14ac:dyDescent="0.2">
      <c r="C155" s="6"/>
      <c r="D155" s="6"/>
      <c r="E155" s="89"/>
      <c r="F155" s="89"/>
      <c r="G155" s="89"/>
      <c r="H155" s="89"/>
      <c r="I155" s="89"/>
      <c r="J155" s="89"/>
      <c r="K155" s="89"/>
      <c r="L155" s="89"/>
      <c r="M155" s="89"/>
      <c r="N155" s="89"/>
      <c r="O155" s="89"/>
      <c r="P155" s="89"/>
      <c r="Q155" s="89"/>
      <c r="R155" s="89"/>
      <c r="S155" s="89"/>
      <c r="T155" s="7"/>
      <c r="U155" s="7"/>
      <c r="V155" s="5"/>
      <c r="W155" s="80"/>
      <c r="X155" s="80"/>
      <c r="Y155" s="80"/>
      <c r="Z155" s="80"/>
      <c r="AA155" s="80"/>
      <c r="AB155" s="80"/>
      <c r="AC155" s="80"/>
      <c r="AD155" s="80"/>
      <c r="AE155" s="80"/>
      <c r="AF155" s="80"/>
    </row>
    <row r="156" spans="3:32" ht="13.5" x14ac:dyDescent="0.2">
      <c r="C156" s="91"/>
      <c r="D156" s="91"/>
      <c r="E156" s="89"/>
      <c r="F156" s="89"/>
      <c r="G156" s="89"/>
      <c r="H156" s="89"/>
      <c r="I156" s="89"/>
      <c r="J156" s="89"/>
      <c r="K156" s="89"/>
      <c r="L156" s="89"/>
      <c r="M156" s="89"/>
      <c r="N156" s="89"/>
      <c r="O156" s="89"/>
      <c r="P156" s="89"/>
      <c r="Q156" s="89"/>
      <c r="R156" s="89"/>
      <c r="S156" s="89"/>
      <c r="T156" s="7"/>
      <c r="U156" s="7"/>
      <c r="V156" s="5"/>
      <c r="W156" s="80"/>
      <c r="X156" s="80"/>
      <c r="Y156" s="80"/>
      <c r="Z156" s="80"/>
      <c r="AA156" s="80"/>
      <c r="AB156" s="80"/>
      <c r="AC156" s="80"/>
      <c r="AD156" s="80"/>
      <c r="AE156" s="80"/>
      <c r="AF156" s="80"/>
    </row>
  </sheetData>
  <mergeCells count="4">
    <mergeCell ref="C60:C61"/>
    <mergeCell ref="C6:C7"/>
    <mergeCell ref="AG6:AG7"/>
    <mergeCell ref="AG60:AG61"/>
  </mergeCells>
  <phoneticPr fontId="3"/>
  <pageMargins left="0.70866141732283472" right="0.27559055118110237" top="0.59055118110236227" bottom="0.39370078740157483" header="0.51181102362204722" footer="0.31496062992125984"/>
  <pageSetup paperSize="9" scale="84" pageOrder="overThenDown" orientation="portrait" r:id="rId1"/>
  <headerFooter alignWithMargins="0"/>
  <rowBreaks count="2" manualBreakCount="2">
    <brk id="56" min="2" max="24" man="1"/>
    <brk id="113" min="2" max="25" man="1"/>
  </rowBreaks>
  <colBreaks count="1" manualBreakCount="1">
    <brk id="24" min="2" max="10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F183"/>
  <sheetViews>
    <sheetView view="pageBreakPreview" zoomScale="75" zoomScaleNormal="100" zoomScaleSheetLayoutView="75" workbookViewId="0">
      <selection activeCell="C3" sqref="C3"/>
    </sheetView>
  </sheetViews>
  <sheetFormatPr defaultColWidth="10.69921875" defaultRowHeight="13.5" x14ac:dyDescent="0.2"/>
  <cols>
    <col min="1" max="1" width="2.69921875" style="45" customWidth="1"/>
    <col min="2" max="2" width="2.69921875" style="43" customWidth="1"/>
    <col min="3" max="3" width="32.69921875" style="43" customWidth="1"/>
    <col min="4" max="9" width="8.69921875" style="43" hidden="1" customWidth="1"/>
    <col min="10" max="11" width="9.59765625" style="43" hidden="1" customWidth="1"/>
    <col min="12" max="14" width="8.3984375" style="43" hidden="1" customWidth="1"/>
    <col min="15" max="19" width="10.19921875" style="43" hidden="1" customWidth="1"/>
    <col min="20" max="31" width="11.69921875" style="43" customWidth="1"/>
    <col min="32" max="32" width="11.69921875" style="43" hidden="1" customWidth="1"/>
    <col min="33" max="33" width="4.69921875" style="43" customWidth="1"/>
    <col min="34" max="34" width="7.19921875" style="44" customWidth="1"/>
    <col min="35" max="39" width="12.69921875" style="43" customWidth="1"/>
    <col min="40" max="56" width="11.69921875" style="43" customWidth="1"/>
    <col min="57" max="57" width="4.69921875" style="43" customWidth="1"/>
    <col min="58" max="81" width="12.69921875" style="43" customWidth="1"/>
    <col min="82" max="16384" width="10.69921875" style="43"/>
  </cols>
  <sheetData>
    <row r="1" spans="1:58" s="240" customFormat="1" ht="12.95" customHeight="1" x14ac:dyDescent="0.15">
      <c r="A1" s="2398" t="str">
        <f>目次!$N$1</f>
        <v>平成</v>
      </c>
      <c r="B1" s="2398">
        <f>目次!$O$1</f>
        <v>1988</v>
      </c>
      <c r="C1" s="131"/>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58" s="240" customFormat="1" ht="12.95" customHeight="1" x14ac:dyDescent="0.15">
      <c r="A2" s="2398" t="str">
        <f>目次!$N$2</f>
        <v>令和</v>
      </c>
      <c r="B2" s="2398">
        <f>目次!$O$2</f>
        <v>2018</v>
      </c>
      <c r="C2" s="131"/>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520" t="str">
        <f t="shared" ref="P2:Y2" si="2">"H"&amp;P1</f>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58" ht="38.25" customHeight="1" x14ac:dyDescent="0.2">
      <c r="A3" s="2398" t="str">
        <f>目次!$N$3</f>
        <v/>
      </c>
      <c r="B3" s="2398" t="str">
        <f>目次!$O$3</f>
        <v/>
      </c>
      <c r="C3" s="663" t="s">
        <v>314</v>
      </c>
      <c r="K3" s="1001"/>
      <c r="L3" s="1001"/>
      <c r="M3" s="1001"/>
      <c r="N3" s="1001"/>
      <c r="O3" s="45"/>
      <c r="P3" s="1001"/>
      <c r="Q3" s="1001"/>
      <c r="R3" s="1001"/>
      <c r="S3" s="1001" t="s">
        <v>801</v>
      </c>
      <c r="T3" s="1001"/>
      <c r="U3" s="1534"/>
      <c r="V3" s="1534"/>
      <c r="W3" s="1001"/>
      <c r="X3" s="1534"/>
      <c r="Y3" s="2804" t="s">
        <v>1189</v>
      </c>
      <c r="Z3" s="2773"/>
      <c r="AA3" s="2773"/>
      <c r="AB3" s="2773"/>
      <c r="AC3" s="2773"/>
      <c r="AD3" s="2773"/>
      <c r="AE3" s="2773"/>
      <c r="AF3" s="2773"/>
      <c r="AG3" s="2774"/>
      <c r="AH3" s="43"/>
      <c r="AI3" s="1534"/>
      <c r="AJ3" s="1534"/>
      <c r="AK3" s="1534"/>
      <c r="AL3" s="1534"/>
      <c r="AM3" s="1534"/>
      <c r="AN3" s="1534"/>
      <c r="AO3" s="1534"/>
      <c r="AP3" s="1534"/>
      <c r="AQ3" s="1534"/>
      <c r="BF3" s="46"/>
    </row>
    <row r="4" spans="1:58" ht="15" customHeight="1" x14ac:dyDescent="0.2">
      <c r="K4" s="1001"/>
      <c r="L4" s="1001"/>
      <c r="M4" s="1001"/>
      <c r="N4" s="1001"/>
      <c r="O4" s="1001"/>
      <c r="P4" s="1001"/>
      <c r="Q4" s="1001"/>
      <c r="R4" s="1001"/>
      <c r="S4" s="1534"/>
      <c r="T4" s="1534"/>
      <c r="U4" s="1534"/>
      <c r="V4" s="1534"/>
      <c r="W4" s="1534"/>
      <c r="X4" s="1534"/>
      <c r="Y4" s="2778"/>
      <c r="Z4" s="2779"/>
      <c r="AA4" s="2779"/>
      <c r="AB4" s="2779"/>
      <c r="AC4" s="2779"/>
      <c r="AD4" s="2779"/>
      <c r="AE4" s="2779"/>
      <c r="AF4" s="2779"/>
      <c r="AG4" s="2780"/>
      <c r="AH4" s="49"/>
      <c r="AI4" s="1534"/>
      <c r="AJ4" s="1534"/>
      <c r="AK4" s="1534"/>
      <c r="AL4" s="1534"/>
      <c r="AM4" s="1534"/>
      <c r="AN4" s="1534"/>
      <c r="AO4" s="1534"/>
      <c r="AP4" s="1534"/>
      <c r="AQ4" s="1534"/>
    </row>
    <row r="5" spans="1:58" ht="12.75" customHeight="1" x14ac:dyDescent="0.15">
      <c r="C5" s="140"/>
      <c r="D5" s="140"/>
      <c r="E5" s="176" t="s">
        <v>1245</v>
      </c>
      <c r="F5" s="228"/>
      <c r="G5" s="228"/>
      <c r="H5" s="140"/>
      <c r="I5" s="140"/>
      <c r="J5" s="176" t="s">
        <v>1245</v>
      </c>
      <c r="K5" s="140"/>
      <c r="L5" s="140"/>
      <c r="M5" s="140"/>
      <c r="N5" s="140"/>
      <c r="O5" s="176" t="s">
        <v>1245</v>
      </c>
      <c r="P5" s="140"/>
      <c r="Q5" s="140"/>
      <c r="R5" s="140"/>
      <c r="S5" s="140"/>
      <c r="T5" s="176" t="s">
        <v>1245</v>
      </c>
      <c r="V5" s="1031"/>
      <c r="W5" s="1031"/>
      <c r="AG5" s="1031" t="s">
        <v>1057</v>
      </c>
      <c r="AH5" s="43"/>
    </row>
    <row r="6" spans="1:58" s="74" customFormat="1" ht="17.100000000000001" customHeight="1" x14ac:dyDescent="0.2">
      <c r="A6" s="92"/>
      <c r="C6" s="2802" t="s">
        <v>1207</v>
      </c>
      <c r="D6" s="526" t="str">
        <f t="shared" ref="D6:N6" si="3">"平成"&amp;D$1&amp;"年度"</f>
        <v>平成8年度</v>
      </c>
      <c r="E6" s="896" t="str">
        <f t="shared" si="3"/>
        <v>平成8年度</v>
      </c>
      <c r="F6" s="896" t="str">
        <f t="shared" si="3"/>
        <v>平成9年度</v>
      </c>
      <c r="G6" s="896" t="str">
        <f t="shared" si="3"/>
        <v>平成10年度</v>
      </c>
      <c r="H6" s="896" t="str">
        <f t="shared" si="3"/>
        <v>平成11年度</v>
      </c>
      <c r="I6" s="896" t="str">
        <f t="shared" si="3"/>
        <v>平成12年度</v>
      </c>
      <c r="J6" s="526" t="str">
        <f t="shared" si="3"/>
        <v>平成13年度</v>
      </c>
      <c r="K6" s="526" t="str">
        <f t="shared" si="3"/>
        <v>平成14年度</v>
      </c>
      <c r="L6" s="526" t="str">
        <f t="shared" si="3"/>
        <v>平成15年度</v>
      </c>
      <c r="M6" s="526" t="str">
        <f t="shared" si="3"/>
        <v>平成16年度</v>
      </c>
      <c r="N6" s="526" t="str">
        <f t="shared" si="3"/>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c r="AY6" s="255"/>
    </row>
    <row r="7" spans="1:58" s="74" customFormat="1" ht="17.100000000000001" customHeight="1" x14ac:dyDescent="0.2">
      <c r="A7" s="387" t="s">
        <v>1274</v>
      </c>
      <c r="C7" s="2805"/>
      <c r="D7" s="1148">
        <f t="shared" ref="D7:N7" si="4">1988+D$1</f>
        <v>1996</v>
      </c>
      <c r="E7" s="1385">
        <f t="shared" si="4"/>
        <v>1996</v>
      </c>
      <c r="F7" s="1385">
        <f t="shared" si="4"/>
        <v>1997</v>
      </c>
      <c r="G7" s="1385">
        <f t="shared" si="4"/>
        <v>1998</v>
      </c>
      <c r="H7" s="1385">
        <f t="shared" si="4"/>
        <v>1999</v>
      </c>
      <c r="I7" s="1385">
        <f t="shared" si="4"/>
        <v>2000</v>
      </c>
      <c r="J7" s="1148">
        <f t="shared" si="4"/>
        <v>2001</v>
      </c>
      <c r="K7" s="1148">
        <f t="shared" si="4"/>
        <v>2002</v>
      </c>
      <c r="L7" s="1148">
        <f t="shared" si="4"/>
        <v>2003</v>
      </c>
      <c r="M7" s="1148">
        <f t="shared" si="4"/>
        <v>2004</v>
      </c>
      <c r="N7" s="1148">
        <f t="shared" si="4"/>
        <v>2005</v>
      </c>
      <c r="O7" s="1148">
        <f>1988+O$1</f>
        <v>2006</v>
      </c>
      <c r="P7" s="1148">
        <f>1988+P$1</f>
        <v>2007</v>
      </c>
      <c r="Q7" s="1148">
        <f>1988+Q$1</f>
        <v>2008</v>
      </c>
      <c r="R7" s="1148">
        <f>1988+R$1</f>
        <v>2009</v>
      </c>
      <c r="S7" s="1148">
        <f>1988+S$1</f>
        <v>2010</v>
      </c>
      <c r="T7" s="1148">
        <v>2011</v>
      </c>
      <c r="U7" s="1148">
        <v>2012</v>
      </c>
      <c r="V7" s="1148">
        <v>2013</v>
      </c>
      <c r="W7" s="1148">
        <v>2014</v>
      </c>
      <c r="X7" s="1148">
        <v>2015</v>
      </c>
      <c r="Y7" s="1148">
        <v>2016</v>
      </c>
      <c r="Z7" s="1148">
        <v>2017</v>
      </c>
      <c r="AA7" s="1148">
        <v>2018</v>
      </c>
      <c r="AB7" s="1148">
        <v>2019</v>
      </c>
      <c r="AC7" s="1148">
        <v>2020</v>
      </c>
      <c r="AD7" s="1148">
        <v>2021</v>
      </c>
      <c r="AE7" s="1148">
        <v>2022</v>
      </c>
      <c r="AF7" s="1148"/>
      <c r="AG7" s="2806"/>
      <c r="AY7" s="255"/>
    </row>
    <row r="8" spans="1:58" s="75" customFormat="1" ht="17.100000000000001" customHeight="1" x14ac:dyDescent="0.2">
      <c r="A8" s="406" t="s">
        <v>443</v>
      </c>
      <c r="C8" s="547" t="s">
        <v>1358</v>
      </c>
      <c r="D8" s="1149"/>
      <c r="E8" s="1150"/>
      <c r="F8" s="1150"/>
      <c r="G8" s="1150"/>
      <c r="H8" s="1150"/>
      <c r="I8" s="1150"/>
      <c r="J8" s="1149"/>
      <c r="K8" s="1149"/>
      <c r="L8" s="1149"/>
      <c r="M8" s="1149"/>
      <c r="N8" s="1149"/>
      <c r="O8" s="1471"/>
      <c r="P8" s="1471"/>
      <c r="Q8" s="1471"/>
      <c r="R8" s="1471"/>
      <c r="S8" s="1471"/>
      <c r="T8" s="1471">
        <v>7400901.452844291</v>
      </c>
      <c r="U8" s="1471">
        <v>7494230.7056824639</v>
      </c>
      <c r="V8" s="1471">
        <v>7592833.3150027925</v>
      </c>
      <c r="W8" s="1471">
        <v>7631566.4109343998</v>
      </c>
      <c r="X8" s="1471">
        <v>7462915.1050219964</v>
      </c>
      <c r="Y8" s="1471">
        <v>7478725.5411025062</v>
      </c>
      <c r="Z8" s="1471">
        <v>7697759.6899246518</v>
      </c>
      <c r="AA8" s="1471">
        <v>7971317.8706863476</v>
      </c>
      <c r="AB8" s="1471">
        <v>7944808.0550414026</v>
      </c>
      <c r="AC8" s="1471">
        <v>7715007.8555802088</v>
      </c>
      <c r="AD8" s="1471">
        <v>7864683.3300055834</v>
      </c>
      <c r="AE8" s="1471">
        <v>7939631.5507591562</v>
      </c>
      <c r="AF8" s="1471"/>
      <c r="AG8" s="1152" t="s">
        <v>1423</v>
      </c>
      <c r="AY8" s="256"/>
    </row>
    <row r="9" spans="1:58" s="75" customFormat="1" ht="17.100000000000001" customHeight="1" x14ac:dyDescent="0.2">
      <c r="A9" s="406" t="s">
        <v>445</v>
      </c>
      <c r="C9" s="233" t="s">
        <v>466</v>
      </c>
      <c r="D9" s="545"/>
      <c r="E9" s="915"/>
      <c r="F9" s="915"/>
      <c r="G9" s="915"/>
      <c r="H9" s="915"/>
      <c r="I9" s="915"/>
      <c r="J9" s="545"/>
      <c r="K9" s="545"/>
      <c r="L9" s="545"/>
      <c r="M9" s="545"/>
      <c r="N9" s="545"/>
      <c r="O9" s="1472"/>
      <c r="P9" s="1472"/>
      <c r="Q9" s="1472"/>
      <c r="R9" s="1472"/>
      <c r="S9" s="1472"/>
      <c r="T9" s="1472">
        <v>6475471.9062286243</v>
      </c>
      <c r="U9" s="1472">
        <v>6554544.8396564219</v>
      </c>
      <c r="V9" s="1472">
        <v>6634105.4588012015</v>
      </c>
      <c r="W9" s="1472">
        <v>6643070.8498803973</v>
      </c>
      <c r="X9" s="1386">
        <v>6454290.3041281272</v>
      </c>
      <c r="Y9" s="1386">
        <v>6436562.4025283363</v>
      </c>
      <c r="Z9" s="1386">
        <v>6637825.5548845828</v>
      </c>
      <c r="AA9" s="1386">
        <v>6890905.8117965413</v>
      </c>
      <c r="AB9" s="1386">
        <v>6841879.5184192639</v>
      </c>
      <c r="AC9" s="1386">
        <v>6617374.994839794</v>
      </c>
      <c r="AD9" s="1386">
        <v>6743419.0931875361</v>
      </c>
      <c r="AE9" s="1386">
        <v>6799199.0863515316</v>
      </c>
      <c r="AF9" s="1386"/>
      <c r="AG9" s="1032" t="s">
        <v>1424</v>
      </c>
      <c r="AY9" s="256"/>
    </row>
    <row r="10" spans="1:58" s="75" customFormat="1" ht="17.100000000000001" customHeight="1" x14ac:dyDescent="0.2">
      <c r="A10" s="406" t="s">
        <v>446</v>
      </c>
      <c r="C10" s="233" t="s">
        <v>467</v>
      </c>
      <c r="D10" s="545"/>
      <c r="E10" s="915"/>
      <c r="F10" s="915"/>
      <c r="G10" s="915"/>
      <c r="H10" s="915"/>
      <c r="I10" s="915"/>
      <c r="J10" s="545"/>
      <c r="K10" s="545"/>
      <c r="L10" s="545"/>
      <c r="M10" s="545"/>
      <c r="N10" s="545"/>
      <c r="O10" s="1472"/>
      <c r="P10" s="1472"/>
      <c r="Q10" s="1472"/>
      <c r="R10" s="1472"/>
      <c r="S10" s="1472"/>
      <c r="T10" s="1472">
        <v>925429.54661566636</v>
      </c>
      <c r="U10" s="1472">
        <v>939685.86602604203</v>
      </c>
      <c r="V10" s="1472">
        <v>958727.85620159132</v>
      </c>
      <c r="W10" s="1472">
        <v>988495.56105400273</v>
      </c>
      <c r="X10" s="1386">
        <v>1008624.8008938696</v>
      </c>
      <c r="Y10" s="1386">
        <v>1042163.1385741698</v>
      </c>
      <c r="Z10" s="1386">
        <v>1059934.1350400695</v>
      </c>
      <c r="AA10" s="1386">
        <v>1080412.058889806</v>
      </c>
      <c r="AB10" s="1386">
        <v>1102928.5366221387</v>
      </c>
      <c r="AC10" s="1386">
        <v>1097632.8607404148</v>
      </c>
      <c r="AD10" s="1386">
        <v>1121264.236818047</v>
      </c>
      <c r="AE10" s="1386">
        <v>1140432.4644076249</v>
      </c>
      <c r="AF10" s="1386"/>
      <c r="AG10" s="1032" t="s">
        <v>752</v>
      </c>
      <c r="AY10" s="256"/>
    </row>
    <row r="11" spans="1:58" s="75" customFormat="1" ht="17.100000000000001" customHeight="1" x14ac:dyDescent="0.2">
      <c r="A11" s="406" t="s">
        <v>447</v>
      </c>
      <c r="C11" s="233" t="s">
        <v>468</v>
      </c>
      <c r="D11" s="545"/>
      <c r="E11" s="915"/>
      <c r="F11" s="915"/>
      <c r="G11" s="915"/>
      <c r="H11" s="915"/>
      <c r="I11" s="915"/>
      <c r="J11" s="545"/>
      <c r="K11" s="545"/>
      <c r="L11" s="545"/>
      <c r="M11" s="545"/>
      <c r="N11" s="545"/>
      <c r="O11" s="1472"/>
      <c r="P11" s="1472"/>
      <c r="Q11" s="1472"/>
      <c r="R11" s="1472"/>
      <c r="S11" s="1472"/>
      <c r="T11" s="1472">
        <v>893964.36220890004</v>
      </c>
      <c r="U11" s="1472">
        <v>901857.35447311541</v>
      </c>
      <c r="V11" s="1472">
        <v>919947.5360748223</v>
      </c>
      <c r="W11" s="1472">
        <v>931625.11855057278</v>
      </c>
      <c r="X11" s="1386">
        <v>951312.25582062558</v>
      </c>
      <c r="Y11" s="1386">
        <v>977793.02447581617</v>
      </c>
      <c r="Z11" s="1386">
        <v>1004696.153517967</v>
      </c>
      <c r="AA11" s="1386">
        <v>1024703.2838432026</v>
      </c>
      <c r="AB11" s="1386">
        <v>1051830.0038114486</v>
      </c>
      <c r="AC11" s="1386">
        <v>1053326.9902022083</v>
      </c>
      <c r="AD11" s="1386">
        <v>1096886.9183815839</v>
      </c>
      <c r="AE11" s="1386">
        <v>1090191.9544785719</v>
      </c>
      <c r="AF11" s="1386"/>
      <c r="AG11" s="1032" t="s">
        <v>753</v>
      </c>
      <c r="AY11" s="256"/>
    </row>
    <row r="12" spans="1:58" s="75" customFormat="1" ht="17.100000000000001" customHeight="1" x14ac:dyDescent="0.2">
      <c r="A12" s="406" t="s">
        <v>448</v>
      </c>
      <c r="C12" s="237" t="s">
        <v>469</v>
      </c>
      <c r="D12" s="548"/>
      <c r="E12" s="917"/>
      <c r="F12" s="917"/>
      <c r="G12" s="917"/>
      <c r="H12" s="917"/>
      <c r="I12" s="917"/>
      <c r="J12" s="548"/>
      <c r="K12" s="548"/>
      <c r="L12" s="548"/>
      <c r="M12" s="548"/>
      <c r="N12" s="548"/>
      <c r="O12" s="1473"/>
      <c r="P12" s="1473"/>
      <c r="Q12" s="1473"/>
      <c r="R12" s="1473"/>
      <c r="S12" s="1473"/>
      <c r="T12" s="1473">
        <v>31465.18440676629</v>
      </c>
      <c r="U12" s="1473">
        <v>37828.511552926582</v>
      </c>
      <c r="V12" s="1473">
        <v>38780.320126769002</v>
      </c>
      <c r="W12" s="1473">
        <v>56870.442503429986</v>
      </c>
      <c r="X12" s="1474">
        <v>57312.545073244051</v>
      </c>
      <c r="Y12" s="1474">
        <v>64370.114098353668</v>
      </c>
      <c r="Z12" s="1474">
        <v>55237.981522102382</v>
      </c>
      <c r="AA12" s="1474">
        <v>55708.775046603485</v>
      </c>
      <c r="AB12" s="1474">
        <v>51098.532810690012</v>
      </c>
      <c r="AC12" s="1474">
        <v>44305.870538206538</v>
      </c>
      <c r="AD12" s="1474">
        <v>24377.3184364632</v>
      </c>
      <c r="AE12" s="1474">
        <v>50240.509929052991</v>
      </c>
      <c r="AF12" s="1474"/>
      <c r="AG12" s="1033" t="s">
        <v>754</v>
      </c>
      <c r="AY12" s="256"/>
    </row>
    <row r="13" spans="1:58" s="75" customFormat="1" ht="17.100000000000001" customHeight="1" x14ac:dyDescent="0.2">
      <c r="A13" s="406" t="s">
        <v>449</v>
      </c>
      <c r="C13" s="233" t="s">
        <v>399</v>
      </c>
      <c r="D13" s="545"/>
      <c r="E13" s="915"/>
      <c r="F13" s="915"/>
      <c r="G13" s="915"/>
      <c r="H13" s="915"/>
      <c r="I13" s="915"/>
      <c r="J13" s="545"/>
      <c r="K13" s="545"/>
      <c r="L13" s="545"/>
      <c r="M13" s="545"/>
      <c r="N13" s="545"/>
      <c r="O13" s="1472"/>
      <c r="P13" s="1472"/>
      <c r="Q13" s="1472"/>
      <c r="R13" s="1472"/>
      <c r="S13" s="1472"/>
      <c r="T13" s="1472">
        <v>648122.7627261125</v>
      </c>
      <c r="U13" s="1472">
        <v>685470.55581332766</v>
      </c>
      <c r="V13" s="1472">
        <v>684686.51136878296</v>
      </c>
      <c r="W13" s="1471">
        <v>667796.80291106831</v>
      </c>
      <c r="X13" s="1475">
        <v>726226.17885336187</v>
      </c>
      <c r="Y13" s="1475">
        <v>693820.61425353203</v>
      </c>
      <c r="Z13" s="1475">
        <v>687272.07225503691</v>
      </c>
      <c r="AA13" s="1475">
        <v>663066.11096036481</v>
      </c>
      <c r="AB13" s="1475">
        <v>695978.58199197717</v>
      </c>
      <c r="AC13" s="1475">
        <v>734281.331239825</v>
      </c>
      <c r="AD13" s="1475">
        <v>659651.40253673936</v>
      </c>
      <c r="AE13" s="1475">
        <v>717282.8486090051</v>
      </c>
      <c r="AF13" s="1475"/>
      <c r="AG13" s="1152" t="s">
        <v>1433</v>
      </c>
      <c r="AY13" s="256"/>
    </row>
    <row r="14" spans="1:58" s="75" customFormat="1" ht="17.100000000000001" customHeight="1" x14ac:dyDescent="0.2">
      <c r="A14" s="406" t="s">
        <v>450</v>
      </c>
      <c r="C14" s="233" t="s">
        <v>470</v>
      </c>
      <c r="D14" s="545"/>
      <c r="E14" s="915"/>
      <c r="F14" s="915"/>
      <c r="G14" s="915"/>
      <c r="H14" s="915"/>
      <c r="I14" s="915"/>
      <c r="J14" s="545"/>
      <c r="K14" s="545"/>
      <c r="L14" s="545"/>
      <c r="M14" s="545"/>
      <c r="N14" s="545"/>
      <c r="O14" s="1472"/>
      <c r="P14" s="1472"/>
      <c r="Q14" s="1472"/>
      <c r="R14" s="1472"/>
      <c r="S14" s="1472"/>
      <c r="T14" s="1472">
        <v>721572.3314625338</v>
      </c>
      <c r="U14" s="1472">
        <v>759944.0121067398</v>
      </c>
      <c r="V14" s="1472">
        <v>760272.06598919432</v>
      </c>
      <c r="W14" s="1472">
        <v>741967.64198394644</v>
      </c>
      <c r="X14" s="1386">
        <v>796226.34973254125</v>
      </c>
      <c r="Y14" s="1386">
        <v>759070.7773270749</v>
      </c>
      <c r="Z14" s="1386">
        <v>758455.05157007976</v>
      </c>
      <c r="AA14" s="1386">
        <v>716804.75947209052</v>
      </c>
      <c r="AB14" s="1386">
        <v>754733.10790776985</v>
      </c>
      <c r="AC14" s="1386">
        <v>784525.32733844034</v>
      </c>
      <c r="AD14" s="1386">
        <v>703516.35826446151</v>
      </c>
      <c r="AE14" s="1386">
        <v>757133.13210596843</v>
      </c>
      <c r="AF14" s="1386"/>
      <c r="AG14" s="1032" t="s">
        <v>506</v>
      </c>
      <c r="AY14" s="256"/>
    </row>
    <row r="15" spans="1:58" s="75" customFormat="1" ht="17.100000000000001" customHeight="1" x14ac:dyDescent="0.2">
      <c r="A15" s="406" t="s">
        <v>451</v>
      </c>
      <c r="C15" s="233" t="s">
        <v>471</v>
      </c>
      <c r="D15" s="545"/>
      <c r="E15" s="915"/>
      <c r="F15" s="915"/>
      <c r="G15" s="915"/>
      <c r="H15" s="915"/>
      <c r="I15" s="915"/>
      <c r="J15" s="545"/>
      <c r="K15" s="545"/>
      <c r="L15" s="545"/>
      <c r="M15" s="545"/>
      <c r="N15" s="545"/>
      <c r="O15" s="1472"/>
      <c r="P15" s="1472"/>
      <c r="Q15" s="1472"/>
      <c r="R15" s="1472"/>
      <c r="S15" s="1472"/>
      <c r="T15" s="1472">
        <v>73449.568736421308</v>
      </c>
      <c r="U15" s="1472">
        <v>74473.45629341212</v>
      </c>
      <c r="V15" s="1472">
        <v>75585.554620411378</v>
      </c>
      <c r="W15" s="1472">
        <v>74170.839072878181</v>
      </c>
      <c r="X15" s="1386">
        <v>70000.170879179335</v>
      </c>
      <c r="Y15" s="1386">
        <v>65250.163073542892</v>
      </c>
      <c r="Z15" s="1386">
        <v>71182.979315042889</v>
      </c>
      <c r="AA15" s="1386">
        <v>53738.648511725667</v>
      </c>
      <c r="AB15" s="1386">
        <v>58754.52591579267</v>
      </c>
      <c r="AC15" s="1386">
        <v>50243.996098615309</v>
      </c>
      <c r="AD15" s="1386">
        <v>43864.955727722147</v>
      </c>
      <c r="AE15" s="1386">
        <v>39850.283496963297</v>
      </c>
      <c r="AF15" s="1386"/>
      <c r="AG15" s="1032" t="s">
        <v>505</v>
      </c>
      <c r="AY15" s="256"/>
    </row>
    <row r="16" spans="1:58" s="75" customFormat="1" ht="17.100000000000001" customHeight="1" x14ac:dyDescent="0.2">
      <c r="A16" s="406" t="s">
        <v>452</v>
      </c>
      <c r="C16" s="233" t="s">
        <v>1741</v>
      </c>
      <c r="D16" s="545"/>
      <c r="E16" s="915"/>
      <c r="F16" s="915"/>
      <c r="G16" s="915"/>
      <c r="H16" s="915"/>
      <c r="I16" s="915"/>
      <c r="J16" s="545"/>
      <c r="K16" s="545"/>
      <c r="L16" s="545"/>
      <c r="M16" s="545"/>
      <c r="N16" s="545"/>
      <c r="O16" s="1472"/>
      <c r="P16" s="1472"/>
      <c r="Q16" s="1472"/>
      <c r="R16" s="1472"/>
      <c r="S16" s="1472"/>
      <c r="T16" s="1472">
        <v>-46949.347819028721</v>
      </c>
      <c r="U16" s="1472">
        <v>-48441.304163024935</v>
      </c>
      <c r="V16" s="1472">
        <v>-49223.048260657553</v>
      </c>
      <c r="W16" s="1472">
        <v>-45599.119679573218</v>
      </c>
      <c r="X16" s="1386">
        <v>-42601.288123628008</v>
      </c>
      <c r="Y16" s="1386">
        <v>-38560.963425866306</v>
      </c>
      <c r="Z16" s="1386">
        <v>-44986.507096859117</v>
      </c>
      <c r="AA16" s="1386">
        <v>-28662.864302773531</v>
      </c>
      <c r="AB16" s="1386">
        <v>-25224.348637561405</v>
      </c>
      <c r="AC16" s="1386">
        <v>-21170.713977019612</v>
      </c>
      <c r="AD16" s="1386">
        <v>-20614.973108074868</v>
      </c>
      <c r="AE16" s="1386">
        <v>-17929.493494886865</v>
      </c>
      <c r="AF16" s="1386"/>
      <c r="AG16" s="1032" t="s">
        <v>1424</v>
      </c>
      <c r="AY16" s="256"/>
    </row>
    <row r="17" spans="1:51" s="75" customFormat="1" ht="17.100000000000001" customHeight="1" x14ac:dyDescent="0.2">
      <c r="A17" s="406" t="s">
        <v>439</v>
      </c>
      <c r="C17" s="233" t="s">
        <v>472</v>
      </c>
      <c r="D17" s="545"/>
      <c r="E17" s="915"/>
      <c r="F17" s="915"/>
      <c r="G17" s="915"/>
      <c r="H17" s="915"/>
      <c r="I17" s="915"/>
      <c r="J17" s="545"/>
      <c r="K17" s="545"/>
      <c r="L17" s="545"/>
      <c r="M17" s="545"/>
      <c r="N17" s="545"/>
      <c r="O17" s="1472"/>
      <c r="P17" s="1472"/>
      <c r="Q17" s="1472"/>
      <c r="R17" s="1472"/>
      <c r="S17" s="1472"/>
      <c r="T17" s="1472">
        <v>12537.399862311906</v>
      </c>
      <c r="U17" s="1472">
        <v>12525.368887951272</v>
      </c>
      <c r="V17" s="1472">
        <v>12104.376111996202</v>
      </c>
      <c r="W17" s="1472">
        <v>12021.582806071581</v>
      </c>
      <c r="X17" s="1386">
        <v>11774.844828582556</v>
      </c>
      <c r="Y17" s="1386">
        <v>11706.578251461529</v>
      </c>
      <c r="Z17" s="1386">
        <v>11683.805373191297</v>
      </c>
      <c r="AA17" s="1386">
        <v>11685.254213676628</v>
      </c>
      <c r="AB17" s="1386">
        <v>11638.260662775199</v>
      </c>
      <c r="AC17" s="1386">
        <v>11175.50805058179</v>
      </c>
      <c r="AD17" s="1386">
        <v>11241.083305237777</v>
      </c>
      <c r="AE17" s="1386">
        <v>10893.234657533958</v>
      </c>
      <c r="AF17" s="1386"/>
      <c r="AG17" s="1032" t="s">
        <v>506</v>
      </c>
      <c r="AY17" s="256"/>
    </row>
    <row r="18" spans="1:51" s="75" customFormat="1" ht="17.100000000000001" customHeight="1" x14ac:dyDescent="0.2">
      <c r="A18" s="406" t="s">
        <v>491</v>
      </c>
      <c r="C18" s="233" t="s">
        <v>471</v>
      </c>
      <c r="D18" s="545"/>
      <c r="E18" s="915"/>
      <c r="F18" s="915"/>
      <c r="G18" s="915"/>
      <c r="H18" s="915"/>
      <c r="I18" s="915"/>
      <c r="J18" s="545"/>
      <c r="K18" s="545"/>
      <c r="L18" s="545"/>
      <c r="M18" s="545"/>
      <c r="N18" s="545"/>
      <c r="O18" s="1472"/>
      <c r="P18" s="1472"/>
      <c r="Q18" s="1472"/>
      <c r="R18" s="1472"/>
      <c r="S18" s="1472"/>
      <c r="T18" s="1472">
        <v>59486.747681340625</v>
      </c>
      <c r="U18" s="1472">
        <v>60966.673050976206</v>
      </c>
      <c r="V18" s="1472">
        <v>61327.424372653753</v>
      </c>
      <c r="W18" s="1472">
        <v>57620.702485644797</v>
      </c>
      <c r="X18" s="1386">
        <v>54376.132952210566</v>
      </c>
      <c r="Y18" s="1386">
        <v>50267.541677327834</v>
      </c>
      <c r="Z18" s="1386">
        <v>56670.312470050412</v>
      </c>
      <c r="AA18" s="1386">
        <v>40348.118516450158</v>
      </c>
      <c r="AB18" s="1386">
        <v>36862.609300336604</v>
      </c>
      <c r="AC18" s="1386">
        <v>32346.222027601401</v>
      </c>
      <c r="AD18" s="1386">
        <v>31856.056413312646</v>
      </c>
      <c r="AE18" s="1386">
        <v>28822.728152420823</v>
      </c>
      <c r="AF18" s="1386"/>
      <c r="AG18" s="1032" t="s">
        <v>505</v>
      </c>
      <c r="AY18" s="256"/>
    </row>
    <row r="19" spans="1:51" s="75" customFormat="1" ht="17.100000000000001" customHeight="1" x14ac:dyDescent="0.2">
      <c r="A19" s="406" t="s">
        <v>490</v>
      </c>
      <c r="C19" s="233" t="s">
        <v>473</v>
      </c>
      <c r="D19" s="545"/>
      <c r="E19" s="915"/>
      <c r="F19" s="915"/>
      <c r="G19" s="915"/>
      <c r="H19" s="915"/>
      <c r="I19" s="915"/>
      <c r="J19" s="545"/>
      <c r="K19" s="545"/>
      <c r="L19" s="545"/>
      <c r="M19" s="545"/>
      <c r="N19" s="545"/>
      <c r="O19" s="1472"/>
      <c r="P19" s="1472"/>
      <c r="Q19" s="1472"/>
      <c r="R19" s="1472"/>
      <c r="S19" s="1472"/>
      <c r="T19" s="1472">
        <v>687651.02261211583</v>
      </c>
      <c r="U19" s="1472">
        <v>727123.57098904834</v>
      </c>
      <c r="V19" s="1472">
        <v>727091.12161531602</v>
      </c>
      <c r="W19" s="1472">
        <v>706636.43660165195</v>
      </c>
      <c r="X19" s="1386">
        <v>762252.28433725773</v>
      </c>
      <c r="Y19" s="1386">
        <v>725516.41679042124</v>
      </c>
      <c r="Z19" s="1386">
        <v>724414.38252570352</v>
      </c>
      <c r="AA19" s="1386">
        <v>683420.58597154636</v>
      </c>
      <c r="AB19" s="1386">
        <v>713636.80185603711</v>
      </c>
      <c r="AC19" s="1386">
        <v>747901.59206175699</v>
      </c>
      <c r="AD19" s="1386">
        <v>671262.58364566416</v>
      </c>
      <c r="AE19" s="1386">
        <v>725319.65282553551</v>
      </c>
      <c r="AF19" s="1386"/>
      <c r="AG19" s="1032" t="s">
        <v>752</v>
      </c>
      <c r="AY19" s="256"/>
    </row>
    <row r="20" spans="1:51" s="75" customFormat="1" ht="17.100000000000001" customHeight="1" x14ac:dyDescent="0.2">
      <c r="A20" s="406" t="s">
        <v>453</v>
      </c>
      <c r="C20" s="233" t="s">
        <v>474</v>
      </c>
      <c r="D20" s="545"/>
      <c r="E20" s="915"/>
      <c r="F20" s="915"/>
      <c r="G20" s="915"/>
      <c r="H20" s="915"/>
      <c r="I20" s="915"/>
      <c r="J20" s="545"/>
      <c r="K20" s="545"/>
      <c r="L20" s="545"/>
      <c r="M20" s="545"/>
      <c r="N20" s="545"/>
      <c r="O20" s="1472"/>
      <c r="P20" s="1472"/>
      <c r="Q20" s="1472"/>
      <c r="R20" s="1472"/>
      <c r="S20" s="1472"/>
      <c r="T20" s="1472">
        <v>154409.53966692244</v>
      </c>
      <c r="U20" s="1472">
        <v>79119.06774706913</v>
      </c>
      <c r="V20" s="1472">
        <v>66325.553917191341</v>
      </c>
      <c r="W20" s="1472">
        <v>49421.647657342939</v>
      </c>
      <c r="X20" s="1386">
        <v>84448.931813085335</v>
      </c>
      <c r="Y20" s="1386">
        <v>90731.563549268118</v>
      </c>
      <c r="Z20" s="1386">
        <v>97498.631885998111</v>
      </c>
      <c r="AA20" s="1386">
        <v>101815.23139738166</v>
      </c>
      <c r="AB20" s="1386">
        <v>133170.01914539962</v>
      </c>
      <c r="AC20" s="1386">
        <v>115275.60079778281</v>
      </c>
      <c r="AD20" s="1386">
        <v>112685.27134815224</v>
      </c>
      <c r="AE20" s="1386">
        <v>109818.86519919052</v>
      </c>
      <c r="AF20" s="1386"/>
      <c r="AG20" s="1032" t="s">
        <v>1441</v>
      </c>
      <c r="AY20" s="256"/>
    </row>
    <row r="21" spans="1:51" s="75" customFormat="1" ht="17.100000000000001" customHeight="1" x14ac:dyDescent="0.2">
      <c r="A21" s="406" t="s">
        <v>454</v>
      </c>
      <c r="C21" s="233" t="s">
        <v>492</v>
      </c>
      <c r="D21" s="545"/>
      <c r="E21" s="915"/>
      <c r="F21" s="915"/>
      <c r="G21" s="915"/>
      <c r="H21" s="915"/>
      <c r="I21" s="915"/>
      <c r="J21" s="545"/>
      <c r="K21" s="545"/>
      <c r="L21" s="545"/>
      <c r="M21" s="545"/>
      <c r="N21" s="545"/>
      <c r="O21" s="1472"/>
      <c r="P21" s="1472"/>
      <c r="Q21" s="1472"/>
      <c r="R21" s="1472"/>
      <c r="S21" s="1472"/>
      <c r="T21" s="1472">
        <v>167476.88427330556</v>
      </c>
      <c r="U21" s="1472">
        <v>91880.382949919396</v>
      </c>
      <c r="V21" s="1472">
        <v>79851.46979109828</v>
      </c>
      <c r="W21" s="1472">
        <v>64577.659862608532</v>
      </c>
      <c r="X21" s="1386">
        <v>98651.956899615936</v>
      </c>
      <c r="Y21" s="1386">
        <v>104632.51116717237</v>
      </c>
      <c r="Z21" s="1386">
        <v>111030.43448746455</v>
      </c>
      <c r="AA21" s="1386">
        <v>114138.29178828657</v>
      </c>
      <c r="AB21" s="1386">
        <v>153714.76247538783</v>
      </c>
      <c r="AC21" s="1386">
        <v>132158.88128946364</v>
      </c>
      <c r="AD21" s="1386">
        <v>123686.5402253163</v>
      </c>
      <c r="AE21" s="1386">
        <v>119537.05426404745</v>
      </c>
      <c r="AF21" s="1386"/>
      <c r="AG21" s="1032" t="s">
        <v>506</v>
      </c>
      <c r="AY21" s="256"/>
    </row>
    <row r="22" spans="1:51" s="75" customFormat="1" ht="17.100000000000001" customHeight="1" x14ac:dyDescent="0.2">
      <c r="A22" s="406" t="s">
        <v>455</v>
      </c>
      <c r="C22" s="233" t="s">
        <v>151</v>
      </c>
      <c r="D22" s="545"/>
      <c r="E22" s="915"/>
      <c r="F22" s="915"/>
      <c r="G22" s="915"/>
      <c r="H22" s="915"/>
      <c r="I22" s="915"/>
      <c r="J22" s="545"/>
      <c r="K22" s="545"/>
      <c r="L22" s="545"/>
      <c r="M22" s="545"/>
      <c r="N22" s="545"/>
      <c r="O22" s="1472"/>
      <c r="P22" s="1472"/>
      <c r="Q22" s="1472"/>
      <c r="R22" s="1472"/>
      <c r="S22" s="1472"/>
      <c r="T22" s="1472">
        <v>13067.344606383122</v>
      </c>
      <c r="U22" s="1472">
        <v>12761.315202850266</v>
      </c>
      <c r="V22" s="1472">
        <v>13525.915873906932</v>
      </c>
      <c r="W22" s="1472">
        <v>15156.012205265593</v>
      </c>
      <c r="X22" s="1386">
        <v>14203.025086530608</v>
      </c>
      <c r="Y22" s="1386">
        <v>13900.947617904261</v>
      </c>
      <c r="Z22" s="1386">
        <v>13531.802601466436</v>
      </c>
      <c r="AA22" s="1386">
        <v>12323.060390904902</v>
      </c>
      <c r="AB22" s="1386">
        <v>20544.743329988196</v>
      </c>
      <c r="AC22" s="1386">
        <v>16883.280491680824</v>
      </c>
      <c r="AD22" s="1386">
        <v>11001.268877164068</v>
      </c>
      <c r="AE22" s="1386">
        <v>9718.1890648569242</v>
      </c>
      <c r="AF22" s="1386"/>
      <c r="AG22" s="1032" t="s">
        <v>505</v>
      </c>
      <c r="AY22" s="256"/>
    </row>
    <row r="23" spans="1:51" s="75" customFormat="1" ht="17.100000000000001" customHeight="1" x14ac:dyDescent="0.2">
      <c r="A23" s="406" t="s">
        <v>456</v>
      </c>
      <c r="C23" s="233" t="s">
        <v>475</v>
      </c>
      <c r="D23" s="545"/>
      <c r="E23" s="915"/>
      <c r="F23" s="915"/>
      <c r="G23" s="915"/>
      <c r="H23" s="915"/>
      <c r="I23" s="915"/>
      <c r="J23" s="545"/>
      <c r="K23" s="545"/>
      <c r="L23" s="545"/>
      <c r="M23" s="545"/>
      <c r="N23" s="545"/>
      <c r="O23" s="1472"/>
      <c r="P23" s="1472"/>
      <c r="Q23" s="1472"/>
      <c r="R23" s="1472"/>
      <c r="S23" s="1472"/>
      <c r="T23" s="1472">
        <v>102211.96944786291</v>
      </c>
      <c r="U23" s="1472">
        <v>183687.51244503452</v>
      </c>
      <c r="V23" s="1472">
        <v>204134.33973337567</v>
      </c>
      <c r="W23" s="1472">
        <v>226727.96425678808</v>
      </c>
      <c r="X23" s="1386">
        <v>262914.94122901402</v>
      </c>
      <c r="Y23" s="1386">
        <v>213023.43615598074</v>
      </c>
      <c r="Z23" s="1386">
        <v>222183.85584363353</v>
      </c>
      <c r="AA23" s="1386">
        <v>216603.51316444454</v>
      </c>
      <c r="AB23" s="1386">
        <v>168732.25079325406</v>
      </c>
      <c r="AC23" s="1386">
        <v>208739.73435496559</v>
      </c>
      <c r="AD23" s="1386">
        <v>196460.08626437242</v>
      </c>
      <c r="AE23" s="1386">
        <v>214419.03692664881</v>
      </c>
      <c r="AF23" s="1386"/>
      <c r="AG23" s="1032" t="s">
        <v>629</v>
      </c>
      <c r="AY23" s="256"/>
    </row>
    <row r="24" spans="1:51" s="75" customFormat="1" ht="17.100000000000001" customHeight="1" x14ac:dyDescent="0.2">
      <c r="A24" s="406" t="s">
        <v>457</v>
      </c>
      <c r="C24" s="233" t="s">
        <v>152</v>
      </c>
      <c r="D24" s="545"/>
      <c r="E24" s="915"/>
      <c r="F24" s="915"/>
      <c r="G24" s="915"/>
      <c r="H24" s="915"/>
      <c r="I24" s="915"/>
      <c r="J24" s="545"/>
      <c r="K24" s="545"/>
      <c r="L24" s="545"/>
      <c r="M24" s="545"/>
      <c r="N24" s="545"/>
      <c r="O24" s="1472"/>
      <c r="P24" s="1472"/>
      <c r="Q24" s="1472"/>
      <c r="R24" s="1472"/>
      <c r="S24" s="1472"/>
      <c r="T24" s="1472">
        <v>270382.46501891769</v>
      </c>
      <c r="U24" s="1472">
        <v>288118.07851880236</v>
      </c>
      <c r="V24" s="1472">
        <v>297717.16232728702</v>
      </c>
      <c r="W24" s="1472">
        <v>293158.64383954299</v>
      </c>
      <c r="X24" s="1386">
        <v>276096.03690813266</v>
      </c>
      <c r="Y24" s="1386">
        <v>256931.65641079019</v>
      </c>
      <c r="Z24" s="1386">
        <v>255518.27715188419</v>
      </c>
      <c r="AA24" s="1386">
        <v>253831.87924148497</v>
      </c>
      <c r="AB24" s="1386">
        <v>241018.10538033483</v>
      </c>
      <c r="AC24" s="1386">
        <v>234080.78815226301</v>
      </c>
      <c r="AD24" s="1386">
        <v>243560.98851712415</v>
      </c>
      <c r="AE24" s="1386">
        <v>250852.60184775552</v>
      </c>
      <c r="AF24" s="1386"/>
      <c r="AG24" s="1032" t="s">
        <v>755</v>
      </c>
      <c r="AY24" s="256"/>
    </row>
    <row r="25" spans="1:51" s="75" customFormat="1" ht="17.100000000000001" customHeight="1" x14ac:dyDescent="0.2">
      <c r="A25" s="406" t="s">
        <v>458</v>
      </c>
      <c r="C25" s="233" t="s">
        <v>476</v>
      </c>
      <c r="D25" s="545"/>
      <c r="E25" s="915"/>
      <c r="F25" s="915"/>
      <c r="G25" s="915"/>
      <c r="H25" s="915"/>
      <c r="I25" s="915"/>
      <c r="J25" s="545"/>
      <c r="K25" s="545"/>
      <c r="L25" s="545"/>
      <c r="M25" s="545"/>
      <c r="N25" s="545"/>
      <c r="O25" s="1472"/>
      <c r="P25" s="1472"/>
      <c r="Q25" s="1472"/>
      <c r="R25" s="1472"/>
      <c r="S25" s="1472"/>
      <c r="T25" s="1472">
        <v>160647.04847841276</v>
      </c>
      <c r="U25" s="1472">
        <v>176198.91227814229</v>
      </c>
      <c r="V25" s="1472">
        <v>158914.0656374619</v>
      </c>
      <c r="W25" s="1472">
        <v>137328.18084797787</v>
      </c>
      <c r="X25" s="1386">
        <v>138792.37438702575</v>
      </c>
      <c r="Y25" s="1386">
        <v>164829.76067438224</v>
      </c>
      <c r="Z25" s="1386">
        <v>149213.61764418767</v>
      </c>
      <c r="AA25" s="1386">
        <v>111169.96216823507</v>
      </c>
      <c r="AB25" s="1386">
        <v>170716.42653704862</v>
      </c>
      <c r="AC25" s="1386">
        <v>189805.46875674554</v>
      </c>
      <c r="AD25" s="1386">
        <v>118556.2375160153</v>
      </c>
      <c r="AE25" s="1386">
        <v>150229.14885194064</v>
      </c>
      <c r="AF25" s="1386"/>
      <c r="AG25" s="1032" t="s">
        <v>756</v>
      </c>
      <c r="AY25" s="256"/>
    </row>
    <row r="26" spans="1:51" s="75" customFormat="1" ht="17.100000000000001" customHeight="1" x14ac:dyDescent="0.2">
      <c r="A26" s="406" t="s">
        <v>459</v>
      </c>
      <c r="C26" s="233" t="s">
        <v>477</v>
      </c>
      <c r="D26" s="545"/>
      <c r="E26" s="915"/>
      <c r="F26" s="915"/>
      <c r="G26" s="915"/>
      <c r="H26" s="915"/>
      <c r="I26" s="915"/>
      <c r="J26" s="545"/>
      <c r="K26" s="545"/>
      <c r="L26" s="545"/>
      <c r="M26" s="545"/>
      <c r="N26" s="545"/>
      <c r="O26" s="1472"/>
      <c r="P26" s="1472"/>
      <c r="Q26" s="1472"/>
      <c r="R26" s="1472"/>
      <c r="S26" s="1472"/>
      <c r="T26" s="1472">
        <v>7421.0879330253338</v>
      </c>
      <c r="U26" s="1472">
        <v>6788.2889873043259</v>
      </c>
      <c r="V26" s="1472">
        <v>6818.4380141247257</v>
      </c>
      <c r="W26" s="1472">
        <v>6759.4859889895924</v>
      </c>
      <c r="X26" s="1386">
        <v>6575.1826397322166</v>
      </c>
      <c r="Y26" s="1386">
        <v>6865.160888977045</v>
      </c>
      <c r="Z26" s="1386">
        <v>7844.1968261925213</v>
      </c>
      <c r="AA26" s="1386">
        <v>8308.3892915920969</v>
      </c>
      <c r="AB26" s="1386">
        <v>7566.1287735014012</v>
      </c>
      <c r="AC26" s="1386">
        <v>7550.4531550875754</v>
      </c>
      <c r="AD26" s="1386">
        <v>9003.7919991501421</v>
      </c>
      <c r="AE26" s="1386">
        <v>9892.6892783564635</v>
      </c>
      <c r="AF26" s="1386"/>
      <c r="AG26" s="1032" t="s">
        <v>757</v>
      </c>
      <c r="AY26" s="256"/>
    </row>
    <row r="27" spans="1:51" s="75" customFormat="1" ht="17.100000000000001" customHeight="1" x14ac:dyDescent="0.2">
      <c r="A27" s="406" t="s">
        <v>460</v>
      </c>
      <c r="C27" s="233" t="s">
        <v>472</v>
      </c>
      <c r="D27" s="545"/>
      <c r="E27" s="915"/>
      <c r="F27" s="915"/>
      <c r="G27" s="915"/>
      <c r="H27" s="915"/>
      <c r="I27" s="915"/>
      <c r="J27" s="545"/>
      <c r="K27" s="545"/>
      <c r="L27" s="545"/>
      <c r="M27" s="545"/>
      <c r="N27" s="545"/>
      <c r="O27" s="1472"/>
      <c r="P27" s="1472"/>
      <c r="Q27" s="1472"/>
      <c r="R27" s="1472"/>
      <c r="S27" s="1472"/>
      <c r="T27" s="1472">
        <v>8316.5643817228993</v>
      </c>
      <c r="U27" s="1472">
        <v>7533.7570268899672</v>
      </c>
      <c r="V27" s="1472">
        <v>7550.6523879754141</v>
      </c>
      <c r="W27" s="1472">
        <v>8153.6103709573763</v>
      </c>
      <c r="X27" s="1386">
        <v>7996.195480170365</v>
      </c>
      <c r="Y27" s="1386">
        <v>7946.8346672878451</v>
      </c>
      <c r="Z27" s="1386">
        <v>8825.0610697185621</v>
      </c>
      <c r="AA27" s="1386">
        <v>9375.8588959626995</v>
      </c>
      <c r="AB27" s="1386">
        <v>8913.3020589692733</v>
      </c>
      <c r="AC27" s="1386">
        <v>8564.946734420666</v>
      </c>
      <c r="AD27" s="1386">
        <v>10011.422436395571</v>
      </c>
      <c r="AE27" s="1386">
        <v>11202.055558042011</v>
      </c>
      <c r="AF27" s="1386"/>
      <c r="AG27" s="1032" t="s">
        <v>506</v>
      </c>
      <c r="AY27" s="256"/>
    </row>
    <row r="28" spans="1:51" s="75" customFormat="1" ht="17.100000000000001" customHeight="1" x14ac:dyDescent="0.2">
      <c r="A28" s="406" t="s">
        <v>461</v>
      </c>
      <c r="C28" s="237" t="s">
        <v>471</v>
      </c>
      <c r="D28" s="548"/>
      <c r="E28" s="917"/>
      <c r="F28" s="917"/>
      <c r="G28" s="917"/>
      <c r="H28" s="917"/>
      <c r="I28" s="917"/>
      <c r="J28" s="548"/>
      <c r="K28" s="548"/>
      <c r="L28" s="548"/>
      <c r="M28" s="548"/>
      <c r="N28" s="548"/>
      <c r="O28" s="1473"/>
      <c r="P28" s="1473"/>
      <c r="Q28" s="1473"/>
      <c r="R28" s="1473"/>
      <c r="S28" s="1473"/>
      <c r="T28" s="1473">
        <v>895.47644869756562</v>
      </c>
      <c r="U28" s="1473">
        <v>745.46803958564078</v>
      </c>
      <c r="V28" s="1473">
        <v>732.21437385068793</v>
      </c>
      <c r="W28" s="1473">
        <v>1394.1243819677843</v>
      </c>
      <c r="X28" s="1474">
        <v>1421.0128404381489</v>
      </c>
      <c r="Y28" s="1474">
        <v>1081.6737783108001</v>
      </c>
      <c r="Z28" s="1474">
        <v>980.86424352604058</v>
      </c>
      <c r="AA28" s="1474">
        <v>1067.4696043706026</v>
      </c>
      <c r="AB28" s="1474">
        <v>1347.1732854678717</v>
      </c>
      <c r="AC28" s="1474">
        <v>1014.4935793330902</v>
      </c>
      <c r="AD28" s="1474">
        <v>1007.6304372454291</v>
      </c>
      <c r="AE28" s="1474">
        <v>1309.3662796855483</v>
      </c>
      <c r="AF28" s="1474"/>
      <c r="AG28" s="1033" t="s">
        <v>505</v>
      </c>
      <c r="AY28" s="256"/>
    </row>
    <row r="29" spans="1:51" s="75" customFormat="1" ht="17.100000000000001" customHeight="1" x14ac:dyDescent="0.2">
      <c r="A29" s="406" t="s">
        <v>462</v>
      </c>
      <c r="C29" s="233" t="s">
        <v>1742</v>
      </c>
      <c r="D29" s="545"/>
      <c r="E29" s="915"/>
      <c r="F29" s="915"/>
      <c r="G29" s="915"/>
      <c r="H29" s="915"/>
      <c r="I29" s="915"/>
      <c r="J29" s="545"/>
      <c r="K29" s="545"/>
      <c r="L29" s="545"/>
      <c r="M29" s="545"/>
      <c r="N29" s="545"/>
      <c r="O29" s="1472"/>
      <c r="P29" s="1472"/>
      <c r="Q29" s="1472"/>
      <c r="R29" s="1472"/>
      <c r="S29" s="1472"/>
      <c r="T29" s="1472">
        <v>3498797.1612401651</v>
      </c>
      <c r="U29" s="1472">
        <v>3397808.7432972016</v>
      </c>
      <c r="V29" s="1472">
        <v>3790997.9170092447</v>
      </c>
      <c r="W29" s="1472">
        <v>3648194.8985677008</v>
      </c>
      <c r="X29" s="1386">
        <v>4231936.4225135874</v>
      </c>
      <c r="Y29" s="1386">
        <v>4233289.0405879747</v>
      </c>
      <c r="Z29" s="1386">
        <v>4200933.151299444</v>
      </c>
      <c r="AA29" s="1386">
        <v>3946254.8377157338</v>
      </c>
      <c r="AB29" s="1386">
        <v>3734789.6001261435</v>
      </c>
      <c r="AC29" s="1386">
        <v>2949611.1790958173</v>
      </c>
      <c r="AD29" s="1386">
        <v>3386663.9219219806</v>
      </c>
      <c r="AE29" s="1386">
        <v>3259911.6432809569</v>
      </c>
      <c r="AF29" s="1386"/>
      <c r="AG29" s="1032" t="s">
        <v>1434</v>
      </c>
      <c r="AY29" s="256"/>
    </row>
    <row r="30" spans="1:51" s="75" customFormat="1" ht="17.100000000000001" customHeight="1" x14ac:dyDescent="0.2">
      <c r="A30" s="406" t="s">
        <v>464</v>
      </c>
      <c r="C30" s="233" t="s">
        <v>478</v>
      </c>
      <c r="D30" s="545"/>
      <c r="E30" s="915"/>
      <c r="F30" s="915"/>
      <c r="G30" s="915"/>
      <c r="H30" s="915"/>
      <c r="I30" s="915"/>
      <c r="J30" s="545"/>
      <c r="K30" s="545"/>
      <c r="L30" s="545"/>
      <c r="M30" s="545"/>
      <c r="N30" s="545"/>
      <c r="O30" s="1472"/>
      <c r="P30" s="1472"/>
      <c r="Q30" s="1472"/>
      <c r="R30" s="1472"/>
      <c r="S30" s="1472"/>
      <c r="T30" s="1472">
        <v>2465294.2789689554</v>
      </c>
      <c r="U30" s="1472">
        <v>2347246.3555264287</v>
      </c>
      <c r="V30" s="1472">
        <v>2685550.778595374</v>
      </c>
      <c r="W30" s="1472">
        <v>2567131.2053377703</v>
      </c>
      <c r="X30" s="1386">
        <v>3071750.5585337798</v>
      </c>
      <c r="Y30" s="1386">
        <v>3141782.6302835052</v>
      </c>
      <c r="Z30" s="1386">
        <v>3115836.846097528</v>
      </c>
      <c r="AA30" s="1386">
        <v>2884235.6353090596</v>
      </c>
      <c r="AB30" s="1386">
        <v>2759484.1682573515</v>
      </c>
      <c r="AC30" s="1386">
        <v>1936164.7779189772</v>
      </c>
      <c r="AD30" s="1386">
        <v>2425626.0169682479</v>
      </c>
      <c r="AE30" s="1386">
        <v>2263699.7908430463</v>
      </c>
      <c r="AF30" s="1386"/>
      <c r="AG30" s="1032" t="s">
        <v>1424</v>
      </c>
      <c r="AY30" s="256"/>
    </row>
    <row r="31" spans="1:51" s="75" customFormat="1" ht="17.100000000000001" customHeight="1" x14ac:dyDescent="0.2">
      <c r="A31" s="406" t="s">
        <v>1256</v>
      </c>
      <c r="C31" s="233" t="s">
        <v>479</v>
      </c>
      <c r="D31" s="545"/>
      <c r="E31" s="915"/>
      <c r="F31" s="915"/>
      <c r="G31" s="915"/>
      <c r="H31" s="915"/>
      <c r="I31" s="915"/>
      <c r="J31" s="545"/>
      <c r="K31" s="545"/>
      <c r="L31" s="545"/>
      <c r="M31" s="545"/>
      <c r="N31" s="545"/>
      <c r="O31" s="1472"/>
      <c r="P31" s="1472"/>
      <c r="Q31" s="1472"/>
      <c r="R31" s="1472"/>
      <c r="S31" s="1472"/>
      <c r="T31" s="1472">
        <v>2183580.1525945836</v>
      </c>
      <c r="U31" s="1472">
        <v>2086950.3891195622</v>
      </c>
      <c r="V31" s="1472">
        <v>2381796.7343980656</v>
      </c>
      <c r="W31" s="1472">
        <v>2314419.0367840938</v>
      </c>
      <c r="X31" s="1386">
        <v>2881224.3359664921</v>
      </c>
      <c r="Y31" s="1386">
        <v>2848920.1257976983</v>
      </c>
      <c r="Z31" s="1386">
        <v>2772465.1917032781</v>
      </c>
      <c r="AA31" s="1386">
        <v>2601950.3300133171</v>
      </c>
      <c r="AB31" s="1386">
        <v>2355437.901086492</v>
      </c>
      <c r="AC31" s="1386">
        <v>1570654.2128986146</v>
      </c>
      <c r="AD31" s="1386">
        <v>1948819.6315967527</v>
      </c>
      <c r="AE31" s="1386">
        <v>1805385.5769686361</v>
      </c>
      <c r="AF31" s="1386"/>
      <c r="AG31" s="1032" t="s">
        <v>506</v>
      </c>
      <c r="AY31" s="256"/>
    </row>
    <row r="32" spans="1:51" s="75" customFormat="1" ht="17.100000000000001" customHeight="1" x14ac:dyDescent="0.2">
      <c r="A32" s="406" t="s">
        <v>1257</v>
      </c>
      <c r="C32" s="233" t="s">
        <v>480</v>
      </c>
      <c r="D32" s="545"/>
      <c r="E32" s="915"/>
      <c r="F32" s="915"/>
      <c r="G32" s="915"/>
      <c r="H32" s="915"/>
      <c r="I32" s="915"/>
      <c r="J32" s="545"/>
      <c r="K32" s="545"/>
      <c r="L32" s="545"/>
      <c r="M32" s="545"/>
      <c r="N32" s="545"/>
      <c r="O32" s="1472"/>
      <c r="P32" s="1472"/>
      <c r="Q32" s="1472"/>
      <c r="R32" s="1472"/>
      <c r="S32" s="1472"/>
      <c r="T32" s="1472">
        <v>281714.12637437182</v>
      </c>
      <c r="U32" s="1472">
        <v>260295.96640686656</v>
      </c>
      <c r="V32" s="1472">
        <v>303754.0441973086</v>
      </c>
      <c r="W32" s="1472">
        <v>252712.16855367634</v>
      </c>
      <c r="X32" s="1386">
        <v>190526.22256728762</v>
      </c>
      <c r="Y32" s="1386">
        <v>292862.50448580703</v>
      </c>
      <c r="Z32" s="1386">
        <v>343371.65439425001</v>
      </c>
      <c r="AA32" s="1386">
        <v>282285.30529574247</v>
      </c>
      <c r="AB32" s="1386">
        <v>404046.26717085962</v>
      </c>
      <c r="AC32" s="1386">
        <v>365510.56502036261</v>
      </c>
      <c r="AD32" s="1386">
        <v>476806.38537149527</v>
      </c>
      <c r="AE32" s="1386">
        <v>458314.21387441026</v>
      </c>
      <c r="AF32" s="1386"/>
      <c r="AG32" s="1032" t="s">
        <v>505</v>
      </c>
      <c r="AY32" s="256"/>
    </row>
    <row r="33" spans="1:51" s="75" customFormat="1" ht="17.100000000000001" customHeight="1" x14ac:dyDescent="0.2">
      <c r="A33" s="406" t="s">
        <v>1258</v>
      </c>
      <c r="C33" s="233" t="s">
        <v>481</v>
      </c>
      <c r="D33" s="545"/>
      <c r="E33" s="915"/>
      <c r="F33" s="915"/>
      <c r="G33" s="915"/>
      <c r="H33" s="915"/>
      <c r="I33" s="915"/>
      <c r="J33" s="545"/>
      <c r="K33" s="545"/>
      <c r="L33" s="545"/>
      <c r="M33" s="545"/>
      <c r="N33" s="545"/>
      <c r="O33" s="1472"/>
      <c r="P33" s="1472"/>
      <c r="Q33" s="1472"/>
      <c r="R33" s="1472"/>
      <c r="S33" s="1472"/>
      <c r="T33" s="1472">
        <v>17704.80991011114</v>
      </c>
      <c r="U33" s="1472">
        <v>20311.428708992509</v>
      </c>
      <c r="V33" s="1472">
        <v>16749.643471873926</v>
      </c>
      <c r="W33" s="1472">
        <v>23356.489896087332</v>
      </c>
      <c r="X33" s="1386">
        <v>42285.963362609386</v>
      </c>
      <c r="Y33" s="1386">
        <v>33275.127329851828</v>
      </c>
      <c r="Z33" s="1386">
        <v>39130.837677679781</v>
      </c>
      <c r="AA33" s="1386">
        <v>43558.729991148452</v>
      </c>
      <c r="AB33" s="1386">
        <v>20189.557938983664</v>
      </c>
      <c r="AC33" s="1386">
        <v>16923.038088041292</v>
      </c>
      <c r="AD33" s="1386">
        <v>33317.390589094946</v>
      </c>
      <c r="AE33" s="1386">
        <v>49332.708099744486</v>
      </c>
      <c r="AF33" s="1386"/>
      <c r="AG33" s="1032" t="s">
        <v>1425</v>
      </c>
      <c r="AY33" s="256"/>
    </row>
    <row r="34" spans="1:51" s="75" customFormat="1" ht="17.100000000000001" customHeight="1" x14ac:dyDescent="0.2">
      <c r="A34" s="406" t="s">
        <v>1259</v>
      </c>
      <c r="C34" s="233" t="s">
        <v>479</v>
      </c>
      <c r="D34" s="545"/>
      <c r="E34" s="915"/>
      <c r="F34" s="915"/>
      <c r="G34" s="915"/>
      <c r="H34" s="915"/>
      <c r="I34" s="915"/>
      <c r="J34" s="545"/>
      <c r="K34" s="545"/>
      <c r="L34" s="545"/>
      <c r="M34" s="545"/>
      <c r="N34" s="545"/>
      <c r="O34" s="1472"/>
      <c r="P34" s="1472"/>
      <c r="Q34" s="1472"/>
      <c r="R34" s="1472"/>
      <c r="S34" s="1472"/>
      <c r="T34" s="1472">
        <v>7688.27438696846</v>
      </c>
      <c r="U34" s="1472">
        <v>18413.960411685413</v>
      </c>
      <c r="V34" s="1472">
        <v>13539.908265516198</v>
      </c>
      <c r="W34" s="1472">
        <v>13348.123890457595</v>
      </c>
      <c r="X34" s="1386">
        <v>41695.390543503439</v>
      </c>
      <c r="Y34" s="1386">
        <v>28513.789228979149</v>
      </c>
      <c r="Z34" s="1386">
        <v>33874.288921380168</v>
      </c>
      <c r="AA34" s="1386">
        <v>41483.495823006728</v>
      </c>
      <c r="AB34" s="1386">
        <v>12637.321116336519</v>
      </c>
      <c r="AC34" s="1386">
        <v>1875.0168509244977</v>
      </c>
      <c r="AD34" s="1386">
        <v>12781.352126682876</v>
      </c>
      <c r="AE34" s="1386">
        <v>41332.044993153628</v>
      </c>
      <c r="AF34" s="1386"/>
      <c r="AG34" s="1032" t="s">
        <v>506</v>
      </c>
      <c r="AY34" s="256"/>
    </row>
    <row r="35" spans="1:51" s="75" customFormat="1" ht="17.100000000000001" customHeight="1" x14ac:dyDescent="0.2">
      <c r="A35" s="406" t="s">
        <v>1260</v>
      </c>
      <c r="C35" s="233" t="s">
        <v>480</v>
      </c>
      <c r="D35" s="545"/>
      <c r="E35" s="915"/>
      <c r="F35" s="915"/>
      <c r="G35" s="915"/>
      <c r="H35" s="915"/>
      <c r="I35" s="915"/>
      <c r="J35" s="545"/>
      <c r="K35" s="545"/>
      <c r="L35" s="545"/>
      <c r="M35" s="545"/>
      <c r="N35" s="545"/>
      <c r="O35" s="1472"/>
      <c r="P35" s="1472"/>
      <c r="Q35" s="1472"/>
      <c r="R35" s="1472"/>
      <c r="S35" s="1472"/>
      <c r="T35" s="1472">
        <v>10016.53552314268</v>
      </c>
      <c r="U35" s="1472">
        <v>1897.4682973070958</v>
      </c>
      <c r="V35" s="1472">
        <v>3209.7352063577273</v>
      </c>
      <c r="W35" s="1472">
        <v>10008.366005629738</v>
      </c>
      <c r="X35" s="1386">
        <v>590.57281910594611</v>
      </c>
      <c r="Y35" s="1386">
        <v>4761.3381008726792</v>
      </c>
      <c r="Z35" s="1386">
        <v>5256.5487562996132</v>
      </c>
      <c r="AA35" s="1386">
        <v>2075.2341681417238</v>
      </c>
      <c r="AB35" s="1386">
        <v>7552.2368226471444</v>
      </c>
      <c r="AC35" s="1386">
        <v>15048.021237116795</v>
      </c>
      <c r="AD35" s="1386">
        <v>20536.038462412071</v>
      </c>
      <c r="AE35" s="1386">
        <v>8000.6631065908587</v>
      </c>
      <c r="AF35" s="1386"/>
      <c r="AG35" s="1032" t="s">
        <v>505</v>
      </c>
      <c r="AY35" s="256"/>
    </row>
    <row r="36" spans="1:51" s="75" customFormat="1" ht="17.100000000000001" customHeight="1" x14ac:dyDescent="0.2">
      <c r="A36" s="406" t="s">
        <v>1261</v>
      </c>
      <c r="C36" s="233" t="s">
        <v>482</v>
      </c>
      <c r="D36" s="545"/>
      <c r="E36" s="915"/>
      <c r="F36" s="915"/>
      <c r="G36" s="915"/>
      <c r="H36" s="915"/>
      <c r="I36" s="915"/>
      <c r="J36" s="545"/>
      <c r="K36" s="545"/>
      <c r="L36" s="545"/>
      <c r="M36" s="545"/>
      <c r="N36" s="545"/>
      <c r="O36" s="1472"/>
      <c r="P36" s="1472"/>
      <c r="Q36" s="1472"/>
      <c r="R36" s="1472"/>
      <c r="S36" s="1472"/>
      <c r="T36" s="1472">
        <v>1015798.0723610985</v>
      </c>
      <c r="U36" s="1472">
        <v>1030250.9590617805</v>
      </c>
      <c r="V36" s="1472">
        <v>1088697.4949419969</v>
      </c>
      <c r="W36" s="1472">
        <v>1057707.203333843</v>
      </c>
      <c r="X36" s="1386">
        <v>1117899.9006171981</v>
      </c>
      <c r="Y36" s="1386">
        <v>1058231.2829746178</v>
      </c>
      <c r="Z36" s="1386">
        <v>1045965.4675242358</v>
      </c>
      <c r="AA36" s="1386">
        <v>1018460.4724155262</v>
      </c>
      <c r="AB36" s="1386">
        <v>955115.87392980838</v>
      </c>
      <c r="AC36" s="1386">
        <v>996523.36308879871</v>
      </c>
      <c r="AD36" s="1386">
        <v>927720.5143646379</v>
      </c>
      <c r="AE36" s="1386">
        <v>946879.14433816611</v>
      </c>
      <c r="AF36" s="1386"/>
      <c r="AG36" s="1032" t="s">
        <v>1426</v>
      </c>
      <c r="AY36" s="256"/>
    </row>
    <row r="37" spans="1:51" s="75" customFormat="1" ht="17.100000000000001" customHeight="1" x14ac:dyDescent="0.2">
      <c r="A37" s="406" t="s">
        <v>1262</v>
      </c>
      <c r="C37" s="233" t="s">
        <v>483</v>
      </c>
      <c r="D37" s="545"/>
      <c r="E37" s="915"/>
      <c r="F37" s="915"/>
      <c r="G37" s="915"/>
      <c r="H37" s="915"/>
      <c r="I37" s="915"/>
      <c r="J37" s="545"/>
      <c r="K37" s="545"/>
      <c r="L37" s="545"/>
      <c r="M37" s="545"/>
      <c r="N37" s="545"/>
      <c r="O37" s="1472"/>
      <c r="P37" s="1472"/>
      <c r="Q37" s="1472"/>
      <c r="R37" s="1472"/>
      <c r="S37" s="1472"/>
      <c r="T37" s="1472">
        <v>32025.766238585897</v>
      </c>
      <c r="U37" s="1472">
        <v>34568.942795861774</v>
      </c>
      <c r="V37" s="1472">
        <v>26954.601780129306</v>
      </c>
      <c r="W37" s="1472">
        <v>18992.875197559937</v>
      </c>
      <c r="X37" s="1386">
        <v>27030.10582441543</v>
      </c>
      <c r="Y37" s="1386">
        <v>36209.771893252946</v>
      </c>
      <c r="Z37" s="1386">
        <v>35253.13659231933</v>
      </c>
      <c r="AA37" s="1386">
        <v>15155.68449362402</v>
      </c>
      <c r="AB37" s="1386">
        <v>13182.036506749642</v>
      </c>
      <c r="AC37" s="1386">
        <v>11856.252429402715</v>
      </c>
      <c r="AD37" s="1386">
        <v>-7214.653116407957</v>
      </c>
      <c r="AE37" s="1386">
        <v>3693.0245147586038</v>
      </c>
      <c r="AF37" s="1386"/>
      <c r="AG37" s="1032" t="s">
        <v>506</v>
      </c>
      <c r="AY37" s="256"/>
    </row>
    <row r="38" spans="1:51" s="75" customFormat="1" ht="17.100000000000001" customHeight="1" x14ac:dyDescent="0.2">
      <c r="A38" s="406" t="s">
        <v>1263</v>
      </c>
      <c r="C38" s="233" t="s">
        <v>153</v>
      </c>
      <c r="D38" s="545"/>
      <c r="E38" s="915"/>
      <c r="F38" s="915"/>
      <c r="G38" s="915"/>
      <c r="H38" s="915"/>
      <c r="I38" s="915"/>
      <c r="J38" s="545"/>
      <c r="K38" s="545"/>
      <c r="L38" s="545"/>
      <c r="M38" s="545"/>
      <c r="N38" s="545"/>
      <c r="O38" s="1472"/>
      <c r="P38" s="1472"/>
      <c r="Q38" s="1472"/>
      <c r="R38" s="1472"/>
      <c r="S38" s="1472"/>
      <c r="T38" s="1472">
        <v>368699.0467987812</v>
      </c>
      <c r="U38" s="1472">
        <v>357440.90601004974</v>
      </c>
      <c r="V38" s="1472">
        <v>403436.70036720537</v>
      </c>
      <c r="W38" s="1472">
        <v>385826.41721567663</v>
      </c>
      <c r="X38" s="1386">
        <v>443482.7065085349</v>
      </c>
      <c r="Y38" s="1386">
        <v>384084.4025342642</v>
      </c>
      <c r="Z38" s="1386">
        <v>389770.46461033286</v>
      </c>
      <c r="AA38" s="1386">
        <v>401931.41648909292</v>
      </c>
      <c r="AB38" s="1386">
        <v>361970.47209866997</v>
      </c>
      <c r="AC38" s="1386">
        <v>398051.44941867032</v>
      </c>
      <c r="AD38" s="1386">
        <v>361274.12947291316</v>
      </c>
      <c r="AE38" s="1386">
        <v>403075.07093407708</v>
      </c>
      <c r="AF38" s="1386"/>
      <c r="AG38" s="1032" t="s">
        <v>505</v>
      </c>
      <c r="AY38" s="256"/>
    </row>
    <row r="39" spans="1:51" s="75" customFormat="1" ht="17.100000000000001" customHeight="1" x14ac:dyDescent="0.2">
      <c r="A39" s="406" t="s">
        <v>1264</v>
      </c>
      <c r="C39" s="235" t="s">
        <v>1310</v>
      </c>
      <c r="D39" s="546"/>
      <c r="E39" s="916"/>
      <c r="F39" s="916"/>
      <c r="G39" s="916"/>
      <c r="H39" s="916"/>
      <c r="I39" s="916"/>
      <c r="J39" s="546"/>
      <c r="K39" s="546"/>
      <c r="L39" s="546"/>
      <c r="M39" s="546"/>
      <c r="N39" s="546"/>
      <c r="O39" s="1476"/>
      <c r="P39" s="1476"/>
      <c r="Q39" s="1476"/>
      <c r="R39" s="1476"/>
      <c r="S39" s="1476"/>
      <c r="T39" s="1476">
        <v>615073.25932373141</v>
      </c>
      <c r="U39" s="1476">
        <v>638241.11025586899</v>
      </c>
      <c r="V39" s="1476">
        <v>658306.1927946622</v>
      </c>
      <c r="W39" s="1472">
        <v>652887.91092060634</v>
      </c>
      <c r="X39" s="1386">
        <v>647387.08828424779</v>
      </c>
      <c r="Y39" s="1386">
        <v>637937.10854710068</v>
      </c>
      <c r="Z39" s="1386">
        <v>620941.86632158363</v>
      </c>
      <c r="AA39" s="1386">
        <v>601373.37143280928</v>
      </c>
      <c r="AB39" s="1386">
        <v>579963.36532438872</v>
      </c>
      <c r="AC39" s="1386">
        <v>586615.66124072566</v>
      </c>
      <c r="AD39" s="1386">
        <v>573661.03800813272</v>
      </c>
      <c r="AE39" s="1386">
        <v>540111.04888933047</v>
      </c>
      <c r="AF39" s="1386"/>
      <c r="AG39" s="1032" t="s">
        <v>503</v>
      </c>
      <c r="AY39" s="256"/>
    </row>
    <row r="40" spans="1:51" s="75" customFormat="1" ht="17.100000000000001" customHeight="1" x14ac:dyDescent="0.2">
      <c r="A40" s="406" t="s">
        <v>1265</v>
      </c>
      <c r="C40" s="549" t="s">
        <v>502</v>
      </c>
      <c r="D40" s="550"/>
      <c r="E40" s="918"/>
      <c r="F40" s="918"/>
      <c r="G40" s="918"/>
      <c r="H40" s="918"/>
      <c r="I40" s="918"/>
      <c r="J40" s="550"/>
      <c r="K40" s="550"/>
      <c r="L40" s="550"/>
      <c r="M40" s="550"/>
      <c r="N40" s="550"/>
      <c r="O40" s="1477"/>
      <c r="P40" s="1477"/>
      <c r="Q40" s="1477"/>
      <c r="R40" s="1477"/>
      <c r="S40" s="1477"/>
      <c r="T40" s="1477">
        <v>11547821.376810569</v>
      </c>
      <c r="U40" s="1477">
        <v>11577510.004792992</v>
      </c>
      <c r="V40" s="1477">
        <v>12068517.74338082</v>
      </c>
      <c r="W40" s="1478">
        <v>11947558.112413168</v>
      </c>
      <c r="X40" s="1479">
        <v>12421077.706388947</v>
      </c>
      <c r="Y40" s="1479">
        <v>12405835.195944013</v>
      </c>
      <c r="Z40" s="1479">
        <v>12585964.913479133</v>
      </c>
      <c r="AA40" s="1479">
        <v>12580638.819362447</v>
      </c>
      <c r="AB40" s="1479">
        <v>12375576.237159524</v>
      </c>
      <c r="AC40" s="1479">
        <v>11398900.365915852</v>
      </c>
      <c r="AD40" s="1479">
        <v>11910998.654464304</v>
      </c>
      <c r="AE40" s="1479">
        <v>11916826.042649118</v>
      </c>
      <c r="AF40" s="1479"/>
      <c r="AG40" s="1151" t="s">
        <v>1435</v>
      </c>
      <c r="AY40" s="256"/>
    </row>
    <row r="41" spans="1:51" s="75" customFormat="1" ht="17.100000000000001" customHeight="1" x14ac:dyDescent="0.2">
      <c r="A41" s="406" t="s">
        <v>1266</v>
      </c>
      <c r="C41" s="547" t="s">
        <v>1745</v>
      </c>
      <c r="D41" s="1149"/>
      <c r="E41" s="1150"/>
      <c r="F41" s="1150"/>
      <c r="G41" s="1150"/>
      <c r="H41" s="1150"/>
      <c r="I41" s="1150"/>
      <c r="J41" s="1149"/>
      <c r="K41" s="1149"/>
      <c r="L41" s="1149"/>
      <c r="M41" s="1149"/>
      <c r="N41" s="1149"/>
      <c r="O41" s="1471"/>
      <c r="P41" s="1471"/>
      <c r="Q41" s="1471"/>
      <c r="R41" s="1471"/>
      <c r="S41" s="1471"/>
      <c r="T41" s="1471">
        <v>544761.2136504082</v>
      </c>
      <c r="U41" s="1471">
        <v>533739.73677876941</v>
      </c>
      <c r="V41" s="1471">
        <v>545350.42920095462</v>
      </c>
      <c r="W41" s="1471">
        <v>534361.92521135567</v>
      </c>
      <c r="X41" s="1475">
        <v>589950.02452913148</v>
      </c>
      <c r="Y41" s="1475">
        <v>586236.73414815112</v>
      </c>
      <c r="Z41" s="1475">
        <v>579616.97960414144</v>
      </c>
      <c r="AA41" s="1475">
        <v>599854.13287716825</v>
      </c>
      <c r="AB41" s="1475">
        <v>608014.26162197127</v>
      </c>
      <c r="AC41" s="1475">
        <v>599603.5567132323</v>
      </c>
      <c r="AD41" s="1475">
        <v>628355.94773537223</v>
      </c>
      <c r="AE41" s="1475">
        <v>980470.51496651163</v>
      </c>
      <c r="AF41" s="1475"/>
      <c r="AG41" s="1152" t="s">
        <v>1436</v>
      </c>
      <c r="AY41" s="256"/>
    </row>
    <row r="42" spans="1:51" s="75" customFormat="1" ht="17.100000000000001" customHeight="1" x14ac:dyDescent="0.2">
      <c r="A42" s="406"/>
      <c r="C42" s="233" t="s">
        <v>1743</v>
      </c>
      <c r="D42" s="545"/>
      <c r="E42" s="915"/>
      <c r="F42" s="915"/>
      <c r="G42" s="915"/>
      <c r="H42" s="915"/>
      <c r="I42" s="915"/>
      <c r="J42" s="545"/>
      <c r="K42" s="545"/>
      <c r="L42" s="545"/>
      <c r="M42" s="545"/>
      <c r="N42" s="545"/>
      <c r="O42" s="1472"/>
      <c r="P42" s="1472"/>
      <c r="Q42" s="1472"/>
      <c r="R42" s="1472"/>
      <c r="S42" s="1472"/>
      <c r="T42" s="1472">
        <v>604109.32304271345</v>
      </c>
      <c r="U42" s="1472">
        <v>587530.30492718332</v>
      </c>
      <c r="V42" s="1472">
        <v>604003.55476436915</v>
      </c>
      <c r="W42" s="1472">
        <v>589648.87974664941</v>
      </c>
      <c r="X42" s="1472">
        <v>644174.37041537138</v>
      </c>
      <c r="Y42" s="1472">
        <v>642700.82611024182</v>
      </c>
      <c r="Z42" s="1472">
        <v>632506.61539079517</v>
      </c>
      <c r="AA42" s="1472">
        <v>650838.48338162794</v>
      </c>
      <c r="AB42" s="1472">
        <v>659892.25630587572</v>
      </c>
      <c r="AC42" s="1472">
        <v>657719.3477367406</v>
      </c>
      <c r="AD42" s="1472">
        <v>691897.29848820693</v>
      </c>
      <c r="AE42" s="1472">
        <v>1011434.0772057106</v>
      </c>
      <c r="AF42" s="1472"/>
      <c r="AG42" s="1032" t="s">
        <v>1424</v>
      </c>
      <c r="AY42" s="256"/>
    </row>
    <row r="43" spans="1:51" s="75" customFormat="1" ht="17.100000000000001" customHeight="1" x14ac:dyDescent="0.2">
      <c r="A43" s="406"/>
      <c r="C43" s="235" t="s">
        <v>1744</v>
      </c>
      <c r="D43" s="546"/>
      <c r="E43" s="916"/>
      <c r="F43" s="916"/>
      <c r="G43" s="916"/>
      <c r="H43" s="916"/>
      <c r="I43" s="916"/>
      <c r="J43" s="546"/>
      <c r="K43" s="546"/>
      <c r="L43" s="546"/>
      <c r="M43" s="546"/>
      <c r="N43" s="546"/>
      <c r="O43" s="1476"/>
      <c r="P43" s="1476"/>
      <c r="Q43" s="1476"/>
      <c r="R43" s="1476"/>
      <c r="S43" s="1476"/>
      <c r="T43" s="1476">
        <v>59348.109392305239</v>
      </c>
      <c r="U43" s="1476">
        <v>53790.56814841395</v>
      </c>
      <c r="V43" s="1476">
        <v>58653.125563414571</v>
      </c>
      <c r="W43" s="1476">
        <v>55286.954535293742</v>
      </c>
      <c r="X43" s="1476">
        <v>54224.345886239913</v>
      </c>
      <c r="Y43" s="1476">
        <v>56464.09196209073</v>
      </c>
      <c r="Z43" s="1476">
        <v>52889.635786653766</v>
      </c>
      <c r="AA43" s="1476">
        <v>50984.350504459711</v>
      </c>
      <c r="AB43" s="1476">
        <v>51877.994683904486</v>
      </c>
      <c r="AC43" s="1476">
        <v>58115.791023508333</v>
      </c>
      <c r="AD43" s="1476">
        <v>63541.350752834667</v>
      </c>
      <c r="AE43" s="1476">
        <v>30963.562239198989</v>
      </c>
      <c r="AF43" s="1472"/>
      <c r="AG43" s="1033" t="s">
        <v>1425</v>
      </c>
      <c r="AY43" s="256"/>
    </row>
    <row r="44" spans="1:51" s="75" customFormat="1" ht="17.100000000000001" customHeight="1" x14ac:dyDescent="0.2">
      <c r="A44" s="406" t="s">
        <v>1267</v>
      </c>
      <c r="C44" s="235" t="s">
        <v>1753</v>
      </c>
      <c r="D44" s="546"/>
      <c r="E44" s="916"/>
      <c r="F44" s="916"/>
      <c r="G44" s="916"/>
      <c r="H44" s="916"/>
      <c r="I44" s="916"/>
      <c r="J44" s="546"/>
      <c r="K44" s="546"/>
      <c r="L44" s="546"/>
      <c r="M44" s="546"/>
      <c r="N44" s="546"/>
      <c r="O44" s="1476"/>
      <c r="P44" s="1476"/>
      <c r="Q44" s="1476"/>
      <c r="R44" s="1476"/>
      <c r="S44" s="1476"/>
      <c r="T44" s="1476">
        <v>12092582.590460978</v>
      </c>
      <c r="U44" s="1476">
        <v>12111249.741571762</v>
      </c>
      <c r="V44" s="1476">
        <v>12613868.172581775</v>
      </c>
      <c r="W44" s="1478">
        <v>12481920.037624523</v>
      </c>
      <c r="X44" s="1479">
        <v>13011027.730918078</v>
      </c>
      <c r="Y44" s="1479">
        <v>12992071.930092163</v>
      </c>
      <c r="Z44" s="1479">
        <v>13165581.893083274</v>
      </c>
      <c r="AA44" s="1479">
        <v>13180492.952239614</v>
      </c>
      <c r="AB44" s="1479">
        <v>12983590.498781495</v>
      </c>
      <c r="AC44" s="1479">
        <v>11998503.922629084</v>
      </c>
      <c r="AD44" s="1479">
        <v>12539354.602199677</v>
      </c>
      <c r="AE44" s="1479">
        <v>12897296.55761563</v>
      </c>
      <c r="AF44" s="1479"/>
      <c r="AG44" s="1151" t="s">
        <v>1437</v>
      </c>
      <c r="AY44" s="256"/>
    </row>
    <row r="45" spans="1:51" s="75" customFormat="1" ht="17.100000000000001" customHeight="1" x14ac:dyDescent="0.2">
      <c r="A45" s="406" t="s">
        <v>1268</v>
      </c>
      <c r="C45" s="233" t="s">
        <v>1754</v>
      </c>
      <c r="D45" s="545"/>
      <c r="E45" s="915"/>
      <c r="F45" s="915"/>
      <c r="G45" s="915"/>
      <c r="H45" s="915"/>
      <c r="I45" s="915"/>
      <c r="J45" s="545"/>
      <c r="K45" s="545"/>
      <c r="L45" s="545"/>
      <c r="M45" s="545"/>
      <c r="N45" s="545"/>
      <c r="O45" s="1472"/>
      <c r="P45" s="1472"/>
      <c r="Q45" s="1472"/>
      <c r="R45" s="1472"/>
      <c r="S45" s="1472"/>
      <c r="T45" s="1472">
        <v>934230.19423247012</v>
      </c>
      <c r="U45" s="1472">
        <v>873245.52843771444</v>
      </c>
      <c r="V45" s="1472">
        <v>811008.12562526134</v>
      </c>
      <c r="W45" s="1471">
        <v>791815.0275894939</v>
      </c>
      <c r="X45" s="1475">
        <v>847960.83448528161</v>
      </c>
      <c r="Y45" s="1475">
        <v>825491.71041015221</v>
      </c>
      <c r="Z45" s="1475">
        <v>737228.60683777137</v>
      </c>
      <c r="AA45" s="1475">
        <v>678134.22387168696</v>
      </c>
      <c r="AB45" s="1475">
        <v>812343.92513629305</v>
      </c>
      <c r="AC45" s="1475">
        <v>1297294.3599966194</v>
      </c>
      <c r="AD45" s="1475">
        <v>1143413.8421490139</v>
      </c>
      <c r="AE45" s="1475">
        <v>1060792.2193064142</v>
      </c>
      <c r="AF45" s="1475"/>
      <c r="AG45" s="1152" t="s">
        <v>1438</v>
      </c>
      <c r="AY45" s="256"/>
    </row>
    <row r="46" spans="1:51" s="75" customFormat="1" ht="17.100000000000001" customHeight="1" x14ac:dyDescent="0.2">
      <c r="A46" s="406" t="s">
        <v>1269</v>
      </c>
      <c r="C46" s="233" t="s">
        <v>1351</v>
      </c>
      <c r="D46" s="545"/>
      <c r="E46" s="915"/>
      <c r="F46" s="915"/>
      <c r="G46" s="915"/>
      <c r="H46" s="915"/>
      <c r="I46" s="915"/>
      <c r="J46" s="545"/>
      <c r="K46" s="545"/>
      <c r="L46" s="545"/>
      <c r="M46" s="545"/>
      <c r="N46" s="545"/>
      <c r="O46" s="1472"/>
      <c r="P46" s="1472"/>
      <c r="Q46" s="1472"/>
      <c r="R46" s="1472"/>
      <c r="S46" s="1472"/>
      <c r="T46" s="1472">
        <v>-450785.4582509133</v>
      </c>
      <c r="U46" s="1472">
        <v>-522840.67723437981</v>
      </c>
      <c r="V46" s="1472">
        <v>-591783.59692403744</v>
      </c>
      <c r="W46" s="1472">
        <v>-604322.33029220602</v>
      </c>
      <c r="X46" s="1386">
        <v>-568548.08389145415</v>
      </c>
      <c r="Y46" s="1386">
        <v>-529850.77967728174</v>
      </c>
      <c r="Z46" s="1386">
        <v>-590993.76491001726</v>
      </c>
      <c r="AA46" s="1386">
        <v>-641590.09506996663</v>
      </c>
      <c r="AB46" s="1386">
        <v>-570709.64115209144</v>
      </c>
      <c r="AC46" s="1386">
        <v>-398117.8704345912</v>
      </c>
      <c r="AD46" s="1386">
        <v>-605613.39413260214</v>
      </c>
      <c r="AE46" s="1386">
        <v>-620728.8977675112</v>
      </c>
      <c r="AF46" s="1386"/>
      <c r="AG46" s="1032" t="s">
        <v>1424</v>
      </c>
      <c r="AY46" s="256"/>
    </row>
    <row r="47" spans="1:51" s="75" customFormat="1" ht="17.100000000000001" customHeight="1" x14ac:dyDescent="0.2">
      <c r="A47" s="406" t="s">
        <v>1270</v>
      </c>
      <c r="C47" s="233" t="s">
        <v>1752</v>
      </c>
      <c r="D47" s="545"/>
      <c r="E47" s="915"/>
      <c r="F47" s="915"/>
      <c r="G47" s="915"/>
      <c r="H47" s="915"/>
      <c r="I47" s="915"/>
      <c r="J47" s="545"/>
      <c r="K47" s="545"/>
      <c r="L47" s="545"/>
      <c r="M47" s="545"/>
      <c r="N47" s="545"/>
      <c r="O47" s="1472"/>
      <c r="P47" s="1472"/>
      <c r="Q47" s="1472"/>
      <c r="R47" s="1472"/>
      <c r="S47" s="1472"/>
      <c r="T47" s="1472">
        <v>1386686.9678531028</v>
      </c>
      <c r="U47" s="1472">
        <v>1411190.0937355654</v>
      </c>
      <c r="V47" s="1472">
        <v>1436403.1974413213</v>
      </c>
      <c r="W47" s="1472">
        <v>1494892.4898761543</v>
      </c>
      <c r="X47" s="1386">
        <v>1477009.9998329342</v>
      </c>
      <c r="Y47" s="1386">
        <v>1457666.9181252171</v>
      </c>
      <c r="Z47" s="1386">
        <v>1472743.9229631079</v>
      </c>
      <c r="AA47" s="1386">
        <v>1508004.896259635</v>
      </c>
      <c r="AB47" s="1386">
        <v>1498483.5938712833</v>
      </c>
      <c r="AC47" s="1386">
        <v>1582692.5908006823</v>
      </c>
      <c r="AD47" s="1386">
        <v>1701016.8280119982</v>
      </c>
      <c r="AE47" s="1386">
        <v>1777076.3896355017</v>
      </c>
      <c r="AF47" s="1386"/>
      <c r="AG47" s="1032" t="s">
        <v>1425</v>
      </c>
      <c r="AY47" s="256"/>
    </row>
    <row r="48" spans="1:51" s="75" customFormat="1" ht="17.100000000000001" customHeight="1" x14ac:dyDescent="0.2">
      <c r="A48" s="406" t="s">
        <v>1271</v>
      </c>
      <c r="C48" s="233" t="s">
        <v>1311</v>
      </c>
      <c r="D48" s="545"/>
      <c r="E48" s="915"/>
      <c r="F48" s="915"/>
      <c r="G48" s="915"/>
      <c r="H48" s="915"/>
      <c r="I48" s="915"/>
      <c r="J48" s="545"/>
      <c r="K48" s="545"/>
      <c r="L48" s="545"/>
      <c r="M48" s="545"/>
      <c r="N48" s="545"/>
      <c r="O48" s="1472"/>
      <c r="P48" s="1472"/>
      <c r="Q48" s="1472"/>
      <c r="R48" s="1472"/>
      <c r="S48" s="1472"/>
      <c r="T48" s="1472">
        <v>-155760.04092982219</v>
      </c>
      <c r="U48" s="1472">
        <v>-195909.71168317375</v>
      </c>
      <c r="V48" s="1472">
        <v>-208491.75920581666</v>
      </c>
      <c r="W48" s="1472">
        <v>-287628.38878207892</v>
      </c>
      <c r="X48" s="1386">
        <v>-263690.14856661938</v>
      </c>
      <c r="Y48" s="1386">
        <v>-321128.55129563843</v>
      </c>
      <c r="Z48" s="1386">
        <v>-362124.93943354511</v>
      </c>
      <c r="AA48" s="1386">
        <v>-399807.54919754382</v>
      </c>
      <c r="AB48" s="1386">
        <v>-325305.39016045746</v>
      </c>
      <c r="AC48" s="1386">
        <v>-147699.31125341792</v>
      </c>
      <c r="AD48" s="1386">
        <v>-209715.70247339222</v>
      </c>
      <c r="AE48" s="1386">
        <v>-326999.28359621455</v>
      </c>
      <c r="AF48" s="1386"/>
      <c r="AG48" s="1032" t="s">
        <v>757</v>
      </c>
      <c r="AY48" s="256"/>
    </row>
    <row r="49" spans="1:51" s="75" customFormat="1" ht="17.100000000000001" customHeight="1" x14ac:dyDescent="0.2">
      <c r="A49" s="406" t="s">
        <v>1272</v>
      </c>
      <c r="C49" s="237" t="s">
        <v>1312</v>
      </c>
      <c r="D49" s="548"/>
      <c r="E49" s="917"/>
      <c r="F49" s="917"/>
      <c r="G49" s="917"/>
      <c r="H49" s="917"/>
      <c r="I49" s="917"/>
      <c r="J49" s="548"/>
      <c r="K49" s="548"/>
      <c r="L49" s="548"/>
      <c r="M49" s="548"/>
      <c r="N49" s="548"/>
      <c r="O49" s="1473"/>
      <c r="P49" s="1473"/>
      <c r="Q49" s="1473"/>
      <c r="R49" s="1473"/>
      <c r="S49" s="1473"/>
      <c r="T49" s="1473">
        <v>154088.7255601029</v>
      </c>
      <c r="U49" s="1473">
        <v>180805.82361970263</v>
      </c>
      <c r="V49" s="1473">
        <v>174880.28431379408</v>
      </c>
      <c r="W49" s="1473">
        <v>188873.25678762453</v>
      </c>
      <c r="X49" s="1474">
        <v>203189.06711042087</v>
      </c>
      <c r="Y49" s="1474">
        <v>218804.12325785536</v>
      </c>
      <c r="Z49" s="1474">
        <v>217603.38821822585</v>
      </c>
      <c r="AA49" s="1474">
        <v>211526.97187956242</v>
      </c>
      <c r="AB49" s="1474">
        <v>209875.36257755855</v>
      </c>
      <c r="AC49" s="1474">
        <v>260418.95088394629</v>
      </c>
      <c r="AD49" s="1474">
        <v>257726.11074301027</v>
      </c>
      <c r="AE49" s="1474">
        <v>231444.01103463833</v>
      </c>
      <c r="AF49" s="1474"/>
      <c r="AG49" s="1033" t="s">
        <v>758</v>
      </c>
      <c r="AY49" s="256"/>
    </row>
    <row r="50" spans="1:51" s="75" customFormat="1" ht="17.100000000000001" customHeight="1" x14ac:dyDescent="0.2">
      <c r="A50" s="406" t="s">
        <v>1273</v>
      </c>
      <c r="C50" s="233" t="s">
        <v>422</v>
      </c>
      <c r="D50" s="545"/>
      <c r="E50" s="915"/>
      <c r="F50" s="915"/>
      <c r="G50" s="915"/>
      <c r="H50" s="915"/>
      <c r="I50" s="915"/>
      <c r="J50" s="545"/>
      <c r="K50" s="545"/>
      <c r="L50" s="545"/>
      <c r="M50" s="545"/>
      <c r="N50" s="545"/>
      <c r="O50" s="1472"/>
      <c r="P50" s="1472"/>
      <c r="Q50" s="1472"/>
      <c r="R50" s="1472"/>
      <c r="S50" s="1472"/>
      <c r="T50" s="1472">
        <v>13026812.784693448</v>
      </c>
      <c r="U50" s="1472">
        <v>12984495.270009477</v>
      </c>
      <c r="V50" s="1472">
        <v>13424876.298207037</v>
      </c>
      <c r="W50" s="1472">
        <v>13273735.065214017</v>
      </c>
      <c r="X50" s="1475">
        <v>13858988.565403359</v>
      </c>
      <c r="Y50" s="1475">
        <v>13817563.640502315</v>
      </c>
      <c r="Z50" s="1475">
        <v>13902810.499921046</v>
      </c>
      <c r="AA50" s="1475">
        <v>13858627.176111301</v>
      </c>
      <c r="AB50" s="1475">
        <v>13795934.423917787</v>
      </c>
      <c r="AC50" s="1475">
        <v>13295798.282625703</v>
      </c>
      <c r="AD50" s="1475">
        <v>13682768.444348691</v>
      </c>
      <c r="AE50" s="1475">
        <v>13958088.776922045</v>
      </c>
      <c r="AF50" s="1386"/>
      <c r="AG50" s="1032" t="s">
        <v>631</v>
      </c>
      <c r="AY50" s="256"/>
    </row>
    <row r="51" spans="1:51" s="75" customFormat="1" ht="17.100000000000001" customHeight="1" x14ac:dyDescent="0.2">
      <c r="A51" s="406" t="s">
        <v>1275</v>
      </c>
      <c r="C51" s="233" t="s">
        <v>1351</v>
      </c>
      <c r="D51" s="545"/>
      <c r="E51" s="915"/>
      <c r="F51" s="915"/>
      <c r="G51" s="915"/>
      <c r="H51" s="915"/>
      <c r="I51" s="915"/>
      <c r="J51" s="545"/>
      <c r="K51" s="545"/>
      <c r="L51" s="545"/>
      <c r="M51" s="545"/>
      <c r="N51" s="545"/>
      <c r="O51" s="1472"/>
      <c r="P51" s="1472"/>
      <c r="Q51" s="1472"/>
      <c r="R51" s="1472"/>
      <c r="S51" s="1472"/>
      <c r="T51" s="1472">
        <v>2032213.6306281532</v>
      </c>
      <c r="U51" s="1472">
        <v>1844717.1070010413</v>
      </c>
      <c r="V51" s="1472">
        <v>2110516.8251432106</v>
      </c>
      <c r="W51" s="1472">
        <v>1986165.3649416517</v>
      </c>
      <c r="X51" s="1386">
        <v>2545488.4380049352</v>
      </c>
      <c r="Y51" s="1386">
        <v>2645206.9779360755</v>
      </c>
      <c r="Z51" s="1386">
        <v>2563973.9188651908</v>
      </c>
      <c r="AA51" s="1386">
        <v>2286204.2702302411</v>
      </c>
      <c r="AB51" s="1386">
        <v>2208964.0850442438</v>
      </c>
      <c r="AC51" s="1386">
        <v>1554969.9455724275</v>
      </c>
      <c r="AD51" s="1386">
        <v>1853330.0134247406</v>
      </c>
      <c r="AE51" s="1386">
        <v>1692303.6011752794</v>
      </c>
      <c r="AF51" s="1386"/>
      <c r="AG51" s="1032" t="s">
        <v>1424</v>
      </c>
      <c r="AY51" s="256"/>
    </row>
    <row r="52" spans="1:51" s="75" customFormat="1" ht="17.100000000000001" customHeight="1" x14ac:dyDescent="0.2">
      <c r="A52" s="406" t="s">
        <v>1276</v>
      </c>
      <c r="C52" s="233" t="s">
        <v>1752</v>
      </c>
      <c r="D52" s="545"/>
      <c r="E52" s="915"/>
      <c r="F52" s="915"/>
      <c r="G52" s="915"/>
      <c r="H52" s="915"/>
      <c r="I52" s="915"/>
      <c r="J52" s="545"/>
      <c r="K52" s="545"/>
      <c r="L52" s="545"/>
      <c r="M52" s="545"/>
      <c r="N52" s="545"/>
      <c r="O52" s="1472"/>
      <c r="P52" s="1472"/>
      <c r="Q52" s="1472"/>
      <c r="R52" s="1472"/>
      <c r="S52" s="1472"/>
      <c r="T52" s="1472">
        <v>1884498.8336844824</v>
      </c>
      <c r="U52" s="1472">
        <v>1896488.5263513098</v>
      </c>
      <c r="V52" s="1472">
        <v>1932530.5783816185</v>
      </c>
      <c r="W52" s="1472">
        <v>1983655.2954079369</v>
      </c>
      <c r="X52" s="1386">
        <v>2024358.7362384377</v>
      </c>
      <c r="Y52" s="1386">
        <v>2005342.6888475018</v>
      </c>
      <c r="Z52" s="1386">
        <v>2007374.3954703901</v>
      </c>
      <c r="AA52" s="1386">
        <v>2079196.1648340297</v>
      </c>
      <c r="AB52" s="1386">
        <v>2081273.5068556932</v>
      </c>
      <c r="AC52" s="1386">
        <v>2161125.4335368951</v>
      </c>
      <c r="AD52" s="1386">
        <v>2308757.8026392953</v>
      </c>
      <c r="AE52" s="1386">
        <v>2739617.4111071266</v>
      </c>
      <c r="AF52" s="1386"/>
      <c r="AG52" s="1032" t="s">
        <v>1425</v>
      </c>
      <c r="AY52" s="256"/>
    </row>
    <row r="53" spans="1:51" s="75" customFormat="1" ht="17.100000000000001" customHeight="1" x14ac:dyDescent="0.2">
      <c r="A53" s="406" t="s">
        <v>1277</v>
      </c>
      <c r="C53" s="233" t="s">
        <v>1311</v>
      </c>
      <c r="D53" s="545"/>
      <c r="E53" s="915"/>
      <c r="F53" s="915"/>
      <c r="G53" s="915"/>
      <c r="H53" s="915"/>
      <c r="I53" s="915"/>
      <c r="J53" s="545"/>
      <c r="K53" s="545"/>
      <c r="L53" s="545"/>
      <c r="M53" s="545"/>
      <c r="N53" s="545"/>
      <c r="O53" s="1472"/>
      <c r="P53" s="1472"/>
      <c r="Q53" s="1472"/>
      <c r="R53" s="1472"/>
      <c r="S53" s="1472"/>
      <c r="T53" s="1472">
        <v>8948590.5068876836</v>
      </c>
      <c r="U53" s="1472">
        <v>9055695.5240501184</v>
      </c>
      <c r="V53" s="1472">
        <v>9200130.1723542884</v>
      </c>
      <c r="W53" s="1472">
        <v>9108281.6620878167</v>
      </c>
      <c r="X53" s="1386">
        <v>9079377.141409833</v>
      </c>
      <c r="Y53" s="1386">
        <v>8941344.6895719077</v>
      </c>
      <c r="Z53" s="1386">
        <v>9106014.6005410459</v>
      </c>
      <c r="AA53" s="1386">
        <v>9273391.379875876</v>
      </c>
      <c r="AB53" s="1386">
        <v>9288255.3406667896</v>
      </c>
      <c r="AC53" s="1386">
        <v>9311733.4994773455</v>
      </c>
      <c r="AD53" s="1386">
        <v>9253950.7255424913</v>
      </c>
      <c r="AE53" s="1386">
        <v>9284831.0643266439</v>
      </c>
      <c r="AF53" s="1386"/>
      <c r="AG53" s="1032" t="s">
        <v>757</v>
      </c>
      <c r="AY53" s="256"/>
    </row>
    <row r="54" spans="1:51" s="257" customFormat="1" ht="17.100000000000001" customHeight="1" x14ac:dyDescent="0.2">
      <c r="A54" s="406" t="s">
        <v>1278</v>
      </c>
      <c r="C54" s="237" t="s">
        <v>1312</v>
      </c>
      <c r="D54" s="548"/>
      <c r="E54" s="917"/>
      <c r="F54" s="917"/>
      <c r="G54" s="917"/>
      <c r="H54" s="917"/>
      <c r="I54" s="917"/>
      <c r="J54" s="548"/>
      <c r="K54" s="548"/>
      <c r="L54" s="548"/>
      <c r="M54" s="548"/>
      <c r="N54" s="548"/>
      <c r="O54" s="1473"/>
      <c r="P54" s="1473"/>
      <c r="Q54" s="1473"/>
      <c r="R54" s="1473"/>
      <c r="S54" s="1473"/>
      <c r="T54" s="1473">
        <v>161509.81349312823</v>
      </c>
      <c r="U54" s="1473">
        <v>187594.11260700694</v>
      </c>
      <c r="V54" s="1473">
        <v>181698.7223279188</v>
      </c>
      <c r="W54" s="1473">
        <v>195632.74277661412</v>
      </c>
      <c r="X54" s="1474">
        <v>209764.2497501531</v>
      </c>
      <c r="Y54" s="1474">
        <v>225669.28414683242</v>
      </c>
      <c r="Z54" s="1474">
        <v>225447.58504441837</v>
      </c>
      <c r="AA54" s="1474">
        <v>219835.36117115451</v>
      </c>
      <c r="AB54" s="1474">
        <v>217441.49135105996</v>
      </c>
      <c r="AC54" s="1474">
        <v>267969.40403903386</v>
      </c>
      <c r="AD54" s="1474">
        <v>266729.90274216043</v>
      </c>
      <c r="AE54" s="1474">
        <v>241336.7003129948</v>
      </c>
      <c r="AF54" s="1474"/>
      <c r="AG54" s="1033" t="s">
        <v>758</v>
      </c>
      <c r="AY54" s="256"/>
    </row>
    <row r="55" spans="1:51" s="45" customFormat="1" ht="17.100000000000001" customHeight="1" x14ac:dyDescent="0.2">
      <c r="A55" s="406" t="s">
        <v>1144</v>
      </c>
      <c r="C55" s="1603" t="s">
        <v>1751</v>
      </c>
      <c r="D55" s="1469"/>
      <c r="E55" s="1469"/>
      <c r="F55" s="1469"/>
      <c r="G55" s="1469"/>
      <c r="H55" s="1469"/>
      <c r="I55" s="1469"/>
      <c r="J55" s="1469"/>
      <c r="K55" s="1469"/>
      <c r="L55" s="1469"/>
      <c r="M55" s="1469"/>
      <c r="N55" s="1469"/>
      <c r="O55" s="1480"/>
      <c r="P55" s="1481"/>
      <c r="Q55" s="1481"/>
      <c r="R55" s="1481"/>
      <c r="S55" s="1481"/>
      <c r="T55" s="1481">
        <v>16925519.430178471</v>
      </c>
      <c r="U55" s="1481">
        <v>16904811.841360822</v>
      </c>
      <c r="V55" s="1481">
        <v>17449430.159835748</v>
      </c>
      <c r="W55" s="1481">
        <v>17420232.604652621</v>
      </c>
      <c r="X55" s="1481">
        <v>18035233.144044589</v>
      </c>
      <c r="Y55" s="1481">
        <v>18120103.97216237</v>
      </c>
      <c r="Z55" s="1481">
        <v>18365567.274735328</v>
      </c>
      <c r="AA55" s="1481">
        <v>18478726.06777763</v>
      </c>
      <c r="AB55" s="1481">
        <v>18308836.425532095</v>
      </c>
      <c r="AC55" s="1481">
        <v>17615425.495217312</v>
      </c>
      <c r="AD55" s="1481">
        <v>18188822.978728648</v>
      </c>
      <c r="AE55" s="1481">
        <v>19217332.627070136</v>
      </c>
      <c r="AF55" s="1481"/>
      <c r="AG55" s="1470"/>
      <c r="AY55" s="47"/>
    </row>
    <row r="56" spans="1:51" ht="5.0999999999999996" customHeight="1" x14ac:dyDescent="0.2">
      <c r="U56" s="44"/>
      <c r="AH56" s="43"/>
      <c r="AY56" s="46"/>
    </row>
    <row r="57" spans="1:51" ht="27" customHeight="1" x14ac:dyDescent="0.2">
      <c r="C57" s="663" t="s">
        <v>1368</v>
      </c>
      <c r="U57" s="44"/>
      <c r="AH57" s="43"/>
      <c r="AY57" s="46"/>
    </row>
    <row r="58" spans="1:51" ht="11.25" customHeight="1" x14ac:dyDescent="0.2">
      <c r="U58" s="44"/>
      <c r="AH58" s="43"/>
      <c r="AY58" s="46"/>
    </row>
    <row r="59" spans="1:51" s="231" customFormat="1" ht="18" customHeight="1" x14ac:dyDescent="0.15">
      <c r="A59" s="486"/>
      <c r="C59" s="229"/>
      <c r="D59" s="229"/>
      <c r="E59" s="229"/>
      <c r="F59" s="551"/>
      <c r="G59" s="551"/>
      <c r="H59" s="229"/>
      <c r="I59" s="229"/>
      <c r="J59" s="229"/>
      <c r="K59" s="230"/>
      <c r="L59" s="230"/>
      <c r="M59" s="230"/>
      <c r="N59" s="230"/>
      <c r="O59" s="1293"/>
      <c r="P59" s="230"/>
      <c r="Q59" s="230"/>
      <c r="R59" s="230"/>
      <c r="S59" s="230"/>
      <c r="T59" s="1293" t="s">
        <v>72</v>
      </c>
      <c r="V59" s="1034"/>
      <c r="AG59" s="1034" t="s">
        <v>759</v>
      </c>
      <c r="AY59" s="232"/>
    </row>
    <row r="60" spans="1:51" s="230" customFormat="1" ht="17.100000000000001" customHeight="1" x14ac:dyDescent="0.2">
      <c r="A60" s="259"/>
      <c r="C60" s="2802" t="s">
        <v>1071</v>
      </c>
      <c r="D60" s="526"/>
      <c r="E60" s="896"/>
      <c r="F60" s="896"/>
      <c r="G60" s="896"/>
      <c r="H60" s="896"/>
      <c r="I60" s="896"/>
      <c r="J60" s="526"/>
      <c r="K60" s="526"/>
      <c r="L60" s="526"/>
      <c r="M60" s="526"/>
      <c r="N60" s="526"/>
      <c r="O60" s="526"/>
      <c r="P60" s="526"/>
      <c r="Q60" s="526"/>
      <c r="R60" s="526"/>
      <c r="S60" s="526"/>
      <c r="T60" s="526" t="s">
        <v>489</v>
      </c>
      <c r="U60" s="526" t="s">
        <v>1232</v>
      </c>
      <c r="V60" s="526" t="s">
        <v>2147</v>
      </c>
      <c r="W60" s="526" t="s">
        <v>414</v>
      </c>
      <c r="X60" s="526" t="s">
        <v>168</v>
      </c>
      <c r="Y60" s="526" t="s">
        <v>428</v>
      </c>
      <c r="Z60" s="526" t="s">
        <v>1668</v>
      </c>
      <c r="AA60" s="526" t="s">
        <v>1677</v>
      </c>
      <c r="AB60" s="526" t="s">
        <v>1776</v>
      </c>
      <c r="AC60" s="526" t="s">
        <v>2148</v>
      </c>
      <c r="AD60" s="526" t="s">
        <v>2149</v>
      </c>
      <c r="AE60" s="526" t="s">
        <v>2150</v>
      </c>
      <c r="AF60" s="2460"/>
      <c r="AG60" s="2760" t="s">
        <v>1242</v>
      </c>
      <c r="AY60" s="258"/>
    </row>
    <row r="61" spans="1:51" s="230" customFormat="1" ht="17.100000000000001" customHeight="1" x14ac:dyDescent="0.2">
      <c r="A61" s="259"/>
      <c r="C61" s="2803"/>
      <c r="D61" s="527"/>
      <c r="E61" s="898"/>
      <c r="F61" s="898"/>
      <c r="G61" s="898"/>
      <c r="H61" s="898"/>
      <c r="I61" s="898"/>
      <c r="J61" s="527"/>
      <c r="K61" s="527"/>
      <c r="L61" s="527"/>
      <c r="M61" s="527"/>
      <c r="N61" s="527"/>
      <c r="O61" s="527"/>
      <c r="P61" s="527"/>
      <c r="Q61" s="527"/>
      <c r="R61" s="527"/>
      <c r="S61" s="527"/>
      <c r="T61" s="527">
        <v>2011</v>
      </c>
      <c r="U61" s="527">
        <v>2012</v>
      </c>
      <c r="V61" s="527">
        <v>2013</v>
      </c>
      <c r="W61" s="527">
        <v>2014</v>
      </c>
      <c r="X61" s="527">
        <v>2015</v>
      </c>
      <c r="Y61" s="527">
        <v>2016</v>
      </c>
      <c r="Z61" s="527">
        <v>2017</v>
      </c>
      <c r="AA61" s="527">
        <v>2018</v>
      </c>
      <c r="AB61" s="527">
        <v>2019</v>
      </c>
      <c r="AC61" s="527">
        <v>2020</v>
      </c>
      <c r="AD61" s="527">
        <v>2021</v>
      </c>
      <c r="AE61" s="527">
        <v>2022</v>
      </c>
      <c r="AF61" s="1148"/>
      <c r="AG61" s="2801"/>
      <c r="AY61" s="258"/>
    </row>
    <row r="62" spans="1:51" s="230" customFormat="1" ht="17.100000000000001" customHeight="1" x14ac:dyDescent="0.2">
      <c r="A62" s="259"/>
      <c r="C62" s="547" t="s">
        <v>1358</v>
      </c>
      <c r="D62" s="234"/>
      <c r="E62" s="919"/>
      <c r="F62" s="920"/>
      <c r="G62" s="920"/>
      <c r="H62" s="920"/>
      <c r="I62" s="920"/>
      <c r="J62" s="734"/>
      <c r="K62" s="234"/>
      <c r="L62" s="234"/>
      <c r="M62" s="234"/>
      <c r="N62" s="234"/>
      <c r="O62" s="734"/>
      <c r="P62" s="234"/>
      <c r="Q62" s="234"/>
      <c r="R62" s="234"/>
      <c r="S62" s="234"/>
      <c r="T62" s="734" t="s">
        <v>71</v>
      </c>
      <c r="U62" s="2424">
        <v>1.2610525006018669</v>
      </c>
      <c r="V62" s="2424">
        <v>1.3157135561034039</v>
      </c>
      <c r="W62" s="2424">
        <v>0.51012704118071905</v>
      </c>
      <c r="X62" s="2424">
        <v>-2.2099172939222811</v>
      </c>
      <c r="Y62" s="2424">
        <v>0.21185335566620278</v>
      </c>
      <c r="Z62" s="2424">
        <v>2.9287630307911483</v>
      </c>
      <c r="AA62" s="2424">
        <v>3.5537376039388002</v>
      </c>
      <c r="AB62" s="2424">
        <v>-0.33256502971023005</v>
      </c>
      <c r="AC62" s="2424">
        <v>-2.8924575379184025</v>
      </c>
      <c r="AD62" s="2424">
        <v>1.9400560210332873</v>
      </c>
      <c r="AE62" s="2424">
        <v>0.95297188213068207</v>
      </c>
      <c r="AF62" s="2424"/>
      <c r="AG62" s="1032" t="s">
        <v>1423</v>
      </c>
      <c r="AY62" s="258"/>
    </row>
    <row r="63" spans="1:51" s="230" customFormat="1" ht="17.100000000000001" customHeight="1" x14ac:dyDescent="0.2">
      <c r="A63" s="259"/>
      <c r="C63" s="233" t="s">
        <v>466</v>
      </c>
      <c r="D63" s="234"/>
      <c r="E63" s="919"/>
      <c r="F63" s="920"/>
      <c r="G63" s="920"/>
      <c r="H63" s="920"/>
      <c r="I63" s="920"/>
      <c r="J63" s="734"/>
      <c r="K63" s="234"/>
      <c r="L63" s="234"/>
      <c r="M63" s="234"/>
      <c r="N63" s="234"/>
      <c r="O63" s="734"/>
      <c r="P63" s="234"/>
      <c r="Q63" s="234"/>
      <c r="R63" s="234"/>
      <c r="S63" s="234"/>
      <c r="T63" s="734" t="s">
        <v>71</v>
      </c>
      <c r="U63" s="2424">
        <v>1.2211146086779978</v>
      </c>
      <c r="V63" s="2424">
        <v>1.2138237069250213</v>
      </c>
      <c r="W63" s="2424">
        <v>0.13514091892075086</v>
      </c>
      <c r="X63" s="2424">
        <v>-2.8417662556717849</v>
      </c>
      <c r="Y63" s="2424">
        <v>-0.2746684881597683</v>
      </c>
      <c r="Z63" s="2424">
        <v>3.1268733179249386</v>
      </c>
      <c r="AA63" s="2424">
        <v>3.8126982220212824</v>
      </c>
      <c r="AB63" s="2424">
        <v>-0.71146369891385008</v>
      </c>
      <c r="AC63" s="2424">
        <v>-3.2813282223849938</v>
      </c>
      <c r="AD63" s="2424">
        <v>1.9047446826880865</v>
      </c>
      <c r="AE63" s="2424">
        <v>0.82717672434664546</v>
      </c>
      <c r="AF63" s="2424"/>
      <c r="AG63" s="1032" t="s">
        <v>1424</v>
      </c>
      <c r="AY63" s="258"/>
    </row>
    <row r="64" spans="1:51" s="230" customFormat="1" ht="17.100000000000001" customHeight="1" x14ac:dyDescent="0.2">
      <c r="A64" s="259"/>
      <c r="C64" s="233" t="s">
        <v>467</v>
      </c>
      <c r="D64" s="234"/>
      <c r="E64" s="919"/>
      <c r="F64" s="920"/>
      <c r="G64" s="920"/>
      <c r="H64" s="920"/>
      <c r="I64" s="920"/>
      <c r="J64" s="734"/>
      <c r="K64" s="234"/>
      <c r="L64" s="234"/>
      <c r="M64" s="234"/>
      <c r="N64" s="234"/>
      <c r="O64" s="773"/>
      <c r="P64" s="234"/>
      <c r="Q64" s="234"/>
      <c r="R64" s="234"/>
      <c r="S64" s="234"/>
      <c r="T64" s="773" t="s">
        <v>71</v>
      </c>
      <c r="U64" s="2424">
        <v>1.5405083469089087</v>
      </c>
      <c r="V64" s="2424">
        <v>2.0264208353030222</v>
      </c>
      <c r="W64" s="2424">
        <v>3.104917068994828</v>
      </c>
      <c r="X64" s="2424">
        <v>2.0363510604340718</v>
      </c>
      <c r="Y64" s="2424">
        <v>3.3251549684855775</v>
      </c>
      <c r="Z64" s="2424">
        <v>1.7052029387848888</v>
      </c>
      <c r="AA64" s="2424">
        <v>1.9319996566543596</v>
      </c>
      <c r="AB64" s="2424">
        <v>2.0840639038655073</v>
      </c>
      <c r="AC64" s="2424">
        <v>-0.48014678248715636</v>
      </c>
      <c r="AD64" s="2424">
        <v>2.1529399239825553</v>
      </c>
      <c r="AE64" s="2424">
        <v>1.7095192159141792</v>
      </c>
      <c r="AF64" s="2424"/>
      <c r="AG64" s="1032" t="s">
        <v>752</v>
      </c>
      <c r="AY64" s="258"/>
    </row>
    <row r="65" spans="1:51" s="230" customFormat="1" ht="17.100000000000001" customHeight="1" x14ac:dyDescent="0.2">
      <c r="A65" s="259"/>
      <c r="C65" s="233" t="s">
        <v>468</v>
      </c>
      <c r="D65" s="234"/>
      <c r="E65" s="919"/>
      <c r="F65" s="920"/>
      <c r="G65" s="920"/>
      <c r="H65" s="920"/>
      <c r="I65" s="920"/>
      <c r="J65" s="734"/>
      <c r="K65" s="234"/>
      <c r="L65" s="234"/>
      <c r="M65" s="234"/>
      <c r="N65" s="234"/>
      <c r="O65" s="734"/>
      <c r="P65" s="234"/>
      <c r="Q65" s="234"/>
      <c r="R65" s="234"/>
      <c r="S65" s="234"/>
      <c r="T65" s="734" t="s">
        <v>71</v>
      </c>
      <c r="U65" s="2424">
        <v>0.88292023685514476</v>
      </c>
      <c r="V65" s="2424">
        <v>2.0058805876540742</v>
      </c>
      <c r="W65" s="2424">
        <v>1.2693748303925778</v>
      </c>
      <c r="X65" s="2424">
        <v>2.1132037853039076</v>
      </c>
      <c r="Y65" s="2424">
        <v>2.7836042785286841</v>
      </c>
      <c r="Z65" s="2424">
        <v>2.7514134759320186</v>
      </c>
      <c r="AA65" s="2424">
        <v>1.9913612941763859</v>
      </c>
      <c r="AB65" s="2424">
        <v>2.6472755963566241</v>
      </c>
      <c r="AC65" s="2424">
        <v>0.14232208487447995</v>
      </c>
      <c r="AD65" s="2424">
        <v>4.1354611231421368</v>
      </c>
      <c r="AE65" s="2424">
        <v>-0.61036044744613438</v>
      </c>
      <c r="AF65" s="2424"/>
      <c r="AG65" s="1032" t="s">
        <v>753</v>
      </c>
      <c r="AY65" s="258"/>
    </row>
    <row r="66" spans="1:51" s="230" customFormat="1" ht="17.100000000000001" customHeight="1" x14ac:dyDescent="0.2">
      <c r="A66" s="259"/>
      <c r="C66" s="237" t="s">
        <v>469</v>
      </c>
      <c r="D66" s="236"/>
      <c r="E66" s="921"/>
      <c r="F66" s="922"/>
      <c r="G66" s="922"/>
      <c r="H66" s="922"/>
      <c r="I66" s="922"/>
      <c r="J66" s="735"/>
      <c r="K66" s="236"/>
      <c r="L66" s="236"/>
      <c r="M66" s="236"/>
      <c r="N66" s="236"/>
      <c r="O66" s="735"/>
      <c r="P66" s="236"/>
      <c r="Q66" s="236"/>
      <c r="R66" s="236"/>
      <c r="S66" s="236"/>
      <c r="T66" s="735" t="s">
        <v>71</v>
      </c>
      <c r="U66" s="2425">
        <v>20.223390601810422</v>
      </c>
      <c r="V66" s="2425">
        <v>2.5161142608286946</v>
      </c>
      <c r="W66" s="2425">
        <v>46.647687067889535</v>
      </c>
      <c r="X66" s="2425">
        <v>0.77738549297801107</v>
      </c>
      <c r="Y66" s="2425">
        <v>12.314178363725103</v>
      </c>
      <c r="Z66" s="2425">
        <v>-14.186913762958287</v>
      </c>
      <c r="AA66" s="2425">
        <v>0.85230037653118984</v>
      </c>
      <c r="AB66" s="2425">
        <v>-8.275612292779277</v>
      </c>
      <c r="AC66" s="2425">
        <v>-13.293262837210907</v>
      </c>
      <c r="AD66" s="2425">
        <v>-44.979484342956845</v>
      </c>
      <c r="AE66" s="2425">
        <v>106.09530970356462</v>
      </c>
      <c r="AF66" s="2425"/>
      <c r="AG66" s="1035" t="s">
        <v>754</v>
      </c>
      <c r="AY66" s="258"/>
    </row>
    <row r="67" spans="1:51" s="230" customFormat="1" ht="17.100000000000001" customHeight="1" x14ac:dyDescent="0.2">
      <c r="A67" s="259"/>
      <c r="C67" s="233" t="s">
        <v>399</v>
      </c>
      <c r="D67" s="234"/>
      <c r="E67" s="919"/>
      <c r="F67" s="920"/>
      <c r="G67" s="920"/>
      <c r="H67" s="920"/>
      <c r="I67" s="920"/>
      <c r="J67" s="734"/>
      <c r="K67" s="234"/>
      <c r="L67" s="234"/>
      <c r="M67" s="234"/>
      <c r="N67" s="234"/>
      <c r="O67" s="734"/>
      <c r="P67" s="234"/>
      <c r="Q67" s="234"/>
      <c r="R67" s="234"/>
      <c r="S67" s="234"/>
      <c r="T67" s="734" t="s">
        <v>71</v>
      </c>
      <c r="U67" s="2424">
        <v>5.7624566262916233</v>
      </c>
      <c r="V67" s="2424">
        <v>-0.11438047015956965</v>
      </c>
      <c r="W67" s="2424">
        <v>-2.4667797856788187</v>
      </c>
      <c r="X67" s="2424">
        <v>8.7495740751658992</v>
      </c>
      <c r="Y67" s="2424">
        <v>-4.4621862366618359</v>
      </c>
      <c r="Z67" s="2424">
        <v>-0.94383791198544564</v>
      </c>
      <c r="AA67" s="2424">
        <v>-3.5220347620482984</v>
      </c>
      <c r="AB67" s="2424">
        <v>4.9636786570109726</v>
      </c>
      <c r="AC67" s="2424">
        <v>5.5034379273885881</v>
      </c>
      <c r="AD67" s="2424">
        <v>-10.163669635597827</v>
      </c>
      <c r="AE67" s="2424">
        <v>8.736651790724558</v>
      </c>
      <c r="AF67" s="2424"/>
      <c r="AG67" s="1032" t="s">
        <v>1433</v>
      </c>
      <c r="AY67" s="258"/>
    </row>
    <row r="68" spans="1:51" s="230" customFormat="1" ht="17.100000000000001" customHeight="1" x14ac:dyDescent="0.2">
      <c r="A68" s="259"/>
      <c r="C68" s="233" t="s">
        <v>470</v>
      </c>
      <c r="D68" s="234"/>
      <c r="E68" s="919"/>
      <c r="F68" s="920"/>
      <c r="G68" s="920"/>
      <c r="H68" s="920"/>
      <c r="I68" s="920"/>
      <c r="J68" s="734"/>
      <c r="K68" s="234"/>
      <c r="L68" s="234"/>
      <c r="M68" s="234"/>
      <c r="N68" s="234"/>
      <c r="O68" s="734"/>
      <c r="P68" s="234"/>
      <c r="Q68" s="234"/>
      <c r="R68" s="234"/>
      <c r="S68" s="234"/>
      <c r="T68" s="734" t="s">
        <v>71</v>
      </c>
      <c r="U68" s="2424">
        <v>5.3177871394308518</v>
      </c>
      <c r="V68" s="2424">
        <v>4.3168164657947372E-2</v>
      </c>
      <c r="W68" s="2424">
        <v>-2.4076149610247621</v>
      </c>
      <c r="X68" s="2424">
        <v>7.3128132115724664</v>
      </c>
      <c r="Y68" s="2424">
        <v>-4.6664585287772953</v>
      </c>
      <c r="Z68" s="2424">
        <v>-8.1115724038716142E-2</v>
      </c>
      <c r="AA68" s="2424">
        <v>-5.4914647890826007</v>
      </c>
      <c r="AB68" s="2424">
        <v>5.2913081190494093</v>
      </c>
      <c r="AC68" s="2424">
        <v>3.9473847269346551</v>
      </c>
      <c r="AD68" s="2424">
        <v>-10.325857719445175</v>
      </c>
      <c r="AE68" s="2424">
        <v>7.6212547457711999</v>
      </c>
      <c r="AF68" s="2424"/>
      <c r="AG68" s="1032" t="s">
        <v>506</v>
      </c>
      <c r="AY68" s="258"/>
    </row>
    <row r="69" spans="1:51" s="230" customFormat="1" ht="17.100000000000001" customHeight="1" x14ac:dyDescent="0.2">
      <c r="A69" s="259"/>
      <c r="C69" s="233" t="s">
        <v>471</v>
      </c>
      <c r="D69" s="234"/>
      <c r="E69" s="919"/>
      <c r="F69" s="920"/>
      <c r="G69" s="920"/>
      <c r="H69" s="920"/>
      <c r="I69" s="920"/>
      <c r="J69" s="734"/>
      <c r="K69" s="234"/>
      <c r="L69" s="234"/>
      <c r="M69" s="234"/>
      <c r="N69" s="234"/>
      <c r="O69" s="734"/>
      <c r="P69" s="234"/>
      <c r="Q69" s="234"/>
      <c r="R69" s="234"/>
      <c r="S69" s="234"/>
      <c r="T69" s="734" t="s">
        <v>71</v>
      </c>
      <c r="U69" s="2424">
        <v>1.3940007744158489</v>
      </c>
      <c r="V69" s="2424">
        <v>1.4932814755069135</v>
      </c>
      <c r="W69" s="2424">
        <v>-1.8716744947336328</v>
      </c>
      <c r="X69" s="2424">
        <v>-5.6230565082334589</v>
      </c>
      <c r="Y69" s="2424">
        <v>-6.7857088718182972</v>
      </c>
      <c r="Z69" s="2424">
        <v>9.0924159604216968</v>
      </c>
      <c r="AA69" s="2424">
        <v>-24.506322959751081</v>
      </c>
      <c r="AB69" s="2424">
        <v>9.3338361551324578</v>
      </c>
      <c r="AC69" s="2424">
        <v>-14.484892328762388</v>
      </c>
      <c r="AD69" s="2424">
        <v>-12.696124644172091</v>
      </c>
      <c r="AE69" s="2424">
        <v>-9.1523453384488977</v>
      </c>
      <c r="AF69" s="2424"/>
      <c r="AG69" s="1032" t="s">
        <v>505</v>
      </c>
      <c r="AY69" s="258"/>
    </row>
    <row r="70" spans="1:51" s="230" customFormat="1" ht="17.100000000000001" customHeight="1" x14ac:dyDescent="0.2">
      <c r="A70" s="259"/>
      <c r="C70" s="233" t="s">
        <v>1741</v>
      </c>
      <c r="D70" s="234"/>
      <c r="E70" s="919"/>
      <c r="F70" s="920"/>
      <c r="G70" s="920"/>
      <c r="H70" s="920"/>
      <c r="I70" s="920"/>
      <c r="J70" s="734"/>
      <c r="K70" s="234"/>
      <c r="L70" s="234"/>
      <c r="M70" s="234"/>
      <c r="N70" s="234"/>
      <c r="O70" s="734"/>
      <c r="P70" s="234"/>
      <c r="Q70" s="234"/>
      <c r="R70" s="234"/>
      <c r="S70" s="234"/>
      <c r="T70" s="734" t="s">
        <v>71</v>
      </c>
      <c r="U70" s="2424">
        <v>-3.1777999339780427</v>
      </c>
      <c r="V70" s="2424">
        <v>-1.6137965546958233</v>
      </c>
      <c r="W70" s="2424">
        <v>7.3622595697325544</v>
      </c>
      <c r="X70" s="2424">
        <v>6.5743189276702863</v>
      </c>
      <c r="Y70" s="2424">
        <v>9.4840435013062709</v>
      </c>
      <c r="Z70" s="2424">
        <v>-16.663337998144058</v>
      </c>
      <c r="AA70" s="2424">
        <v>36.285641734619745</v>
      </c>
      <c r="AB70" s="2424">
        <v>11.99641329941824</v>
      </c>
      <c r="AC70" s="2424">
        <v>16.070324426556461</v>
      </c>
      <c r="AD70" s="2424">
        <v>2.6250454734213946</v>
      </c>
      <c r="AE70" s="2424">
        <v>13.026840244269355</v>
      </c>
      <c r="AF70" s="2424"/>
      <c r="AG70" s="1032" t="s">
        <v>1424</v>
      </c>
      <c r="AY70" s="258"/>
    </row>
    <row r="71" spans="1:51" s="230" customFormat="1" ht="17.100000000000001" customHeight="1" x14ac:dyDescent="0.2">
      <c r="A71" s="259"/>
      <c r="C71" s="233" t="s">
        <v>472</v>
      </c>
      <c r="D71" s="234"/>
      <c r="E71" s="919"/>
      <c r="F71" s="920"/>
      <c r="G71" s="920"/>
      <c r="H71" s="920"/>
      <c r="I71" s="920"/>
      <c r="J71" s="734"/>
      <c r="K71" s="234"/>
      <c r="L71" s="234"/>
      <c r="M71" s="234"/>
      <c r="N71" s="234"/>
      <c r="O71" s="734"/>
      <c r="P71" s="234"/>
      <c r="Q71" s="234"/>
      <c r="R71" s="234"/>
      <c r="S71" s="234"/>
      <c r="T71" s="734" t="s">
        <v>71</v>
      </c>
      <c r="U71" s="2424">
        <v>-9.5960681582785146E-2</v>
      </c>
      <c r="V71" s="2424">
        <v>-3.361120775932136</v>
      </c>
      <c r="W71" s="2424">
        <v>-0.68399482268703959</v>
      </c>
      <c r="X71" s="2424">
        <v>-2.0524583282361841</v>
      </c>
      <c r="Y71" s="2424">
        <v>-0.57976625692183203</v>
      </c>
      <c r="Z71" s="2424">
        <v>-0.19453061160198404</v>
      </c>
      <c r="AA71" s="2424">
        <v>1.2400416123470315E-2</v>
      </c>
      <c r="AB71" s="2424">
        <v>-0.40216113438444889</v>
      </c>
      <c r="AC71" s="2424">
        <v>-3.976132049297687</v>
      </c>
      <c r="AD71" s="2424">
        <v>0.58677649695373368</v>
      </c>
      <c r="AE71" s="2424">
        <v>-3.0944406180295703</v>
      </c>
      <c r="AF71" s="2424"/>
      <c r="AG71" s="1032" t="s">
        <v>506</v>
      </c>
      <c r="AY71" s="258"/>
    </row>
    <row r="72" spans="1:51" s="230" customFormat="1" ht="17.100000000000001" customHeight="1" x14ac:dyDescent="0.2">
      <c r="A72" s="259"/>
      <c r="C72" s="233" t="s">
        <v>471</v>
      </c>
      <c r="D72" s="234"/>
      <c r="E72" s="919"/>
      <c r="F72" s="920"/>
      <c r="G72" s="920"/>
      <c r="H72" s="920"/>
      <c r="I72" s="920"/>
      <c r="J72" s="734"/>
      <c r="K72" s="234"/>
      <c r="L72" s="234"/>
      <c r="M72" s="234"/>
      <c r="N72" s="234"/>
      <c r="O72" s="734"/>
      <c r="P72" s="234"/>
      <c r="Q72" s="234"/>
      <c r="R72" s="234"/>
      <c r="S72" s="234"/>
      <c r="T72" s="734" t="s">
        <v>71</v>
      </c>
      <c r="U72" s="2424">
        <v>2.4878236368934825</v>
      </c>
      <c r="V72" s="2424">
        <v>0.59171889103397657</v>
      </c>
      <c r="W72" s="2424">
        <v>-6.0441505980834975</v>
      </c>
      <c r="X72" s="2424">
        <v>-5.6309093667203385</v>
      </c>
      <c r="Y72" s="2424">
        <v>-7.5558724973944784</v>
      </c>
      <c r="Z72" s="2424">
        <v>12.737385953390312</v>
      </c>
      <c r="AA72" s="2424">
        <v>-28.802018626995107</v>
      </c>
      <c r="AB72" s="2424">
        <v>-8.6385916971382208</v>
      </c>
      <c r="AC72" s="2424">
        <v>-12.251946778748412</v>
      </c>
      <c r="AD72" s="2424">
        <v>-1.5153720699452644</v>
      </c>
      <c r="AE72" s="2424">
        <v>-9.5219829521151702</v>
      </c>
      <c r="AF72" s="2424"/>
      <c r="AG72" s="1032" t="s">
        <v>505</v>
      </c>
      <c r="AY72" s="258"/>
    </row>
    <row r="73" spans="1:51" s="230" customFormat="1" ht="17.100000000000001" customHeight="1" x14ac:dyDescent="0.2">
      <c r="A73" s="259"/>
      <c r="C73" s="233" t="s">
        <v>473</v>
      </c>
      <c r="D73" s="234"/>
      <c r="E73" s="919"/>
      <c r="F73" s="920"/>
      <c r="G73" s="920"/>
      <c r="H73" s="920"/>
      <c r="I73" s="920"/>
      <c r="J73" s="734"/>
      <c r="K73" s="234"/>
      <c r="L73" s="234"/>
      <c r="M73" s="234"/>
      <c r="N73" s="234"/>
      <c r="O73" s="734"/>
      <c r="P73" s="234"/>
      <c r="Q73" s="234"/>
      <c r="R73" s="234"/>
      <c r="S73" s="234"/>
      <c r="T73" s="734" t="s">
        <v>71</v>
      </c>
      <c r="U73" s="2424">
        <v>5.7402006365077085</v>
      </c>
      <c r="V73" s="2424">
        <v>-4.4627041436928749E-3</v>
      </c>
      <c r="W73" s="2424">
        <v>-2.8132216727143722</v>
      </c>
      <c r="X73" s="2424">
        <v>7.8705038199095467</v>
      </c>
      <c r="Y73" s="2424">
        <v>-4.8193843825311227</v>
      </c>
      <c r="Z73" s="2424">
        <v>-0.15189653041800533</v>
      </c>
      <c r="AA73" s="2424">
        <v>-5.6588877226913192</v>
      </c>
      <c r="AB73" s="2424">
        <v>4.421320707150711</v>
      </c>
      <c r="AC73" s="2424">
        <v>4.8014326218327685</v>
      </c>
      <c r="AD73" s="2424">
        <v>-10.247204876890336</v>
      </c>
      <c r="AE73" s="2424">
        <v>8.0530436965940311</v>
      </c>
      <c r="AF73" s="2424"/>
      <c r="AG73" s="1032" t="s">
        <v>752</v>
      </c>
      <c r="AY73" s="258"/>
    </row>
    <row r="74" spans="1:51" s="230" customFormat="1" ht="17.100000000000001" customHeight="1" x14ac:dyDescent="0.2">
      <c r="A74" s="259"/>
      <c r="C74" s="233" t="s">
        <v>474</v>
      </c>
      <c r="D74" s="234"/>
      <c r="E74" s="919"/>
      <c r="F74" s="920"/>
      <c r="G74" s="920"/>
      <c r="H74" s="920"/>
      <c r="I74" s="920"/>
      <c r="J74" s="734"/>
      <c r="K74" s="234"/>
      <c r="L74" s="234"/>
      <c r="M74" s="234"/>
      <c r="N74" s="234"/>
      <c r="O74" s="734"/>
      <c r="P74" s="234"/>
      <c r="Q74" s="234"/>
      <c r="R74" s="234"/>
      <c r="S74" s="234"/>
      <c r="T74" s="734" t="s">
        <v>71</v>
      </c>
      <c r="U74" s="2424">
        <v>-48.760246343757487</v>
      </c>
      <c r="V74" s="2424">
        <v>-16.169950170263114</v>
      </c>
      <c r="W74" s="2424">
        <v>-25.486264737348797</v>
      </c>
      <c r="X74" s="2424">
        <v>70.874375533973392</v>
      </c>
      <c r="Y74" s="2424">
        <v>7.4395632973646375</v>
      </c>
      <c r="Z74" s="2424">
        <v>7.458339823555904</v>
      </c>
      <c r="AA74" s="2424">
        <v>4.4273436743510475</v>
      </c>
      <c r="AB74" s="2424">
        <v>30.795773203756905</v>
      </c>
      <c r="AC74" s="2424">
        <v>-13.437272490048279</v>
      </c>
      <c r="AD74" s="2424">
        <v>-2.2470752108024517</v>
      </c>
      <c r="AE74" s="2424">
        <v>-2.5437274229971663</v>
      </c>
      <c r="AF74" s="2424"/>
      <c r="AG74" s="1032" t="s">
        <v>1441</v>
      </c>
      <c r="AY74" s="258"/>
    </row>
    <row r="75" spans="1:51" s="230" customFormat="1" ht="17.100000000000001" customHeight="1" x14ac:dyDescent="0.2">
      <c r="A75" s="259"/>
      <c r="C75" s="233" t="s">
        <v>492</v>
      </c>
      <c r="D75" s="234"/>
      <c r="E75" s="919"/>
      <c r="F75" s="920"/>
      <c r="G75" s="920"/>
      <c r="H75" s="920"/>
      <c r="I75" s="920"/>
      <c r="J75" s="734"/>
      <c r="K75" s="234"/>
      <c r="L75" s="234"/>
      <c r="M75" s="234"/>
      <c r="N75" s="234"/>
      <c r="O75" s="734"/>
      <c r="P75" s="234"/>
      <c r="Q75" s="234"/>
      <c r="R75" s="234"/>
      <c r="S75" s="234"/>
      <c r="T75" s="734" t="s">
        <v>71</v>
      </c>
      <c r="U75" s="2424">
        <v>-45.13846890059181</v>
      </c>
      <c r="V75" s="2424">
        <v>-13.091927539502779</v>
      </c>
      <c r="W75" s="2424">
        <v>-19.12777556687184</v>
      </c>
      <c r="X75" s="2424">
        <v>52.764837111629291</v>
      </c>
      <c r="Y75" s="2424">
        <v>6.0622763658322532</v>
      </c>
      <c r="Z75" s="2424">
        <v>6.114660968109753</v>
      </c>
      <c r="AA75" s="2424">
        <v>2.7991039710584031</v>
      </c>
      <c r="AB75" s="2424">
        <v>34.674139648516089</v>
      </c>
      <c r="AC75" s="2424">
        <v>-14.023299284202217</v>
      </c>
      <c r="AD75" s="2424">
        <v>-6.4107239570155077</v>
      </c>
      <c r="AE75" s="2424">
        <v>-3.3548403518360637</v>
      </c>
      <c r="AF75" s="2424"/>
      <c r="AG75" s="1032" t="s">
        <v>506</v>
      </c>
      <c r="AY75" s="258"/>
    </row>
    <row r="76" spans="1:51" s="230" customFormat="1" ht="17.100000000000001" customHeight="1" x14ac:dyDescent="0.2">
      <c r="A76" s="259"/>
      <c r="C76" s="233" t="s">
        <v>151</v>
      </c>
      <c r="D76" s="234"/>
      <c r="E76" s="919"/>
      <c r="F76" s="920"/>
      <c r="G76" s="920"/>
      <c r="H76" s="920"/>
      <c r="I76" s="920"/>
      <c r="J76" s="734"/>
      <c r="K76" s="234"/>
      <c r="L76" s="234"/>
      <c r="M76" s="234"/>
      <c r="N76" s="234"/>
      <c r="O76" s="734"/>
      <c r="P76" s="234"/>
      <c r="Q76" s="234"/>
      <c r="R76" s="234"/>
      <c r="S76" s="234"/>
      <c r="T76" s="734" t="s">
        <v>71</v>
      </c>
      <c r="U76" s="2424">
        <v>-2.341940254513275</v>
      </c>
      <c r="V76" s="2424">
        <v>5.9915507054154604</v>
      </c>
      <c r="W76" s="2424">
        <v>12.051652150988957</v>
      </c>
      <c r="X76" s="2424">
        <v>-6.287848715270183</v>
      </c>
      <c r="Y76" s="2424">
        <v>-2.1268530245209583</v>
      </c>
      <c r="Z76" s="2424">
        <v>-2.6555385041691082</v>
      </c>
      <c r="AA76" s="2424">
        <v>-8.932603040119302</v>
      </c>
      <c r="AB76" s="2424">
        <v>66.717866165383313</v>
      </c>
      <c r="AC76" s="2424">
        <v>-17.821896236410538</v>
      </c>
      <c r="AD76" s="2424">
        <v>-34.839269639659754</v>
      </c>
      <c r="AE76" s="2424">
        <v>-11.663016572301965</v>
      </c>
      <c r="AF76" s="2424"/>
      <c r="AG76" s="1032" t="s">
        <v>505</v>
      </c>
      <c r="AY76" s="258"/>
    </row>
    <row r="77" spans="1:51" s="230" customFormat="1" ht="17.100000000000001" customHeight="1" x14ac:dyDescent="0.2">
      <c r="A77" s="259"/>
      <c r="C77" s="233" t="s">
        <v>475</v>
      </c>
      <c r="D77" s="234"/>
      <c r="E77" s="919"/>
      <c r="F77" s="920"/>
      <c r="G77" s="920"/>
      <c r="H77" s="920"/>
      <c r="I77" s="920"/>
      <c r="J77" s="734"/>
      <c r="K77" s="234"/>
      <c r="L77" s="234"/>
      <c r="M77" s="234"/>
      <c r="N77" s="234"/>
      <c r="O77" s="734"/>
      <c r="P77" s="234"/>
      <c r="Q77" s="234"/>
      <c r="R77" s="234"/>
      <c r="S77" s="234"/>
      <c r="T77" s="734" t="s">
        <v>71</v>
      </c>
      <c r="U77" s="2424">
        <v>79.712330598160804</v>
      </c>
      <c r="V77" s="2424">
        <v>11.131310460998023</v>
      </c>
      <c r="W77" s="2424">
        <v>11.068017538314434</v>
      </c>
      <c r="X77" s="2424">
        <v>15.960526567971645</v>
      </c>
      <c r="Y77" s="2424">
        <v>-18.976291282576785</v>
      </c>
      <c r="Z77" s="2424">
        <v>4.3001933744723386</v>
      </c>
      <c r="AA77" s="2424">
        <v>-2.5115878280176585</v>
      </c>
      <c r="AB77" s="2424">
        <v>-22.100870697718921</v>
      </c>
      <c r="AC77" s="2424">
        <v>23.710632302731671</v>
      </c>
      <c r="AD77" s="2424">
        <v>-5.8827554459331637</v>
      </c>
      <c r="AE77" s="2424">
        <v>9.1412719009546848</v>
      </c>
      <c r="AF77" s="2424"/>
      <c r="AG77" s="1032" t="s">
        <v>629</v>
      </c>
      <c r="AY77" s="258"/>
    </row>
    <row r="78" spans="1:51" s="230" customFormat="1" ht="17.100000000000001" customHeight="1" x14ac:dyDescent="0.2">
      <c r="A78" s="259"/>
      <c r="C78" s="233" t="s">
        <v>152</v>
      </c>
      <c r="D78" s="234"/>
      <c r="E78" s="919"/>
      <c r="F78" s="920"/>
      <c r="G78" s="920"/>
      <c r="H78" s="920"/>
      <c r="I78" s="920"/>
      <c r="J78" s="734"/>
      <c r="K78" s="234"/>
      <c r="L78" s="234"/>
      <c r="M78" s="234"/>
      <c r="N78" s="234"/>
      <c r="O78" s="734"/>
      <c r="P78" s="234"/>
      <c r="Q78" s="234"/>
      <c r="R78" s="234"/>
      <c r="S78" s="234"/>
      <c r="T78" s="734" t="s">
        <v>71</v>
      </c>
      <c r="U78" s="2424">
        <v>6.5594540306612492</v>
      </c>
      <c r="V78" s="2424">
        <v>3.3316492522208252</v>
      </c>
      <c r="W78" s="2424">
        <v>-1.5311574422211982</v>
      </c>
      <c r="X78" s="2424">
        <v>-5.8202639730961963</v>
      </c>
      <c r="Y78" s="2424">
        <v>-6.9412008632775741</v>
      </c>
      <c r="Z78" s="2424">
        <v>-0.5500993060373438</v>
      </c>
      <c r="AA78" s="2424">
        <v>-0.6599911087365351</v>
      </c>
      <c r="AB78" s="2424">
        <v>-5.0481341821370096</v>
      </c>
      <c r="AC78" s="2424">
        <v>-2.8783386281808543</v>
      </c>
      <c r="AD78" s="2424">
        <v>4.0499694313633983</v>
      </c>
      <c r="AE78" s="2424">
        <v>2.9937525607138582</v>
      </c>
      <c r="AF78" s="2424"/>
      <c r="AG78" s="1032" t="s">
        <v>755</v>
      </c>
      <c r="AY78" s="258"/>
    </row>
    <row r="79" spans="1:51" s="230" customFormat="1" ht="17.100000000000001" customHeight="1" x14ac:dyDescent="0.2">
      <c r="A79" s="259"/>
      <c r="C79" s="233" t="s">
        <v>476</v>
      </c>
      <c r="D79" s="234"/>
      <c r="E79" s="919"/>
      <c r="F79" s="920"/>
      <c r="G79" s="920"/>
      <c r="H79" s="920"/>
      <c r="I79" s="920"/>
      <c r="J79" s="734"/>
      <c r="K79" s="234"/>
      <c r="L79" s="234"/>
      <c r="M79" s="234"/>
      <c r="N79" s="234"/>
      <c r="O79" s="734"/>
      <c r="P79" s="234"/>
      <c r="Q79" s="234"/>
      <c r="R79" s="234"/>
      <c r="S79" s="234"/>
      <c r="T79" s="734" t="s">
        <v>71</v>
      </c>
      <c r="U79" s="2424">
        <v>9.6807653467840371</v>
      </c>
      <c r="V79" s="2424">
        <v>-9.8098486631943871</v>
      </c>
      <c r="W79" s="2424">
        <v>-13.583369541830814</v>
      </c>
      <c r="X79" s="2424">
        <v>1.066200345775159</v>
      </c>
      <c r="Y79" s="2424">
        <v>18.759954502075615</v>
      </c>
      <c r="Z79" s="2424">
        <v>-9.4741040491127855</v>
      </c>
      <c r="AA79" s="2424">
        <v>-25.496101546623496</v>
      </c>
      <c r="AB79" s="2424">
        <v>53.563447542332575</v>
      </c>
      <c r="AC79" s="2424">
        <v>11.181725512251294</v>
      </c>
      <c r="AD79" s="2424">
        <v>-37.538028649766233</v>
      </c>
      <c r="AE79" s="2424">
        <v>26.715516618555625</v>
      </c>
      <c r="AF79" s="2424"/>
      <c r="AG79" s="1032" t="s">
        <v>756</v>
      </c>
      <c r="AY79" s="258"/>
    </row>
    <row r="80" spans="1:51" s="230" customFormat="1" ht="17.100000000000001" customHeight="1" x14ac:dyDescent="0.2">
      <c r="A80" s="259"/>
      <c r="C80" s="233" t="s">
        <v>477</v>
      </c>
      <c r="D80" s="234"/>
      <c r="E80" s="919"/>
      <c r="F80" s="920"/>
      <c r="G80" s="920"/>
      <c r="H80" s="920"/>
      <c r="I80" s="920"/>
      <c r="J80" s="734"/>
      <c r="K80" s="234"/>
      <c r="L80" s="234"/>
      <c r="M80" s="234"/>
      <c r="N80" s="234"/>
      <c r="O80" s="734"/>
      <c r="P80" s="234"/>
      <c r="Q80" s="234"/>
      <c r="R80" s="234"/>
      <c r="S80" s="234"/>
      <c r="T80" s="734" t="s">
        <v>71</v>
      </c>
      <c r="U80" s="2424">
        <v>-8.5270374294438067</v>
      </c>
      <c r="V80" s="2424">
        <v>0.44413293065137527</v>
      </c>
      <c r="W80" s="2424">
        <v>-0.86459721439149373</v>
      </c>
      <c r="X80" s="2424">
        <v>-2.7265882281224396</v>
      </c>
      <c r="Y80" s="2424">
        <v>4.4101930719393501</v>
      </c>
      <c r="Z80" s="2424">
        <v>14.260932162383156</v>
      </c>
      <c r="AA80" s="2424">
        <v>5.9176544863024372</v>
      </c>
      <c r="AB80" s="2424">
        <v>-8.9338678297350214</v>
      </c>
      <c r="AC80" s="2424">
        <v>-0.20718149113091444</v>
      </c>
      <c r="AD80" s="2424">
        <v>19.24836581607412</v>
      </c>
      <c r="AE80" s="2424">
        <v>9.8724768329857326</v>
      </c>
      <c r="AF80" s="2424"/>
      <c r="AG80" s="1032" t="s">
        <v>757</v>
      </c>
      <c r="AY80" s="258"/>
    </row>
    <row r="81" spans="1:51" s="230" customFormat="1" ht="17.100000000000001" customHeight="1" x14ac:dyDescent="0.2">
      <c r="A81" s="259"/>
      <c r="C81" s="233" t="s">
        <v>472</v>
      </c>
      <c r="D81" s="234"/>
      <c r="E81" s="919"/>
      <c r="F81" s="920"/>
      <c r="G81" s="920"/>
      <c r="H81" s="920"/>
      <c r="I81" s="920"/>
      <c r="J81" s="734"/>
      <c r="K81" s="234"/>
      <c r="L81" s="234"/>
      <c r="M81" s="234"/>
      <c r="N81" s="234"/>
      <c r="O81" s="734"/>
      <c r="P81" s="234"/>
      <c r="Q81" s="234"/>
      <c r="R81" s="234"/>
      <c r="S81" s="234"/>
      <c r="T81" s="734" t="s">
        <v>71</v>
      </c>
      <c r="U81" s="2424">
        <v>-9.4126290485201825</v>
      </c>
      <c r="V81" s="2424">
        <v>0.22426209161170441</v>
      </c>
      <c r="W81" s="2424">
        <v>7.985508430267374</v>
      </c>
      <c r="X81" s="2424">
        <v>-1.9306158085222291</v>
      </c>
      <c r="Y81" s="2424">
        <v>-0.61730372906626529</v>
      </c>
      <c r="Z81" s="2424">
        <v>11.051273106836202</v>
      </c>
      <c r="AA81" s="2424">
        <v>6.2412919513281429</v>
      </c>
      <c r="AB81" s="2424">
        <v>-4.9334876103202197</v>
      </c>
      <c r="AC81" s="2424">
        <v>-3.9082634274473449</v>
      </c>
      <c r="AD81" s="2424">
        <v>16.888321046549336</v>
      </c>
      <c r="AE81" s="2424">
        <v>11.892746802072885</v>
      </c>
      <c r="AF81" s="2424"/>
      <c r="AG81" s="1032" t="s">
        <v>506</v>
      </c>
      <c r="AY81" s="258"/>
    </row>
    <row r="82" spans="1:51" s="230" customFormat="1" ht="17.100000000000001" customHeight="1" x14ac:dyDescent="0.2">
      <c r="A82" s="259"/>
      <c r="C82" s="237" t="s">
        <v>471</v>
      </c>
      <c r="D82" s="236"/>
      <c r="E82" s="921"/>
      <c r="F82" s="922"/>
      <c r="G82" s="922"/>
      <c r="H82" s="922"/>
      <c r="I82" s="922"/>
      <c r="J82" s="735"/>
      <c r="K82" s="236"/>
      <c r="L82" s="236"/>
      <c r="M82" s="236"/>
      <c r="N82" s="236"/>
      <c r="O82" s="735"/>
      <c r="P82" s="236"/>
      <c r="Q82" s="236"/>
      <c r="R82" s="236"/>
      <c r="S82" s="236"/>
      <c r="T82" s="735" t="s">
        <v>71</v>
      </c>
      <c r="U82" s="2425">
        <v>-16.751798367238578</v>
      </c>
      <c r="V82" s="2425">
        <v>-1.7778985860104402</v>
      </c>
      <c r="W82" s="2426">
        <v>90.398390383425081</v>
      </c>
      <c r="X82" s="2426">
        <v>1.9286986741033907</v>
      </c>
      <c r="Y82" s="2426">
        <v>-23.880084153406976</v>
      </c>
      <c r="Z82" s="2426">
        <v>-9.3197724495262424</v>
      </c>
      <c r="AA82" s="2426">
        <v>8.8294951535016217</v>
      </c>
      <c r="AB82" s="2426">
        <v>26.202496066591685</v>
      </c>
      <c r="AC82" s="2426">
        <v>-24.694648396270878</v>
      </c>
      <c r="AD82" s="2426">
        <v>-0.67650916944913542</v>
      </c>
      <c r="AE82" s="2426">
        <v>29.94509011309523</v>
      </c>
      <c r="AF82" s="2426"/>
      <c r="AG82" s="1033" t="s">
        <v>505</v>
      </c>
      <c r="AY82" s="258"/>
    </row>
    <row r="83" spans="1:51" s="230" customFormat="1" ht="17.100000000000001" customHeight="1" x14ac:dyDescent="0.2">
      <c r="A83" s="259"/>
      <c r="C83" s="233" t="s">
        <v>1742</v>
      </c>
      <c r="D83" s="234"/>
      <c r="E83" s="919"/>
      <c r="F83" s="920"/>
      <c r="G83" s="920"/>
      <c r="H83" s="920"/>
      <c r="I83" s="920"/>
      <c r="J83" s="734"/>
      <c r="K83" s="234"/>
      <c r="L83" s="234"/>
      <c r="M83" s="234"/>
      <c r="N83" s="234"/>
      <c r="O83" s="734"/>
      <c r="P83" s="234"/>
      <c r="Q83" s="234"/>
      <c r="R83" s="234"/>
      <c r="S83" s="234"/>
      <c r="T83" s="734" t="s">
        <v>71</v>
      </c>
      <c r="U83" s="2424">
        <v>-2.8863753252608593</v>
      </c>
      <c r="V83" s="2424">
        <v>11.571845369097966</v>
      </c>
      <c r="W83" s="2424">
        <v>-3.766897834494265</v>
      </c>
      <c r="X83" s="2424">
        <v>16.000831648963331</v>
      </c>
      <c r="Y83" s="2424">
        <v>3.1962154894182859E-2</v>
      </c>
      <c r="Z83" s="2424">
        <v>-0.76432034236992852</v>
      </c>
      <c r="AA83" s="2424">
        <v>-6.0624224288104323</v>
      </c>
      <c r="AB83" s="2424">
        <v>-5.3586310637757872</v>
      </c>
      <c r="AC83" s="2424">
        <v>-21.023364234595888</v>
      </c>
      <c r="AD83" s="2424">
        <v>14.817300189380855</v>
      </c>
      <c r="AE83" s="2424">
        <v>-3.7426884262283133</v>
      </c>
      <c r="AF83" s="2424"/>
      <c r="AG83" s="1032" t="s">
        <v>1434</v>
      </c>
      <c r="AY83" s="258"/>
    </row>
    <row r="84" spans="1:51" s="230" customFormat="1" ht="17.100000000000001" customHeight="1" x14ac:dyDescent="0.2">
      <c r="A84" s="259"/>
      <c r="C84" s="233" t="s">
        <v>478</v>
      </c>
      <c r="D84" s="234"/>
      <c r="E84" s="919"/>
      <c r="F84" s="920"/>
      <c r="G84" s="920"/>
      <c r="H84" s="920"/>
      <c r="I84" s="920"/>
      <c r="J84" s="734"/>
      <c r="K84" s="234"/>
      <c r="L84" s="234"/>
      <c r="M84" s="234"/>
      <c r="N84" s="234"/>
      <c r="O84" s="734"/>
      <c r="P84" s="234"/>
      <c r="Q84" s="234"/>
      <c r="R84" s="234"/>
      <c r="S84" s="234"/>
      <c r="T84" s="734" t="s">
        <v>71</v>
      </c>
      <c r="U84" s="2424">
        <v>-4.78839075925237</v>
      </c>
      <c r="V84" s="2424">
        <v>14.412821316025525</v>
      </c>
      <c r="W84" s="2424">
        <v>-4.4095078820122202</v>
      </c>
      <c r="X84" s="2424">
        <v>19.656936589246676</v>
      </c>
      <c r="Y84" s="2424">
        <v>2.2798749577880306</v>
      </c>
      <c r="Z84" s="2424">
        <v>-0.82583002197181843</v>
      </c>
      <c r="AA84" s="2424">
        <v>-7.4330339561437757</v>
      </c>
      <c r="AB84" s="2424">
        <v>-4.3252869330262067</v>
      </c>
      <c r="AC84" s="2424">
        <v>-29.835988907242427</v>
      </c>
      <c r="AD84" s="2424">
        <v>25.279937153662722</v>
      </c>
      <c r="AE84" s="2424">
        <v>-6.6756468224063115</v>
      </c>
      <c r="AF84" s="2424"/>
      <c r="AG84" s="1032" t="s">
        <v>1424</v>
      </c>
      <c r="AY84" s="258"/>
    </row>
    <row r="85" spans="1:51" s="230" customFormat="1" ht="17.100000000000001" customHeight="1" x14ac:dyDescent="0.2">
      <c r="A85" s="259"/>
      <c r="C85" s="233" t="s">
        <v>479</v>
      </c>
      <c r="D85" s="234"/>
      <c r="E85" s="919"/>
      <c r="F85" s="920"/>
      <c r="G85" s="920"/>
      <c r="H85" s="920"/>
      <c r="I85" s="920"/>
      <c r="J85" s="734"/>
      <c r="K85" s="234"/>
      <c r="L85" s="234"/>
      <c r="M85" s="234"/>
      <c r="N85" s="234"/>
      <c r="O85" s="734"/>
      <c r="P85" s="234"/>
      <c r="Q85" s="234"/>
      <c r="R85" s="234"/>
      <c r="S85" s="234"/>
      <c r="T85" s="734" t="s">
        <v>71</v>
      </c>
      <c r="U85" s="2424">
        <v>-4.4252904277502054</v>
      </c>
      <c r="V85" s="2424">
        <v>14.128095560666033</v>
      </c>
      <c r="W85" s="2424">
        <v>-2.8288601055202811</v>
      </c>
      <c r="X85" s="2424">
        <v>24.49017615971476</v>
      </c>
      <c r="Y85" s="2424">
        <v>-1.1211973245379925</v>
      </c>
      <c r="Z85" s="2424">
        <v>-2.6836461086466201</v>
      </c>
      <c r="AA85" s="2424">
        <v>-6.1502976556832571</v>
      </c>
      <c r="AB85" s="2424">
        <v>-9.474140458536862</v>
      </c>
      <c r="AC85" s="2424">
        <v>-33.317952802996018</v>
      </c>
      <c r="AD85" s="2424">
        <v>24.076936577927</v>
      </c>
      <c r="AE85" s="2424">
        <v>-7.3600477079859283</v>
      </c>
      <c r="AF85" s="2424"/>
      <c r="AG85" s="1032" t="s">
        <v>506</v>
      </c>
      <c r="AY85" s="258"/>
    </row>
    <row r="86" spans="1:51" s="230" customFormat="1" ht="17.100000000000001" customHeight="1" x14ac:dyDescent="0.2">
      <c r="A86" s="259"/>
      <c r="C86" s="233" t="s">
        <v>480</v>
      </c>
      <c r="D86" s="234"/>
      <c r="E86" s="919"/>
      <c r="F86" s="920"/>
      <c r="G86" s="920"/>
      <c r="H86" s="920"/>
      <c r="I86" s="920"/>
      <c r="J86" s="734"/>
      <c r="K86" s="234"/>
      <c r="L86" s="234"/>
      <c r="M86" s="234"/>
      <c r="N86" s="234"/>
      <c r="O86" s="734"/>
      <c r="P86" s="234"/>
      <c r="Q86" s="234"/>
      <c r="R86" s="234"/>
      <c r="S86" s="234"/>
      <c r="T86" s="734" t="s">
        <v>71</v>
      </c>
      <c r="U86" s="2424">
        <v>-7.6027994205169929</v>
      </c>
      <c r="V86" s="2424">
        <v>16.695640117032418</v>
      </c>
      <c r="W86" s="2424">
        <v>-16.803685948779378</v>
      </c>
      <c r="X86" s="2424">
        <v>-24.607420506219256</v>
      </c>
      <c r="Y86" s="2424">
        <v>53.712439442490691</v>
      </c>
      <c r="Z86" s="2424">
        <v>17.246711045213647</v>
      </c>
      <c r="AA86" s="2424">
        <v>-17.790154870608465</v>
      </c>
      <c r="AB86" s="2424">
        <v>43.134006478853571</v>
      </c>
      <c r="AC86" s="2424">
        <v>-9.5374478819776787</v>
      </c>
      <c r="AD86" s="2424">
        <v>30.449412685220835</v>
      </c>
      <c r="AE86" s="2424">
        <v>-3.8783397337846415</v>
      </c>
      <c r="AF86" s="2424"/>
      <c r="AG86" s="1032" t="s">
        <v>505</v>
      </c>
      <c r="AY86" s="258"/>
    </row>
    <row r="87" spans="1:51" s="230" customFormat="1" ht="17.100000000000001" customHeight="1" x14ac:dyDescent="0.2">
      <c r="A87" s="259"/>
      <c r="C87" s="233" t="s">
        <v>481</v>
      </c>
      <c r="D87" s="234"/>
      <c r="E87" s="919"/>
      <c r="F87" s="920"/>
      <c r="G87" s="920"/>
      <c r="H87" s="920"/>
      <c r="I87" s="920"/>
      <c r="J87" s="734"/>
      <c r="K87" s="234"/>
      <c r="L87" s="234"/>
      <c r="M87" s="234"/>
      <c r="N87" s="234"/>
      <c r="O87" s="734"/>
      <c r="P87" s="234"/>
      <c r="Q87" s="234"/>
      <c r="R87" s="234"/>
      <c r="S87" s="234"/>
      <c r="T87" s="734" t="s">
        <v>71</v>
      </c>
      <c r="U87" s="2424">
        <v>14.722659052062115</v>
      </c>
      <c r="V87" s="2424">
        <v>-17.535867555893148</v>
      </c>
      <c r="W87" s="2424">
        <v>39.444698839755318</v>
      </c>
      <c r="X87" s="2424">
        <v>81.045882967599113</v>
      </c>
      <c r="Y87" s="2424">
        <v>-21.30928401816956</v>
      </c>
      <c r="Z87" s="2424">
        <v>17.597860076630489</v>
      </c>
      <c r="AA87" s="2424">
        <v>11.315608293237078</v>
      </c>
      <c r="AB87" s="2424">
        <v>-53.649801215310056</v>
      </c>
      <c r="AC87" s="2424">
        <v>-16.179253953030369</v>
      </c>
      <c r="AD87" s="2424">
        <v>96.875941635082441</v>
      </c>
      <c r="AE87" s="2424">
        <v>48.068943057898061</v>
      </c>
      <c r="AF87" s="2424"/>
      <c r="AG87" s="1032" t="s">
        <v>1425</v>
      </c>
      <c r="AY87" s="258"/>
    </row>
    <row r="88" spans="1:51" s="230" customFormat="1" ht="17.100000000000001" customHeight="1" x14ac:dyDescent="0.2">
      <c r="A88" s="259"/>
      <c r="C88" s="233" t="s">
        <v>479</v>
      </c>
      <c r="D88" s="234"/>
      <c r="E88" s="919"/>
      <c r="F88" s="920"/>
      <c r="G88" s="920"/>
      <c r="H88" s="920"/>
      <c r="I88" s="920"/>
      <c r="J88" s="734"/>
      <c r="K88" s="234"/>
      <c r="L88" s="234"/>
      <c r="M88" s="234"/>
      <c r="N88" s="234"/>
      <c r="O88" s="734"/>
      <c r="P88" s="234"/>
      <c r="Q88" s="234"/>
      <c r="R88" s="234"/>
      <c r="S88" s="234"/>
      <c r="T88" s="734" t="s">
        <v>71</v>
      </c>
      <c r="U88" s="2424">
        <v>139.50706601857075</v>
      </c>
      <c r="V88" s="2424">
        <v>-26.469331079240099</v>
      </c>
      <c r="W88" s="2424">
        <v>-1.416437772677126</v>
      </c>
      <c r="X88" s="2424">
        <v>212.36892079875696</v>
      </c>
      <c r="Y88" s="2424">
        <v>-31.614049281469359</v>
      </c>
      <c r="Z88" s="2424">
        <v>18.79967495499697</v>
      </c>
      <c r="AA88" s="2424">
        <v>22.463074927674477</v>
      </c>
      <c r="AB88" s="2424">
        <v>-69.536508759399524</v>
      </c>
      <c r="AC88" s="2424">
        <v>-85.162861387603542</v>
      </c>
      <c r="AD88" s="2424">
        <v>581.66598718197599</v>
      </c>
      <c r="AE88" s="2424">
        <v>223.37771922320448</v>
      </c>
      <c r="AF88" s="2424"/>
      <c r="AG88" s="1032" t="s">
        <v>506</v>
      </c>
      <c r="AY88" s="258"/>
    </row>
    <row r="89" spans="1:51" s="230" customFormat="1" ht="17.100000000000001" customHeight="1" x14ac:dyDescent="0.2">
      <c r="A89" s="259"/>
      <c r="C89" s="233" t="s">
        <v>480</v>
      </c>
      <c r="D89" s="234"/>
      <c r="E89" s="919"/>
      <c r="F89" s="920"/>
      <c r="G89" s="920"/>
      <c r="H89" s="920"/>
      <c r="I89" s="920"/>
      <c r="J89" s="734"/>
      <c r="K89" s="234"/>
      <c r="L89" s="234"/>
      <c r="M89" s="234"/>
      <c r="N89" s="234"/>
      <c r="O89" s="734"/>
      <c r="P89" s="234"/>
      <c r="Q89" s="234"/>
      <c r="R89" s="234"/>
      <c r="S89" s="234"/>
      <c r="T89" s="734" t="s">
        <v>71</v>
      </c>
      <c r="U89" s="2424">
        <v>-81.056640862271252</v>
      </c>
      <c r="V89" s="2424">
        <v>69.158831845201973</v>
      </c>
      <c r="W89" s="2424">
        <v>211.8128244911147</v>
      </c>
      <c r="X89" s="2424">
        <v>-94.099208414502954</v>
      </c>
      <c r="Y89" s="2424">
        <v>706.22371142660324</v>
      </c>
      <c r="Z89" s="2424">
        <v>10.400661430369107</v>
      </c>
      <c r="AA89" s="2424">
        <v>-60.520975561109402</v>
      </c>
      <c r="AB89" s="2424">
        <v>263.92215098355979</v>
      </c>
      <c r="AC89" s="2424">
        <v>99.252507442454558</v>
      </c>
      <c r="AD89" s="2424">
        <v>36.47002578491032</v>
      </c>
      <c r="AE89" s="2424">
        <v>-61.040864228829776</v>
      </c>
      <c r="AF89" s="2424"/>
      <c r="AG89" s="1032" t="s">
        <v>505</v>
      </c>
      <c r="AY89" s="258"/>
    </row>
    <row r="90" spans="1:51" s="230" customFormat="1" ht="17.100000000000001" customHeight="1" x14ac:dyDescent="0.2">
      <c r="A90" s="259"/>
      <c r="C90" s="233" t="s">
        <v>482</v>
      </c>
      <c r="D90" s="234"/>
      <c r="E90" s="919"/>
      <c r="F90" s="920"/>
      <c r="G90" s="920"/>
      <c r="H90" s="920"/>
      <c r="I90" s="920"/>
      <c r="J90" s="734"/>
      <c r="K90" s="234"/>
      <c r="L90" s="234"/>
      <c r="M90" s="234"/>
      <c r="N90" s="234"/>
      <c r="O90" s="734"/>
      <c r="P90" s="234"/>
      <c r="Q90" s="234"/>
      <c r="R90" s="234"/>
      <c r="S90" s="234"/>
      <c r="T90" s="734" t="s">
        <v>71</v>
      </c>
      <c r="U90" s="2424">
        <v>1.4228109989506077</v>
      </c>
      <c r="V90" s="2424">
        <v>5.6730387257724058</v>
      </c>
      <c r="W90" s="2424">
        <v>-2.846547526023735</v>
      </c>
      <c r="X90" s="2424">
        <v>5.6908657796439721</v>
      </c>
      <c r="Y90" s="2424">
        <v>-5.3375635519456566</v>
      </c>
      <c r="Z90" s="2424">
        <v>-1.1590864537573964</v>
      </c>
      <c r="AA90" s="2424">
        <v>-2.6296274554659105</v>
      </c>
      <c r="AB90" s="2424">
        <v>-6.219642313214246</v>
      </c>
      <c r="AC90" s="2424">
        <v>4.3353367155986922</v>
      </c>
      <c r="AD90" s="2424">
        <v>-6.9042885769282192</v>
      </c>
      <c r="AE90" s="2424">
        <v>2.0651294950235322</v>
      </c>
      <c r="AF90" s="2424"/>
      <c r="AG90" s="1032" t="s">
        <v>1426</v>
      </c>
      <c r="AY90" s="258"/>
    </row>
    <row r="91" spans="1:51" s="230" customFormat="1" ht="17.100000000000001" customHeight="1" x14ac:dyDescent="0.2">
      <c r="A91" s="259"/>
      <c r="C91" s="233" t="s">
        <v>483</v>
      </c>
      <c r="D91" s="234"/>
      <c r="E91" s="919"/>
      <c r="F91" s="920"/>
      <c r="G91" s="920"/>
      <c r="H91" s="920"/>
      <c r="I91" s="920"/>
      <c r="J91" s="734"/>
      <c r="K91" s="234"/>
      <c r="L91" s="234"/>
      <c r="M91" s="234"/>
      <c r="N91" s="234"/>
      <c r="O91" s="734"/>
      <c r="P91" s="234"/>
      <c r="Q91" s="234"/>
      <c r="R91" s="234"/>
      <c r="S91" s="234"/>
      <c r="T91" s="734" t="s">
        <v>71</v>
      </c>
      <c r="U91" s="2424">
        <v>7.9410326620437344</v>
      </c>
      <c r="V91" s="2424">
        <v>-22.026537116558785</v>
      </c>
      <c r="W91" s="2424">
        <v>-29.537541112696697</v>
      </c>
      <c r="X91" s="2424">
        <v>42.317082291406074</v>
      </c>
      <c r="Y91" s="2424">
        <v>33.960895782160861</v>
      </c>
      <c r="Z91" s="2424">
        <v>-2.6419257866461932</v>
      </c>
      <c r="AA91" s="2424">
        <v>-57.00897577174446</v>
      </c>
      <c r="AB91" s="2424">
        <v>-13.02249322823188</v>
      </c>
      <c r="AC91" s="2424">
        <v>-10.057505732654292</v>
      </c>
      <c r="AD91" s="2424">
        <v>-160.85104175511731</v>
      </c>
      <c r="AE91" s="2424">
        <v>151.18783197434297</v>
      </c>
      <c r="AF91" s="2424"/>
      <c r="AG91" s="1032" t="s">
        <v>506</v>
      </c>
      <c r="AY91" s="258"/>
    </row>
    <row r="92" spans="1:51" s="230" customFormat="1" ht="17.100000000000001" customHeight="1" x14ac:dyDescent="0.2">
      <c r="A92" s="259"/>
      <c r="C92" s="233" t="s">
        <v>153</v>
      </c>
      <c r="D92" s="234"/>
      <c r="E92" s="919"/>
      <c r="F92" s="920"/>
      <c r="G92" s="920"/>
      <c r="H92" s="920"/>
      <c r="I92" s="920"/>
      <c r="J92" s="734"/>
      <c r="K92" s="234"/>
      <c r="L92" s="234"/>
      <c r="M92" s="234"/>
      <c r="N92" s="234"/>
      <c r="O92" s="734"/>
      <c r="P92" s="234"/>
      <c r="Q92" s="234"/>
      <c r="R92" s="234"/>
      <c r="S92" s="234"/>
      <c r="T92" s="734" t="s">
        <v>71</v>
      </c>
      <c r="U92" s="2424">
        <v>-3.0534770530273758</v>
      </c>
      <c r="V92" s="2424">
        <v>12.868083530389885</v>
      </c>
      <c r="W92" s="2424">
        <v>-4.3650672176081091</v>
      </c>
      <c r="X92" s="2424">
        <v>14.943582585385396</v>
      </c>
      <c r="Y92" s="2424">
        <v>-13.393600945999362</v>
      </c>
      <c r="Z92" s="2424">
        <v>1.4804199385736405</v>
      </c>
      <c r="AA92" s="2424">
        <v>3.1200290896637783</v>
      </c>
      <c r="AB92" s="2424">
        <v>-9.9422296319818475</v>
      </c>
      <c r="AC92" s="2424">
        <v>9.9679338789173464</v>
      </c>
      <c r="AD92" s="2424">
        <v>-9.2393382813875427</v>
      </c>
      <c r="AE92" s="2424">
        <v>11.570422028875992</v>
      </c>
      <c r="AF92" s="2424"/>
      <c r="AG92" s="1032" t="s">
        <v>505</v>
      </c>
      <c r="AY92" s="258"/>
    </row>
    <row r="93" spans="1:51" s="230" customFormat="1" ht="17.100000000000001" customHeight="1" x14ac:dyDescent="0.2">
      <c r="A93" s="259"/>
      <c r="C93" s="235" t="s">
        <v>1310</v>
      </c>
      <c r="D93" s="236"/>
      <c r="E93" s="921"/>
      <c r="F93" s="922"/>
      <c r="G93" s="922"/>
      <c r="H93" s="922"/>
      <c r="I93" s="922"/>
      <c r="J93" s="735"/>
      <c r="K93" s="236"/>
      <c r="L93" s="236"/>
      <c r="M93" s="236"/>
      <c r="N93" s="236"/>
      <c r="O93" s="735"/>
      <c r="P93" s="236"/>
      <c r="Q93" s="236"/>
      <c r="R93" s="236"/>
      <c r="S93" s="236"/>
      <c r="T93" s="735" t="s">
        <v>71</v>
      </c>
      <c r="U93" s="2425">
        <v>3.7666815425548617</v>
      </c>
      <c r="V93" s="2425">
        <v>3.1438091680977998</v>
      </c>
      <c r="W93" s="2424">
        <v>-0.82306408983545687</v>
      </c>
      <c r="X93" s="2424">
        <v>-0.84253706407307893</v>
      </c>
      <c r="Y93" s="2424">
        <v>-1.4597108759447308</v>
      </c>
      <c r="Z93" s="2424">
        <v>-2.6640936853828179</v>
      </c>
      <c r="AA93" s="2424">
        <v>-3.1514214051464706</v>
      </c>
      <c r="AB93" s="2424">
        <v>-3.5601852568579617</v>
      </c>
      <c r="AC93" s="2424">
        <v>1.147020021276024</v>
      </c>
      <c r="AD93" s="2424">
        <v>-2.2083664123786262</v>
      </c>
      <c r="AE93" s="2424">
        <v>-5.8483994721507671</v>
      </c>
      <c r="AF93" s="2424"/>
      <c r="AG93" s="1032" t="s">
        <v>503</v>
      </c>
      <c r="AY93" s="258"/>
    </row>
    <row r="94" spans="1:51" s="230" customFormat="1" ht="17.100000000000001" customHeight="1" x14ac:dyDescent="0.2">
      <c r="A94" s="259"/>
      <c r="C94" s="549" t="s">
        <v>502</v>
      </c>
      <c r="D94" s="236"/>
      <c r="E94" s="921"/>
      <c r="F94" s="922"/>
      <c r="G94" s="922"/>
      <c r="H94" s="922"/>
      <c r="I94" s="922"/>
      <c r="J94" s="735"/>
      <c r="K94" s="236"/>
      <c r="L94" s="236"/>
      <c r="M94" s="236"/>
      <c r="N94" s="236"/>
      <c r="O94" s="735"/>
      <c r="P94" s="236"/>
      <c r="Q94" s="236"/>
      <c r="R94" s="236"/>
      <c r="S94" s="236"/>
      <c r="T94" s="735" t="s">
        <v>71</v>
      </c>
      <c r="U94" s="2425">
        <v>0.25709289236184318</v>
      </c>
      <c r="V94" s="2425">
        <v>4.2410478452150402</v>
      </c>
      <c r="W94" s="2427">
        <v>-1.0022741279391512</v>
      </c>
      <c r="X94" s="2427">
        <v>3.9633169348957109</v>
      </c>
      <c r="Y94" s="2427">
        <v>-0.12271487873466436</v>
      </c>
      <c r="Z94" s="2427">
        <v>1.4519757411738832</v>
      </c>
      <c r="AA94" s="2427">
        <v>-4.2317725762786029E-2</v>
      </c>
      <c r="AB94" s="2427">
        <v>-1.6299854494456811</v>
      </c>
      <c r="AC94" s="2427">
        <v>-7.8919627864362134</v>
      </c>
      <c r="AD94" s="2427">
        <v>4.4925235953433784</v>
      </c>
      <c r="AE94" s="2427">
        <v>4.892442988086998E-2</v>
      </c>
      <c r="AF94" s="2427"/>
      <c r="AG94" s="1151" t="s">
        <v>1435</v>
      </c>
      <c r="AY94" s="258"/>
    </row>
    <row r="95" spans="1:51" s="230" customFormat="1" ht="17.100000000000001" customHeight="1" x14ac:dyDescent="0.2">
      <c r="A95" s="259"/>
      <c r="C95" s="547" t="s">
        <v>1745</v>
      </c>
      <c r="D95" s="234"/>
      <c r="E95" s="919"/>
      <c r="F95" s="920"/>
      <c r="G95" s="920"/>
      <c r="H95" s="920"/>
      <c r="I95" s="920"/>
      <c r="J95" s="734"/>
      <c r="K95" s="234"/>
      <c r="L95" s="234"/>
      <c r="M95" s="234"/>
      <c r="N95" s="234"/>
      <c r="O95" s="734"/>
      <c r="P95" s="234"/>
      <c r="Q95" s="234"/>
      <c r="R95" s="234"/>
      <c r="S95" s="234"/>
      <c r="T95" s="734" t="s">
        <v>71</v>
      </c>
      <c r="U95" s="2424">
        <v>-2.023175768661023</v>
      </c>
      <c r="V95" s="2424">
        <v>2.1753472005397567</v>
      </c>
      <c r="W95" s="2428">
        <v>-2.0149436768023166</v>
      </c>
      <c r="X95" s="2428">
        <v>10.402705861909812</v>
      </c>
      <c r="Y95" s="2428">
        <v>-0.62942456591033036</v>
      </c>
      <c r="Z95" s="2428">
        <v>-1.129194770373565</v>
      </c>
      <c r="AA95" s="2428">
        <v>3.4914700543879906</v>
      </c>
      <c r="AB95" s="2428">
        <v>1.3603521752302283</v>
      </c>
      <c r="AC95" s="2428">
        <v>-1.383307175443893</v>
      </c>
      <c r="AD95" s="2428">
        <v>4.7952335672837076</v>
      </c>
      <c r="AE95" s="2428">
        <v>56.03743682226272</v>
      </c>
      <c r="AF95" s="2428"/>
      <c r="AG95" s="1152" t="s">
        <v>1436</v>
      </c>
      <c r="AY95" s="258"/>
    </row>
    <row r="96" spans="1:51" s="230" customFormat="1" ht="17.100000000000001" customHeight="1" x14ac:dyDescent="0.2">
      <c r="A96" s="259"/>
      <c r="C96" s="233" t="s">
        <v>1743</v>
      </c>
      <c r="D96" s="234"/>
      <c r="E96" s="919"/>
      <c r="F96" s="920"/>
      <c r="G96" s="920"/>
      <c r="H96" s="920"/>
      <c r="I96" s="920"/>
      <c r="J96" s="734"/>
      <c r="K96" s="234"/>
      <c r="L96" s="234"/>
      <c r="M96" s="234"/>
      <c r="N96" s="234"/>
      <c r="O96" s="734"/>
      <c r="P96" s="234"/>
      <c r="Q96" s="234"/>
      <c r="R96" s="234"/>
      <c r="S96" s="234"/>
      <c r="T96" s="734" t="s">
        <v>71</v>
      </c>
      <c r="U96" s="2424">
        <v>-2.744373821616708</v>
      </c>
      <c r="V96" s="2424">
        <v>2.8038127904274734</v>
      </c>
      <c r="W96" s="2424">
        <v>-2.3765878370235249</v>
      </c>
      <c r="X96" s="2424">
        <v>9.2471117204783848</v>
      </c>
      <c r="Y96" s="2424">
        <v>-0.22874929100010766</v>
      </c>
      <c r="Z96" s="2424">
        <v>-1.5861517996085595</v>
      </c>
      <c r="AA96" s="2424">
        <v>2.8982887363962817</v>
      </c>
      <c r="AB96" s="2424">
        <v>1.3910936669273344</v>
      </c>
      <c r="AC96" s="2424">
        <v>-0.32928232576924232</v>
      </c>
      <c r="AD96" s="2424">
        <v>5.1964338390036779</v>
      </c>
      <c r="AE96" s="2424">
        <v>46.18268916726376</v>
      </c>
      <c r="AF96" s="2424"/>
      <c r="AG96" s="1032" t="s">
        <v>1424</v>
      </c>
      <c r="AY96" s="258"/>
    </row>
    <row r="97" spans="1:51" s="230" customFormat="1" ht="17.100000000000001" customHeight="1" x14ac:dyDescent="0.2">
      <c r="A97" s="259"/>
      <c r="C97" s="235" t="s">
        <v>1744</v>
      </c>
      <c r="D97" s="236"/>
      <c r="E97" s="921"/>
      <c r="F97" s="922"/>
      <c r="G97" s="922"/>
      <c r="H97" s="922"/>
      <c r="I97" s="922"/>
      <c r="J97" s="735"/>
      <c r="K97" s="236"/>
      <c r="L97" s="236"/>
      <c r="M97" s="236"/>
      <c r="N97" s="236"/>
      <c r="O97" s="735"/>
      <c r="P97" s="236"/>
      <c r="Q97" s="236"/>
      <c r="R97" s="236"/>
      <c r="S97" s="236"/>
      <c r="T97" s="735" t="s">
        <v>71</v>
      </c>
      <c r="U97" s="2425">
        <v>-9.3643105076096198</v>
      </c>
      <c r="V97" s="2425">
        <v>9.0397956042856933</v>
      </c>
      <c r="W97" s="2425">
        <v>-5.7391161950634544</v>
      </c>
      <c r="X97" s="2425">
        <v>-1.9219880313275151</v>
      </c>
      <c r="Y97" s="2425">
        <v>4.130517462672012</v>
      </c>
      <c r="Z97" s="2425">
        <v>-6.3304943925013628</v>
      </c>
      <c r="AA97" s="2425">
        <v>-3.6023792825490286</v>
      </c>
      <c r="AB97" s="2425">
        <v>1.7527813350620258</v>
      </c>
      <c r="AC97" s="2425">
        <v>12.023973512490382</v>
      </c>
      <c r="AD97" s="2425">
        <v>9.3357754127989967</v>
      </c>
      <c r="AE97" s="2425">
        <v>-51.27021715411415</v>
      </c>
      <c r="AF97" s="2424"/>
      <c r="AG97" s="1033" t="s">
        <v>1425</v>
      </c>
      <c r="AY97" s="258"/>
    </row>
    <row r="98" spans="1:51" s="230" customFormat="1" ht="17.100000000000001" customHeight="1" x14ac:dyDescent="0.2">
      <c r="A98" s="259"/>
      <c r="C98" s="235" t="s">
        <v>1753</v>
      </c>
      <c r="D98" s="236"/>
      <c r="E98" s="921"/>
      <c r="F98" s="922"/>
      <c r="G98" s="922"/>
      <c r="H98" s="922"/>
      <c r="I98" s="922"/>
      <c r="J98" s="735"/>
      <c r="K98" s="236"/>
      <c r="L98" s="236"/>
      <c r="M98" s="236"/>
      <c r="N98" s="236"/>
      <c r="O98" s="735"/>
      <c r="P98" s="236"/>
      <c r="Q98" s="236"/>
      <c r="R98" s="236"/>
      <c r="S98" s="236"/>
      <c r="T98" s="735" t="s">
        <v>71</v>
      </c>
      <c r="U98" s="2425">
        <v>0.15436860547479725</v>
      </c>
      <c r="V98" s="2425">
        <v>4.1500129361941918</v>
      </c>
      <c r="W98" s="2427">
        <v>-1.0460560801171415</v>
      </c>
      <c r="X98" s="2427">
        <v>4.2389928127936516</v>
      </c>
      <c r="Y98" s="2427">
        <v>-0.14569026534982932</v>
      </c>
      <c r="Z98" s="2427">
        <v>1.335506483682769</v>
      </c>
      <c r="AA98" s="2427">
        <v>0.11325788162976913</v>
      </c>
      <c r="AB98" s="2427">
        <v>-1.4938929383871202</v>
      </c>
      <c r="AC98" s="2427">
        <v>-7.5871660943470198</v>
      </c>
      <c r="AD98" s="2427">
        <v>4.5076509793071207</v>
      </c>
      <c r="AE98" s="2427">
        <v>2.85454847375608</v>
      </c>
      <c r="AF98" s="2427"/>
      <c r="AG98" s="1151" t="s">
        <v>1437</v>
      </c>
      <c r="AY98" s="258"/>
    </row>
    <row r="99" spans="1:51" s="230" customFormat="1" ht="17.100000000000001" customHeight="1" x14ac:dyDescent="0.2">
      <c r="A99" s="259"/>
      <c r="C99" s="233" t="s">
        <v>1754</v>
      </c>
      <c r="D99" s="234"/>
      <c r="E99" s="919"/>
      <c r="F99" s="920"/>
      <c r="G99" s="920"/>
      <c r="H99" s="920"/>
      <c r="I99" s="920"/>
      <c r="J99" s="734"/>
      <c r="K99" s="234"/>
      <c r="L99" s="234"/>
      <c r="M99" s="234"/>
      <c r="N99" s="234"/>
      <c r="O99" s="734"/>
      <c r="P99" s="234"/>
      <c r="Q99" s="234"/>
      <c r="R99" s="234"/>
      <c r="S99" s="234"/>
      <c r="T99" s="734" t="s">
        <v>71</v>
      </c>
      <c r="U99" s="2424">
        <v>-6.5277986272814115</v>
      </c>
      <c r="V99" s="2424">
        <v>-7.1271367313840539</v>
      </c>
      <c r="W99" s="2428">
        <v>-2.3665728405581898</v>
      </c>
      <c r="X99" s="2428">
        <v>7.0907730896079713</v>
      </c>
      <c r="Y99" s="2428">
        <v>-2.6497832401384813</v>
      </c>
      <c r="Z99" s="2428">
        <v>-10.692185331398008</v>
      </c>
      <c r="AA99" s="2428">
        <v>-8.0157474110453606</v>
      </c>
      <c r="AB99" s="2428">
        <v>19.791023154436836</v>
      </c>
      <c r="AC99" s="2428">
        <v>59.697674821531102</v>
      </c>
      <c r="AD99" s="2428">
        <v>-11.861650107536626</v>
      </c>
      <c r="AE99" s="2428">
        <v>-7.2258721905372969</v>
      </c>
      <c r="AF99" s="2428"/>
      <c r="AG99" s="1152" t="s">
        <v>1438</v>
      </c>
      <c r="AY99" s="258"/>
    </row>
    <row r="100" spans="1:51" s="230" customFormat="1" ht="17.100000000000001" customHeight="1" x14ac:dyDescent="0.2">
      <c r="A100" s="259"/>
      <c r="C100" s="233" t="s">
        <v>1351</v>
      </c>
      <c r="D100" s="234"/>
      <c r="E100" s="919"/>
      <c r="F100" s="920"/>
      <c r="G100" s="920"/>
      <c r="H100" s="920"/>
      <c r="I100" s="920"/>
      <c r="J100" s="734"/>
      <c r="K100" s="234"/>
      <c r="L100" s="234"/>
      <c r="M100" s="234"/>
      <c r="N100" s="234"/>
      <c r="O100" s="734"/>
      <c r="P100" s="234"/>
      <c r="Q100" s="234"/>
      <c r="R100" s="234"/>
      <c r="S100" s="234"/>
      <c r="T100" s="734" t="s">
        <v>71</v>
      </c>
      <c r="U100" s="2424">
        <v>-15.984370760992817</v>
      </c>
      <c r="V100" s="2424">
        <v>-13.186219567754055</v>
      </c>
      <c r="W100" s="2424">
        <v>-2.1188038048608027</v>
      </c>
      <c r="X100" s="2424">
        <v>5.9197293575853909</v>
      </c>
      <c r="Y100" s="2424">
        <v>6.8063379880390906</v>
      </c>
      <c r="Z100" s="2424">
        <v>-11.539661274062119</v>
      </c>
      <c r="AA100" s="2424">
        <v>-8.561229096495282</v>
      </c>
      <c r="AB100" s="2424">
        <v>11.047622845571759</v>
      </c>
      <c r="AC100" s="2424">
        <v>30.241607688471717</v>
      </c>
      <c r="AD100" s="2424">
        <v>-52.119118257993755</v>
      </c>
      <c r="AE100" s="2424">
        <v>-2.4958998234440255</v>
      </c>
      <c r="AF100" s="2424"/>
      <c r="AG100" s="1032" t="s">
        <v>1424</v>
      </c>
      <c r="AY100" s="258"/>
    </row>
    <row r="101" spans="1:51" s="230" customFormat="1" ht="17.100000000000001" customHeight="1" x14ac:dyDescent="0.2">
      <c r="A101" s="259"/>
      <c r="C101" s="233" t="s">
        <v>1752</v>
      </c>
      <c r="D101" s="234"/>
      <c r="E101" s="919"/>
      <c r="F101" s="920"/>
      <c r="G101" s="920"/>
      <c r="H101" s="920"/>
      <c r="I101" s="920"/>
      <c r="J101" s="734"/>
      <c r="K101" s="234"/>
      <c r="L101" s="234"/>
      <c r="M101" s="234"/>
      <c r="N101" s="234"/>
      <c r="O101" s="734"/>
      <c r="P101" s="234"/>
      <c r="Q101" s="234"/>
      <c r="R101" s="234"/>
      <c r="S101" s="234"/>
      <c r="T101" s="734" t="s">
        <v>71</v>
      </c>
      <c r="U101" s="2424">
        <v>1.767026477532907</v>
      </c>
      <c r="V101" s="2424">
        <v>1.7866553781577421</v>
      </c>
      <c r="W101" s="2424">
        <v>4.0719271955827363</v>
      </c>
      <c r="X101" s="2424">
        <v>-1.1962392054495896</v>
      </c>
      <c r="Y101" s="2424">
        <v>-1.3096107480589203</v>
      </c>
      <c r="Z101" s="2424">
        <v>1.0343244159840115</v>
      </c>
      <c r="AA101" s="2424">
        <v>2.3942365503422547</v>
      </c>
      <c r="AB101" s="2424">
        <v>-0.63138405000989772</v>
      </c>
      <c r="AC101" s="2424">
        <v>5.619614206909529</v>
      </c>
      <c r="AD101" s="2424">
        <v>7.4761351572042001</v>
      </c>
      <c r="AE101" s="2424">
        <v>4.4714173529015078</v>
      </c>
      <c r="AF101" s="2424"/>
      <c r="AG101" s="1032" t="s">
        <v>1425</v>
      </c>
      <c r="AY101" s="258"/>
    </row>
    <row r="102" spans="1:51" s="230" customFormat="1" ht="17.100000000000001" customHeight="1" x14ac:dyDescent="0.2">
      <c r="A102" s="259"/>
      <c r="C102" s="233" t="s">
        <v>1311</v>
      </c>
      <c r="D102" s="234"/>
      <c r="E102" s="919"/>
      <c r="F102" s="920"/>
      <c r="G102" s="920"/>
      <c r="H102" s="920"/>
      <c r="I102" s="920"/>
      <c r="J102" s="734"/>
      <c r="K102" s="234"/>
      <c r="L102" s="234"/>
      <c r="M102" s="234"/>
      <c r="N102" s="234"/>
      <c r="O102" s="734"/>
      <c r="P102" s="234"/>
      <c r="Q102" s="234"/>
      <c r="R102" s="234"/>
      <c r="S102" s="234"/>
      <c r="T102" s="734" t="s">
        <v>71</v>
      </c>
      <c r="U102" s="2424">
        <v>-25.77661800399822</v>
      </c>
      <c r="V102" s="2424">
        <v>-6.4223704963594086</v>
      </c>
      <c r="W102" s="2424">
        <v>-37.956718230834731</v>
      </c>
      <c r="X102" s="2424">
        <v>8.3226277895664609</v>
      </c>
      <c r="Y102" s="2424">
        <v>-21.782536450923828</v>
      </c>
      <c r="Z102" s="2424">
        <v>-12.766347922818122</v>
      </c>
      <c r="AA102" s="2424">
        <v>-10.405969227897938</v>
      </c>
      <c r="AB102" s="2424">
        <v>18.634505323028559</v>
      </c>
      <c r="AC102" s="2424">
        <v>54.596721812520542</v>
      </c>
      <c r="AD102" s="2424">
        <v>-41.988273806888962</v>
      </c>
      <c r="AE102" s="2424">
        <v>-55.925035531234357</v>
      </c>
      <c r="AF102" s="2424"/>
      <c r="AG102" s="1032" t="s">
        <v>757</v>
      </c>
      <c r="AY102" s="258"/>
    </row>
    <row r="103" spans="1:51" s="230" customFormat="1" ht="17.100000000000001" customHeight="1" x14ac:dyDescent="0.2">
      <c r="A103" s="259"/>
      <c r="C103" s="237" t="s">
        <v>1312</v>
      </c>
      <c r="D103" s="238"/>
      <c r="E103" s="923"/>
      <c r="F103" s="924"/>
      <c r="G103" s="924"/>
      <c r="H103" s="924"/>
      <c r="I103" s="924"/>
      <c r="J103" s="736"/>
      <c r="K103" s="238"/>
      <c r="L103" s="238"/>
      <c r="M103" s="238"/>
      <c r="N103" s="238"/>
      <c r="O103" s="736"/>
      <c r="P103" s="238"/>
      <c r="Q103" s="238"/>
      <c r="R103" s="238"/>
      <c r="S103" s="238"/>
      <c r="T103" s="736" t="s">
        <v>71</v>
      </c>
      <c r="U103" s="2426">
        <v>17.338775411688779</v>
      </c>
      <c r="V103" s="2426">
        <v>-3.2772944959848282</v>
      </c>
      <c r="W103" s="2426">
        <v>8.0014579852365486</v>
      </c>
      <c r="X103" s="2426">
        <v>7.5795856789262261</v>
      </c>
      <c r="Y103" s="2426">
        <v>7.68498835567204</v>
      </c>
      <c r="Z103" s="2426">
        <v>-0.54877166926807774</v>
      </c>
      <c r="AA103" s="2426">
        <v>-2.7924272633887637</v>
      </c>
      <c r="AB103" s="2426">
        <v>-0.78080317007717115</v>
      </c>
      <c r="AC103" s="2426">
        <v>24.082668725686919</v>
      </c>
      <c r="AD103" s="2426">
        <v>-1.0340415441332684</v>
      </c>
      <c r="AE103" s="2426">
        <v>-10.197686075579259</v>
      </c>
      <c r="AF103" s="2426"/>
      <c r="AG103" s="1033" t="s">
        <v>758</v>
      </c>
      <c r="AY103" s="258"/>
    </row>
    <row r="104" spans="1:51" s="230" customFormat="1" ht="17.100000000000001" customHeight="1" x14ac:dyDescent="0.2">
      <c r="A104" s="259"/>
      <c r="C104" s="233" t="s">
        <v>422</v>
      </c>
      <c r="D104" s="234"/>
      <c r="E104" s="919"/>
      <c r="F104" s="920"/>
      <c r="G104" s="920"/>
      <c r="H104" s="920"/>
      <c r="I104" s="920"/>
      <c r="J104" s="734"/>
      <c r="K104" s="234"/>
      <c r="L104" s="234"/>
      <c r="M104" s="234"/>
      <c r="N104" s="234"/>
      <c r="O104" s="734"/>
      <c r="P104" s="234"/>
      <c r="Q104" s="234"/>
      <c r="R104" s="234"/>
      <c r="S104" s="234"/>
      <c r="T104" s="734" t="s">
        <v>71</v>
      </c>
      <c r="U104" s="2424">
        <v>-0.32484933485568135</v>
      </c>
      <c r="V104" s="2424">
        <v>3.3915914253110468</v>
      </c>
      <c r="W104" s="2424">
        <v>-1.1258296138878077</v>
      </c>
      <c r="X104" s="2424">
        <v>4.4091093977240314</v>
      </c>
      <c r="Y104" s="2424">
        <v>-0.29890294450819477</v>
      </c>
      <c r="Z104" s="2424">
        <v>0.61694566159880004</v>
      </c>
      <c r="AA104" s="2424">
        <v>-0.31780138131060065</v>
      </c>
      <c r="AB104" s="2424">
        <v>-0.45237346669936285</v>
      </c>
      <c r="AC104" s="2424">
        <v>-3.62524295871548</v>
      </c>
      <c r="AD104" s="2424">
        <v>2.9104695596101404</v>
      </c>
      <c r="AE104" s="2424">
        <v>2.0121683246570488</v>
      </c>
      <c r="AF104" s="2424"/>
      <c r="AG104" s="1032" t="s">
        <v>631</v>
      </c>
      <c r="AY104" s="258"/>
    </row>
    <row r="105" spans="1:51" s="230" customFormat="1" ht="17.100000000000001" customHeight="1" x14ac:dyDescent="0.2">
      <c r="A105" s="259"/>
      <c r="C105" s="233" t="s">
        <v>1351</v>
      </c>
      <c r="D105" s="234"/>
      <c r="E105" s="919"/>
      <c r="F105" s="920"/>
      <c r="G105" s="920"/>
      <c r="H105" s="920"/>
      <c r="I105" s="920"/>
      <c r="J105" s="734"/>
      <c r="K105" s="234"/>
      <c r="L105" s="234"/>
      <c r="M105" s="234"/>
      <c r="N105" s="234"/>
      <c r="O105" s="734"/>
      <c r="P105" s="234"/>
      <c r="Q105" s="234"/>
      <c r="R105" s="234"/>
      <c r="S105" s="234"/>
      <c r="T105" s="734" t="s">
        <v>71</v>
      </c>
      <c r="U105" s="2424">
        <v>-9.2262211413844835</v>
      </c>
      <c r="V105" s="2424">
        <v>14.408698067221826</v>
      </c>
      <c r="W105" s="2424">
        <v>-5.8919909436457978</v>
      </c>
      <c r="X105" s="2424">
        <v>28.160951899375952</v>
      </c>
      <c r="Y105" s="2424">
        <v>3.9174619079902939</v>
      </c>
      <c r="Z105" s="2424">
        <v>-3.0709528497564587</v>
      </c>
      <c r="AA105" s="2424">
        <v>-10.833559834254869</v>
      </c>
      <c r="AB105" s="2424">
        <v>-3.3785338515800456</v>
      </c>
      <c r="AC105" s="2424">
        <v>-29.606372683905246</v>
      </c>
      <c r="AD105" s="2424">
        <v>19.187513475861984</v>
      </c>
      <c r="AE105" s="2424">
        <v>-8.6884910449328441</v>
      </c>
      <c r="AF105" s="2424"/>
      <c r="AG105" s="1032" t="s">
        <v>1424</v>
      </c>
      <c r="AY105" s="258"/>
    </row>
    <row r="106" spans="1:51" s="230" customFormat="1" ht="17.100000000000001" customHeight="1" x14ac:dyDescent="0.2">
      <c r="A106" s="259"/>
      <c r="C106" s="233" t="s">
        <v>1752</v>
      </c>
      <c r="D106" s="234"/>
      <c r="E106" s="919"/>
      <c r="F106" s="920"/>
      <c r="G106" s="920"/>
      <c r="H106" s="920"/>
      <c r="I106" s="920"/>
      <c r="J106" s="734"/>
      <c r="K106" s="234"/>
      <c r="L106" s="234"/>
      <c r="M106" s="234"/>
      <c r="N106" s="234"/>
      <c r="O106" s="734"/>
      <c r="P106" s="234"/>
      <c r="Q106" s="234"/>
      <c r="R106" s="234"/>
      <c r="S106" s="234"/>
      <c r="T106" s="734" t="s">
        <v>71</v>
      </c>
      <c r="U106" s="2424">
        <v>0.63622712057538333</v>
      </c>
      <c r="V106" s="2424">
        <v>1.9004624351538046</v>
      </c>
      <c r="W106" s="2424">
        <v>2.6454803664287985</v>
      </c>
      <c r="X106" s="2424">
        <v>2.0519412281320815</v>
      </c>
      <c r="Y106" s="2424">
        <v>-0.93936153955946899</v>
      </c>
      <c r="Z106" s="2424">
        <v>0.10131468472633909</v>
      </c>
      <c r="AA106" s="2424">
        <v>3.5778960579403885</v>
      </c>
      <c r="AB106" s="2424">
        <v>9.991082403855156E-2</v>
      </c>
      <c r="AC106" s="2424">
        <v>3.8366858761316402</v>
      </c>
      <c r="AD106" s="2424">
        <v>6.8312725773064242</v>
      </c>
      <c r="AE106" s="2424">
        <v>18.661966533487707</v>
      </c>
      <c r="AF106" s="2424"/>
      <c r="AG106" s="1032" t="s">
        <v>1425</v>
      </c>
      <c r="AY106" s="258"/>
    </row>
    <row r="107" spans="1:51" s="230" customFormat="1" ht="17.100000000000001" customHeight="1" x14ac:dyDescent="0.2">
      <c r="A107" s="259"/>
      <c r="C107" s="233" t="s">
        <v>1311</v>
      </c>
      <c r="D107" s="234"/>
      <c r="E107" s="919"/>
      <c r="F107" s="920"/>
      <c r="G107" s="920"/>
      <c r="H107" s="920"/>
      <c r="I107" s="920"/>
      <c r="J107" s="734"/>
      <c r="K107" s="234"/>
      <c r="L107" s="234"/>
      <c r="M107" s="234"/>
      <c r="N107" s="234"/>
      <c r="O107" s="734"/>
      <c r="P107" s="234"/>
      <c r="Q107" s="234"/>
      <c r="R107" s="234"/>
      <c r="S107" s="234"/>
      <c r="T107" s="734" t="s">
        <v>71</v>
      </c>
      <c r="U107" s="2424">
        <v>1.1968925953198539</v>
      </c>
      <c r="V107" s="2424">
        <v>1.5949591935879415</v>
      </c>
      <c r="W107" s="2424">
        <v>-0.99833924679098018</v>
      </c>
      <c r="X107" s="2424">
        <v>-0.3173432898797568</v>
      </c>
      <c r="Y107" s="2424">
        <v>-1.5202854743017302</v>
      </c>
      <c r="Z107" s="2424">
        <v>1.8416683025450187</v>
      </c>
      <c r="AA107" s="2424">
        <v>1.8380903905522494</v>
      </c>
      <c r="AB107" s="2424">
        <v>0.16028613677592229</v>
      </c>
      <c r="AC107" s="2424">
        <v>0.25277253853865922</v>
      </c>
      <c r="AD107" s="2424">
        <v>-0.62053723872249611</v>
      </c>
      <c r="AE107" s="2424">
        <v>0.33369897571333684</v>
      </c>
      <c r="AF107" s="2424"/>
      <c r="AG107" s="1032" t="s">
        <v>757</v>
      </c>
      <c r="AY107" s="258"/>
    </row>
    <row r="108" spans="1:51" s="259" customFormat="1" ht="17.100000000000001" customHeight="1" x14ac:dyDescent="0.2">
      <c r="C108" s="237" t="s">
        <v>1312</v>
      </c>
      <c r="D108" s="238"/>
      <c r="E108" s="923"/>
      <c r="F108" s="924"/>
      <c r="G108" s="924"/>
      <c r="H108" s="924"/>
      <c r="I108" s="924"/>
      <c r="J108" s="736"/>
      <c r="K108" s="238"/>
      <c r="L108" s="238"/>
      <c r="M108" s="238"/>
      <c r="N108" s="238"/>
      <c r="O108" s="736"/>
      <c r="P108" s="238"/>
      <c r="Q108" s="238"/>
      <c r="R108" s="238"/>
      <c r="S108" s="238"/>
      <c r="T108" s="736" t="s">
        <v>71</v>
      </c>
      <c r="U108" s="2426">
        <v>16.150287434384623</v>
      </c>
      <c r="V108" s="2426">
        <v>-3.1426307559227373</v>
      </c>
      <c r="W108" s="2426">
        <v>7.6687498239795149</v>
      </c>
      <c r="X108" s="2426">
        <v>7.2234876294073214</v>
      </c>
      <c r="Y108" s="2426">
        <v>7.5823379892539178</v>
      </c>
      <c r="Z108" s="2426">
        <v>-9.8240707968832996E-2</v>
      </c>
      <c r="AA108" s="2426">
        <v>-2.4893697007923765</v>
      </c>
      <c r="AB108" s="2426">
        <v>-1.0889375609735463</v>
      </c>
      <c r="AC108" s="2426">
        <v>23.237475227943705</v>
      </c>
      <c r="AD108" s="2426">
        <v>-0.4625532908573704</v>
      </c>
      <c r="AE108" s="2426">
        <v>-9.5201933371949146</v>
      </c>
      <c r="AF108" s="2426"/>
      <c r="AG108" s="1033" t="s">
        <v>758</v>
      </c>
      <c r="AY108" s="258"/>
    </row>
    <row r="109" spans="1:51" s="75" customFormat="1" ht="5.0999999999999996" customHeight="1" x14ac:dyDescent="0.2">
      <c r="A109" s="257"/>
      <c r="C109" s="140"/>
      <c r="D109" s="260"/>
      <c r="E109" s="260"/>
      <c r="F109" s="260"/>
      <c r="G109" s="260"/>
      <c r="H109" s="260"/>
      <c r="I109" s="260"/>
      <c r="J109" s="260"/>
      <c r="K109" s="260"/>
      <c r="L109" s="260"/>
      <c r="M109" s="260"/>
      <c r="N109" s="260"/>
      <c r="O109" s="260"/>
      <c r="P109" s="260"/>
      <c r="Q109" s="260"/>
      <c r="R109" s="260"/>
      <c r="S109" s="260"/>
      <c r="T109" s="260"/>
      <c r="V109" s="1036"/>
    </row>
    <row r="110" spans="1:51" ht="5.0999999999999996" customHeight="1" x14ac:dyDescent="0.2">
      <c r="C110" s="47"/>
      <c r="D110" s="48"/>
      <c r="E110" s="48"/>
      <c r="F110" s="48"/>
      <c r="G110" s="48"/>
      <c r="H110" s="48"/>
      <c r="I110" s="48"/>
      <c r="J110" s="48"/>
      <c r="K110" s="48"/>
      <c r="L110" s="48"/>
      <c r="M110" s="48"/>
      <c r="N110" s="48"/>
      <c r="O110" s="48"/>
      <c r="P110" s="48"/>
      <c r="Q110" s="48"/>
      <c r="R110" s="48"/>
      <c r="S110" s="48"/>
      <c r="T110" s="48"/>
      <c r="V110" s="1037"/>
      <c r="AH110" s="43"/>
    </row>
    <row r="111" spans="1:51" ht="21.75" customHeight="1" x14ac:dyDescent="0.2">
      <c r="C111" s="663" t="s">
        <v>1368</v>
      </c>
      <c r="V111" s="44"/>
      <c r="AH111" s="43"/>
      <c r="AY111" s="46"/>
    </row>
    <row r="112" spans="1:51" ht="9" customHeight="1" x14ac:dyDescent="0.2">
      <c r="V112" s="44"/>
      <c r="AH112" s="43"/>
    </row>
    <row r="113" spans="1:51" s="231" customFormat="1" ht="17.100000000000001" customHeight="1" x14ac:dyDescent="0.15">
      <c r="A113" s="486"/>
      <c r="C113" s="229"/>
      <c r="D113" s="229"/>
      <c r="E113" s="660"/>
      <c r="F113" s="228"/>
      <c r="G113" s="228"/>
      <c r="H113" s="229"/>
      <c r="I113" s="229"/>
      <c r="J113" s="660"/>
      <c r="K113" s="230"/>
      <c r="L113" s="230"/>
      <c r="M113" s="230"/>
      <c r="N113" s="230"/>
      <c r="O113" s="1293"/>
      <c r="P113" s="230"/>
      <c r="Q113" s="230"/>
      <c r="R113" s="230"/>
      <c r="S113" s="230"/>
      <c r="T113" s="1293" t="s">
        <v>802</v>
      </c>
      <c r="V113" s="1034"/>
      <c r="W113" s="1034"/>
      <c r="AG113" s="1034" t="s">
        <v>759</v>
      </c>
    </row>
    <row r="114" spans="1:51" s="261" customFormat="1" ht="17.100000000000001" customHeight="1" x14ac:dyDescent="0.2">
      <c r="A114" s="487"/>
      <c r="C114" s="2802" t="s">
        <v>1071</v>
      </c>
      <c r="D114" s="526"/>
      <c r="E114" s="896"/>
      <c r="F114" s="896"/>
      <c r="G114" s="896"/>
      <c r="H114" s="896"/>
      <c r="I114" s="896"/>
      <c r="J114" s="526"/>
      <c r="K114" s="526"/>
      <c r="L114" s="526"/>
      <c r="M114" s="526"/>
      <c r="N114" s="526"/>
      <c r="O114" s="526"/>
      <c r="P114" s="526"/>
      <c r="Q114" s="526"/>
      <c r="R114" s="526"/>
      <c r="S114" s="526"/>
      <c r="T114" s="526" t="s">
        <v>489</v>
      </c>
      <c r="U114" s="526" t="s">
        <v>1232</v>
      </c>
      <c r="V114" s="526" t="s">
        <v>2147</v>
      </c>
      <c r="W114" s="526" t="s">
        <v>414</v>
      </c>
      <c r="X114" s="526" t="s">
        <v>168</v>
      </c>
      <c r="Y114" s="526" t="s">
        <v>428</v>
      </c>
      <c r="Z114" s="526" t="s">
        <v>1668</v>
      </c>
      <c r="AA114" s="526" t="s">
        <v>1677</v>
      </c>
      <c r="AB114" s="526" t="s">
        <v>1776</v>
      </c>
      <c r="AC114" s="526" t="s">
        <v>2148</v>
      </c>
      <c r="AD114" s="526" t="s">
        <v>2149</v>
      </c>
      <c r="AE114" s="526" t="s">
        <v>2150</v>
      </c>
      <c r="AF114" s="2460"/>
      <c r="AG114" s="2760" t="s">
        <v>1242</v>
      </c>
    </row>
    <row r="115" spans="1:51" s="261" customFormat="1" ht="17.100000000000001" customHeight="1" x14ac:dyDescent="0.2">
      <c r="A115" s="487"/>
      <c r="C115" s="2803"/>
      <c r="D115" s="527"/>
      <c r="E115" s="898"/>
      <c r="F115" s="898"/>
      <c r="G115" s="898"/>
      <c r="H115" s="898"/>
      <c r="I115" s="898"/>
      <c r="J115" s="527"/>
      <c r="K115" s="527"/>
      <c r="L115" s="527"/>
      <c r="M115" s="527"/>
      <c r="N115" s="527"/>
      <c r="O115" s="527"/>
      <c r="P115" s="527"/>
      <c r="Q115" s="527"/>
      <c r="R115" s="527"/>
      <c r="S115" s="527"/>
      <c r="T115" s="527">
        <v>2011</v>
      </c>
      <c r="U115" s="527">
        <v>2012</v>
      </c>
      <c r="V115" s="527">
        <v>2013</v>
      </c>
      <c r="W115" s="527">
        <v>2014</v>
      </c>
      <c r="X115" s="527">
        <v>2015</v>
      </c>
      <c r="Y115" s="527">
        <v>2016</v>
      </c>
      <c r="Z115" s="527">
        <v>2017</v>
      </c>
      <c r="AA115" s="527">
        <v>2018</v>
      </c>
      <c r="AB115" s="527">
        <v>2019</v>
      </c>
      <c r="AC115" s="527">
        <v>2020</v>
      </c>
      <c r="AD115" s="527">
        <v>2021</v>
      </c>
      <c r="AE115" s="527">
        <v>2022</v>
      </c>
      <c r="AF115" s="1148"/>
      <c r="AG115" s="2801"/>
    </row>
    <row r="116" spans="1:51" s="230" customFormat="1" ht="17.100000000000001" customHeight="1" x14ac:dyDescent="0.2">
      <c r="A116" s="259"/>
      <c r="C116" s="547" t="s">
        <v>1358</v>
      </c>
      <c r="D116" s="234"/>
      <c r="E116" s="920"/>
      <c r="F116" s="920"/>
      <c r="G116" s="920"/>
      <c r="H116" s="920"/>
      <c r="I116" s="920"/>
      <c r="J116" s="234"/>
      <c r="K116" s="234"/>
      <c r="L116" s="234"/>
      <c r="M116" s="234"/>
      <c r="N116" s="234"/>
      <c r="O116" s="234"/>
      <c r="P116" s="234"/>
      <c r="Q116" s="234"/>
      <c r="R116" s="234"/>
      <c r="S116" s="234"/>
      <c r="T116" s="2424">
        <v>64.08915769779918</v>
      </c>
      <c r="U116" s="2424">
        <v>64.730936985413237</v>
      </c>
      <c r="V116" s="2424">
        <v>62.914381670169959</v>
      </c>
      <c r="W116" s="2424">
        <v>63.875532884041149</v>
      </c>
      <c r="X116" s="2424">
        <v>60.082669808782754</v>
      </c>
      <c r="Y116" s="2424">
        <v>60.283934317841123</v>
      </c>
      <c r="Z116" s="2424">
        <v>61.161458361294322</v>
      </c>
      <c r="AA116" s="2424">
        <v>63.361789374462887</v>
      </c>
      <c r="AB116" s="2424">
        <v>64.197479800463142</v>
      </c>
      <c r="AC116" s="2424">
        <v>67.682036055416845</v>
      </c>
      <c r="AD116" s="2424">
        <v>66.028748370799789</v>
      </c>
      <c r="AE116" s="2424">
        <v>66.625387685815127</v>
      </c>
      <c r="AF116" s="2424"/>
      <c r="AG116" s="1032" t="s">
        <v>1423</v>
      </c>
      <c r="AY116" s="258"/>
    </row>
    <row r="117" spans="1:51" s="230" customFormat="1" ht="17.100000000000001" customHeight="1" x14ac:dyDescent="0.2">
      <c r="A117" s="259"/>
      <c r="C117" s="233" t="s">
        <v>466</v>
      </c>
      <c r="D117" s="234"/>
      <c r="E117" s="920"/>
      <c r="F117" s="920"/>
      <c r="G117" s="920"/>
      <c r="H117" s="920"/>
      <c r="I117" s="920"/>
      <c r="J117" s="234"/>
      <c r="K117" s="234"/>
      <c r="L117" s="234"/>
      <c r="M117" s="234"/>
      <c r="N117" s="234"/>
      <c r="O117" s="234"/>
      <c r="P117" s="234"/>
      <c r="Q117" s="234"/>
      <c r="R117" s="234"/>
      <c r="S117" s="234"/>
      <c r="T117" s="2424">
        <v>56.075269047996876</v>
      </c>
      <c r="U117" s="2424">
        <v>56.61446059595626</v>
      </c>
      <c r="V117" s="2424">
        <v>54.970341842019387</v>
      </c>
      <c r="W117" s="2424">
        <v>55.601912854296465</v>
      </c>
      <c r="X117" s="2424">
        <v>51.962401787473532</v>
      </c>
      <c r="Y117" s="2424">
        <v>51.883346029235646</v>
      </c>
      <c r="Z117" s="2424">
        <v>52.739901950431324</v>
      </c>
      <c r="AA117" s="2424">
        <v>54.773894320779448</v>
      </c>
      <c r="AB117" s="2424">
        <v>55.285340959522308</v>
      </c>
      <c r="AC117" s="2424">
        <v>58.052748795195882</v>
      </c>
      <c r="AD117" s="2424">
        <v>56.61506048999567</v>
      </c>
      <c r="AE117" s="2424">
        <v>57.055453037729045</v>
      </c>
      <c r="AF117" s="2424"/>
      <c r="AG117" s="1032" t="s">
        <v>1424</v>
      </c>
      <c r="AY117" s="258"/>
    </row>
    <row r="118" spans="1:51" s="230" customFormat="1" ht="17.100000000000001" customHeight="1" x14ac:dyDescent="0.2">
      <c r="A118" s="259"/>
      <c r="C118" s="233" t="s">
        <v>467</v>
      </c>
      <c r="D118" s="234"/>
      <c r="E118" s="920"/>
      <c r="F118" s="920"/>
      <c r="G118" s="920"/>
      <c r="H118" s="920"/>
      <c r="I118" s="920"/>
      <c r="J118" s="234"/>
      <c r="K118" s="234"/>
      <c r="L118" s="234"/>
      <c r="M118" s="234"/>
      <c r="N118" s="234"/>
      <c r="O118" s="234"/>
      <c r="P118" s="234"/>
      <c r="Q118" s="234"/>
      <c r="R118" s="234"/>
      <c r="S118" s="234"/>
      <c r="T118" s="2424">
        <v>8.0138886498023041</v>
      </c>
      <c r="U118" s="2424">
        <v>8.116476389456972</v>
      </c>
      <c r="V118" s="2424">
        <v>7.9440398281505749</v>
      </c>
      <c r="W118" s="2424">
        <v>8.2736200297446931</v>
      </c>
      <c r="X118" s="2424">
        <v>8.1202680213092133</v>
      </c>
      <c r="Y118" s="2424">
        <v>8.4005882886054835</v>
      </c>
      <c r="Z118" s="2424">
        <v>8.4215564108629977</v>
      </c>
      <c r="AA118" s="2424">
        <v>8.5878950536834378</v>
      </c>
      <c r="AB118" s="2424">
        <v>8.9121388409408393</v>
      </c>
      <c r="AC118" s="2424">
        <v>9.6292872602209538</v>
      </c>
      <c r="AD118" s="2424">
        <v>9.4136878808041118</v>
      </c>
      <c r="AE118" s="2424">
        <v>9.5699346480860932</v>
      </c>
      <c r="AF118" s="2424"/>
      <c r="AG118" s="1032" t="s">
        <v>752</v>
      </c>
      <c r="AY118" s="258"/>
    </row>
    <row r="119" spans="1:51" s="230" customFormat="1" ht="17.100000000000001" customHeight="1" x14ac:dyDescent="0.2">
      <c r="A119" s="259"/>
      <c r="C119" s="233" t="s">
        <v>468</v>
      </c>
      <c r="D119" s="234"/>
      <c r="E119" s="920"/>
      <c r="F119" s="920"/>
      <c r="G119" s="920"/>
      <c r="H119" s="920"/>
      <c r="I119" s="920"/>
      <c r="J119" s="234"/>
      <c r="K119" s="234"/>
      <c r="L119" s="234"/>
      <c r="M119" s="234"/>
      <c r="N119" s="234"/>
      <c r="O119" s="234"/>
      <c r="P119" s="234"/>
      <c r="Q119" s="234"/>
      <c r="R119" s="234"/>
      <c r="S119" s="234"/>
      <c r="T119" s="2424">
        <v>7.7414114146594732</v>
      </c>
      <c r="U119" s="2424">
        <v>7.7897350475167286</v>
      </c>
      <c r="V119" s="2424">
        <v>7.6227052537531623</v>
      </c>
      <c r="W119" s="2424">
        <v>7.797619478265112</v>
      </c>
      <c r="X119" s="2424">
        <v>7.6588543949878476</v>
      </c>
      <c r="Y119" s="2424">
        <v>7.8817186350782542</v>
      </c>
      <c r="Z119" s="2424">
        <v>7.9826708593631324</v>
      </c>
      <c r="AA119" s="2424">
        <v>8.1450814903462252</v>
      </c>
      <c r="AB119" s="2424">
        <v>8.4992406305346098</v>
      </c>
      <c r="AC119" s="2424">
        <v>9.2406017807804393</v>
      </c>
      <c r="AD119" s="2424">
        <v>9.2090256258274774</v>
      </c>
      <c r="AE119" s="2424">
        <v>9.1483416018399932</v>
      </c>
      <c r="AF119" s="2424"/>
      <c r="AG119" s="1032" t="s">
        <v>753</v>
      </c>
      <c r="AY119" s="258"/>
    </row>
    <row r="120" spans="1:51" s="230" customFormat="1" ht="17.100000000000001" customHeight="1" x14ac:dyDescent="0.2">
      <c r="A120" s="259"/>
      <c r="C120" s="237" t="s">
        <v>469</v>
      </c>
      <c r="D120" s="236"/>
      <c r="E120" s="922"/>
      <c r="F120" s="922"/>
      <c r="G120" s="922"/>
      <c r="H120" s="922"/>
      <c r="I120" s="922"/>
      <c r="J120" s="236"/>
      <c r="K120" s="236"/>
      <c r="L120" s="236"/>
      <c r="M120" s="236"/>
      <c r="N120" s="236"/>
      <c r="O120" s="236"/>
      <c r="P120" s="236"/>
      <c r="Q120" s="236"/>
      <c r="R120" s="236"/>
      <c r="S120" s="236"/>
      <c r="T120" s="2425">
        <v>0.27247723514283145</v>
      </c>
      <c r="U120" s="2425">
        <v>0.32674134194024357</v>
      </c>
      <c r="V120" s="2425">
        <v>0.32133457439741275</v>
      </c>
      <c r="W120" s="2426">
        <v>0.47600055147958009</v>
      </c>
      <c r="X120" s="2426">
        <v>0.46141362632136651</v>
      </c>
      <c r="Y120" s="2426">
        <v>0.51886965352722858</v>
      </c>
      <c r="Z120" s="2426">
        <v>0.43888555149986486</v>
      </c>
      <c r="AA120" s="2426">
        <v>0.44281356333721261</v>
      </c>
      <c r="AB120" s="2426">
        <v>0.41289821040622743</v>
      </c>
      <c r="AC120" s="2426">
        <v>0.38868547944051407</v>
      </c>
      <c r="AD120" s="2426">
        <v>0.20466225497663415</v>
      </c>
      <c r="AE120" s="2426">
        <v>0.42159304624610006</v>
      </c>
      <c r="AF120" s="2426"/>
      <c r="AG120" s="1033" t="s">
        <v>754</v>
      </c>
      <c r="AY120" s="258"/>
    </row>
    <row r="121" spans="1:51" s="230" customFormat="1" ht="17.100000000000001" customHeight="1" x14ac:dyDescent="0.2">
      <c r="A121" s="259"/>
      <c r="C121" s="233" t="s">
        <v>399</v>
      </c>
      <c r="D121" s="234"/>
      <c r="E121" s="920"/>
      <c r="F121" s="920"/>
      <c r="G121" s="920"/>
      <c r="H121" s="920"/>
      <c r="I121" s="920"/>
      <c r="J121" s="234"/>
      <c r="K121" s="234"/>
      <c r="L121" s="234"/>
      <c r="M121" s="234"/>
      <c r="N121" s="234"/>
      <c r="O121" s="234"/>
      <c r="P121" s="234"/>
      <c r="Q121" s="234"/>
      <c r="R121" s="234"/>
      <c r="S121" s="234"/>
      <c r="T121" s="2424">
        <v>5.6125111532087075</v>
      </c>
      <c r="U121" s="2424">
        <v>5.9207079547290276</v>
      </c>
      <c r="V121" s="2424">
        <v>5.6733272960907781</v>
      </c>
      <c r="W121" s="2424">
        <v>5.589399914424745</v>
      </c>
      <c r="X121" s="2424">
        <v>5.8467243826984339</v>
      </c>
      <c r="Y121" s="2424">
        <v>5.5926957217710829</v>
      </c>
      <c r="Z121" s="2424">
        <v>5.4606228205752609</v>
      </c>
      <c r="AA121" s="2424">
        <v>5.2705281542608287</v>
      </c>
      <c r="AB121" s="2424">
        <v>5.6238074789778034</v>
      </c>
      <c r="AC121" s="2424">
        <v>6.4416856685178043</v>
      </c>
      <c r="AD121" s="2424">
        <v>5.5381704059675849</v>
      </c>
      <c r="AE121" s="2424">
        <v>6.0190762711641685</v>
      </c>
      <c r="AF121" s="2424"/>
      <c r="AG121" s="1032" t="s">
        <v>1433</v>
      </c>
      <c r="AY121" s="258"/>
    </row>
    <row r="122" spans="1:51" s="230" customFormat="1" ht="17.100000000000001" customHeight="1" x14ac:dyDescent="0.2">
      <c r="A122" s="259"/>
      <c r="C122" s="233" t="s">
        <v>470</v>
      </c>
      <c r="D122" s="234"/>
      <c r="E122" s="920"/>
      <c r="F122" s="920"/>
      <c r="G122" s="920"/>
      <c r="H122" s="920"/>
      <c r="I122" s="920"/>
      <c r="J122" s="234"/>
      <c r="K122" s="234"/>
      <c r="L122" s="234"/>
      <c r="M122" s="234"/>
      <c r="N122" s="234"/>
      <c r="O122" s="234"/>
      <c r="P122" s="234"/>
      <c r="Q122" s="234"/>
      <c r="R122" s="234"/>
      <c r="S122" s="234"/>
      <c r="T122" s="2424">
        <v>6.2485581298610908</v>
      </c>
      <c r="U122" s="2424">
        <v>6.5639676561897105</v>
      </c>
      <c r="V122" s="2424">
        <v>6.2996308424551826</v>
      </c>
      <c r="W122" s="2424">
        <v>6.210203248252574</v>
      </c>
      <c r="X122" s="2424">
        <v>6.4102839427772977</v>
      </c>
      <c r="Y122" s="2424">
        <v>6.1186592062358436</v>
      </c>
      <c r="Z122" s="2424">
        <v>6.0261970916334011</v>
      </c>
      <c r="AA122" s="2424">
        <v>5.6976817295547812</v>
      </c>
      <c r="AB122" s="2424">
        <v>6.0985694196733276</v>
      </c>
      <c r="AC122" s="2424">
        <v>6.8824649935906965</v>
      </c>
      <c r="AD122" s="2424">
        <v>5.906443100812373</v>
      </c>
      <c r="AE122" s="2424">
        <v>6.3534797721831753</v>
      </c>
      <c r="AF122" s="2424"/>
      <c r="AG122" s="1032" t="s">
        <v>506</v>
      </c>
      <c r="AY122" s="258"/>
    </row>
    <row r="123" spans="1:51" s="230" customFormat="1" ht="17.100000000000001" customHeight="1" x14ac:dyDescent="0.2">
      <c r="A123" s="259"/>
      <c r="C123" s="233" t="s">
        <v>471</v>
      </c>
      <c r="D123" s="234"/>
      <c r="E123" s="920"/>
      <c r="F123" s="920"/>
      <c r="G123" s="920"/>
      <c r="H123" s="920"/>
      <c r="I123" s="920"/>
      <c r="J123" s="234"/>
      <c r="K123" s="234"/>
      <c r="L123" s="234"/>
      <c r="M123" s="234"/>
      <c r="N123" s="234"/>
      <c r="O123" s="234"/>
      <c r="P123" s="234"/>
      <c r="Q123" s="234"/>
      <c r="R123" s="234"/>
      <c r="S123" s="234"/>
      <c r="T123" s="2424">
        <v>0.63604697665238374</v>
      </c>
      <c r="U123" s="2424">
        <v>0.64325970146068312</v>
      </c>
      <c r="V123" s="2424">
        <v>0.62630354636440366</v>
      </c>
      <c r="W123" s="2424">
        <v>0.62080333382782904</v>
      </c>
      <c r="X123" s="2424">
        <v>0.56355956007886354</v>
      </c>
      <c r="Y123" s="2424">
        <v>0.52596348446476138</v>
      </c>
      <c r="Z123" s="2424">
        <v>0.56557427105814018</v>
      </c>
      <c r="AA123" s="2424">
        <v>0.4271535752939532</v>
      </c>
      <c r="AB123" s="2424">
        <v>0.47476194069552408</v>
      </c>
      <c r="AC123" s="2424">
        <v>0.44077932507289203</v>
      </c>
      <c r="AD123" s="2424">
        <v>0.36827269484478814</v>
      </c>
      <c r="AE123" s="2424">
        <v>0.33440350101900584</v>
      </c>
      <c r="AF123" s="2424"/>
      <c r="AG123" s="1032" t="s">
        <v>505</v>
      </c>
      <c r="AY123" s="258"/>
    </row>
    <row r="124" spans="1:51" s="230" customFormat="1" ht="17.100000000000001" customHeight="1" x14ac:dyDescent="0.2">
      <c r="A124" s="259"/>
      <c r="C124" s="233" t="s">
        <v>1741</v>
      </c>
      <c r="D124" s="234"/>
      <c r="E124" s="920"/>
      <c r="F124" s="920"/>
      <c r="G124" s="920"/>
      <c r="H124" s="920"/>
      <c r="I124" s="920"/>
      <c r="J124" s="234"/>
      <c r="K124" s="234"/>
      <c r="L124" s="234"/>
      <c r="M124" s="234"/>
      <c r="N124" s="234"/>
      <c r="O124" s="234"/>
      <c r="P124" s="234"/>
      <c r="Q124" s="234"/>
      <c r="R124" s="234"/>
      <c r="S124" s="234"/>
      <c r="T124" s="2424">
        <v>-0.40656454829920324</v>
      </c>
      <c r="U124" s="2424">
        <v>-0.41840865732761739</v>
      </c>
      <c r="V124" s="2424">
        <v>-0.40786324640119753</v>
      </c>
      <c r="W124" s="2424">
        <v>-0.3816605807691954</v>
      </c>
      <c r="X124" s="2424">
        <v>-0.34297577980464183</v>
      </c>
      <c r="Y124" s="2424">
        <v>-0.31082924137565121</v>
      </c>
      <c r="Z124" s="2424">
        <v>-0.35743391473052755</v>
      </c>
      <c r="AA124" s="2424">
        <v>-0.22783313879625461</v>
      </c>
      <c r="AB124" s="2424">
        <v>-0.20382362933389328</v>
      </c>
      <c r="AC124" s="2424">
        <v>-0.18572593230416079</v>
      </c>
      <c r="AD124" s="2424">
        <v>-0.17307510231602846</v>
      </c>
      <c r="AE124" s="2424">
        <v>-0.15045527584877902</v>
      </c>
      <c r="AF124" s="2424"/>
      <c r="AG124" s="1032" t="s">
        <v>1424</v>
      </c>
      <c r="AY124" s="258"/>
    </row>
    <row r="125" spans="1:51" s="230" customFormat="1" ht="17.100000000000001" customHeight="1" x14ac:dyDescent="0.2">
      <c r="A125" s="259"/>
      <c r="C125" s="233" t="s">
        <v>472</v>
      </c>
      <c r="D125" s="234"/>
      <c r="E125" s="920"/>
      <c r="F125" s="920"/>
      <c r="G125" s="920"/>
      <c r="H125" s="920"/>
      <c r="I125" s="920"/>
      <c r="J125" s="234"/>
      <c r="K125" s="234"/>
      <c r="L125" s="234"/>
      <c r="M125" s="234"/>
      <c r="N125" s="234"/>
      <c r="O125" s="234"/>
      <c r="P125" s="234"/>
      <c r="Q125" s="234"/>
      <c r="R125" s="234"/>
      <c r="S125" s="234"/>
      <c r="T125" s="2424">
        <v>0.10856939550076979</v>
      </c>
      <c r="U125" s="2424">
        <v>0.10818707030065941</v>
      </c>
      <c r="V125" s="2424">
        <v>0.10029712322074556</v>
      </c>
      <c r="W125" s="2424">
        <v>0.10061958010969206</v>
      </c>
      <c r="X125" s="2424">
        <v>9.4797288181572265E-2</v>
      </c>
      <c r="Y125" s="2424">
        <v>9.4363483526598041E-2</v>
      </c>
      <c r="Z125" s="2424">
        <v>9.2832019265192342E-2</v>
      </c>
      <c r="AA125" s="2424">
        <v>9.2882836726003434E-2</v>
      </c>
      <c r="AB125" s="2424">
        <v>9.4042171772410685E-2</v>
      </c>
      <c r="AC125" s="2424">
        <v>9.8040229248761296E-2</v>
      </c>
      <c r="AD125" s="2424">
        <v>9.4375657586230691E-2</v>
      </c>
      <c r="AE125" s="2424">
        <v>9.1410536820359475E-2</v>
      </c>
      <c r="AF125" s="2424"/>
      <c r="AG125" s="1032" t="s">
        <v>506</v>
      </c>
      <c r="AY125" s="258"/>
    </row>
    <row r="126" spans="1:51" s="230" customFormat="1" ht="17.100000000000001" customHeight="1" x14ac:dyDescent="0.2">
      <c r="A126" s="259"/>
      <c r="C126" s="233" t="s">
        <v>471</v>
      </c>
      <c r="D126" s="234"/>
      <c r="E126" s="920"/>
      <c r="F126" s="920"/>
      <c r="G126" s="920"/>
      <c r="H126" s="920"/>
      <c r="I126" s="920"/>
      <c r="J126" s="234"/>
      <c r="K126" s="234"/>
      <c r="L126" s="234"/>
      <c r="M126" s="234"/>
      <c r="N126" s="234"/>
      <c r="O126" s="234"/>
      <c r="P126" s="234"/>
      <c r="Q126" s="234"/>
      <c r="R126" s="234"/>
      <c r="S126" s="234"/>
      <c r="T126" s="2424">
        <v>0.51513394379997302</v>
      </c>
      <c r="U126" s="2424">
        <v>0.52659572762827678</v>
      </c>
      <c r="V126" s="2424">
        <v>0.508160369621943</v>
      </c>
      <c r="W126" s="2424">
        <v>0.48228016087888748</v>
      </c>
      <c r="X126" s="2424">
        <v>0.43777306798621413</v>
      </c>
      <c r="Y126" s="2424">
        <v>0.40519272490224922</v>
      </c>
      <c r="Z126" s="2424">
        <v>0.45026593399571985</v>
      </c>
      <c r="AA126" s="2424">
        <v>0.32071597552225806</v>
      </c>
      <c r="AB126" s="2424">
        <v>0.29786580110630395</v>
      </c>
      <c r="AC126" s="2424">
        <v>0.28376616155292211</v>
      </c>
      <c r="AD126" s="2424">
        <v>0.26745075990225914</v>
      </c>
      <c r="AE126" s="2424">
        <v>0.24186581266913845</v>
      </c>
      <c r="AF126" s="2424"/>
      <c r="AG126" s="1032" t="s">
        <v>505</v>
      </c>
      <c r="AY126" s="258"/>
    </row>
    <row r="127" spans="1:51" s="230" customFormat="1" ht="17.100000000000001" customHeight="1" x14ac:dyDescent="0.2">
      <c r="A127" s="259"/>
      <c r="C127" s="233" t="s">
        <v>473</v>
      </c>
      <c r="D127" s="234"/>
      <c r="E127" s="920"/>
      <c r="F127" s="920"/>
      <c r="G127" s="920"/>
      <c r="H127" s="920"/>
      <c r="I127" s="920"/>
      <c r="J127" s="234"/>
      <c r="K127" s="234"/>
      <c r="L127" s="234"/>
      <c r="M127" s="234"/>
      <c r="N127" s="234"/>
      <c r="O127" s="234"/>
      <c r="P127" s="234"/>
      <c r="Q127" s="234"/>
      <c r="R127" s="234"/>
      <c r="S127" s="234"/>
      <c r="T127" s="2424">
        <v>5.9548117361167598</v>
      </c>
      <c r="U127" s="2424">
        <v>6.280483201379444</v>
      </c>
      <c r="V127" s="2424">
        <v>6.0246928170951346</v>
      </c>
      <c r="W127" s="2424">
        <v>5.9144841979674245</v>
      </c>
      <c r="X127" s="2424">
        <v>6.1367644769276595</v>
      </c>
      <c r="Y127" s="2424">
        <v>5.8481868034779545</v>
      </c>
      <c r="Z127" s="2424">
        <v>5.7557317814375981</v>
      </c>
      <c r="AA127" s="2424">
        <v>5.432320216678634</v>
      </c>
      <c r="AB127" s="2424">
        <v>5.7664935206268257</v>
      </c>
      <c r="AC127" s="2424">
        <v>6.5611731663001187</v>
      </c>
      <c r="AD127" s="2424">
        <v>5.635653257286461</v>
      </c>
      <c r="AE127" s="2424">
        <v>6.086517082901854</v>
      </c>
      <c r="AF127" s="2424"/>
      <c r="AG127" s="1032" t="s">
        <v>752</v>
      </c>
      <c r="AY127" s="258"/>
    </row>
    <row r="128" spans="1:51" s="230" customFormat="1" ht="17.100000000000001" customHeight="1" x14ac:dyDescent="0.2">
      <c r="A128" s="259"/>
      <c r="C128" s="233" t="s">
        <v>474</v>
      </c>
      <c r="D128" s="234"/>
      <c r="E128" s="920"/>
      <c r="F128" s="920"/>
      <c r="G128" s="920"/>
      <c r="H128" s="920"/>
      <c r="I128" s="920"/>
      <c r="J128" s="234"/>
      <c r="K128" s="234"/>
      <c r="L128" s="234"/>
      <c r="M128" s="234"/>
      <c r="N128" s="234"/>
      <c r="O128" s="234"/>
      <c r="P128" s="234"/>
      <c r="Q128" s="234"/>
      <c r="R128" s="234"/>
      <c r="S128" s="234"/>
      <c r="T128" s="2424">
        <v>1.3371313482298539</v>
      </c>
      <c r="U128" s="2424">
        <v>0.6833858723880567</v>
      </c>
      <c r="V128" s="2424">
        <v>0.54957497952529166</v>
      </c>
      <c r="W128" s="2424">
        <v>0.41365480035619395</v>
      </c>
      <c r="X128" s="2424">
        <v>0.67988409548108619</v>
      </c>
      <c r="Y128" s="2424">
        <v>0.73136199309605576</v>
      </c>
      <c r="Z128" s="2424">
        <v>0.77466155798337277</v>
      </c>
      <c r="AA128" s="2424">
        <v>0.80930096523144113</v>
      </c>
      <c r="AB128" s="2424">
        <v>1.0760712599833264</v>
      </c>
      <c r="AC128" s="2424">
        <v>1.0112870285494502</v>
      </c>
      <c r="AD128" s="2424">
        <v>0.94606065047213495</v>
      </c>
      <c r="AE128" s="2424">
        <v>0.921544585833173</v>
      </c>
      <c r="AF128" s="2424"/>
      <c r="AG128" s="1032" t="s">
        <v>1441</v>
      </c>
      <c r="AY128" s="258"/>
    </row>
    <row r="129" spans="1:51" s="230" customFormat="1" ht="17.100000000000001" customHeight="1" x14ac:dyDescent="0.2">
      <c r="A129" s="259"/>
      <c r="C129" s="233" t="s">
        <v>492</v>
      </c>
      <c r="D129" s="234"/>
      <c r="E129" s="920"/>
      <c r="F129" s="920"/>
      <c r="G129" s="920"/>
      <c r="H129" s="920"/>
      <c r="I129" s="920"/>
      <c r="J129" s="234"/>
      <c r="K129" s="234"/>
      <c r="L129" s="234"/>
      <c r="M129" s="234"/>
      <c r="N129" s="234"/>
      <c r="O129" s="234"/>
      <c r="P129" s="234"/>
      <c r="Q129" s="234"/>
      <c r="R129" s="234"/>
      <c r="S129" s="234"/>
      <c r="T129" s="2424">
        <v>1.4502898755398099</v>
      </c>
      <c r="U129" s="2424">
        <v>0.79361091384832916</v>
      </c>
      <c r="V129" s="2424">
        <v>0.66165101207142152</v>
      </c>
      <c r="W129" s="2424">
        <v>0.5405092760797221</v>
      </c>
      <c r="X129" s="2424">
        <v>0.7942302530550388</v>
      </c>
      <c r="Y129" s="2424">
        <v>0.84341368005099016</v>
      </c>
      <c r="Z129" s="2424">
        <v>0.88217657724879561</v>
      </c>
      <c r="AA129" s="2424">
        <v>0.90725354592185015</v>
      </c>
      <c r="AB129" s="2424">
        <v>1.2420816576915117</v>
      </c>
      <c r="AC129" s="2424">
        <v>1.1594002671050212</v>
      </c>
      <c r="AD129" s="2424">
        <v>1.0384229216494618</v>
      </c>
      <c r="AE129" s="2424">
        <v>1.0030947320724193</v>
      </c>
      <c r="AF129" s="2424"/>
      <c r="AG129" s="1032" t="s">
        <v>506</v>
      </c>
      <c r="AY129" s="258"/>
    </row>
    <row r="130" spans="1:51" s="230" customFormat="1" ht="17.100000000000001" customHeight="1" x14ac:dyDescent="0.2">
      <c r="A130" s="259"/>
      <c r="C130" s="233" t="s">
        <v>151</v>
      </c>
      <c r="D130" s="234"/>
      <c r="E130" s="920"/>
      <c r="F130" s="920"/>
      <c r="G130" s="920"/>
      <c r="H130" s="920"/>
      <c r="I130" s="920"/>
      <c r="J130" s="234"/>
      <c r="K130" s="234"/>
      <c r="L130" s="234"/>
      <c r="M130" s="234"/>
      <c r="N130" s="234"/>
      <c r="O130" s="234"/>
      <c r="P130" s="234"/>
      <c r="Q130" s="234"/>
      <c r="R130" s="234"/>
      <c r="S130" s="234"/>
      <c r="T130" s="2424">
        <v>0.11315852730995597</v>
      </c>
      <c r="U130" s="2424">
        <v>0.11022504146027245</v>
      </c>
      <c r="V130" s="2424">
        <v>0.11207603254612974</v>
      </c>
      <c r="W130" s="2424">
        <v>0.12685447572352826</v>
      </c>
      <c r="X130" s="2424">
        <v>0.11434615757395265</v>
      </c>
      <c r="Y130" s="2424">
        <v>0.11205168695493442</v>
      </c>
      <c r="Z130" s="2424">
        <v>0.10751501926542274</v>
      </c>
      <c r="AA130" s="2424">
        <v>9.7952580690408866E-2</v>
      </c>
      <c r="AB130" s="2424">
        <v>0.16601039770818526</v>
      </c>
      <c r="AC130" s="2424">
        <v>0.14811323855557118</v>
      </c>
      <c r="AD130" s="2424">
        <v>9.2362271177326802E-2</v>
      </c>
      <c r="AE130" s="2424">
        <v>8.1550146239246141E-2</v>
      </c>
      <c r="AF130" s="2424"/>
      <c r="AG130" s="1032" t="s">
        <v>505</v>
      </c>
      <c r="AY130" s="258"/>
    </row>
    <row r="131" spans="1:51" s="230" customFormat="1" ht="17.100000000000001" customHeight="1" x14ac:dyDescent="0.2">
      <c r="A131" s="259"/>
      <c r="C131" s="233" t="s">
        <v>475</v>
      </c>
      <c r="D131" s="234"/>
      <c r="E131" s="920"/>
      <c r="F131" s="920"/>
      <c r="G131" s="920"/>
      <c r="H131" s="920"/>
      <c r="I131" s="920"/>
      <c r="J131" s="234"/>
      <c r="K131" s="234"/>
      <c r="L131" s="234"/>
      <c r="M131" s="234"/>
      <c r="N131" s="234"/>
      <c r="O131" s="234"/>
      <c r="P131" s="234"/>
      <c r="Q131" s="234"/>
      <c r="R131" s="234"/>
      <c r="S131" s="234"/>
      <c r="T131" s="2424">
        <v>0.88511907235694687</v>
      </c>
      <c r="U131" s="2424">
        <v>1.5865891056798</v>
      </c>
      <c r="V131" s="2424">
        <v>1.691461570293805</v>
      </c>
      <c r="W131" s="2424">
        <v>1.8976929186996319</v>
      </c>
      <c r="X131" s="2424">
        <v>2.1166838131427212</v>
      </c>
      <c r="Y131" s="2424">
        <v>1.7171228925048676</v>
      </c>
      <c r="Z131" s="2424">
        <v>1.7653303292279348</v>
      </c>
      <c r="AA131" s="2424">
        <v>1.7217211007685651</v>
      </c>
      <c r="AB131" s="2424">
        <v>1.3634294481303437</v>
      </c>
      <c r="AC131" s="2424">
        <v>1.8312269399171495</v>
      </c>
      <c r="AD131" s="2424">
        <v>1.6494006251166704</v>
      </c>
      <c r="AE131" s="2424">
        <v>1.7992965254276996</v>
      </c>
      <c r="AF131" s="2424"/>
      <c r="AG131" s="1032" t="s">
        <v>629</v>
      </c>
      <c r="AY131" s="258"/>
    </row>
    <row r="132" spans="1:51" s="230" customFormat="1" ht="17.100000000000001" customHeight="1" x14ac:dyDescent="0.2">
      <c r="A132" s="259"/>
      <c r="C132" s="233" t="s">
        <v>152</v>
      </c>
      <c r="D132" s="234"/>
      <c r="E132" s="920"/>
      <c r="F132" s="920"/>
      <c r="G132" s="920"/>
      <c r="H132" s="920"/>
      <c r="I132" s="920"/>
      <c r="J132" s="234"/>
      <c r="K132" s="234"/>
      <c r="L132" s="234"/>
      <c r="M132" s="234"/>
      <c r="N132" s="234"/>
      <c r="O132" s="234"/>
      <c r="P132" s="234"/>
      <c r="Q132" s="234"/>
      <c r="R132" s="234"/>
      <c r="S132" s="234"/>
      <c r="T132" s="2424">
        <v>2.3414153734822967</v>
      </c>
      <c r="U132" s="2424">
        <v>2.4886014211995837</v>
      </c>
      <c r="V132" s="2424">
        <v>2.4668908697638114</v>
      </c>
      <c r="W132" s="2424">
        <v>2.4537118052178344</v>
      </c>
      <c r="X132" s="2424">
        <v>2.2228025895540369</v>
      </c>
      <c r="Y132" s="2424">
        <v>2.0710548895151524</v>
      </c>
      <c r="Z132" s="2424">
        <v>2.03018424815592</v>
      </c>
      <c r="AA132" s="2424">
        <v>2.0176390315793875</v>
      </c>
      <c r="AB132" s="2424">
        <v>1.947530367569001</v>
      </c>
      <c r="AC132" s="2424">
        <v>2.053538329470745</v>
      </c>
      <c r="AD132" s="2424">
        <v>2.0448410379581077</v>
      </c>
      <c r="AE132" s="2424">
        <v>2.1050286456308029</v>
      </c>
      <c r="AF132" s="2424"/>
      <c r="AG132" s="1032" t="s">
        <v>755</v>
      </c>
      <c r="AY132" s="258"/>
    </row>
    <row r="133" spans="1:51" s="230" customFormat="1" ht="17.100000000000001" customHeight="1" x14ac:dyDescent="0.2">
      <c r="A133" s="259"/>
      <c r="C133" s="233" t="s">
        <v>476</v>
      </c>
      <c r="D133" s="234"/>
      <c r="E133" s="920"/>
      <c r="F133" s="920"/>
      <c r="G133" s="920"/>
      <c r="H133" s="920"/>
      <c r="I133" s="920"/>
      <c r="J133" s="234"/>
      <c r="K133" s="234"/>
      <c r="L133" s="234"/>
      <c r="M133" s="234"/>
      <c r="N133" s="234"/>
      <c r="O133" s="234"/>
      <c r="P133" s="234"/>
      <c r="Q133" s="234"/>
      <c r="R133" s="234"/>
      <c r="S133" s="234"/>
      <c r="T133" s="2424">
        <v>1.3911459420476626</v>
      </c>
      <c r="U133" s="2424">
        <v>1.5219068021120035</v>
      </c>
      <c r="V133" s="2424">
        <v>1.3167653975122253</v>
      </c>
      <c r="W133" s="2424">
        <v>1.1494246736937639</v>
      </c>
      <c r="X133" s="2424">
        <v>1.1173939787498153</v>
      </c>
      <c r="Y133" s="2424">
        <v>1.3286470283618792</v>
      </c>
      <c r="Z133" s="2424">
        <v>1.1855556460703705</v>
      </c>
      <c r="AA133" s="2424">
        <v>0.88365911909923878</v>
      </c>
      <c r="AB133" s="2424">
        <v>1.379462444944155</v>
      </c>
      <c r="AC133" s="2424">
        <v>1.665120868362775</v>
      </c>
      <c r="AD133" s="2424">
        <v>0.9953509437395478</v>
      </c>
      <c r="AE133" s="2424">
        <v>1.2606473260101783</v>
      </c>
      <c r="AF133" s="2424"/>
      <c r="AG133" s="1032" t="s">
        <v>756</v>
      </c>
      <c r="AY133" s="258"/>
    </row>
    <row r="134" spans="1:51" s="230" customFormat="1" ht="17.100000000000001" customHeight="1" x14ac:dyDescent="0.2">
      <c r="A134" s="259"/>
      <c r="C134" s="233" t="s">
        <v>477</v>
      </c>
      <c r="D134" s="234"/>
      <c r="E134" s="920"/>
      <c r="F134" s="920"/>
      <c r="G134" s="920"/>
      <c r="H134" s="920"/>
      <c r="I134" s="920"/>
      <c r="J134" s="234"/>
      <c r="K134" s="234"/>
      <c r="L134" s="234"/>
      <c r="M134" s="234"/>
      <c r="N134" s="234"/>
      <c r="O134" s="234"/>
      <c r="P134" s="234"/>
      <c r="Q134" s="234"/>
      <c r="R134" s="234"/>
      <c r="S134" s="234"/>
      <c r="T134" s="2424">
        <v>6.4263965391149716E-2</v>
      </c>
      <c r="U134" s="2424">
        <v>5.863341067720116E-2</v>
      </c>
      <c r="V134" s="2424">
        <v>5.6497725396844299E-2</v>
      </c>
      <c r="W134" s="2424">
        <v>5.6576297226515949E-2</v>
      </c>
      <c r="X134" s="2424">
        <v>5.2935685575416572E-2</v>
      </c>
      <c r="Y134" s="2424">
        <v>5.5338159668778725E-2</v>
      </c>
      <c r="Z134" s="2424">
        <v>6.232495386819057E-2</v>
      </c>
      <c r="AA134" s="2424">
        <v>6.6041076378450109E-2</v>
      </c>
      <c r="AB134" s="2424">
        <v>6.1137587684870501E-2</v>
      </c>
      <c r="AC134" s="2424">
        <v>6.6238434521845468E-2</v>
      </c>
      <c r="AD134" s="2424">
        <v>7.5592250997152735E-2</v>
      </c>
      <c r="AE134" s="2424">
        <v>8.3014464111094075E-2</v>
      </c>
      <c r="AF134" s="2424"/>
      <c r="AG134" s="1032" t="s">
        <v>757</v>
      </c>
      <c r="AY134" s="258"/>
    </row>
    <row r="135" spans="1:51" s="230" customFormat="1" ht="17.100000000000001" customHeight="1" x14ac:dyDescent="0.2">
      <c r="A135" s="259"/>
      <c r="C135" s="233" t="s">
        <v>472</v>
      </c>
      <c r="D135" s="234"/>
      <c r="E135" s="920"/>
      <c r="F135" s="920"/>
      <c r="G135" s="920"/>
      <c r="H135" s="920"/>
      <c r="I135" s="920"/>
      <c r="J135" s="234"/>
      <c r="K135" s="234"/>
      <c r="L135" s="234"/>
      <c r="M135" s="234"/>
      <c r="N135" s="234"/>
      <c r="O135" s="234"/>
      <c r="P135" s="234"/>
      <c r="Q135" s="234"/>
      <c r="R135" s="234"/>
      <c r="S135" s="234"/>
      <c r="T135" s="2424">
        <v>7.2018470933604611E-2</v>
      </c>
      <c r="U135" s="2424">
        <v>6.5072343049334916E-2</v>
      </c>
      <c r="V135" s="2424">
        <v>6.2564869593175143E-2</v>
      </c>
      <c r="W135" s="2424">
        <v>6.8244994451929136E-2</v>
      </c>
      <c r="X135" s="2424">
        <v>6.4376020094113223E-2</v>
      </c>
      <c r="Y135" s="2424">
        <v>6.4057232276356513E-2</v>
      </c>
      <c r="Z135" s="2424">
        <v>7.011827166518815E-2</v>
      </c>
      <c r="AA135" s="2424">
        <v>7.4526095459736305E-2</v>
      </c>
      <c r="AB135" s="2424">
        <v>7.2023329565905361E-2</v>
      </c>
      <c r="AC135" s="2424">
        <v>7.5138359486244269E-2</v>
      </c>
      <c r="AD135" s="2424">
        <v>8.4051914762354851E-2</v>
      </c>
      <c r="AE135" s="2424">
        <v>9.4002006221715284E-2</v>
      </c>
      <c r="AF135" s="2424"/>
      <c r="AG135" s="1032" t="s">
        <v>506</v>
      </c>
      <c r="AY135" s="258"/>
    </row>
    <row r="136" spans="1:51" s="230" customFormat="1" ht="17.100000000000001" customHeight="1" x14ac:dyDescent="0.2">
      <c r="A136" s="259"/>
      <c r="C136" s="237" t="s">
        <v>471</v>
      </c>
      <c r="D136" s="238"/>
      <c r="E136" s="924"/>
      <c r="F136" s="924"/>
      <c r="G136" s="924"/>
      <c r="H136" s="924"/>
      <c r="I136" s="924"/>
      <c r="J136" s="238"/>
      <c r="K136" s="238"/>
      <c r="L136" s="238"/>
      <c r="M136" s="238"/>
      <c r="N136" s="238"/>
      <c r="O136" s="238"/>
      <c r="P136" s="238"/>
      <c r="Q136" s="238"/>
      <c r="R136" s="238"/>
      <c r="S136" s="238"/>
      <c r="T136" s="2426">
        <v>7.7545055424548849E-3</v>
      </c>
      <c r="U136" s="2426">
        <v>6.4389323721337601E-3</v>
      </c>
      <c r="V136" s="2426">
        <v>6.0671441963308466E-3</v>
      </c>
      <c r="W136" s="2426">
        <v>1.1668697225413194E-2</v>
      </c>
      <c r="X136" s="2426">
        <v>1.1440334518696652E-2</v>
      </c>
      <c r="Y136" s="2426">
        <v>8.7190726075778002E-3</v>
      </c>
      <c r="Z136" s="2426">
        <v>7.7933177969975818E-3</v>
      </c>
      <c r="AA136" s="2426">
        <v>8.4850190812862016E-3</v>
      </c>
      <c r="AB136" s="2426">
        <v>1.0885741881034855E-2</v>
      </c>
      <c r="AC136" s="2426">
        <v>8.8999249643987935E-3</v>
      </c>
      <c r="AD136" s="2426">
        <v>8.4596637652021214E-3</v>
      </c>
      <c r="AE136" s="2426">
        <v>1.0987542110621222E-2</v>
      </c>
      <c r="AF136" s="2426"/>
      <c r="AG136" s="1033" t="s">
        <v>505</v>
      </c>
      <c r="AY136" s="258"/>
    </row>
    <row r="137" spans="1:51" s="230" customFormat="1" ht="17.100000000000001" customHeight="1" x14ac:dyDescent="0.2">
      <c r="A137" s="259"/>
      <c r="C137" s="233" t="s">
        <v>1742</v>
      </c>
      <c r="D137" s="234"/>
      <c r="E137" s="920"/>
      <c r="F137" s="920"/>
      <c r="G137" s="920"/>
      <c r="H137" s="920"/>
      <c r="I137" s="920"/>
      <c r="J137" s="234"/>
      <c r="K137" s="234"/>
      <c r="L137" s="234"/>
      <c r="M137" s="234"/>
      <c r="N137" s="234"/>
      <c r="O137" s="234"/>
      <c r="P137" s="234"/>
      <c r="Q137" s="234"/>
      <c r="R137" s="234"/>
      <c r="S137" s="234"/>
      <c r="T137" s="2424">
        <v>30.298331148992101</v>
      </c>
      <c r="U137" s="2424">
        <v>29.348355059857749</v>
      </c>
      <c r="V137" s="2424">
        <v>31.412291033739255</v>
      </c>
      <c r="W137" s="2424">
        <v>30.535067201534105</v>
      </c>
      <c r="X137" s="2424">
        <v>34.070605808518813</v>
      </c>
      <c r="Y137" s="2424">
        <v>34.123369960387791</v>
      </c>
      <c r="Z137" s="2424">
        <v>33.377918818130425</v>
      </c>
      <c r="AA137" s="2424">
        <v>31.367682471276282</v>
      </c>
      <c r="AB137" s="2424">
        <v>30.178712720559041</v>
      </c>
      <c r="AC137" s="2424">
        <v>25.876278276065349</v>
      </c>
      <c r="AD137" s="2424">
        <v>28.433081223232627</v>
      </c>
      <c r="AE137" s="2424">
        <v>27.355536043020699</v>
      </c>
      <c r="AF137" s="2424"/>
      <c r="AG137" s="1032" t="s">
        <v>1434</v>
      </c>
      <c r="AY137" s="258"/>
    </row>
    <row r="138" spans="1:51" s="230" customFormat="1" ht="17.100000000000001" customHeight="1" x14ac:dyDescent="0.2">
      <c r="A138" s="259"/>
      <c r="C138" s="233" t="s">
        <v>478</v>
      </c>
      <c r="D138" s="234"/>
      <c r="E138" s="920"/>
      <c r="F138" s="920"/>
      <c r="G138" s="920"/>
      <c r="H138" s="920"/>
      <c r="I138" s="920"/>
      <c r="J138" s="234"/>
      <c r="K138" s="234"/>
      <c r="L138" s="234"/>
      <c r="M138" s="234"/>
      <c r="N138" s="234"/>
      <c r="O138" s="234"/>
      <c r="P138" s="234"/>
      <c r="Q138" s="234"/>
      <c r="R138" s="234"/>
      <c r="S138" s="234"/>
      <c r="T138" s="2424">
        <v>21.348566093337453</v>
      </c>
      <c r="U138" s="2424">
        <v>20.274189826263925</v>
      </c>
      <c r="V138" s="2424">
        <v>22.252532048256786</v>
      </c>
      <c r="W138" s="2424">
        <v>21.486660129073531</v>
      </c>
      <c r="X138" s="2424">
        <v>24.730145251033928</v>
      </c>
      <c r="Y138" s="2424">
        <v>25.325039230818458</v>
      </c>
      <c r="Z138" s="2424">
        <v>24.756439951303015</v>
      </c>
      <c r="AA138" s="2424">
        <v>22.925987119748065</v>
      </c>
      <c r="AB138" s="2424">
        <v>22.297823676053049</v>
      </c>
      <c r="AC138" s="2424">
        <v>16.985539971104178</v>
      </c>
      <c r="AD138" s="2424">
        <v>20.364589799186238</v>
      </c>
      <c r="AE138" s="2424">
        <v>18.995828106758402</v>
      </c>
      <c r="AF138" s="2424"/>
      <c r="AG138" s="1032" t="s">
        <v>1424</v>
      </c>
      <c r="AY138" s="258"/>
    </row>
    <row r="139" spans="1:51" s="230" customFormat="1" ht="17.100000000000001" customHeight="1" x14ac:dyDescent="0.2">
      <c r="A139" s="259"/>
      <c r="C139" s="233" t="s">
        <v>479</v>
      </c>
      <c r="D139" s="234"/>
      <c r="E139" s="920"/>
      <c r="F139" s="920"/>
      <c r="G139" s="920"/>
      <c r="H139" s="920"/>
      <c r="I139" s="920"/>
      <c r="J139" s="234"/>
      <c r="K139" s="234"/>
      <c r="L139" s="234"/>
      <c r="M139" s="234"/>
      <c r="N139" s="234"/>
      <c r="O139" s="234"/>
      <c r="P139" s="234"/>
      <c r="Q139" s="234"/>
      <c r="R139" s="234"/>
      <c r="S139" s="234"/>
      <c r="T139" s="2424">
        <v>18.909022588273476</v>
      </c>
      <c r="U139" s="2424">
        <v>18.025900113716872</v>
      </c>
      <c r="V139" s="2424">
        <v>19.735619444271869</v>
      </c>
      <c r="W139" s="2424">
        <v>19.371481728801797</v>
      </c>
      <c r="X139" s="2424">
        <v>23.196250792992753</v>
      </c>
      <c r="Y139" s="2424">
        <v>22.964355730996083</v>
      </c>
      <c r="Z139" s="2424">
        <v>22.028229148597607</v>
      </c>
      <c r="AA139" s="2424">
        <v>20.682179715776762</v>
      </c>
      <c r="AB139" s="2424">
        <v>19.032955362627369</v>
      </c>
      <c r="AC139" s="2424">
        <v>13.778997644326013</v>
      </c>
      <c r="AD139" s="2424">
        <v>16.361513321692172</v>
      </c>
      <c r="AE139" s="2424">
        <v>15.14988614004554</v>
      </c>
      <c r="AF139" s="2424"/>
      <c r="AG139" s="1032" t="s">
        <v>506</v>
      </c>
      <c r="AY139" s="258"/>
    </row>
    <row r="140" spans="1:51" s="230" customFormat="1" ht="17.100000000000001" customHeight="1" x14ac:dyDescent="0.2">
      <c r="A140" s="259"/>
      <c r="C140" s="233" t="s">
        <v>480</v>
      </c>
      <c r="D140" s="234"/>
      <c r="E140" s="920"/>
      <c r="F140" s="920"/>
      <c r="G140" s="920"/>
      <c r="H140" s="920"/>
      <c r="I140" s="920"/>
      <c r="J140" s="234"/>
      <c r="K140" s="234"/>
      <c r="L140" s="234"/>
      <c r="M140" s="234"/>
      <c r="N140" s="234"/>
      <c r="O140" s="234"/>
      <c r="P140" s="234"/>
      <c r="Q140" s="234"/>
      <c r="R140" s="234"/>
      <c r="S140" s="234"/>
      <c r="T140" s="2424">
        <v>2.4395435050639773</v>
      </c>
      <c r="U140" s="2424">
        <v>2.2482897125470522</v>
      </c>
      <c r="V140" s="2424">
        <v>2.5169126039849226</v>
      </c>
      <c r="W140" s="2424">
        <v>2.1151784002717315</v>
      </c>
      <c r="X140" s="2424">
        <v>1.5338944580411724</v>
      </c>
      <c r="Y140" s="2424">
        <v>2.3606834998223745</v>
      </c>
      <c r="Z140" s="2424">
        <v>2.7282108027054077</v>
      </c>
      <c r="AA140" s="2424">
        <v>2.2438074039713025</v>
      </c>
      <c r="AB140" s="2424">
        <v>3.2648683134256817</v>
      </c>
      <c r="AC140" s="2424">
        <v>3.2065423267781625</v>
      </c>
      <c r="AD140" s="2424">
        <v>4.0030764774940657</v>
      </c>
      <c r="AE140" s="2424">
        <v>3.8459419667128638</v>
      </c>
      <c r="AF140" s="2424"/>
      <c r="AG140" s="1032" t="s">
        <v>505</v>
      </c>
      <c r="AY140" s="258"/>
    </row>
    <row r="141" spans="1:51" s="230" customFormat="1" ht="17.100000000000001" customHeight="1" x14ac:dyDescent="0.2">
      <c r="A141" s="259"/>
      <c r="C141" s="233" t="s">
        <v>481</v>
      </c>
      <c r="D141" s="234"/>
      <c r="E141" s="920"/>
      <c r="F141" s="920"/>
      <c r="G141" s="920"/>
      <c r="H141" s="920"/>
      <c r="I141" s="920"/>
      <c r="J141" s="234"/>
      <c r="K141" s="234"/>
      <c r="L141" s="234"/>
      <c r="M141" s="234"/>
      <c r="N141" s="234"/>
      <c r="O141" s="234"/>
      <c r="P141" s="234"/>
      <c r="Q141" s="234"/>
      <c r="R141" s="234"/>
      <c r="S141" s="234"/>
      <c r="T141" s="2424">
        <v>0.15331731702799414</v>
      </c>
      <c r="U141" s="2424">
        <v>0.17543866254992438</v>
      </c>
      <c r="V141" s="2424">
        <v>0.13878790940221758</v>
      </c>
      <c r="W141" s="2424">
        <v>0.1954917454791085</v>
      </c>
      <c r="X141" s="2424">
        <v>0.34043715337888142</v>
      </c>
      <c r="Y141" s="2424">
        <v>0.26822158125017542</v>
      </c>
      <c r="Z141" s="2424">
        <v>0.31090852347579651</v>
      </c>
      <c r="AA141" s="2424">
        <v>0.34623623344236421</v>
      </c>
      <c r="AB141" s="2424">
        <v>0.16314034637321767</v>
      </c>
      <c r="AC141" s="2424">
        <v>0.14846202304428685</v>
      </c>
      <c r="AD141" s="2424">
        <v>0.27971953952498696</v>
      </c>
      <c r="AE141" s="2424">
        <v>0.41397523067960962</v>
      </c>
      <c r="AF141" s="2424"/>
      <c r="AG141" s="1032" t="s">
        <v>1425</v>
      </c>
      <c r="AY141" s="258"/>
    </row>
    <row r="142" spans="1:51" s="230" customFormat="1" ht="17.100000000000001" customHeight="1" x14ac:dyDescent="0.2">
      <c r="A142" s="259"/>
      <c r="C142" s="233" t="s">
        <v>479</v>
      </c>
      <c r="D142" s="234"/>
      <c r="E142" s="920"/>
      <c r="F142" s="920"/>
      <c r="G142" s="920"/>
      <c r="H142" s="920"/>
      <c r="I142" s="920"/>
      <c r="J142" s="234"/>
      <c r="K142" s="234"/>
      <c r="L142" s="234"/>
      <c r="M142" s="234"/>
      <c r="N142" s="234"/>
      <c r="O142" s="234"/>
      <c r="P142" s="234"/>
      <c r="Q142" s="234"/>
      <c r="R142" s="234"/>
      <c r="S142" s="234"/>
      <c r="T142" s="2424">
        <v>6.6577704452611741E-2</v>
      </c>
      <c r="U142" s="2424">
        <v>0.15904940184946667</v>
      </c>
      <c r="V142" s="2424">
        <v>0.11219197380674512</v>
      </c>
      <c r="W142" s="2424">
        <v>0.11172261113833193</v>
      </c>
      <c r="X142" s="2424">
        <v>0.33568255129791885</v>
      </c>
      <c r="Y142" s="2424">
        <v>0.22984175413116484</v>
      </c>
      <c r="Z142" s="2424">
        <v>0.26914336051502874</v>
      </c>
      <c r="AA142" s="2424">
        <v>0.32974077404686991</v>
      </c>
      <c r="AB142" s="2424">
        <v>0.10211501165005203</v>
      </c>
      <c r="AC142" s="2424">
        <v>1.6449102902338145E-2</v>
      </c>
      <c r="AD142" s="2424">
        <v>0.10730714105061509</v>
      </c>
      <c r="AE142" s="2424">
        <v>0.34683769692727251</v>
      </c>
      <c r="AF142" s="2424"/>
      <c r="AG142" s="1032" t="s">
        <v>506</v>
      </c>
      <c r="AY142" s="258"/>
    </row>
    <row r="143" spans="1:51" s="230" customFormat="1" ht="17.100000000000001" customHeight="1" x14ac:dyDescent="0.2">
      <c r="A143" s="259"/>
      <c r="C143" s="233" t="s">
        <v>480</v>
      </c>
      <c r="D143" s="234"/>
      <c r="E143" s="920"/>
      <c r="F143" s="920"/>
      <c r="G143" s="920"/>
      <c r="H143" s="920"/>
      <c r="I143" s="920"/>
      <c r="J143" s="234"/>
      <c r="K143" s="234"/>
      <c r="L143" s="234"/>
      <c r="M143" s="234"/>
      <c r="N143" s="234"/>
      <c r="O143" s="234"/>
      <c r="P143" s="234"/>
      <c r="Q143" s="234"/>
      <c r="R143" s="234"/>
      <c r="S143" s="234"/>
      <c r="T143" s="2424">
        <v>8.6739612575382416E-2</v>
      </c>
      <c r="U143" s="2424">
        <v>1.6389260700457695E-2</v>
      </c>
      <c r="V143" s="2424">
        <v>2.6595935595472443E-2</v>
      </c>
      <c r="W143" s="2424">
        <v>8.3769134340776583E-2</v>
      </c>
      <c r="X143" s="2424">
        <v>4.7546020809625649E-3</v>
      </c>
      <c r="Y143" s="2424">
        <v>3.8379827119010577E-2</v>
      </c>
      <c r="Z143" s="2424">
        <v>4.1765162960767765E-2</v>
      </c>
      <c r="AA143" s="2424">
        <v>1.6495459395494284E-2</v>
      </c>
      <c r="AB143" s="2424">
        <v>6.1025334723165625E-2</v>
      </c>
      <c r="AC143" s="2424">
        <v>0.13201292014194871</v>
      </c>
      <c r="AD143" s="2424">
        <v>0.17241239847437187</v>
      </c>
      <c r="AE143" s="2424">
        <v>6.7137533752337178E-2</v>
      </c>
      <c r="AF143" s="2424"/>
      <c r="AG143" s="1032" t="s">
        <v>505</v>
      </c>
      <c r="AY143" s="258"/>
    </row>
    <row r="144" spans="1:51" s="230" customFormat="1" ht="17.100000000000001" customHeight="1" x14ac:dyDescent="0.2">
      <c r="A144" s="259"/>
      <c r="C144" s="233" t="s">
        <v>482</v>
      </c>
      <c r="D144" s="234"/>
      <c r="E144" s="920"/>
      <c r="F144" s="920"/>
      <c r="G144" s="920"/>
      <c r="H144" s="920"/>
      <c r="I144" s="920"/>
      <c r="J144" s="234"/>
      <c r="K144" s="234"/>
      <c r="L144" s="234"/>
      <c r="M144" s="234"/>
      <c r="N144" s="234"/>
      <c r="O144" s="234"/>
      <c r="P144" s="234"/>
      <c r="Q144" s="234"/>
      <c r="R144" s="234"/>
      <c r="S144" s="234"/>
      <c r="T144" s="2424">
        <v>8.796447738626652</v>
      </c>
      <c r="U144" s="2424">
        <v>8.8987265710439054</v>
      </c>
      <c r="V144" s="2424">
        <v>9.0209710760802508</v>
      </c>
      <c r="W144" s="2424">
        <v>8.8529153269814671</v>
      </c>
      <c r="X144" s="2424">
        <v>9.0000234041060008</v>
      </c>
      <c r="Y144" s="2424">
        <v>8.5301091483191556</v>
      </c>
      <c r="Z144" s="2424">
        <v>8.3105703433516087</v>
      </c>
      <c r="AA144" s="2424">
        <v>8.0954591180858575</v>
      </c>
      <c r="AB144" s="2424">
        <v>7.7177486981327759</v>
      </c>
      <c r="AC144" s="2424">
        <v>8.7422762819168867</v>
      </c>
      <c r="AD144" s="2424">
        <v>7.7887718845213989</v>
      </c>
      <c r="AE144" s="2424">
        <v>7.9457327055826878</v>
      </c>
      <c r="AF144" s="2424"/>
      <c r="AG144" s="1032" t="s">
        <v>1426</v>
      </c>
      <c r="AY144" s="258"/>
    </row>
    <row r="145" spans="1:51" s="230" customFormat="1" ht="17.100000000000001" customHeight="1" x14ac:dyDescent="0.2">
      <c r="A145" s="259"/>
      <c r="C145" s="233" t="s">
        <v>483</v>
      </c>
      <c r="D145" s="234"/>
      <c r="E145" s="920"/>
      <c r="F145" s="920"/>
      <c r="G145" s="920"/>
      <c r="H145" s="920"/>
      <c r="I145" s="920"/>
      <c r="J145" s="234"/>
      <c r="K145" s="234"/>
      <c r="L145" s="234"/>
      <c r="M145" s="234"/>
      <c r="N145" s="234"/>
      <c r="O145" s="234"/>
      <c r="P145" s="234"/>
      <c r="Q145" s="234"/>
      <c r="R145" s="234"/>
      <c r="S145" s="234"/>
      <c r="T145" s="2424">
        <v>0.27733167316648605</v>
      </c>
      <c r="U145" s="2424">
        <v>0.29858702589374159</v>
      </c>
      <c r="V145" s="2424">
        <v>0.22334641546939768</v>
      </c>
      <c r="W145" s="2424">
        <v>0.15896867810859935</v>
      </c>
      <c r="X145" s="2424">
        <v>0.21761481944929895</v>
      </c>
      <c r="Y145" s="2424">
        <v>0.29187693791943514</v>
      </c>
      <c r="Z145" s="2424">
        <v>0.2800987992153422</v>
      </c>
      <c r="AA145" s="2424">
        <v>0.12046832208789274</v>
      </c>
      <c r="AB145" s="2424">
        <v>0.10651654722281619</v>
      </c>
      <c r="AC145" s="2424">
        <v>0.10401224722390244</v>
      </c>
      <c r="AD145" s="2424">
        <v>-6.0571353634599458E-2</v>
      </c>
      <c r="AE145" s="2424">
        <v>3.0990001041734112E-2</v>
      </c>
      <c r="AF145" s="2424"/>
      <c r="AG145" s="1032" t="s">
        <v>506</v>
      </c>
      <c r="AY145" s="258"/>
    </row>
    <row r="146" spans="1:51" s="230" customFormat="1" ht="17.100000000000001" customHeight="1" x14ac:dyDescent="0.2">
      <c r="A146" s="259"/>
      <c r="C146" s="233" t="s">
        <v>153</v>
      </c>
      <c r="D146" s="234"/>
      <c r="E146" s="920"/>
      <c r="F146" s="920"/>
      <c r="G146" s="920"/>
      <c r="H146" s="920"/>
      <c r="I146" s="920"/>
      <c r="J146" s="234"/>
      <c r="K146" s="234"/>
      <c r="L146" s="234"/>
      <c r="M146" s="234"/>
      <c r="N146" s="234"/>
      <c r="O146" s="234"/>
      <c r="P146" s="234"/>
      <c r="Q146" s="234"/>
      <c r="R146" s="234"/>
      <c r="S146" s="234"/>
      <c r="T146" s="2424">
        <v>3.1928017828468818</v>
      </c>
      <c r="U146" s="2424">
        <v>3.0873728967806739</v>
      </c>
      <c r="V146" s="2424">
        <v>3.3428852568781857</v>
      </c>
      <c r="W146" s="2424">
        <v>3.2293328359274862</v>
      </c>
      <c r="X146" s="2424">
        <v>3.5704044124965395</v>
      </c>
      <c r="Y146" s="2424">
        <v>3.0959979434503326</v>
      </c>
      <c r="Z146" s="2424">
        <v>3.0968659716578597</v>
      </c>
      <c r="AA146" s="2424">
        <v>3.1948410749261282</v>
      </c>
      <c r="AB146" s="2424">
        <v>2.9248777201323306</v>
      </c>
      <c r="AC146" s="2424">
        <v>3.4920162177124938</v>
      </c>
      <c r="AD146" s="2424">
        <v>3.0331136788224362</v>
      </c>
      <c r="AE146" s="2424">
        <v>3.3824029107374067</v>
      </c>
      <c r="AF146" s="2424"/>
      <c r="AG146" s="1032" t="s">
        <v>505</v>
      </c>
      <c r="AY146" s="258"/>
    </row>
    <row r="147" spans="1:51" s="230" customFormat="1" ht="17.100000000000001" customHeight="1" x14ac:dyDescent="0.2">
      <c r="A147" s="259"/>
      <c r="C147" s="235" t="s">
        <v>1310</v>
      </c>
      <c r="D147" s="236"/>
      <c r="E147" s="922"/>
      <c r="F147" s="922"/>
      <c r="G147" s="922"/>
      <c r="H147" s="922"/>
      <c r="I147" s="922"/>
      <c r="J147" s="236"/>
      <c r="K147" s="236"/>
      <c r="L147" s="236"/>
      <c r="M147" s="236"/>
      <c r="N147" s="236"/>
      <c r="O147" s="236"/>
      <c r="P147" s="236"/>
      <c r="Q147" s="236"/>
      <c r="R147" s="236"/>
      <c r="S147" s="236"/>
      <c r="T147" s="2425">
        <v>5.3263142826132848</v>
      </c>
      <c r="U147" s="2425">
        <v>5.5127666483694897</v>
      </c>
      <c r="V147" s="2425">
        <v>5.4547394037326686</v>
      </c>
      <c r="W147" s="2424">
        <v>5.4646138129453803</v>
      </c>
      <c r="X147" s="2424">
        <v>5.2120041721601629</v>
      </c>
      <c r="Y147" s="2424">
        <v>5.1422342669493872</v>
      </c>
      <c r="Z147" s="2424">
        <v>4.9336055724784069</v>
      </c>
      <c r="AA147" s="2424">
        <v>4.7801497210718376</v>
      </c>
      <c r="AB147" s="2424">
        <v>4.6863544307776293</v>
      </c>
      <c r="AC147" s="2424">
        <v>5.1462478169804902</v>
      </c>
      <c r="AD147" s="2424">
        <v>4.8162295593335624</v>
      </c>
      <c r="AE147" s="2424">
        <v>4.5323397938035468</v>
      </c>
      <c r="AF147" s="2424"/>
      <c r="AG147" s="1032" t="s">
        <v>503</v>
      </c>
      <c r="AY147" s="258"/>
    </row>
    <row r="148" spans="1:51" s="230" customFormat="1" ht="17.100000000000001" customHeight="1" x14ac:dyDescent="0.2">
      <c r="A148" s="259"/>
      <c r="C148" s="549" t="s">
        <v>502</v>
      </c>
      <c r="D148" s="236"/>
      <c r="E148" s="922"/>
      <c r="F148" s="922"/>
      <c r="G148" s="922"/>
      <c r="H148" s="922"/>
      <c r="I148" s="922"/>
      <c r="J148" s="236"/>
      <c r="K148" s="236"/>
      <c r="L148" s="236"/>
      <c r="M148" s="236"/>
      <c r="N148" s="236"/>
      <c r="O148" s="236"/>
      <c r="P148" s="236"/>
      <c r="Q148" s="236"/>
      <c r="R148" s="236"/>
      <c r="S148" s="236"/>
      <c r="T148" s="2425">
        <v>100</v>
      </c>
      <c r="U148" s="2425">
        <v>100</v>
      </c>
      <c r="V148" s="2425">
        <v>100</v>
      </c>
      <c r="W148" s="2427">
        <v>100</v>
      </c>
      <c r="X148" s="2427">
        <v>100</v>
      </c>
      <c r="Y148" s="2427">
        <v>100</v>
      </c>
      <c r="Z148" s="2427">
        <v>100</v>
      </c>
      <c r="AA148" s="2427">
        <v>100</v>
      </c>
      <c r="AB148" s="2427">
        <v>100</v>
      </c>
      <c r="AC148" s="2427">
        <v>100</v>
      </c>
      <c r="AD148" s="2427">
        <v>100</v>
      </c>
      <c r="AE148" s="2427">
        <v>100</v>
      </c>
      <c r="AF148" s="2427"/>
      <c r="AG148" s="1151" t="s">
        <v>1435</v>
      </c>
      <c r="AY148" s="258"/>
    </row>
    <row r="149" spans="1:51" s="230" customFormat="1" ht="17.100000000000001" customHeight="1" x14ac:dyDescent="0.2">
      <c r="A149" s="259"/>
      <c r="C149" s="547" t="s">
        <v>1745</v>
      </c>
      <c r="D149" s="234"/>
      <c r="E149" s="920"/>
      <c r="F149" s="920"/>
      <c r="G149" s="920"/>
      <c r="H149" s="920"/>
      <c r="I149" s="920"/>
      <c r="J149" s="234"/>
      <c r="K149" s="234"/>
      <c r="L149" s="234"/>
      <c r="M149" s="234"/>
      <c r="N149" s="234"/>
      <c r="O149" s="234"/>
      <c r="P149" s="234"/>
      <c r="Q149" s="234"/>
      <c r="R149" s="234"/>
      <c r="S149" s="234"/>
      <c r="T149" s="2424">
        <v>4.7174371327249229</v>
      </c>
      <c r="U149" s="2424">
        <v>4.6101427384455347</v>
      </c>
      <c r="V149" s="2424">
        <v>4.5187854945986317</v>
      </c>
      <c r="W149" s="2428">
        <v>4.4725618422074804</v>
      </c>
      <c r="X149" s="2428">
        <v>4.7495880669491575</v>
      </c>
      <c r="Y149" s="2428">
        <v>4.7254918744996424</v>
      </c>
      <c r="Z149" s="2428">
        <v>4.6052645433914385</v>
      </c>
      <c r="AA149" s="2428">
        <v>4.7680737162086917</v>
      </c>
      <c r="AB149" s="2428">
        <v>4.9130177857602879</v>
      </c>
      <c r="AC149" s="2428">
        <v>5.2601877151775316</v>
      </c>
      <c r="AD149" s="2428">
        <v>5.2754262338856126</v>
      </c>
      <c r="AE149" s="2428">
        <v>8.227614563286453</v>
      </c>
      <c r="AF149" s="2428"/>
      <c r="AG149" s="1152" t="s">
        <v>1436</v>
      </c>
      <c r="AY149" s="258"/>
    </row>
    <row r="150" spans="1:51" s="230" customFormat="1" ht="17.100000000000001" customHeight="1" x14ac:dyDescent="0.2">
      <c r="A150" s="259"/>
      <c r="C150" s="233" t="s">
        <v>1743</v>
      </c>
      <c r="D150" s="234"/>
      <c r="E150" s="920"/>
      <c r="F150" s="920"/>
      <c r="G150" s="920"/>
      <c r="H150" s="920"/>
      <c r="I150" s="920"/>
      <c r="J150" s="234"/>
      <c r="K150" s="234"/>
      <c r="L150" s="234"/>
      <c r="M150" s="234"/>
      <c r="N150" s="234"/>
      <c r="O150" s="234"/>
      <c r="P150" s="234"/>
      <c r="Q150" s="234"/>
      <c r="R150" s="234"/>
      <c r="S150" s="234"/>
      <c r="T150" s="2424">
        <v>5.2313705185623887</v>
      </c>
      <c r="U150" s="2424">
        <v>5.0747553203059264</v>
      </c>
      <c r="V150" s="2424">
        <v>5.0047865662346567</v>
      </c>
      <c r="W150" s="2424">
        <v>4.9353087400681588</v>
      </c>
      <c r="X150" s="2424">
        <v>5.1861391228881182</v>
      </c>
      <c r="Y150" s="2424">
        <v>5.1806332742544221</v>
      </c>
      <c r="Z150" s="2424">
        <v>5.025491646758069</v>
      </c>
      <c r="AA150" s="2424">
        <v>5.1733341424597921</v>
      </c>
      <c r="AB150" s="2424">
        <v>5.3322143846882071</v>
      </c>
      <c r="AC150" s="2424">
        <v>5.7700245341507177</v>
      </c>
      <c r="AD150" s="2424">
        <v>5.808894103341034</v>
      </c>
      <c r="AE150" s="2424">
        <v>8.48744517697825</v>
      </c>
      <c r="AF150" s="2424"/>
      <c r="AG150" s="1032" t="s">
        <v>1424</v>
      </c>
      <c r="AY150" s="258"/>
    </row>
    <row r="151" spans="1:51" s="230" customFormat="1" ht="17.100000000000001" customHeight="1" x14ac:dyDescent="0.2">
      <c r="A151" s="259"/>
      <c r="C151" s="235" t="s">
        <v>1744</v>
      </c>
      <c r="D151" s="236"/>
      <c r="E151" s="922"/>
      <c r="F151" s="922"/>
      <c r="G151" s="922"/>
      <c r="H151" s="922"/>
      <c r="I151" s="922"/>
      <c r="J151" s="236"/>
      <c r="K151" s="236"/>
      <c r="L151" s="236"/>
      <c r="M151" s="236"/>
      <c r="N151" s="236"/>
      <c r="O151" s="236"/>
      <c r="P151" s="236"/>
      <c r="Q151" s="236"/>
      <c r="R151" s="236"/>
      <c r="S151" s="236"/>
      <c r="T151" s="2425">
        <v>0.51393338583746595</v>
      </c>
      <c r="U151" s="2425">
        <v>0.46461258186039234</v>
      </c>
      <c r="V151" s="2425">
        <v>0.48600107163602468</v>
      </c>
      <c r="W151" s="2425">
        <v>0.46274689786067824</v>
      </c>
      <c r="X151" s="2425">
        <v>0.43655105593896176</v>
      </c>
      <c r="Y151" s="2425">
        <v>0.45514139975477996</v>
      </c>
      <c r="Z151" s="2425">
        <v>0.42022710336663022</v>
      </c>
      <c r="AA151" s="2425">
        <v>0.40526042625110081</v>
      </c>
      <c r="AB151" s="2425">
        <v>0.41919659892791922</v>
      </c>
      <c r="AC151" s="2425">
        <v>0.50983681897318678</v>
      </c>
      <c r="AD151" s="2425">
        <v>0.53346786945542168</v>
      </c>
      <c r="AE151" s="2425">
        <v>0.25983061369179616</v>
      </c>
      <c r="AF151" s="2424"/>
      <c r="AG151" s="1032" t="s">
        <v>1425</v>
      </c>
      <c r="AY151" s="258"/>
    </row>
    <row r="152" spans="1:51" s="230" customFormat="1" ht="17.100000000000001" customHeight="1" x14ac:dyDescent="0.2">
      <c r="A152" s="259"/>
      <c r="C152" s="235" t="s">
        <v>1753</v>
      </c>
      <c r="D152" s="236"/>
      <c r="E152" s="922"/>
      <c r="F152" s="922"/>
      <c r="G152" s="922"/>
      <c r="H152" s="922"/>
      <c r="I152" s="922"/>
      <c r="J152" s="236"/>
      <c r="K152" s="236"/>
      <c r="L152" s="236"/>
      <c r="M152" s="236"/>
      <c r="N152" s="236"/>
      <c r="O152" s="236"/>
      <c r="P152" s="236"/>
      <c r="Q152" s="236"/>
      <c r="R152" s="236"/>
      <c r="S152" s="236"/>
      <c r="T152" s="2425">
        <v>104.71743713272492</v>
      </c>
      <c r="U152" s="2425">
        <v>104.61014273844553</v>
      </c>
      <c r="V152" s="2425">
        <v>104.51878549459863</v>
      </c>
      <c r="W152" s="2427">
        <v>104.47256184220748</v>
      </c>
      <c r="X152" s="2427">
        <v>104.74958806694916</v>
      </c>
      <c r="Y152" s="2427">
        <v>104.72549187449964</v>
      </c>
      <c r="Z152" s="2427">
        <v>104.60526454339146</v>
      </c>
      <c r="AA152" s="2427">
        <v>104.76807371620869</v>
      </c>
      <c r="AB152" s="2427">
        <v>104.91301778576027</v>
      </c>
      <c r="AC152" s="2427">
        <v>105.26018771517754</v>
      </c>
      <c r="AD152" s="2427">
        <v>105.27542623388561</v>
      </c>
      <c r="AE152" s="2427">
        <v>108.22761456328647</v>
      </c>
      <c r="AF152" s="2427"/>
      <c r="AG152" s="1151" t="s">
        <v>1437</v>
      </c>
      <c r="AY152" s="258"/>
    </row>
    <row r="153" spans="1:51" s="230" customFormat="1" ht="17.100000000000001" customHeight="1" x14ac:dyDescent="0.2">
      <c r="A153" s="259"/>
      <c r="C153" s="233" t="s">
        <v>1754</v>
      </c>
      <c r="D153" s="234"/>
      <c r="E153" s="920"/>
      <c r="F153" s="920"/>
      <c r="G153" s="920"/>
      <c r="H153" s="920"/>
      <c r="I153" s="920"/>
      <c r="J153" s="234"/>
      <c r="K153" s="234"/>
      <c r="L153" s="234"/>
      <c r="M153" s="234"/>
      <c r="N153" s="234"/>
      <c r="O153" s="234"/>
      <c r="P153" s="234"/>
      <c r="Q153" s="234"/>
      <c r="R153" s="234"/>
      <c r="S153" s="234"/>
      <c r="T153" s="2424">
        <v>8.0900991082916995</v>
      </c>
      <c r="U153" s="2424">
        <v>7.5426022355083093</v>
      </c>
      <c r="V153" s="2424">
        <v>6.7200309339568411</v>
      </c>
      <c r="W153" s="2424">
        <v>6.6274214374133988</v>
      </c>
      <c r="X153" s="2424">
        <v>6.8267895470062285</v>
      </c>
      <c r="Y153" s="2424">
        <v>6.6540599433405347</v>
      </c>
      <c r="Z153" s="2424">
        <v>5.8575453841304217</v>
      </c>
      <c r="AA153" s="2424">
        <v>5.3903003941897847</v>
      </c>
      <c r="AB153" s="2424">
        <v>6.5640897003010537</v>
      </c>
      <c r="AC153" s="2424">
        <v>11.380872876788125</v>
      </c>
      <c r="AD153" s="2424">
        <v>9.5996471439483901</v>
      </c>
      <c r="AE153" s="2424">
        <v>8.9016338369792916</v>
      </c>
      <c r="AF153" s="2424"/>
      <c r="AG153" s="1032" t="s">
        <v>1438</v>
      </c>
      <c r="AY153" s="258"/>
    </row>
    <row r="154" spans="1:51" s="230" customFormat="1" ht="17.100000000000001" customHeight="1" x14ac:dyDescent="0.2">
      <c r="A154" s="259"/>
      <c r="C154" s="233" t="s">
        <v>1351</v>
      </c>
      <c r="D154" s="234"/>
      <c r="E154" s="920"/>
      <c r="F154" s="920"/>
      <c r="G154" s="920"/>
      <c r="H154" s="920"/>
      <c r="I154" s="920"/>
      <c r="J154" s="234"/>
      <c r="K154" s="234"/>
      <c r="L154" s="234"/>
      <c r="M154" s="234"/>
      <c r="N154" s="234"/>
      <c r="O154" s="234"/>
      <c r="P154" s="234"/>
      <c r="Q154" s="234"/>
      <c r="R154" s="234"/>
      <c r="S154" s="234"/>
      <c r="T154" s="2424">
        <v>-3.9036407261732102</v>
      </c>
      <c r="U154" s="2424">
        <v>-4.5160028107764809</v>
      </c>
      <c r="V154" s="2424">
        <v>-4.9035317303039232</v>
      </c>
      <c r="W154" s="2424">
        <v>-5.0581242175698859</v>
      </c>
      <c r="X154" s="2424">
        <v>-4.5772846554129023</v>
      </c>
      <c r="Y154" s="2424">
        <v>-4.2709803194105955</v>
      </c>
      <c r="Z154" s="2424">
        <v>-4.6956571782357619</v>
      </c>
      <c r="AA154" s="2424">
        <v>-5.0998212752321965</v>
      </c>
      <c r="AB154" s="2424">
        <v>-4.6115803435354392</v>
      </c>
      <c r="AC154" s="2424">
        <v>-3.4925989144094443</v>
      </c>
      <c r="AD154" s="2424">
        <v>-5.0844888132500552</v>
      </c>
      <c r="AE154" s="2424">
        <v>-5.2088441632527411</v>
      </c>
      <c r="AF154" s="2424"/>
      <c r="AG154" s="1032" t="s">
        <v>1424</v>
      </c>
      <c r="AY154" s="258"/>
    </row>
    <row r="155" spans="1:51" s="230" customFormat="1" ht="17.100000000000001" customHeight="1" x14ac:dyDescent="0.2">
      <c r="A155" s="259"/>
      <c r="C155" s="233" t="s">
        <v>1752</v>
      </c>
      <c r="D155" s="234"/>
      <c r="E155" s="920"/>
      <c r="F155" s="920"/>
      <c r="G155" s="920"/>
      <c r="H155" s="920"/>
      <c r="I155" s="920"/>
      <c r="J155" s="234"/>
      <c r="K155" s="234"/>
      <c r="L155" s="234"/>
      <c r="M155" s="234"/>
      <c r="N155" s="234"/>
      <c r="O155" s="234"/>
      <c r="P155" s="234"/>
      <c r="Q155" s="234"/>
      <c r="R155" s="234"/>
      <c r="S155" s="234"/>
      <c r="T155" s="2424">
        <v>12.008212827380055</v>
      </c>
      <c r="U155" s="2424">
        <v>12.189063910558872</v>
      </c>
      <c r="V155" s="2424">
        <v>11.902068074839933</v>
      </c>
      <c r="W155" s="2424">
        <v>12.512117336537615</v>
      </c>
      <c r="X155" s="2424">
        <v>11.891158196951094</v>
      </c>
      <c r="Y155" s="2424">
        <v>11.74984912423945</v>
      </c>
      <c r="Z155" s="2424">
        <v>11.701478059785867</v>
      </c>
      <c r="AA155" s="2424">
        <v>11.986711628178327</v>
      </c>
      <c r="AB155" s="2424">
        <v>12.108394511536858</v>
      </c>
      <c r="AC155" s="2424">
        <v>13.884607637532586</v>
      </c>
      <c r="AD155" s="2424">
        <v>14.281059694137808</v>
      </c>
      <c r="AE155" s="2424">
        <v>14.912329703190469</v>
      </c>
      <c r="AF155" s="2424"/>
      <c r="AG155" s="1032" t="s">
        <v>1425</v>
      </c>
      <c r="AY155" s="258"/>
    </row>
    <row r="156" spans="1:51" s="230" customFormat="1" ht="17.100000000000001" customHeight="1" x14ac:dyDescent="0.2">
      <c r="A156" s="259"/>
      <c r="C156" s="233" t="s">
        <v>1311</v>
      </c>
      <c r="D156" s="234"/>
      <c r="E156" s="920"/>
      <c r="F156" s="920"/>
      <c r="G156" s="920"/>
      <c r="H156" s="920"/>
      <c r="I156" s="920"/>
      <c r="J156" s="234"/>
      <c r="K156" s="234"/>
      <c r="L156" s="234"/>
      <c r="M156" s="234"/>
      <c r="N156" s="234"/>
      <c r="O156" s="234"/>
      <c r="P156" s="234"/>
      <c r="Q156" s="234"/>
      <c r="R156" s="234"/>
      <c r="S156" s="234"/>
      <c r="T156" s="2424">
        <v>-1.3488262058036966</v>
      </c>
      <c r="U156" s="2424">
        <v>-1.6921575675777327</v>
      </c>
      <c r="V156" s="2424">
        <v>-1.7275672426314941</v>
      </c>
      <c r="W156" s="2424">
        <v>-2.4074240616853859</v>
      </c>
      <c r="X156" s="2424">
        <v>-2.1229248765667639</v>
      </c>
      <c r="Y156" s="2424">
        <v>-2.5885282709593693</v>
      </c>
      <c r="Z156" s="2424">
        <v>-2.877212370469282</v>
      </c>
      <c r="AA156" s="2424">
        <v>-3.1779590443548318</v>
      </c>
      <c r="AB156" s="2424">
        <v>-2.6286080254079742</v>
      </c>
      <c r="AC156" s="2424">
        <v>-1.295732978727119</v>
      </c>
      <c r="AD156" s="2424">
        <v>-1.760689498481218</v>
      </c>
      <c r="AE156" s="2424">
        <v>-2.7440132332713181</v>
      </c>
      <c r="AF156" s="2424"/>
      <c r="AG156" s="1032" t="s">
        <v>757</v>
      </c>
      <c r="AY156" s="258"/>
    </row>
    <row r="157" spans="1:51" s="230" customFormat="1" ht="17.100000000000001" customHeight="1" x14ac:dyDescent="0.2">
      <c r="A157" s="259"/>
      <c r="C157" s="237" t="s">
        <v>1312</v>
      </c>
      <c r="D157" s="238"/>
      <c r="E157" s="924"/>
      <c r="F157" s="924"/>
      <c r="G157" s="924"/>
      <c r="H157" s="924"/>
      <c r="I157" s="924"/>
      <c r="J157" s="238"/>
      <c r="K157" s="238"/>
      <c r="L157" s="238"/>
      <c r="M157" s="238"/>
      <c r="N157" s="238"/>
      <c r="O157" s="238"/>
      <c r="P157" s="238"/>
      <c r="Q157" s="238"/>
      <c r="R157" s="238"/>
      <c r="S157" s="238"/>
      <c r="T157" s="2426">
        <v>1.3343532128885525</v>
      </c>
      <c r="U157" s="2426">
        <v>1.5616987033036509</v>
      </c>
      <c r="V157" s="2426">
        <v>1.4490618320523254</v>
      </c>
      <c r="W157" s="2426">
        <v>1.580852380131055</v>
      </c>
      <c r="X157" s="2426">
        <v>1.6358408820348003</v>
      </c>
      <c r="Y157" s="2426">
        <v>1.7637194094710495</v>
      </c>
      <c r="Z157" s="2426">
        <v>1.7289368730495998</v>
      </c>
      <c r="AA157" s="2426">
        <v>1.6813690855984851</v>
      </c>
      <c r="AB157" s="2426">
        <v>1.6958835577076103</v>
      </c>
      <c r="AC157" s="2426">
        <v>2.2845971323921015</v>
      </c>
      <c r="AD157" s="2426">
        <v>2.1637657615418604</v>
      </c>
      <c r="AE157" s="2426">
        <v>1.9421615303128834</v>
      </c>
      <c r="AF157" s="2426"/>
      <c r="AG157" s="1033" t="s">
        <v>758</v>
      </c>
      <c r="AY157" s="258"/>
    </row>
    <row r="158" spans="1:51" s="230" customFormat="1" ht="17.100000000000001" customHeight="1" x14ac:dyDescent="0.2">
      <c r="A158" s="259"/>
      <c r="C158" s="233" t="s">
        <v>422</v>
      </c>
      <c r="D158" s="234"/>
      <c r="E158" s="920"/>
      <c r="F158" s="920"/>
      <c r="G158" s="920"/>
      <c r="H158" s="920"/>
      <c r="I158" s="920"/>
      <c r="J158" s="234"/>
      <c r="K158" s="234"/>
      <c r="L158" s="234"/>
      <c r="M158" s="234"/>
      <c r="N158" s="234"/>
      <c r="O158" s="234"/>
      <c r="P158" s="234"/>
      <c r="Q158" s="234"/>
      <c r="R158" s="234"/>
      <c r="S158" s="234"/>
      <c r="T158" s="2424">
        <v>112.80753624101662</v>
      </c>
      <c r="U158" s="2424">
        <v>112.15274497395384</v>
      </c>
      <c r="V158" s="2424">
        <v>111.23881642855548</v>
      </c>
      <c r="W158" s="2424">
        <v>111.09998327962087</v>
      </c>
      <c r="X158" s="2424">
        <v>111.57637761395537</v>
      </c>
      <c r="Y158" s="2424">
        <v>111.37955181784017</v>
      </c>
      <c r="Z158" s="2424">
        <v>110.46280992752186</v>
      </c>
      <c r="AA158" s="2424">
        <v>110.15837411039848</v>
      </c>
      <c r="AB158" s="2424">
        <v>111.47710748606133</v>
      </c>
      <c r="AC158" s="2424">
        <v>116.64106059196567</v>
      </c>
      <c r="AD158" s="2424">
        <v>114.875073377834</v>
      </c>
      <c r="AE158" s="2424">
        <v>117.12924840026575</v>
      </c>
      <c r="AF158" s="2424"/>
      <c r="AG158" s="1032" t="s">
        <v>631</v>
      </c>
      <c r="AY158" s="258"/>
    </row>
    <row r="159" spans="1:51" s="230" customFormat="1" ht="17.100000000000001" customHeight="1" x14ac:dyDescent="0.2">
      <c r="A159" s="259"/>
      <c r="C159" s="233" t="s">
        <v>1351</v>
      </c>
      <c r="D159" s="234"/>
      <c r="E159" s="920"/>
      <c r="F159" s="920"/>
      <c r="G159" s="920"/>
      <c r="H159" s="920"/>
      <c r="I159" s="920"/>
      <c r="J159" s="234"/>
      <c r="K159" s="234"/>
      <c r="L159" s="234"/>
      <c r="M159" s="234"/>
      <c r="N159" s="234"/>
      <c r="O159" s="234"/>
      <c r="P159" s="234"/>
      <c r="Q159" s="234"/>
      <c r="R159" s="234"/>
      <c r="S159" s="234"/>
      <c r="T159" s="2424">
        <v>17.598242684192236</v>
      </c>
      <c r="U159" s="2424">
        <v>15.933625678037366</v>
      </c>
      <c r="V159" s="2424">
        <v>17.487788227355082</v>
      </c>
      <c r="W159" s="2424">
        <v>16.624027656982754</v>
      </c>
      <c r="X159" s="2424">
        <v>20.493297748999908</v>
      </c>
      <c r="Y159" s="2424">
        <v>21.322280492658038</v>
      </c>
      <c r="Z159" s="2424">
        <v>20.371691296543055</v>
      </c>
      <c r="AA159" s="2424">
        <v>18.172402077958232</v>
      </c>
      <c r="AB159" s="2424">
        <v>17.849383678890828</v>
      </c>
      <c r="AC159" s="2424">
        <v>13.641403079739019</v>
      </c>
      <c r="AD159" s="2424">
        <v>15.559820525461172</v>
      </c>
      <c r="AE159" s="2424">
        <v>14.200959174185272</v>
      </c>
      <c r="AF159" s="2424"/>
      <c r="AG159" s="1032" t="s">
        <v>1424</v>
      </c>
      <c r="AY159" s="258"/>
    </row>
    <row r="160" spans="1:51" s="230" customFormat="1" ht="17.100000000000001" customHeight="1" x14ac:dyDescent="0.2">
      <c r="A160" s="259"/>
      <c r="C160" s="233" t="s">
        <v>1752</v>
      </c>
      <c r="D160" s="234"/>
      <c r="E160" s="920"/>
      <c r="F160" s="920"/>
      <c r="G160" s="920"/>
      <c r="H160" s="920"/>
      <c r="I160" s="920"/>
      <c r="J160" s="234"/>
      <c r="K160" s="234"/>
      <c r="L160" s="234"/>
      <c r="M160" s="234"/>
      <c r="N160" s="234"/>
      <c r="O160" s="234"/>
      <c r="P160" s="234"/>
      <c r="Q160" s="234"/>
      <c r="R160" s="234"/>
      <c r="S160" s="234"/>
      <c r="T160" s="2424">
        <v>16.319085411805776</v>
      </c>
      <c r="U160" s="2424">
        <v>16.38079799167679</v>
      </c>
      <c r="V160" s="2424">
        <v>16.012990323037368</v>
      </c>
      <c r="W160" s="2424">
        <v>16.6030185979759</v>
      </c>
      <c r="X160" s="2424">
        <v>16.297770484095611</v>
      </c>
      <c r="Y160" s="2424">
        <v>16.164511757363439</v>
      </c>
      <c r="Z160" s="2424">
        <v>15.949308688446775</v>
      </c>
      <c r="AA160" s="2424">
        <v>16.526952205590764</v>
      </c>
      <c r="AB160" s="2424">
        <v>16.81758866796325</v>
      </c>
      <c r="AC160" s="2424">
        <v>18.959069420405957</v>
      </c>
      <c r="AD160" s="2424">
        <v>19.38341082570739</v>
      </c>
      <c r="AE160" s="2424">
        <v>22.989488990628146</v>
      </c>
      <c r="AF160" s="2424"/>
      <c r="AG160" s="1032" t="s">
        <v>1425</v>
      </c>
      <c r="AY160" s="258"/>
    </row>
    <row r="161" spans="1:51" s="230" customFormat="1" ht="17.100000000000001" customHeight="1" x14ac:dyDescent="0.2">
      <c r="A161" s="259"/>
      <c r="C161" s="233" t="s">
        <v>1311</v>
      </c>
      <c r="D161" s="234"/>
      <c r="E161" s="920"/>
      <c r="F161" s="920"/>
      <c r="G161" s="920"/>
      <c r="H161" s="920"/>
      <c r="I161" s="920"/>
      <c r="J161" s="234"/>
      <c r="K161" s="234"/>
      <c r="L161" s="234"/>
      <c r="M161" s="234"/>
      <c r="N161" s="234"/>
      <c r="O161" s="234"/>
      <c r="P161" s="234"/>
      <c r="Q161" s="234"/>
      <c r="R161" s="234"/>
      <c r="S161" s="234"/>
      <c r="T161" s="2424">
        <v>77.491590966738912</v>
      </c>
      <c r="U161" s="2424">
        <v>78.217989190258834</v>
      </c>
      <c r="V161" s="2424">
        <v>76.232478320713852</v>
      </c>
      <c r="W161" s="2424">
        <v>76.235508347304673</v>
      </c>
      <c r="X161" s="2424">
        <v>73.096532813249652</v>
      </c>
      <c r="Y161" s="2424">
        <v>72.073701998678871</v>
      </c>
      <c r="Z161" s="2424">
        <v>72.350548115614245</v>
      </c>
      <c r="AA161" s="2424">
        <v>73.71160966487254</v>
      </c>
      <c r="AB161" s="2424">
        <v>75.053113993814762</v>
      </c>
      <c r="AC161" s="2424">
        <v>81.689752524906723</v>
      </c>
      <c r="AD161" s="2424">
        <v>77.692484014126407</v>
      </c>
      <c r="AE161" s="2424">
        <v>77.913624241028359</v>
      </c>
      <c r="AF161" s="2424"/>
      <c r="AG161" s="1032" t="s">
        <v>757</v>
      </c>
      <c r="AY161" s="258"/>
    </row>
    <row r="162" spans="1:51" s="259" customFormat="1" ht="17.100000000000001" customHeight="1" x14ac:dyDescent="0.2">
      <c r="C162" s="237" t="s">
        <v>1312</v>
      </c>
      <c r="D162" s="238"/>
      <c r="E162" s="924"/>
      <c r="F162" s="924"/>
      <c r="G162" s="924"/>
      <c r="H162" s="924"/>
      <c r="I162" s="924"/>
      <c r="J162" s="238"/>
      <c r="K162" s="238"/>
      <c r="L162" s="238"/>
      <c r="M162" s="238"/>
      <c r="N162" s="238"/>
      <c r="O162" s="238"/>
      <c r="P162" s="238"/>
      <c r="Q162" s="238"/>
      <c r="R162" s="238"/>
      <c r="S162" s="238"/>
      <c r="T162" s="2426">
        <v>1.3986171782797021</v>
      </c>
      <c r="U162" s="2426">
        <v>1.6203321139808522</v>
      </c>
      <c r="V162" s="2426">
        <v>1.5055595574491698</v>
      </c>
      <c r="W162" s="2426">
        <v>1.6374286773575712</v>
      </c>
      <c r="X162" s="2426">
        <v>1.6887765676102169</v>
      </c>
      <c r="Y162" s="2426">
        <v>1.8190575691398283</v>
      </c>
      <c r="Z162" s="2426">
        <v>1.79126182691779</v>
      </c>
      <c r="AA162" s="2426">
        <v>1.7474101619769353</v>
      </c>
      <c r="AB162" s="2426">
        <v>1.7570211453924809</v>
      </c>
      <c r="AC162" s="2426">
        <v>2.3508355669139469</v>
      </c>
      <c r="AD162" s="2426">
        <v>2.2393580125390127</v>
      </c>
      <c r="AE162" s="2426">
        <v>2.0251759944239773</v>
      </c>
      <c r="AF162" s="2426"/>
      <c r="AG162" s="1033" t="s">
        <v>758</v>
      </c>
      <c r="AY162" s="258"/>
    </row>
    <row r="163" spans="1:51" s="231" customFormat="1" ht="16.5" customHeight="1" x14ac:dyDescent="0.2">
      <c r="A163" s="486"/>
      <c r="C163" s="740" t="s">
        <v>499</v>
      </c>
      <c r="T163" s="242"/>
    </row>
    <row r="164" spans="1:51" ht="8.25" customHeight="1" x14ac:dyDescent="0.2">
      <c r="T164" s="44"/>
      <c r="AH164" s="43"/>
    </row>
    <row r="165" spans="1:51" ht="42.75" customHeight="1" x14ac:dyDescent="0.2">
      <c r="C165" s="287"/>
      <c r="D165" s="287"/>
      <c r="E165" s="287"/>
      <c r="F165" s="287"/>
      <c r="G165" s="287"/>
      <c r="H165" s="287"/>
      <c r="I165" s="287"/>
      <c r="J165" s="287"/>
      <c r="K165" s="287"/>
      <c r="L165" s="287"/>
      <c r="M165" s="287"/>
      <c r="N165" s="287"/>
      <c r="O165" s="287"/>
      <c r="P165" s="287"/>
      <c r="Q165" s="287"/>
      <c r="R165" s="287"/>
      <c r="S165" s="287"/>
      <c r="T165" s="287"/>
      <c r="U165" s="274"/>
      <c r="AH165" s="43"/>
    </row>
    <row r="166" spans="1:51" s="648" customFormat="1" ht="17.100000000000001" customHeight="1" thickBot="1" x14ac:dyDescent="0.25">
      <c r="A166" s="647"/>
      <c r="C166" s="648" t="s">
        <v>498</v>
      </c>
      <c r="T166" s="649"/>
    </row>
    <row r="167" spans="1:51" s="650" customFormat="1" ht="17.100000000000001" customHeight="1" thickBot="1" x14ac:dyDescent="0.2">
      <c r="C167" s="651"/>
      <c r="D167" s="652"/>
      <c r="E167" s="652"/>
      <c r="F167" s="652"/>
      <c r="G167" s="652"/>
      <c r="H167" s="652"/>
      <c r="I167" s="652"/>
      <c r="J167" s="652"/>
      <c r="K167" s="652"/>
      <c r="L167" s="652"/>
      <c r="M167" s="652"/>
      <c r="N167" s="652"/>
      <c r="O167" s="652"/>
      <c r="P167" s="652"/>
      <c r="Q167" s="652"/>
      <c r="R167" s="652"/>
      <c r="S167" s="652"/>
      <c r="T167" s="652" t="s">
        <v>489</v>
      </c>
      <c r="U167" s="652" t="s">
        <v>1232</v>
      </c>
      <c r="V167" s="652" t="s">
        <v>2147</v>
      </c>
      <c r="W167" s="652" t="s">
        <v>414</v>
      </c>
      <c r="X167" s="652" t="s">
        <v>168</v>
      </c>
      <c r="Y167" s="652" t="s">
        <v>428</v>
      </c>
      <c r="Z167" s="652" t="s">
        <v>1668</v>
      </c>
      <c r="AA167" s="652" t="s">
        <v>1677</v>
      </c>
      <c r="AB167" s="652" t="s">
        <v>1776</v>
      </c>
      <c r="AC167" s="652" t="s">
        <v>2148</v>
      </c>
      <c r="AD167" s="652" t="s">
        <v>2149</v>
      </c>
      <c r="AE167" s="652" t="s">
        <v>2150</v>
      </c>
      <c r="AF167" s="653"/>
      <c r="AG167" s="653"/>
    </row>
    <row r="168" spans="1:51" s="648" customFormat="1" ht="17.100000000000001" customHeight="1" thickTop="1" x14ac:dyDescent="0.2">
      <c r="A168" s="647"/>
      <c r="C168" s="654" t="s">
        <v>497</v>
      </c>
      <c r="D168" s="655"/>
      <c r="E168" s="655"/>
      <c r="F168" s="655"/>
      <c r="G168" s="655"/>
      <c r="H168" s="655"/>
      <c r="I168" s="655"/>
      <c r="J168" s="655"/>
      <c r="K168" s="655"/>
      <c r="L168" s="655"/>
      <c r="M168" s="655"/>
      <c r="N168" s="655"/>
      <c r="O168" s="655"/>
      <c r="P168" s="655"/>
      <c r="Q168" s="655"/>
      <c r="R168" s="655"/>
      <c r="S168" s="655"/>
      <c r="T168" s="655" t="e">
        <v>#DIV/0!</v>
      </c>
      <c r="U168" s="655">
        <v>0.80819792576277161</v>
      </c>
      <c r="V168" s="655">
        <v>0.85167371290983918</v>
      </c>
      <c r="W168" s="655">
        <v>0.32094327369117975</v>
      </c>
      <c r="X168" s="655">
        <v>-1.4115964477894403</v>
      </c>
      <c r="Y168" s="655">
        <v>0.12728715216375699</v>
      </c>
      <c r="Z168" s="655">
        <v>1.7655735818073497</v>
      </c>
      <c r="AA168" s="655">
        <v>2.1735177449026932</v>
      </c>
      <c r="AB168" s="655">
        <v>-0.21071915365811658</v>
      </c>
      <c r="AC168" s="655">
        <v>-1.8568848436421421</v>
      </c>
      <c r="AD168" s="655">
        <v>1.3130694156510312</v>
      </c>
      <c r="AE168" s="655">
        <v>0.62923540609654838</v>
      </c>
      <c r="AF168" s="2475"/>
    </row>
    <row r="169" spans="1:51" s="648" customFormat="1" ht="17.100000000000001" customHeight="1" x14ac:dyDescent="0.2">
      <c r="A169" s="647"/>
      <c r="C169" s="654" t="s">
        <v>1235</v>
      </c>
      <c r="D169" s="655"/>
      <c r="E169" s="655"/>
      <c r="F169" s="655"/>
      <c r="G169" s="655"/>
      <c r="H169" s="655"/>
      <c r="I169" s="655"/>
      <c r="J169" s="655"/>
      <c r="K169" s="655"/>
      <c r="L169" s="655"/>
      <c r="M169" s="655"/>
      <c r="N169" s="655"/>
      <c r="O169" s="655"/>
      <c r="P169" s="655"/>
      <c r="Q169" s="655"/>
      <c r="R169" s="655"/>
      <c r="S169" s="655"/>
      <c r="T169" s="655" t="e">
        <v>#DIV/0!</v>
      </c>
      <c r="U169" s="655">
        <v>0.32341852084943118</v>
      </c>
      <c r="V169" s="655">
        <v>-6.7721335953941624E-3</v>
      </c>
      <c r="W169" s="655">
        <v>-0.13994849091536601</v>
      </c>
      <c r="X169" s="655">
        <v>0.48904868586985251</v>
      </c>
      <c r="Y169" s="655">
        <v>-0.26089173070032085</v>
      </c>
      <c r="Z169" s="655">
        <v>-5.278598252406342E-2</v>
      </c>
      <c r="AA169" s="655">
        <v>-0.192325033965003</v>
      </c>
      <c r="AB169" s="655">
        <v>0.26161208110479944</v>
      </c>
      <c r="AC169" s="655">
        <v>0.30950275376138098</v>
      </c>
      <c r="AD169" s="655">
        <v>-0.65471165031180134</v>
      </c>
      <c r="AE169" s="655">
        <v>0.48385066394634485</v>
      </c>
      <c r="AF169" s="2475"/>
    </row>
    <row r="170" spans="1:51" s="648" customFormat="1" ht="17.100000000000001" customHeight="1" thickBot="1" x14ac:dyDescent="0.25">
      <c r="A170" s="647"/>
      <c r="C170" s="656" t="s">
        <v>1234</v>
      </c>
      <c r="D170" s="657"/>
      <c r="E170" s="657"/>
      <c r="F170" s="657"/>
      <c r="G170" s="657"/>
      <c r="H170" s="657"/>
      <c r="I170" s="657"/>
      <c r="J170" s="657"/>
      <c r="K170" s="657"/>
      <c r="L170" s="657"/>
      <c r="M170" s="657"/>
      <c r="N170" s="657"/>
      <c r="O170" s="657"/>
      <c r="P170" s="657"/>
      <c r="Q170" s="657"/>
      <c r="R170" s="657"/>
      <c r="S170" s="657"/>
      <c r="T170" s="657" t="e">
        <v>#DIV/0!</v>
      </c>
      <c r="U170" s="657">
        <v>-0.87452355425033312</v>
      </c>
      <c r="V170" s="657">
        <v>3.3961462659005783</v>
      </c>
      <c r="W170" s="657">
        <v>-1.1832689107149601</v>
      </c>
      <c r="X170" s="657">
        <v>4.8858646968152941</v>
      </c>
      <c r="Y170" s="657">
        <v>1.0889699801906679E-2</v>
      </c>
      <c r="Z170" s="657">
        <v>-0.26081185810939339</v>
      </c>
      <c r="AA170" s="657">
        <v>-2.0235104367004757</v>
      </c>
      <c r="AB170" s="657">
        <v>-1.6808783768923647</v>
      </c>
      <c r="AC170" s="657">
        <v>-6.3445806965554477</v>
      </c>
      <c r="AD170" s="657">
        <v>3.8341658300041472</v>
      </c>
      <c r="AE170" s="657">
        <v>-1.0641616401620215</v>
      </c>
      <c r="AF170" s="2475"/>
    </row>
    <row r="171" spans="1:51" s="648" customFormat="1" ht="17.100000000000001" customHeight="1" x14ac:dyDescent="0.2">
      <c r="A171" s="647"/>
      <c r="D171" s="658"/>
      <c r="E171" s="658"/>
      <c r="F171" s="658"/>
      <c r="G171" s="658"/>
      <c r="H171" s="658"/>
      <c r="I171" s="658"/>
      <c r="J171" s="658"/>
      <c r="K171" s="658"/>
      <c r="L171" s="658"/>
      <c r="M171" s="658"/>
      <c r="N171" s="658"/>
      <c r="O171" s="658"/>
      <c r="P171" s="658"/>
      <c r="Q171" s="658"/>
      <c r="R171" s="658"/>
      <c r="S171" s="658"/>
      <c r="T171" s="649"/>
    </row>
    <row r="172" spans="1:51" s="648" customFormat="1" x14ac:dyDescent="0.2">
      <c r="A172" s="647"/>
      <c r="T172" s="649"/>
    </row>
    <row r="173" spans="1:51" x14ac:dyDescent="0.2">
      <c r="T173" s="44"/>
      <c r="AH173" s="43"/>
    </row>
    <row r="174" spans="1:51" x14ac:dyDescent="0.2">
      <c r="T174" s="44"/>
      <c r="AH174" s="43"/>
    </row>
    <row r="175" spans="1:51" x14ac:dyDescent="0.2">
      <c r="T175" s="44"/>
      <c r="AH175" s="43"/>
    </row>
    <row r="176" spans="1:51" x14ac:dyDescent="0.2">
      <c r="T176" s="44"/>
      <c r="AH176" s="43"/>
    </row>
    <row r="180" spans="3:33" x14ac:dyDescent="0.15">
      <c r="C180" s="785" t="s">
        <v>2010</v>
      </c>
      <c r="D180" s="50"/>
      <c r="E180" s="50"/>
      <c r="F180" s="50"/>
      <c r="G180" s="50"/>
      <c r="H180" s="50"/>
      <c r="I180" s="50"/>
      <c r="J180" s="50"/>
      <c r="K180" s="50"/>
      <c r="L180" s="50"/>
      <c r="M180" s="50"/>
      <c r="N180" s="50"/>
      <c r="O180" s="50"/>
      <c r="P180" s="50"/>
      <c r="Q180" s="50"/>
      <c r="R180" s="50"/>
      <c r="S180" s="50"/>
      <c r="T180" s="37"/>
      <c r="U180" s="37"/>
      <c r="V180" s="51"/>
      <c r="W180" s="50"/>
      <c r="X180" s="50"/>
      <c r="Y180" s="50"/>
      <c r="Z180" s="50"/>
      <c r="AA180" s="50"/>
      <c r="AB180" s="50"/>
      <c r="AC180" s="50"/>
      <c r="AD180" s="50"/>
      <c r="AE180" s="50"/>
      <c r="AF180" s="50"/>
      <c r="AG180" s="50"/>
    </row>
    <row r="181" spans="3:33" x14ac:dyDescent="0.2">
      <c r="C181" s="2504" t="s">
        <v>2011</v>
      </c>
      <c r="D181" s="1311">
        <f t="shared" ref="D181:S181" si="5">D45</f>
        <v>0</v>
      </c>
      <c r="E181" s="1413">
        <f t="shared" si="5"/>
        <v>0</v>
      </c>
      <c r="F181" s="1413">
        <f t="shared" si="5"/>
        <v>0</v>
      </c>
      <c r="G181" s="1413">
        <f t="shared" si="5"/>
        <v>0</v>
      </c>
      <c r="H181" s="1413">
        <f t="shared" si="5"/>
        <v>0</v>
      </c>
      <c r="I181" s="1413">
        <f t="shared" si="5"/>
        <v>0</v>
      </c>
      <c r="J181" s="1311">
        <f t="shared" si="5"/>
        <v>0</v>
      </c>
      <c r="K181" s="1311">
        <f t="shared" si="5"/>
        <v>0</v>
      </c>
      <c r="L181" s="1311">
        <f t="shared" si="5"/>
        <v>0</v>
      </c>
      <c r="M181" s="1311">
        <f t="shared" si="5"/>
        <v>0</v>
      </c>
      <c r="N181" s="1311">
        <f t="shared" si="5"/>
        <v>0</v>
      </c>
      <c r="O181" s="1311">
        <f t="shared" si="5"/>
        <v>0</v>
      </c>
      <c r="P181" s="1311">
        <f t="shared" si="5"/>
        <v>0</v>
      </c>
      <c r="Q181" s="1311">
        <f t="shared" si="5"/>
        <v>0</v>
      </c>
      <c r="R181" s="1311">
        <f t="shared" si="5"/>
        <v>0</v>
      </c>
      <c r="S181" s="1311">
        <f t="shared" si="5"/>
        <v>0</v>
      </c>
      <c r="T181" s="1311">
        <f>支出!T45</f>
        <v>16925519.430178467</v>
      </c>
      <c r="U181" s="1311">
        <f>支出!U45</f>
        <v>16904811.841360826</v>
      </c>
      <c r="V181" s="1311">
        <f>支出!V45</f>
        <v>17449430.159835752</v>
      </c>
      <c r="W181" s="1311">
        <f>支出!W45</f>
        <v>17420232.604652621</v>
      </c>
      <c r="X181" s="1311">
        <f>支出!X45</f>
        <v>18035233.144044589</v>
      </c>
      <c r="Y181" s="1311">
        <f>支出!Y45</f>
        <v>18120103.972162377</v>
      </c>
      <c r="Z181" s="1311">
        <f>支出!Z45</f>
        <v>18365567.274735324</v>
      </c>
      <c r="AA181" s="1311">
        <f>支出!AA45</f>
        <v>18478726.067777622</v>
      </c>
      <c r="AB181" s="1311">
        <f>支出!AB45</f>
        <v>18308836.425532099</v>
      </c>
      <c r="AC181" s="1311">
        <f>支出!AC45</f>
        <v>17615425.495217316</v>
      </c>
      <c r="AD181" s="1311">
        <f>支出!AD45</f>
        <v>18188822.978728652</v>
      </c>
      <c r="AE181" s="1311">
        <f>支出!AE45</f>
        <v>19217332.627070136</v>
      </c>
      <c r="AF181" s="1311"/>
      <c r="AG181" s="1324"/>
    </row>
    <row r="182" spans="3:33" x14ac:dyDescent="0.15">
      <c r="C182" s="2505" t="s">
        <v>2012</v>
      </c>
      <c r="D182" s="2506"/>
      <c r="E182" s="2506"/>
      <c r="F182" s="2506"/>
      <c r="G182" s="2506"/>
      <c r="H182" s="2506"/>
      <c r="I182" s="2506"/>
      <c r="J182" s="2506"/>
      <c r="K182" s="2506"/>
      <c r="L182" s="2506"/>
      <c r="M182" s="2506"/>
      <c r="N182" s="2506"/>
      <c r="O182" s="2506"/>
      <c r="P182" s="2506"/>
      <c r="Q182" s="2506"/>
      <c r="R182" s="2506"/>
      <c r="S182" s="2506"/>
      <c r="T182" s="1311">
        <f>分配!T55</f>
        <v>16925519.430178471</v>
      </c>
      <c r="U182" s="1311">
        <f>分配!U55</f>
        <v>16904811.841360822</v>
      </c>
      <c r="V182" s="1311">
        <f>分配!V55</f>
        <v>17449430.159835748</v>
      </c>
      <c r="W182" s="1311">
        <f>分配!W55</f>
        <v>17420232.604652621</v>
      </c>
      <c r="X182" s="1311">
        <f>分配!X55</f>
        <v>18035233.144044589</v>
      </c>
      <c r="Y182" s="1311">
        <f>分配!Y55</f>
        <v>18120103.97216237</v>
      </c>
      <c r="Z182" s="1311">
        <f>分配!Z55</f>
        <v>18365567.274735328</v>
      </c>
      <c r="AA182" s="1311">
        <f>分配!AA55</f>
        <v>18478726.06777763</v>
      </c>
      <c r="AB182" s="1311">
        <f>分配!AB55</f>
        <v>18308836.425532095</v>
      </c>
      <c r="AC182" s="1311">
        <f>分配!AC55</f>
        <v>17615425.495217312</v>
      </c>
      <c r="AD182" s="1311">
        <f>分配!AD55</f>
        <v>18188822.978728648</v>
      </c>
      <c r="AE182" s="1311">
        <f>分配!AE55</f>
        <v>19217332.627070136</v>
      </c>
      <c r="AF182" s="2506"/>
      <c r="AG182" s="2506"/>
    </row>
    <row r="183" spans="3:33" x14ac:dyDescent="0.15">
      <c r="C183" s="2505" t="s">
        <v>2013</v>
      </c>
      <c r="D183" s="2506"/>
      <c r="E183" s="2506"/>
      <c r="F183" s="2506"/>
      <c r="G183" s="2506"/>
      <c r="H183" s="2506"/>
      <c r="I183" s="2506"/>
      <c r="J183" s="2506"/>
      <c r="K183" s="2506"/>
      <c r="L183" s="2506"/>
      <c r="M183" s="2506"/>
      <c r="N183" s="2506"/>
      <c r="O183" s="2506"/>
      <c r="P183" s="2506"/>
      <c r="Q183" s="2506"/>
      <c r="R183" s="2506"/>
      <c r="S183" s="2506"/>
      <c r="T183" s="2507">
        <f>T181-T182</f>
        <v>0</v>
      </c>
      <c r="U183" s="2507">
        <f t="shared" ref="U183:AD183" si="6">U181-U182</f>
        <v>0</v>
      </c>
      <c r="V183" s="2507">
        <f t="shared" si="6"/>
        <v>0</v>
      </c>
      <c r="W183" s="2507">
        <f t="shared" si="6"/>
        <v>0</v>
      </c>
      <c r="X183" s="2507">
        <f t="shared" si="6"/>
        <v>0</v>
      </c>
      <c r="Y183" s="2507">
        <f t="shared" si="6"/>
        <v>0</v>
      </c>
      <c r="Z183" s="2507">
        <f t="shared" si="6"/>
        <v>0</v>
      </c>
      <c r="AA183" s="2507">
        <f t="shared" si="6"/>
        <v>0</v>
      </c>
      <c r="AB183" s="2507">
        <f t="shared" si="6"/>
        <v>0</v>
      </c>
      <c r="AC183" s="2507">
        <f t="shared" si="6"/>
        <v>0</v>
      </c>
      <c r="AD183" s="2507">
        <f t="shared" si="6"/>
        <v>0</v>
      </c>
      <c r="AE183" s="2507">
        <f t="shared" ref="AE183" si="7">AE181-AE182</f>
        <v>0</v>
      </c>
      <c r="AF183" s="2506"/>
      <c r="AG183" s="2506"/>
    </row>
  </sheetData>
  <mergeCells count="7">
    <mergeCell ref="AG114:AG115"/>
    <mergeCell ref="AG60:AG61"/>
    <mergeCell ref="C114:C115"/>
    <mergeCell ref="C60:C61"/>
    <mergeCell ref="Y3:AG4"/>
    <mergeCell ref="C6:C7"/>
    <mergeCell ref="AG6:AG7"/>
  </mergeCells>
  <phoneticPr fontId="11"/>
  <pageMargins left="0.62992125984251968" right="0.35433070866141736" top="0.59055118110236227" bottom="0.39370078740157483" header="0.51181102362204722" footer="0.31496062992125984"/>
  <pageSetup paperSize="9" scale="81" fitToWidth="2" fitToHeight="0" pageOrder="overThenDown" orientation="portrait" r:id="rId1"/>
  <headerFooter alignWithMargins="0"/>
  <rowBreaks count="2" manualBreakCount="2">
    <brk id="56" max="16383" man="1"/>
    <brk id="110" max="16383" man="1"/>
  </rowBreaks>
  <colBreaks count="1" manualBreakCount="1">
    <brk id="24" min="2" max="16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43"/>
  <sheetViews>
    <sheetView view="pageBreakPreview" zoomScale="75" zoomScaleNormal="75" zoomScaleSheetLayoutView="75" workbookViewId="0">
      <pane xSplit="4" ySplit="7" topLeftCell="E8" activePane="bottomRight" state="frozen"/>
      <selection activeCell="K19" sqref="K19"/>
      <selection pane="topRight" activeCell="K19" sqref="K19"/>
      <selection pane="bottomLeft" activeCell="K19" sqref="K19"/>
      <selection pane="bottomRight" activeCell="AK14" sqref="AK14"/>
    </sheetView>
  </sheetViews>
  <sheetFormatPr defaultRowHeight="13.5" x14ac:dyDescent="0.15"/>
  <cols>
    <col min="1" max="2" width="2.69921875" style="50" customWidth="1"/>
    <col min="3" max="3" width="28.69921875" style="785" customWidth="1"/>
    <col min="4" max="9" width="8.69921875" style="50" hidden="1" customWidth="1"/>
    <col min="10" max="14" width="8.5" style="50" hidden="1" customWidth="1"/>
    <col min="15" max="19" width="10.19921875" style="50" hidden="1" customWidth="1"/>
    <col min="20" max="21" width="11.69921875" style="37" customWidth="1"/>
    <col min="22" max="22" width="11.69921875" style="51" customWidth="1"/>
    <col min="23" max="31" width="11.69921875" style="50" customWidth="1"/>
    <col min="32" max="32" width="11.69921875" style="50" hidden="1" customWidth="1"/>
    <col min="33" max="33" width="3.69921875" style="50" customWidth="1"/>
    <col min="34" max="34" width="8.3984375" style="50" customWidth="1"/>
    <col min="35" max="38" width="7.5" style="50" customWidth="1"/>
    <col min="39" max="39" width="13.296875" style="50" customWidth="1"/>
    <col min="40" max="40" width="7.5" style="50" customWidth="1"/>
    <col min="41" max="43" width="12.59765625" style="50" customWidth="1"/>
    <col min="44" max="50" width="9.19921875" style="50" customWidth="1"/>
    <col min="51" max="52" width="9.296875" style="50" customWidth="1"/>
    <col min="53" max="53" width="4.296875" style="50" customWidth="1"/>
    <col min="54" max="16384" width="8.796875" style="50"/>
  </cols>
  <sheetData>
    <row r="1" spans="1:43" s="240" customFormat="1" ht="12.95" customHeight="1" x14ac:dyDescent="0.15">
      <c r="A1" s="2398" t="str">
        <f>目次!$N$1</f>
        <v>平成</v>
      </c>
      <c r="B1" s="2398">
        <f>目次!$O$1</f>
        <v>1988</v>
      </c>
      <c r="C1" s="777"/>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89">
        <v>19</v>
      </c>
      <c r="Q1" s="489">
        <v>20</v>
      </c>
      <c r="R1" s="489">
        <v>21</v>
      </c>
      <c r="S1" s="489">
        <v>22</v>
      </c>
      <c r="T1" s="489">
        <v>23</v>
      </c>
      <c r="U1" s="489">
        <v>24</v>
      </c>
      <c r="V1" s="489">
        <v>25</v>
      </c>
      <c r="W1" s="489">
        <v>26</v>
      </c>
      <c r="X1" s="489">
        <v>27</v>
      </c>
      <c r="Y1" s="489">
        <v>28</v>
      </c>
      <c r="Z1" s="489">
        <v>29</v>
      </c>
      <c r="AA1" s="489">
        <v>30</v>
      </c>
      <c r="AB1" s="489">
        <v>31</v>
      </c>
      <c r="AC1" s="489">
        <v>32</v>
      </c>
      <c r="AD1" s="489">
        <v>33</v>
      </c>
      <c r="AE1" s="489">
        <v>34</v>
      </c>
      <c r="AF1" s="489"/>
      <c r="AG1" s="489"/>
    </row>
    <row r="2" spans="1:43" s="240" customFormat="1" ht="12.95" customHeight="1" x14ac:dyDescent="0.15">
      <c r="A2" s="2398" t="str">
        <f>目次!$N$2</f>
        <v>令和</v>
      </c>
      <c r="B2" s="2398">
        <f>目次!$O$2</f>
        <v>2018</v>
      </c>
      <c r="C2" s="777"/>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622" t="str">
        <f t="shared" ref="P2:W2" si="2">"H"&amp;P1</f>
        <v>H19</v>
      </c>
      <c r="Q2" s="622" t="str">
        <f t="shared" si="2"/>
        <v>H20</v>
      </c>
      <c r="R2" s="622" t="str">
        <f t="shared" si="2"/>
        <v>H21</v>
      </c>
      <c r="S2" s="622" t="str">
        <f t="shared" si="2"/>
        <v>H22</v>
      </c>
      <c r="T2" s="622" t="str">
        <f t="shared" si="2"/>
        <v>H23</v>
      </c>
      <c r="U2" s="622" t="str">
        <f t="shared" si="2"/>
        <v>H24</v>
      </c>
      <c r="V2" s="622" t="str">
        <f t="shared" si="2"/>
        <v>H25</v>
      </c>
      <c r="W2" s="622" t="str">
        <f t="shared" si="2"/>
        <v>H26</v>
      </c>
      <c r="X2" s="622" t="str">
        <f>"H"&amp;X1</f>
        <v>H27</v>
      </c>
      <c r="Y2" s="622" t="str">
        <f>"H"&amp;Y1</f>
        <v>H28</v>
      </c>
      <c r="Z2" s="622" t="str">
        <f>"H"&amp;Z1</f>
        <v>H29</v>
      </c>
      <c r="AA2" s="622" t="str">
        <f>"H"&amp;AA1</f>
        <v>H30</v>
      </c>
      <c r="AB2" s="622" t="str">
        <f>"R"&amp;AB1-30</f>
        <v>R1</v>
      </c>
      <c r="AC2" s="622" t="str">
        <f>"R"&amp;AC1-30</f>
        <v>R2</v>
      </c>
      <c r="AD2" s="622" t="str">
        <f>"R"&amp;AD1-30</f>
        <v>R3</v>
      </c>
      <c r="AE2" s="622" t="str">
        <f>"R"&amp;AE1-30</f>
        <v>R4</v>
      </c>
      <c r="AF2" s="622"/>
      <c r="AG2" s="622"/>
    </row>
    <row r="3" spans="1:43" s="20" customFormat="1" ht="44.25" customHeight="1" x14ac:dyDescent="0.15">
      <c r="A3" s="2398" t="str">
        <f>目次!$N$3</f>
        <v/>
      </c>
      <c r="B3" s="2398" t="str">
        <f>目次!$O$3</f>
        <v/>
      </c>
      <c r="C3" s="662" t="s">
        <v>539</v>
      </c>
      <c r="D3" s="58"/>
      <c r="E3" s="58"/>
      <c r="F3" s="58"/>
      <c r="G3" s="58"/>
      <c r="H3" s="58"/>
      <c r="I3" s="58"/>
      <c r="J3" s="58"/>
      <c r="K3" s="1002"/>
      <c r="L3" s="1002"/>
      <c r="M3" s="1002"/>
      <c r="N3" s="1050"/>
      <c r="O3" s="1002"/>
      <c r="P3" s="21"/>
      <c r="Q3" s="1002"/>
      <c r="R3" s="1002"/>
      <c r="S3" s="1002"/>
      <c r="T3" s="1002"/>
      <c r="U3" s="1549"/>
      <c r="V3" s="1549"/>
      <c r="W3" s="1002"/>
      <c r="X3" s="1549"/>
      <c r="Y3" s="2807" t="s">
        <v>1190</v>
      </c>
      <c r="Z3" s="2791"/>
      <c r="AA3" s="2791"/>
      <c r="AB3" s="2791"/>
      <c r="AC3" s="2791"/>
      <c r="AD3" s="2791"/>
      <c r="AE3" s="2791"/>
      <c r="AF3" s="2791"/>
      <c r="AG3" s="2792"/>
      <c r="AI3" s="1549"/>
      <c r="AJ3" s="1549"/>
      <c r="AK3" s="1549"/>
      <c r="AL3" s="1549"/>
      <c r="AM3" s="1549"/>
      <c r="AN3" s="1549"/>
      <c r="AO3" s="1549"/>
      <c r="AP3" s="1549"/>
      <c r="AQ3" s="1549"/>
    </row>
    <row r="4" spans="1:43" s="20" customFormat="1" ht="19.5" customHeight="1" x14ac:dyDescent="0.2">
      <c r="C4" s="778"/>
      <c r="K4" s="1002"/>
      <c r="L4" s="1002"/>
      <c r="M4" s="1002"/>
      <c r="N4" s="1051"/>
      <c r="O4" s="1002"/>
      <c r="P4" s="1002"/>
      <c r="Q4" s="1002"/>
      <c r="R4" s="1002"/>
      <c r="S4" s="1549"/>
      <c r="T4" s="1549"/>
      <c r="U4" s="1549"/>
      <c r="V4" s="1549"/>
      <c r="W4" s="1549"/>
      <c r="X4" s="1549"/>
      <c r="Y4" s="2751"/>
      <c r="Z4" s="2752"/>
      <c r="AA4" s="2752"/>
      <c r="AB4" s="2752"/>
      <c r="AC4" s="2752"/>
      <c r="AD4" s="2752"/>
      <c r="AE4" s="2752"/>
      <c r="AF4" s="2752"/>
      <c r="AG4" s="2753"/>
      <c r="AI4" s="1549"/>
      <c r="AJ4" s="1549"/>
      <c r="AK4" s="1549"/>
      <c r="AL4" s="1549"/>
      <c r="AM4" s="1549"/>
      <c r="AN4" s="1549"/>
      <c r="AO4" s="1549"/>
      <c r="AP4" s="1549"/>
      <c r="AQ4" s="1549"/>
    </row>
    <row r="5" spans="1:43" s="20" customFormat="1" x14ac:dyDescent="0.15">
      <c r="C5" s="779"/>
      <c r="D5" s="56" t="s">
        <v>1439</v>
      </c>
      <c r="E5" s="228" t="s">
        <v>1359</v>
      </c>
      <c r="H5" s="56"/>
      <c r="O5" s="228" t="s">
        <v>1359</v>
      </c>
      <c r="P5" s="1153"/>
      <c r="Q5" s="1153"/>
      <c r="R5" s="1153"/>
      <c r="T5" s="228" t="s">
        <v>1359</v>
      </c>
      <c r="V5" s="55"/>
      <c r="W5" s="55"/>
      <c r="AG5" s="55" t="s">
        <v>1374</v>
      </c>
    </row>
    <row r="6" spans="1:43" s="74" customFormat="1" ht="17.25" customHeight="1" x14ac:dyDescent="0.2">
      <c r="C6" s="2808" t="s">
        <v>1422</v>
      </c>
      <c r="D6" s="526" t="str">
        <f t="shared" ref="D6:N6" si="3">"平成"&amp;D$1&amp;"年度"</f>
        <v>平成8年度</v>
      </c>
      <c r="E6" s="896" t="str">
        <f t="shared" si="3"/>
        <v>平成8年度</v>
      </c>
      <c r="F6" s="896" t="str">
        <f t="shared" si="3"/>
        <v>平成9年度</v>
      </c>
      <c r="G6" s="896" t="str">
        <f t="shared" si="3"/>
        <v>平成10年度</v>
      </c>
      <c r="H6" s="896" t="str">
        <f t="shared" si="3"/>
        <v>平成11年度</v>
      </c>
      <c r="I6" s="896" t="str">
        <f t="shared" si="3"/>
        <v>平成12年度</v>
      </c>
      <c r="J6" s="526" t="str">
        <f t="shared" si="3"/>
        <v>平成13年度</v>
      </c>
      <c r="K6" s="526" t="str">
        <f t="shared" si="3"/>
        <v>平成14年度</v>
      </c>
      <c r="L6" s="526" t="str">
        <f t="shared" si="3"/>
        <v>平成15年度</v>
      </c>
      <c r="M6" s="526" t="str">
        <f t="shared" si="3"/>
        <v>平成16年度</v>
      </c>
      <c r="N6" s="526" t="str">
        <f t="shared" si="3"/>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row>
    <row r="7" spans="1:43" s="74" customFormat="1" ht="17.25" customHeight="1" x14ac:dyDescent="0.2">
      <c r="A7" s="387" t="s">
        <v>444</v>
      </c>
      <c r="C7" s="2810"/>
      <c r="D7" s="527">
        <f t="shared" ref="D7:N7" si="4">1988+D$1</f>
        <v>1996</v>
      </c>
      <c r="E7" s="898">
        <f t="shared" si="4"/>
        <v>1996</v>
      </c>
      <c r="F7" s="898">
        <f t="shared" si="4"/>
        <v>1997</v>
      </c>
      <c r="G7" s="898">
        <f t="shared" si="4"/>
        <v>1998</v>
      </c>
      <c r="H7" s="898">
        <f t="shared" si="4"/>
        <v>1999</v>
      </c>
      <c r="I7" s="898">
        <f t="shared" si="4"/>
        <v>2000</v>
      </c>
      <c r="J7" s="527">
        <f t="shared" si="4"/>
        <v>2001</v>
      </c>
      <c r="K7" s="527">
        <f t="shared" si="4"/>
        <v>2002</v>
      </c>
      <c r="L7" s="527">
        <f t="shared" si="4"/>
        <v>2003</v>
      </c>
      <c r="M7" s="527">
        <f t="shared" si="4"/>
        <v>2004</v>
      </c>
      <c r="N7" s="527">
        <f t="shared" si="4"/>
        <v>2005</v>
      </c>
      <c r="O7" s="527">
        <f>1988+O$1</f>
        <v>2006</v>
      </c>
      <c r="P7" s="527">
        <f>1988+P$1</f>
        <v>2007</v>
      </c>
      <c r="Q7" s="527">
        <f>1988+Q$1</f>
        <v>2008</v>
      </c>
      <c r="R7" s="527">
        <f>1988+R$1</f>
        <v>2009</v>
      </c>
      <c r="S7" s="527">
        <f>1988+S$1</f>
        <v>2010</v>
      </c>
      <c r="T7" s="527">
        <v>2011</v>
      </c>
      <c r="U7" s="527">
        <v>2012</v>
      </c>
      <c r="V7" s="527">
        <v>2013</v>
      </c>
      <c r="W7" s="527">
        <v>2014</v>
      </c>
      <c r="X7" s="527">
        <v>2015</v>
      </c>
      <c r="Y7" s="527">
        <v>2016</v>
      </c>
      <c r="Z7" s="527">
        <v>2017</v>
      </c>
      <c r="AA7" s="527">
        <v>2018</v>
      </c>
      <c r="AB7" s="527">
        <v>2019</v>
      </c>
      <c r="AC7" s="527">
        <v>2020</v>
      </c>
      <c r="AD7" s="527">
        <v>2021</v>
      </c>
      <c r="AE7" s="527">
        <v>2022</v>
      </c>
      <c r="AF7" s="1148"/>
      <c r="AG7" s="2761"/>
    </row>
    <row r="8" spans="1:43" s="74" customFormat="1" ht="17.25" customHeight="1" x14ac:dyDescent="0.2">
      <c r="A8" s="406" t="s">
        <v>268</v>
      </c>
      <c r="C8" s="1387" t="s">
        <v>1414</v>
      </c>
      <c r="D8" s="869"/>
      <c r="E8" s="1388"/>
      <c r="F8" s="1388"/>
      <c r="G8" s="1388"/>
      <c r="H8" s="1388"/>
      <c r="I8" s="1388"/>
      <c r="J8" s="869"/>
      <c r="K8" s="869"/>
      <c r="L8" s="869"/>
      <c r="M8" s="869"/>
      <c r="N8" s="869"/>
      <c r="O8" s="869"/>
      <c r="P8" s="869"/>
      <c r="Q8" s="869"/>
      <c r="R8" s="869"/>
      <c r="S8" s="869"/>
      <c r="T8" s="869">
        <v>8071167.2072341498</v>
      </c>
      <c r="U8" s="869">
        <v>8136811.1785045201</v>
      </c>
      <c r="V8" s="869">
        <v>8309736.0605266597</v>
      </c>
      <c r="W8" s="869">
        <v>8195614.3833069</v>
      </c>
      <c r="X8" s="869">
        <v>8273702.730547931</v>
      </c>
      <c r="Y8" s="869">
        <v>8192348.7871283107</v>
      </c>
      <c r="Z8" s="869">
        <v>8279632.7719493797</v>
      </c>
      <c r="AA8" s="869">
        <v>8273896.4242316838</v>
      </c>
      <c r="AB8" s="869">
        <v>8232776.3734666491</v>
      </c>
      <c r="AC8" s="869">
        <v>7912984.5341956802</v>
      </c>
      <c r="AD8" s="869">
        <v>8128569.7638670215</v>
      </c>
      <c r="AE8" s="869">
        <v>8536629.4654508829</v>
      </c>
      <c r="AF8" s="870"/>
      <c r="AG8" s="623" t="s">
        <v>1423</v>
      </c>
    </row>
    <row r="9" spans="1:43" s="74" customFormat="1" ht="17.25" customHeight="1" x14ac:dyDescent="0.2">
      <c r="A9" s="406" t="s">
        <v>445</v>
      </c>
      <c r="C9" s="1389" t="s">
        <v>1292</v>
      </c>
      <c r="D9" s="870"/>
      <c r="E9" s="1390"/>
      <c r="F9" s="1390"/>
      <c r="G9" s="1390"/>
      <c r="H9" s="1390"/>
      <c r="I9" s="1390"/>
      <c r="J9" s="870"/>
      <c r="K9" s="870"/>
      <c r="L9" s="870"/>
      <c r="M9" s="870"/>
      <c r="N9" s="870"/>
      <c r="O9" s="870"/>
      <c r="P9" s="870"/>
      <c r="Q9" s="870"/>
      <c r="R9" s="870"/>
      <c r="S9" s="870"/>
      <c r="T9" s="870">
        <v>7916877.552594115</v>
      </c>
      <c r="U9" s="870">
        <v>7974982.8203446204</v>
      </c>
      <c r="V9" s="870">
        <v>8148546.3178176414</v>
      </c>
      <c r="W9" s="870">
        <v>8048345.6609688494</v>
      </c>
      <c r="X9" s="870">
        <v>8113472.8356591761</v>
      </c>
      <c r="Y9" s="870">
        <v>8027021.5959012723</v>
      </c>
      <c r="Z9" s="870">
        <v>8115934.8014979223</v>
      </c>
      <c r="AA9" s="870">
        <v>8126352.9984287703</v>
      </c>
      <c r="AB9" s="870">
        <v>8071349.8334432179</v>
      </c>
      <c r="AC9" s="870">
        <v>7722795.3242991427</v>
      </c>
      <c r="AD9" s="870">
        <v>7950875.1234073443</v>
      </c>
      <c r="AE9" s="870">
        <v>8360735.4363184636</v>
      </c>
      <c r="AF9" s="870"/>
      <c r="AG9" s="624" t="s">
        <v>1074</v>
      </c>
    </row>
    <row r="10" spans="1:43" s="74" customFormat="1" ht="17.25" customHeight="1" x14ac:dyDescent="0.2">
      <c r="A10" s="406" t="s">
        <v>446</v>
      </c>
      <c r="C10" s="1391" t="s">
        <v>1755</v>
      </c>
      <c r="D10" s="545"/>
      <c r="E10" s="915"/>
      <c r="F10" s="915"/>
      <c r="G10" s="915"/>
      <c r="H10" s="915"/>
      <c r="I10" s="915"/>
      <c r="J10" s="545"/>
      <c r="K10" s="545"/>
      <c r="L10" s="545"/>
      <c r="M10" s="545"/>
      <c r="N10" s="545"/>
      <c r="O10" s="545"/>
      <c r="P10" s="545"/>
      <c r="Q10" s="545"/>
      <c r="R10" s="545"/>
      <c r="S10" s="545"/>
      <c r="T10" s="545">
        <v>1159609.9476399671</v>
      </c>
      <c r="U10" s="545">
        <v>1178201.9073670499</v>
      </c>
      <c r="V10" s="545">
        <v>1203841.8098592763</v>
      </c>
      <c r="W10" s="545">
        <v>1226600.5107443205</v>
      </c>
      <c r="X10" s="545">
        <v>1288131.1584440789</v>
      </c>
      <c r="Y10" s="545">
        <v>1292851.0764598057</v>
      </c>
      <c r="Z10" s="545">
        <v>1307661.2162534059</v>
      </c>
      <c r="AA10" s="870">
        <v>1309383.1713872689</v>
      </c>
      <c r="AB10" s="870">
        <v>1308955.2548996566</v>
      </c>
      <c r="AC10" s="870">
        <v>1316019.0918532433</v>
      </c>
      <c r="AD10" s="870">
        <v>1332318.6144435401</v>
      </c>
      <c r="AE10" s="870">
        <v>1385016.1727405579</v>
      </c>
      <c r="AF10" s="870"/>
      <c r="AG10" s="624" t="s">
        <v>506</v>
      </c>
    </row>
    <row r="11" spans="1:43" s="74" customFormat="1" ht="17.25" customHeight="1" x14ac:dyDescent="0.2">
      <c r="A11" s="406" t="s">
        <v>447</v>
      </c>
      <c r="C11" s="1391" t="s">
        <v>1251</v>
      </c>
      <c r="D11" s="545"/>
      <c r="E11" s="915"/>
      <c r="F11" s="915"/>
      <c r="G11" s="915"/>
      <c r="H11" s="915"/>
      <c r="I11" s="915"/>
      <c r="J11" s="545"/>
      <c r="K11" s="545"/>
      <c r="L11" s="545"/>
      <c r="M11" s="545"/>
      <c r="N11" s="545"/>
      <c r="O11" s="545"/>
      <c r="P11" s="545"/>
      <c r="Q11" s="545"/>
      <c r="R11" s="545"/>
      <c r="S11" s="545"/>
      <c r="T11" s="545">
        <v>192924.36310190349</v>
      </c>
      <c r="U11" s="545">
        <v>190398.08826102089</v>
      </c>
      <c r="V11" s="545">
        <v>193950.08759819748</v>
      </c>
      <c r="W11" s="545">
        <v>184309.86191143023</v>
      </c>
      <c r="X11" s="545">
        <v>193732.21228615442</v>
      </c>
      <c r="Y11" s="545">
        <v>192746.19938648486</v>
      </c>
      <c r="Z11" s="545">
        <v>192390.74760250148</v>
      </c>
      <c r="AA11" s="870">
        <v>185699.08084720524</v>
      </c>
      <c r="AB11" s="870">
        <v>189938.90505356135</v>
      </c>
      <c r="AC11" s="870">
        <v>195348.49028628916</v>
      </c>
      <c r="AD11" s="870">
        <v>201600.10020382417</v>
      </c>
      <c r="AE11" s="870">
        <v>202434.39163773836</v>
      </c>
      <c r="AF11" s="870"/>
      <c r="AG11" s="624" t="s">
        <v>505</v>
      </c>
    </row>
    <row r="12" spans="1:43" s="74" customFormat="1" ht="17.25" customHeight="1" x14ac:dyDescent="0.2">
      <c r="A12" s="406" t="s">
        <v>448</v>
      </c>
      <c r="C12" s="1391" t="s">
        <v>1252</v>
      </c>
      <c r="D12" s="545"/>
      <c r="E12" s="915"/>
      <c r="F12" s="915"/>
      <c r="G12" s="915"/>
      <c r="H12" s="915"/>
      <c r="I12" s="915"/>
      <c r="J12" s="545"/>
      <c r="K12" s="545"/>
      <c r="L12" s="545"/>
      <c r="M12" s="545"/>
      <c r="N12" s="545"/>
      <c r="O12" s="545"/>
      <c r="P12" s="545"/>
      <c r="Q12" s="545"/>
      <c r="R12" s="545"/>
      <c r="S12" s="545"/>
      <c r="T12" s="545">
        <v>259636.18317420303</v>
      </c>
      <c r="U12" s="545">
        <v>270563.02076919231</v>
      </c>
      <c r="V12" s="545">
        <v>304047.83978017338</v>
      </c>
      <c r="W12" s="545">
        <v>309928.54250137828</v>
      </c>
      <c r="X12" s="545">
        <v>307493.31600039935</v>
      </c>
      <c r="Y12" s="545">
        <v>270601.77207919298</v>
      </c>
      <c r="Z12" s="545">
        <v>266243.83751552791</v>
      </c>
      <c r="AA12" s="870">
        <v>268551.58656557085</v>
      </c>
      <c r="AB12" s="870">
        <v>254971.62107361219</v>
      </c>
      <c r="AC12" s="870">
        <v>234594.27630657726</v>
      </c>
      <c r="AD12" s="870">
        <v>240605.07161135555</v>
      </c>
      <c r="AE12" s="870">
        <v>276584.4811543363</v>
      </c>
      <c r="AF12" s="870"/>
      <c r="AG12" s="624" t="s">
        <v>503</v>
      </c>
    </row>
    <row r="13" spans="1:43" s="74" customFormat="1" ht="17.25" customHeight="1" x14ac:dyDescent="0.2">
      <c r="A13" s="406" t="s">
        <v>449</v>
      </c>
      <c r="C13" s="1391" t="s">
        <v>1836</v>
      </c>
      <c r="D13" s="545"/>
      <c r="E13" s="915"/>
      <c r="F13" s="915"/>
      <c r="G13" s="915"/>
      <c r="H13" s="915"/>
      <c r="I13" s="915"/>
      <c r="J13" s="545"/>
      <c r="K13" s="545"/>
      <c r="L13" s="545"/>
      <c r="M13" s="545"/>
      <c r="N13" s="545"/>
      <c r="O13" s="545"/>
      <c r="P13" s="545"/>
      <c r="Q13" s="545"/>
      <c r="R13" s="545"/>
      <c r="S13" s="545"/>
      <c r="T13" s="545">
        <v>2093040.2847472911</v>
      </c>
      <c r="U13" s="545">
        <v>2120632.3331192792</v>
      </c>
      <c r="V13" s="545">
        <v>2137447.0057444684</v>
      </c>
      <c r="W13" s="545">
        <v>2111077.1802692483</v>
      </c>
      <c r="X13" s="545">
        <v>2070173.7939482082</v>
      </c>
      <c r="Y13" s="545">
        <v>2054025.145773343</v>
      </c>
      <c r="Z13" s="545">
        <v>2079731.8259271232</v>
      </c>
      <c r="AA13" s="870">
        <v>2077590.8378361771</v>
      </c>
      <c r="AB13" s="870">
        <v>2055767.842790345</v>
      </c>
      <c r="AC13" s="870">
        <v>2076602.9588503956</v>
      </c>
      <c r="AD13" s="870">
        <v>2128697.4152468964</v>
      </c>
      <c r="AE13" s="870">
        <v>2194915.9051046241</v>
      </c>
      <c r="AF13" s="870"/>
      <c r="AG13" s="624" t="s">
        <v>560</v>
      </c>
    </row>
    <row r="14" spans="1:43" s="74" customFormat="1" ht="17.25" customHeight="1" x14ac:dyDescent="0.2">
      <c r="A14" s="406" t="s">
        <v>450</v>
      </c>
      <c r="C14" s="1391" t="s">
        <v>1254</v>
      </c>
      <c r="D14" s="545"/>
      <c r="E14" s="915"/>
      <c r="F14" s="915"/>
      <c r="G14" s="915"/>
      <c r="H14" s="915"/>
      <c r="I14" s="915"/>
      <c r="J14" s="545"/>
      <c r="K14" s="545"/>
      <c r="L14" s="545"/>
      <c r="M14" s="545"/>
      <c r="N14" s="545"/>
      <c r="O14" s="545"/>
      <c r="P14" s="545"/>
      <c r="Q14" s="545"/>
      <c r="R14" s="545"/>
      <c r="S14" s="545"/>
      <c r="T14" s="545">
        <v>283768.75254367391</v>
      </c>
      <c r="U14" s="545">
        <v>290063.34092249034</v>
      </c>
      <c r="V14" s="545">
        <v>331375.352335401</v>
      </c>
      <c r="W14" s="545">
        <v>317871.72838614992</v>
      </c>
      <c r="X14" s="545">
        <v>320647.95085940539</v>
      </c>
      <c r="Y14" s="545">
        <v>315084.12947104429</v>
      </c>
      <c r="Z14" s="545">
        <v>318310.96699349413</v>
      </c>
      <c r="AA14" s="870">
        <v>318782.88937617076</v>
      </c>
      <c r="AB14" s="870">
        <v>315673.33275184641</v>
      </c>
      <c r="AC14" s="870">
        <v>338366.21251645015</v>
      </c>
      <c r="AD14" s="870">
        <v>361847.12854732579</v>
      </c>
      <c r="AE14" s="870">
        <v>391336.57868702</v>
      </c>
      <c r="AF14" s="870"/>
      <c r="AG14" s="624" t="s">
        <v>559</v>
      </c>
    </row>
    <row r="15" spans="1:43" s="74" customFormat="1" ht="17.25" customHeight="1" x14ac:dyDescent="0.2">
      <c r="A15" s="406" t="s">
        <v>451</v>
      </c>
      <c r="C15" s="1391" t="s">
        <v>1253</v>
      </c>
      <c r="D15" s="545"/>
      <c r="E15" s="915"/>
      <c r="F15" s="915"/>
      <c r="G15" s="915"/>
      <c r="H15" s="915"/>
      <c r="I15" s="915"/>
      <c r="J15" s="545"/>
      <c r="K15" s="545"/>
      <c r="L15" s="545"/>
      <c r="M15" s="545"/>
      <c r="N15" s="545"/>
      <c r="O15" s="545"/>
      <c r="P15" s="545"/>
      <c r="Q15" s="545"/>
      <c r="R15" s="545"/>
      <c r="S15" s="545"/>
      <c r="T15" s="545">
        <v>339917.1218764697</v>
      </c>
      <c r="U15" s="545">
        <v>332563.18895773054</v>
      </c>
      <c r="V15" s="545">
        <v>332051.100614806</v>
      </c>
      <c r="W15" s="545">
        <v>328321.39087418851</v>
      </c>
      <c r="X15" s="545">
        <v>335472.68994344608</v>
      </c>
      <c r="Y15" s="545">
        <v>323402.32760684588</v>
      </c>
      <c r="Z15" s="545">
        <v>330603.39883098326</v>
      </c>
      <c r="AA15" s="870">
        <v>337576.30245159322</v>
      </c>
      <c r="AB15" s="870">
        <v>346303.48781073187</v>
      </c>
      <c r="AC15" s="870">
        <v>370268.59584692988</v>
      </c>
      <c r="AD15" s="870">
        <v>378585.01984237117</v>
      </c>
      <c r="AE15" s="870">
        <v>391024.1333292838</v>
      </c>
      <c r="AF15" s="870"/>
      <c r="AG15" s="624" t="s">
        <v>558</v>
      </c>
    </row>
    <row r="16" spans="1:43" s="74" customFormat="1" ht="17.25" customHeight="1" x14ac:dyDescent="0.2">
      <c r="A16" s="406" t="s">
        <v>452</v>
      </c>
      <c r="C16" s="1391" t="s">
        <v>1255</v>
      </c>
      <c r="D16" s="545"/>
      <c r="E16" s="915"/>
      <c r="F16" s="915"/>
      <c r="G16" s="915"/>
      <c r="H16" s="915"/>
      <c r="I16" s="915"/>
      <c r="J16" s="545"/>
      <c r="K16" s="545"/>
      <c r="L16" s="545"/>
      <c r="M16" s="545"/>
      <c r="N16" s="545"/>
      <c r="O16" s="545"/>
      <c r="P16" s="545"/>
      <c r="Q16" s="545"/>
      <c r="R16" s="545"/>
      <c r="S16" s="545"/>
      <c r="T16" s="545">
        <v>986245.52406985196</v>
      </c>
      <c r="U16" s="545">
        <v>1023041.3002763283</v>
      </c>
      <c r="V16" s="545">
        <v>1039730.883354809</v>
      </c>
      <c r="W16" s="545">
        <v>1013152.8380149573</v>
      </c>
      <c r="X16" s="545">
        <v>963635.47563423926</v>
      </c>
      <c r="Y16" s="545">
        <v>993793.53096088523</v>
      </c>
      <c r="Z16" s="545">
        <v>1023932.898562412</v>
      </c>
      <c r="AA16" s="870">
        <v>1042563.2751907823</v>
      </c>
      <c r="AB16" s="870">
        <v>1008129.2425433445</v>
      </c>
      <c r="AC16" s="870">
        <v>793580.16713412164</v>
      </c>
      <c r="AD16" s="870">
        <v>793632.44877860753</v>
      </c>
      <c r="AE16" s="870">
        <v>859400.49377701734</v>
      </c>
      <c r="AF16" s="870"/>
      <c r="AG16" s="624" t="s">
        <v>557</v>
      </c>
    </row>
    <row r="17" spans="1:33" s="74" customFormat="1" ht="17.25" customHeight="1" x14ac:dyDescent="0.2">
      <c r="A17" s="406" t="s">
        <v>439</v>
      </c>
      <c r="C17" s="1391" t="s">
        <v>1756</v>
      </c>
      <c r="D17" s="545"/>
      <c r="E17" s="915"/>
      <c r="F17" s="915"/>
      <c r="G17" s="915"/>
      <c r="H17" s="915"/>
      <c r="I17" s="915"/>
      <c r="J17" s="545"/>
      <c r="K17" s="545"/>
      <c r="L17" s="545"/>
      <c r="M17" s="545"/>
      <c r="N17" s="545"/>
      <c r="O17" s="545"/>
      <c r="P17" s="545"/>
      <c r="Q17" s="545"/>
      <c r="R17" s="545"/>
      <c r="S17" s="545"/>
      <c r="T17" s="545">
        <v>397225.29227759695</v>
      </c>
      <c r="U17" s="545">
        <v>377299.80342340714</v>
      </c>
      <c r="V17" s="545">
        <v>414116.67323736346</v>
      </c>
      <c r="W17" s="545">
        <v>418162.762382071</v>
      </c>
      <c r="X17" s="545">
        <v>412351.28157621453</v>
      </c>
      <c r="Y17" s="545">
        <v>411142.05236530805</v>
      </c>
      <c r="Z17" s="545">
        <v>417190.01571000385</v>
      </c>
      <c r="AA17" s="870">
        <v>424974.90242755075</v>
      </c>
      <c r="AB17" s="870">
        <v>416406.57491503377</v>
      </c>
      <c r="AC17" s="870">
        <v>459617.44357062574</v>
      </c>
      <c r="AD17" s="870">
        <v>463991.76463600597</v>
      </c>
      <c r="AE17" s="870">
        <v>474623.32399970054</v>
      </c>
      <c r="AF17" s="870"/>
      <c r="AG17" s="624" t="s">
        <v>556</v>
      </c>
    </row>
    <row r="18" spans="1:33" s="74" customFormat="1" ht="17.25" customHeight="1" x14ac:dyDescent="0.2">
      <c r="A18" s="406" t="s">
        <v>491</v>
      </c>
      <c r="C18" s="1391" t="s">
        <v>1757</v>
      </c>
      <c r="D18" s="545"/>
      <c r="E18" s="915"/>
      <c r="F18" s="915"/>
      <c r="G18" s="915"/>
      <c r="H18" s="915"/>
      <c r="I18" s="915"/>
      <c r="J18" s="545"/>
      <c r="K18" s="545"/>
      <c r="L18" s="545"/>
      <c r="M18" s="545"/>
      <c r="N18" s="545"/>
      <c r="O18" s="545"/>
      <c r="P18" s="545"/>
      <c r="Q18" s="545"/>
      <c r="R18" s="545"/>
      <c r="S18" s="545"/>
      <c r="T18" s="545">
        <v>461757.98884168779</v>
      </c>
      <c r="U18" s="545">
        <v>473605.7120406403</v>
      </c>
      <c r="V18" s="545">
        <v>491167.95801465388</v>
      </c>
      <c r="W18" s="545">
        <v>505642.36919797439</v>
      </c>
      <c r="X18" s="545">
        <v>520817.47922375251</v>
      </c>
      <c r="Y18" s="545">
        <v>497696.82753604813</v>
      </c>
      <c r="Z18" s="545">
        <v>495198.19075441378</v>
      </c>
      <c r="AA18" s="870">
        <v>491471.40791492251</v>
      </c>
      <c r="AB18" s="870">
        <v>480825.51426105388</v>
      </c>
      <c r="AC18" s="870">
        <v>453560.86623943865</v>
      </c>
      <c r="AD18" s="870">
        <v>484590.02447696205</v>
      </c>
      <c r="AE18" s="870">
        <v>505238.76849606202</v>
      </c>
      <c r="AF18" s="870"/>
      <c r="AG18" s="624" t="s">
        <v>555</v>
      </c>
    </row>
    <row r="19" spans="1:33" s="74" customFormat="1" ht="17.25" customHeight="1" x14ac:dyDescent="0.2">
      <c r="A19" s="406" t="s">
        <v>490</v>
      </c>
      <c r="C19" s="1391" t="s">
        <v>1758</v>
      </c>
      <c r="D19" s="545"/>
      <c r="E19" s="915"/>
      <c r="F19" s="915"/>
      <c r="G19" s="915"/>
      <c r="H19" s="915"/>
      <c r="I19" s="915"/>
      <c r="J19" s="545"/>
      <c r="K19" s="545"/>
      <c r="L19" s="545"/>
      <c r="M19" s="545"/>
      <c r="N19" s="545"/>
      <c r="O19" s="545"/>
      <c r="P19" s="545"/>
      <c r="Q19" s="545"/>
      <c r="R19" s="545"/>
      <c r="S19" s="545"/>
      <c r="T19" s="545">
        <v>139338.64092237409</v>
      </c>
      <c r="U19" s="545">
        <v>131421.09820340489</v>
      </c>
      <c r="V19" s="545">
        <v>123507.02821040463</v>
      </c>
      <c r="W19" s="545">
        <v>119275.39358082322</v>
      </c>
      <c r="X19" s="545">
        <v>117367.52245569794</v>
      </c>
      <c r="Y19" s="545">
        <v>112433.32266793943</v>
      </c>
      <c r="Z19" s="545">
        <v>106934.36138870011</v>
      </c>
      <c r="AA19" s="870">
        <v>103120.09402066447</v>
      </c>
      <c r="AB19" s="870">
        <v>97102.310699573631</v>
      </c>
      <c r="AC19" s="870">
        <v>95310.438288452031</v>
      </c>
      <c r="AD19" s="870">
        <v>97191.005681951443</v>
      </c>
      <c r="AE19" s="870">
        <v>98477.939251494885</v>
      </c>
      <c r="AF19" s="870"/>
      <c r="AG19" s="624" t="s">
        <v>554</v>
      </c>
    </row>
    <row r="20" spans="1:33" s="74" customFormat="1" ht="17.25" customHeight="1" x14ac:dyDescent="0.2">
      <c r="A20" s="406" t="s">
        <v>453</v>
      </c>
      <c r="C20" s="1391" t="s">
        <v>1759</v>
      </c>
      <c r="D20" s="545"/>
      <c r="E20" s="915"/>
      <c r="F20" s="915"/>
      <c r="G20" s="915"/>
      <c r="H20" s="915"/>
      <c r="I20" s="915"/>
      <c r="J20" s="545"/>
      <c r="K20" s="545"/>
      <c r="L20" s="545"/>
      <c r="M20" s="545"/>
      <c r="N20" s="545"/>
      <c r="O20" s="545"/>
      <c r="P20" s="545"/>
      <c r="Q20" s="545"/>
      <c r="R20" s="545"/>
      <c r="S20" s="545"/>
      <c r="T20" s="545">
        <v>544389.52782310662</v>
      </c>
      <c r="U20" s="545">
        <v>545706.51808989793</v>
      </c>
      <c r="V20" s="545">
        <v>550391.23036720848</v>
      </c>
      <c r="W20" s="545">
        <v>557759.48572403425</v>
      </c>
      <c r="X20" s="545">
        <v>560096.97885338019</v>
      </c>
      <c r="Y20" s="545">
        <v>557145.81461668655</v>
      </c>
      <c r="Z20" s="545">
        <v>542014.46565387526</v>
      </c>
      <c r="AA20" s="870">
        <v>520621.61279714532</v>
      </c>
      <c r="AB20" s="870">
        <v>496572.03073464421</v>
      </c>
      <c r="AC20" s="870">
        <v>362859.88074763148</v>
      </c>
      <c r="AD20" s="870">
        <v>346375.34528579499</v>
      </c>
      <c r="AE20" s="870">
        <v>422346.72743472602</v>
      </c>
      <c r="AF20" s="870"/>
      <c r="AG20" s="624" t="s">
        <v>522</v>
      </c>
    </row>
    <row r="21" spans="1:33" s="74" customFormat="1" ht="17.25" customHeight="1" x14ac:dyDescent="0.2">
      <c r="A21" s="406" t="s">
        <v>454</v>
      </c>
      <c r="C21" s="1391" t="s">
        <v>1712</v>
      </c>
      <c r="D21" s="545"/>
      <c r="E21" s="915"/>
      <c r="F21" s="915"/>
      <c r="G21" s="915"/>
      <c r="H21" s="915"/>
      <c r="I21" s="915"/>
      <c r="J21" s="545"/>
      <c r="K21" s="545"/>
      <c r="L21" s="545"/>
      <c r="M21" s="545"/>
      <c r="N21" s="545"/>
      <c r="O21" s="545"/>
      <c r="P21" s="545"/>
      <c r="Q21" s="545"/>
      <c r="R21" s="545"/>
      <c r="S21" s="545"/>
      <c r="T21" s="545">
        <v>415780.87159395864</v>
      </c>
      <c r="U21" s="545">
        <v>428073.85668551084</v>
      </c>
      <c r="V21" s="545">
        <v>415076.44995725277</v>
      </c>
      <c r="W21" s="545">
        <v>383259.18671973108</v>
      </c>
      <c r="X21" s="545">
        <v>427317.4387143504</v>
      </c>
      <c r="Y21" s="545">
        <v>419431.04965987697</v>
      </c>
      <c r="Z21" s="545">
        <v>431230.17135651375</v>
      </c>
      <c r="AA21" s="870">
        <v>420471.02592600056</v>
      </c>
      <c r="AB21" s="870">
        <v>457920.11868996749</v>
      </c>
      <c r="AC21" s="870">
        <v>446390.78600447217</v>
      </c>
      <c r="AD21" s="870">
        <v>489371.59225818544</v>
      </c>
      <c r="AE21" s="870">
        <v>479489.26925430924</v>
      </c>
      <c r="AF21" s="870"/>
      <c r="AG21" s="624" t="s">
        <v>524</v>
      </c>
    </row>
    <row r="22" spans="1:33" s="74" customFormat="1" ht="17.25" customHeight="1" x14ac:dyDescent="0.2">
      <c r="A22" s="406"/>
      <c r="C22" s="1391" t="s">
        <v>1763</v>
      </c>
      <c r="D22" s="545"/>
      <c r="E22" s="915"/>
      <c r="F22" s="915"/>
      <c r="G22" s="915"/>
      <c r="H22" s="915"/>
      <c r="I22" s="915"/>
      <c r="J22" s="545"/>
      <c r="K22" s="545"/>
      <c r="L22" s="545"/>
      <c r="M22" s="545"/>
      <c r="N22" s="545"/>
      <c r="O22" s="545"/>
      <c r="P22" s="545"/>
      <c r="Q22" s="545"/>
      <c r="R22" s="545"/>
      <c r="S22" s="545"/>
      <c r="T22" s="545">
        <v>643243.05398203095</v>
      </c>
      <c r="U22" s="545">
        <v>613412.65222866659</v>
      </c>
      <c r="V22" s="545">
        <v>611842.89874362643</v>
      </c>
      <c r="W22" s="545">
        <v>572984.41066254233</v>
      </c>
      <c r="X22" s="545">
        <v>596235.53771984845</v>
      </c>
      <c r="Y22" s="545">
        <v>586668.34731781145</v>
      </c>
      <c r="Z22" s="545">
        <v>604492.70494896895</v>
      </c>
      <c r="AA22" s="545">
        <v>625546.81168771686</v>
      </c>
      <c r="AB22" s="545">
        <v>642783.59721984738</v>
      </c>
      <c r="AC22" s="545">
        <v>580276.11665451399</v>
      </c>
      <c r="AD22" s="545">
        <v>632069.59239452344</v>
      </c>
      <c r="AE22" s="545">
        <v>679847.25145159499</v>
      </c>
      <c r="AF22" s="545"/>
      <c r="AG22" s="624" t="s">
        <v>1711</v>
      </c>
    </row>
    <row r="23" spans="1:33" s="74" customFormat="1" ht="17.25" customHeight="1" x14ac:dyDescent="0.2">
      <c r="A23" s="406"/>
      <c r="C23" s="1391" t="s">
        <v>1283</v>
      </c>
      <c r="D23" s="545"/>
      <c r="E23" s="915"/>
      <c r="F23" s="915"/>
      <c r="G23" s="915"/>
      <c r="H23" s="915"/>
      <c r="I23" s="91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624"/>
    </row>
    <row r="24" spans="1:33" s="74" customFormat="1" ht="17.25" customHeight="1" x14ac:dyDescent="0.2">
      <c r="A24" s="406"/>
      <c r="C24" s="1391" t="s">
        <v>31</v>
      </c>
      <c r="D24" s="545"/>
      <c r="E24" s="915"/>
      <c r="F24" s="915"/>
      <c r="G24" s="915"/>
      <c r="H24" s="915"/>
      <c r="I24" s="915"/>
      <c r="J24" s="545"/>
      <c r="K24" s="545"/>
      <c r="L24" s="545"/>
      <c r="M24" s="545"/>
      <c r="N24" s="545"/>
      <c r="O24" s="545"/>
      <c r="P24" s="545"/>
      <c r="Q24" s="545"/>
      <c r="R24" s="545"/>
      <c r="S24" s="545"/>
      <c r="T24" s="545">
        <v>6438947.7978135804</v>
      </c>
      <c r="U24" s="545">
        <v>6478189.295952905</v>
      </c>
      <c r="V24" s="545">
        <v>6633768.6177930022</v>
      </c>
      <c r="W24" s="545">
        <v>6545902.8292181361</v>
      </c>
      <c r="X24" s="545">
        <v>6623131.1214577612</v>
      </c>
      <c r="Y24" s="545">
        <v>6548558.0464599608</v>
      </c>
      <c r="Z24" s="545">
        <v>6649136.6754109999</v>
      </c>
      <c r="AA24" s="545">
        <v>6668100.7067883015</v>
      </c>
      <c r="AB24" s="545">
        <v>6628196.0113776904</v>
      </c>
      <c r="AC24" s="545">
        <v>6260671.8175083436</v>
      </c>
      <c r="AD24" s="545">
        <v>6470498.2996878643</v>
      </c>
      <c r="AE24" s="545">
        <v>6863759.9110405901</v>
      </c>
      <c r="AF24" s="545"/>
      <c r="AG24" s="624"/>
    </row>
    <row r="25" spans="1:33" s="74" customFormat="1" ht="17.25" customHeight="1" x14ac:dyDescent="0.2">
      <c r="A25" s="406"/>
      <c r="C25" s="1495" t="s">
        <v>32</v>
      </c>
      <c r="D25" s="1496"/>
      <c r="E25" s="1497"/>
      <c r="F25" s="1497"/>
      <c r="G25" s="1497"/>
      <c r="H25" s="1497"/>
      <c r="I25" s="1497"/>
      <c r="J25" s="1496"/>
      <c r="K25" s="1496"/>
      <c r="L25" s="1496"/>
      <c r="M25" s="1496"/>
      <c r="N25" s="1496"/>
      <c r="O25" s="1496"/>
      <c r="P25" s="1496"/>
      <c r="Q25" s="1496"/>
      <c r="R25" s="1496"/>
      <c r="S25" s="1496"/>
      <c r="T25" s="1496">
        <v>1477929.7547805344</v>
      </c>
      <c r="U25" s="1496">
        <v>1496793.5243917152</v>
      </c>
      <c r="V25" s="1496">
        <v>1514777.7000246393</v>
      </c>
      <c r="W25" s="1496">
        <v>1502442.8317507128</v>
      </c>
      <c r="X25" s="1496">
        <v>1490341.7142014147</v>
      </c>
      <c r="Y25" s="1496">
        <v>1478463.5494413117</v>
      </c>
      <c r="Z25" s="1496">
        <v>1466798.1260869226</v>
      </c>
      <c r="AA25" s="1496">
        <v>1458252.2916404691</v>
      </c>
      <c r="AB25" s="1496">
        <v>1443153.8220655271</v>
      </c>
      <c r="AC25" s="1496">
        <v>1462123.5067907989</v>
      </c>
      <c r="AD25" s="1496">
        <v>1480376.8237194801</v>
      </c>
      <c r="AE25" s="1496">
        <v>1496975.5252778735</v>
      </c>
      <c r="AF25" s="1496"/>
      <c r="AG25" s="1498"/>
    </row>
    <row r="26" spans="1:33" s="74" customFormat="1" ht="17.25" customHeight="1" x14ac:dyDescent="0.2">
      <c r="A26" s="406">
        <v>16</v>
      </c>
      <c r="C26" s="1389" t="s">
        <v>432</v>
      </c>
      <c r="D26" s="871"/>
      <c r="E26" s="1392"/>
      <c r="F26" s="1392"/>
      <c r="G26" s="1392"/>
      <c r="H26" s="1392"/>
      <c r="I26" s="1392"/>
      <c r="J26" s="871"/>
      <c r="K26" s="871"/>
      <c r="L26" s="871"/>
      <c r="M26" s="871"/>
      <c r="N26" s="871"/>
      <c r="O26" s="871"/>
      <c r="P26" s="871"/>
      <c r="Q26" s="871"/>
      <c r="R26" s="871"/>
      <c r="S26" s="871"/>
      <c r="T26" s="871">
        <v>154289.65464003506</v>
      </c>
      <c r="U26" s="871">
        <v>161828.35815989933</v>
      </c>
      <c r="V26" s="871">
        <v>161189.74270901785</v>
      </c>
      <c r="W26" s="871">
        <v>147268.7223380506</v>
      </c>
      <c r="X26" s="871">
        <v>160229.89488875456</v>
      </c>
      <c r="Y26" s="871">
        <v>165327.19122703868</v>
      </c>
      <c r="Z26" s="871">
        <v>163697.97045145699</v>
      </c>
      <c r="AA26" s="871">
        <v>147543.42580291349</v>
      </c>
      <c r="AB26" s="871">
        <v>161426.54002343121</v>
      </c>
      <c r="AC26" s="871">
        <v>190189.20989653721</v>
      </c>
      <c r="AD26" s="871">
        <v>177694.64045967694</v>
      </c>
      <c r="AE26" s="871">
        <v>175894.02913241929</v>
      </c>
      <c r="AF26" s="871"/>
      <c r="AG26" s="625" t="s">
        <v>1075</v>
      </c>
    </row>
    <row r="27" spans="1:33" s="74" customFormat="1" ht="17.25" customHeight="1" x14ac:dyDescent="0.2">
      <c r="A27" s="406">
        <v>17</v>
      </c>
      <c r="C27" s="1393" t="s">
        <v>1760</v>
      </c>
      <c r="D27" s="1303"/>
      <c r="E27" s="1394"/>
      <c r="F27" s="1394"/>
      <c r="G27" s="1394"/>
      <c r="H27" s="1394"/>
      <c r="I27" s="1394"/>
      <c r="J27" s="1303"/>
      <c r="K27" s="1303"/>
      <c r="L27" s="1303"/>
      <c r="M27" s="1303"/>
      <c r="N27" s="1303"/>
      <c r="O27" s="1303"/>
      <c r="P27" s="1303"/>
      <c r="Q27" s="1303"/>
      <c r="R27" s="1303"/>
      <c r="S27" s="1303"/>
      <c r="T27" s="1303">
        <v>1966418.2968386603</v>
      </c>
      <c r="U27" s="1303">
        <v>1964405.4797101761</v>
      </c>
      <c r="V27" s="1303">
        <v>1969161.8150689187</v>
      </c>
      <c r="W27" s="1303">
        <v>2013887.3817113638</v>
      </c>
      <c r="X27" s="1303">
        <v>2057771.8884131466</v>
      </c>
      <c r="Y27" s="1303">
        <v>2065134.6847630716</v>
      </c>
      <c r="Z27" s="1303">
        <v>2065268.0015055058</v>
      </c>
      <c r="AA27" s="1303">
        <v>2097746.6498755515</v>
      </c>
      <c r="AB27" s="1303">
        <v>2124224.3905315949</v>
      </c>
      <c r="AC27" s="1303">
        <v>2617285.7477087043</v>
      </c>
      <c r="AD27" s="1303">
        <v>2277852.4884331757</v>
      </c>
      <c r="AE27" s="1303">
        <v>2303700.3820031956</v>
      </c>
      <c r="AF27" s="1303"/>
      <c r="AG27" s="1304" t="s">
        <v>1433</v>
      </c>
    </row>
    <row r="28" spans="1:33" s="74" customFormat="1" ht="17.25" customHeight="1" x14ac:dyDescent="0.2">
      <c r="A28" s="406">
        <v>25</v>
      </c>
      <c r="C28" s="1389" t="s">
        <v>1352</v>
      </c>
      <c r="D28" s="870"/>
      <c r="E28" s="1390"/>
      <c r="F28" s="1390"/>
      <c r="G28" s="1390"/>
      <c r="H28" s="1390"/>
      <c r="I28" s="1390"/>
      <c r="J28" s="870"/>
      <c r="K28" s="870"/>
      <c r="L28" s="870"/>
      <c r="M28" s="870"/>
      <c r="N28" s="870"/>
      <c r="O28" s="870"/>
      <c r="P28" s="870"/>
      <c r="Q28" s="870"/>
      <c r="R28" s="870"/>
      <c r="S28" s="870"/>
      <c r="T28" s="870">
        <v>3849651.558951478</v>
      </c>
      <c r="U28" s="870">
        <v>3810474.4342397782</v>
      </c>
      <c r="V28" s="870">
        <v>4201511.453813781</v>
      </c>
      <c r="W28" s="870">
        <v>4146580.5941095655</v>
      </c>
      <c r="X28" s="870">
        <v>4301452.0227355734</v>
      </c>
      <c r="Y28" s="870">
        <v>4158456.1510954611</v>
      </c>
      <c r="Z28" s="870">
        <v>4538667.4755281825</v>
      </c>
      <c r="AA28" s="870">
        <v>4464734.1832627533</v>
      </c>
      <c r="AB28" s="870">
        <v>4555082.2924649967</v>
      </c>
      <c r="AC28" s="870">
        <v>4135336.3724277779</v>
      </c>
      <c r="AD28" s="870">
        <v>4233277.4636271195</v>
      </c>
      <c r="AE28" s="870">
        <v>4953121.1126352577</v>
      </c>
      <c r="AF28" s="870"/>
      <c r="AG28" s="624" t="s">
        <v>1076</v>
      </c>
    </row>
    <row r="29" spans="1:33" s="74" customFormat="1" ht="17.25" customHeight="1" x14ac:dyDescent="0.2">
      <c r="A29" s="406">
        <v>26</v>
      </c>
      <c r="C29" s="1389" t="s">
        <v>1291</v>
      </c>
      <c r="D29" s="870"/>
      <c r="E29" s="1390"/>
      <c r="F29" s="1390"/>
      <c r="G29" s="1390"/>
      <c r="H29" s="1390"/>
      <c r="I29" s="1390"/>
      <c r="J29" s="870"/>
      <c r="K29" s="870"/>
      <c r="L29" s="870"/>
      <c r="M29" s="870"/>
      <c r="N29" s="870"/>
      <c r="O29" s="870"/>
      <c r="P29" s="870"/>
      <c r="Q29" s="870"/>
      <c r="R29" s="870"/>
      <c r="S29" s="870"/>
      <c r="T29" s="870">
        <v>3791902.2395386668</v>
      </c>
      <c r="U29" s="870">
        <v>3790409.135571572</v>
      </c>
      <c r="V29" s="870">
        <v>4167506.4914744329</v>
      </c>
      <c r="W29" s="870">
        <v>4194193.6785102682</v>
      </c>
      <c r="X29" s="870">
        <v>4190129.468954823</v>
      </c>
      <c r="Y29" s="870">
        <v>4206730.6286851335</v>
      </c>
      <c r="Z29" s="870">
        <v>4477171.7727450253</v>
      </c>
      <c r="AA29" s="870">
        <v>4366483.4050894119</v>
      </c>
      <c r="AB29" s="870">
        <v>4453770.4176909272</v>
      </c>
      <c r="AC29" s="870">
        <v>4271791.4946460975</v>
      </c>
      <c r="AD29" s="870">
        <v>4380358.5528148292</v>
      </c>
      <c r="AE29" s="870">
        <v>4678294.927537418</v>
      </c>
      <c r="AF29" s="870"/>
      <c r="AG29" s="624" t="s">
        <v>577</v>
      </c>
    </row>
    <row r="30" spans="1:33" s="74" customFormat="1" ht="17.25" customHeight="1" x14ac:dyDescent="0.2">
      <c r="A30" s="406">
        <v>27</v>
      </c>
      <c r="C30" s="1389" t="s">
        <v>433</v>
      </c>
      <c r="D30" s="870"/>
      <c r="E30" s="1390"/>
      <c r="F30" s="1390"/>
      <c r="G30" s="1390"/>
      <c r="H30" s="1390"/>
      <c r="I30" s="1390"/>
      <c r="J30" s="870"/>
      <c r="K30" s="870"/>
      <c r="L30" s="870"/>
      <c r="M30" s="870"/>
      <c r="N30" s="870"/>
      <c r="O30" s="870"/>
      <c r="P30" s="870"/>
      <c r="Q30" s="870"/>
      <c r="R30" s="870"/>
      <c r="S30" s="870"/>
      <c r="T30" s="870">
        <v>3293698.8848057552</v>
      </c>
      <c r="U30" s="870">
        <v>3305610.3200332951</v>
      </c>
      <c r="V30" s="870">
        <v>3596148.2293742802</v>
      </c>
      <c r="W30" s="870">
        <v>3668352.441777437</v>
      </c>
      <c r="X30" s="870">
        <v>3682088.400583636</v>
      </c>
      <c r="Y30" s="870">
        <v>3697315.439026271</v>
      </c>
      <c r="Z30" s="870">
        <v>3945003.8535525086</v>
      </c>
      <c r="AA30" s="870">
        <v>3814478.6276150686</v>
      </c>
      <c r="AB30" s="870">
        <v>3822773.1870929836</v>
      </c>
      <c r="AC30" s="870">
        <v>3575431.9837712948</v>
      </c>
      <c r="AD30" s="870">
        <v>3735856.8534876308</v>
      </c>
      <c r="AE30" s="870">
        <v>4041946.0378029854</v>
      </c>
      <c r="AF30" s="870"/>
      <c r="AG30" s="624" t="s">
        <v>506</v>
      </c>
    </row>
    <row r="31" spans="1:33" s="74" customFormat="1" ht="17.25" customHeight="1" x14ac:dyDescent="0.2">
      <c r="A31" s="406">
        <v>28</v>
      </c>
      <c r="C31" s="1389" t="s">
        <v>435</v>
      </c>
      <c r="D31" s="870"/>
      <c r="E31" s="1390"/>
      <c r="F31" s="1390"/>
      <c r="G31" s="1390"/>
      <c r="H31" s="1390"/>
      <c r="I31" s="1390"/>
      <c r="J31" s="870"/>
      <c r="K31" s="870"/>
      <c r="L31" s="870"/>
      <c r="M31" s="870"/>
      <c r="N31" s="870"/>
      <c r="O31" s="870"/>
      <c r="P31" s="870"/>
      <c r="Q31" s="870"/>
      <c r="R31" s="870"/>
      <c r="S31" s="870"/>
      <c r="T31" s="870">
        <v>581601.09330762504</v>
      </c>
      <c r="U31" s="870">
        <v>596095.21922182187</v>
      </c>
      <c r="V31" s="870">
        <v>678796.24197250267</v>
      </c>
      <c r="W31" s="870">
        <v>606164.55125606747</v>
      </c>
      <c r="X31" s="870">
        <v>599004.19552288752</v>
      </c>
      <c r="Y31" s="870">
        <v>617691.44122597366</v>
      </c>
      <c r="Z31" s="870">
        <v>586062.69849468826</v>
      </c>
      <c r="AA31" s="870">
        <v>568700.17594804906</v>
      </c>
      <c r="AB31" s="870">
        <v>593934.63028933306</v>
      </c>
      <c r="AC31" s="870">
        <v>563212.28841844795</v>
      </c>
      <c r="AD31" s="870">
        <v>590865.24881269131</v>
      </c>
      <c r="AE31" s="870">
        <v>573953.89202730032</v>
      </c>
      <c r="AF31" s="870"/>
      <c r="AG31" s="624" t="s">
        <v>1077</v>
      </c>
    </row>
    <row r="32" spans="1:33" s="74" customFormat="1" ht="17.25" customHeight="1" x14ac:dyDescent="0.2">
      <c r="A32" s="406">
        <v>29</v>
      </c>
      <c r="C32" s="1389" t="s">
        <v>436</v>
      </c>
      <c r="D32" s="870"/>
      <c r="E32" s="1390"/>
      <c r="F32" s="1390"/>
      <c r="G32" s="1390"/>
      <c r="H32" s="1390"/>
      <c r="I32" s="1390"/>
      <c r="J32" s="870"/>
      <c r="K32" s="870"/>
      <c r="L32" s="870"/>
      <c r="M32" s="870"/>
      <c r="N32" s="870"/>
      <c r="O32" s="870"/>
      <c r="P32" s="870"/>
      <c r="Q32" s="870"/>
      <c r="R32" s="870"/>
      <c r="S32" s="870"/>
      <c r="T32" s="870">
        <v>2712097.7914981302</v>
      </c>
      <c r="U32" s="870">
        <v>2709515.1008114731</v>
      </c>
      <c r="V32" s="870">
        <v>2917351.9874017774</v>
      </c>
      <c r="W32" s="870">
        <v>3062187.8905213694</v>
      </c>
      <c r="X32" s="870">
        <v>3083084.2050607484</v>
      </c>
      <c r="Y32" s="870">
        <v>3079623.9978002976</v>
      </c>
      <c r="Z32" s="870">
        <v>3358941.1550578205</v>
      </c>
      <c r="AA32" s="870">
        <v>3245778.4516670196</v>
      </c>
      <c r="AB32" s="870">
        <v>3228838.5568036507</v>
      </c>
      <c r="AC32" s="870">
        <v>3012219.6953528468</v>
      </c>
      <c r="AD32" s="870">
        <v>3144991.6046749395</v>
      </c>
      <c r="AE32" s="870">
        <v>3467992.1457756851</v>
      </c>
      <c r="AF32" s="870"/>
      <c r="AG32" s="624" t="s">
        <v>1078</v>
      </c>
    </row>
    <row r="33" spans="1:33" s="74" customFormat="1" ht="17.25" customHeight="1" x14ac:dyDescent="0.2">
      <c r="A33" s="406">
        <v>30</v>
      </c>
      <c r="C33" s="1389" t="s">
        <v>434</v>
      </c>
      <c r="D33" s="870"/>
      <c r="E33" s="1390"/>
      <c r="F33" s="1390"/>
      <c r="G33" s="1390"/>
      <c r="H33" s="1390"/>
      <c r="I33" s="1390"/>
      <c r="J33" s="870"/>
      <c r="K33" s="870"/>
      <c r="L33" s="870"/>
      <c r="M33" s="870"/>
      <c r="N33" s="870"/>
      <c r="O33" s="870"/>
      <c r="P33" s="870"/>
      <c r="Q33" s="870"/>
      <c r="R33" s="870"/>
      <c r="S33" s="870"/>
      <c r="T33" s="870">
        <v>498203.35473291151</v>
      </c>
      <c r="U33" s="870">
        <v>484798.81553827709</v>
      </c>
      <c r="V33" s="870">
        <v>571358.26210015244</v>
      </c>
      <c r="W33" s="870">
        <v>525841.23673283111</v>
      </c>
      <c r="X33" s="870">
        <v>508041.06837118679</v>
      </c>
      <c r="Y33" s="870">
        <v>509415.18965886266</v>
      </c>
      <c r="Z33" s="870">
        <v>532167.91919251648</v>
      </c>
      <c r="AA33" s="870">
        <v>552004.77747434343</v>
      </c>
      <c r="AB33" s="870">
        <v>630997.23059794365</v>
      </c>
      <c r="AC33" s="870">
        <v>696359.51087480236</v>
      </c>
      <c r="AD33" s="870">
        <v>644501.69932719844</v>
      </c>
      <c r="AE33" s="870">
        <v>636348.88973443327</v>
      </c>
      <c r="AF33" s="870"/>
      <c r="AG33" s="624" t="s">
        <v>505</v>
      </c>
    </row>
    <row r="34" spans="1:33" s="74" customFormat="1" ht="17.25" customHeight="1" x14ac:dyDescent="0.2">
      <c r="A34" s="406">
        <v>31</v>
      </c>
      <c r="C34" s="1389" t="s">
        <v>437</v>
      </c>
      <c r="D34" s="870"/>
      <c r="E34" s="1390"/>
      <c r="F34" s="1390"/>
      <c r="G34" s="1390"/>
      <c r="H34" s="1390"/>
      <c r="I34" s="1390"/>
      <c r="J34" s="870"/>
      <c r="K34" s="870"/>
      <c r="L34" s="870"/>
      <c r="M34" s="870"/>
      <c r="N34" s="870"/>
      <c r="O34" s="870"/>
      <c r="P34" s="870"/>
      <c r="Q34" s="870"/>
      <c r="R34" s="870"/>
      <c r="S34" s="870"/>
      <c r="T34" s="870">
        <v>7134.9726345070985</v>
      </c>
      <c r="U34" s="870">
        <v>7903.7348525085235</v>
      </c>
      <c r="V34" s="870">
        <v>9881.636333333332</v>
      </c>
      <c r="W34" s="870">
        <v>11252.725666666667</v>
      </c>
      <c r="X34" s="870">
        <v>10796.381000000001</v>
      </c>
      <c r="Y34" s="870">
        <v>8345.8848303333343</v>
      </c>
      <c r="Z34" s="870">
        <v>9475.4306666666671</v>
      </c>
      <c r="AA34" s="870">
        <v>8657.4249999999993</v>
      </c>
      <c r="AB34" s="870">
        <v>8386.4863333333324</v>
      </c>
      <c r="AC34" s="870">
        <v>8387.4736666666668</v>
      </c>
      <c r="AD34" s="870">
        <v>7688.6093000000001</v>
      </c>
      <c r="AE34" s="870">
        <v>7503.57</v>
      </c>
      <c r="AF34" s="870"/>
      <c r="AG34" s="624" t="s">
        <v>1077</v>
      </c>
    </row>
    <row r="35" spans="1:33" s="74" customFormat="1" ht="17.25" customHeight="1" x14ac:dyDescent="0.2">
      <c r="A35" s="406">
        <v>32</v>
      </c>
      <c r="C35" s="1389" t="s">
        <v>436</v>
      </c>
      <c r="D35" s="870"/>
      <c r="E35" s="1390"/>
      <c r="F35" s="1390"/>
      <c r="G35" s="1390"/>
      <c r="H35" s="1390"/>
      <c r="I35" s="1390"/>
      <c r="J35" s="870"/>
      <c r="K35" s="870"/>
      <c r="L35" s="870"/>
      <c r="M35" s="870"/>
      <c r="N35" s="870"/>
      <c r="O35" s="870"/>
      <c r="P35" s="870"/>
      <c r="Q35" s="870"/>
      <c r="R35" s="870"/>
      <c r="S35" s="870"/>
      <c r="T35" s="870">
        <v>57540.675022368734</v>
      </c>
      <c r="U35" s="870">
        <v>72953.226127651069</v>
      </c>
      <c r="V35" s="870">
        <v>56884.661996583462</v>
      </c>
      <c r="W35" s="870">
        <v>51695.825209166549</v>
      </c>
      <c r="X35" s="870">
        <v>58073.741132686104</v>
      </c>
      <c r="Y35" s="870">
        <v>58923.086865862744</v>
      </c>
      <c r="Z35" s="870">
        <v>64697.22427720813</v>
      </c>
      <c r="AA35" s="870">
        <v>61740.338235131145</v>
      </c>
      <c r="AB35" s="870">
        <v>64692.215737136379</v>
      </c>
      <c r="AC35" s="870">
        <v>77579.344068885985</v>
      </c>
      <c r="AD35" s="870">
        <v>74818.78912091731</v>
      </c>
      <c r="AE35" s="870">
        <v>73236.392203756317</v>
      </c>
      <c r="AF35" s="870"/>
      <c r="AG35" s="624" t="s">
        <v>1078</v>
      </c>
    </row>
    <row r="36" spans="1:33" s="74" customFormat="1" ht="17.25" customHeight="1" x14ac:dyDescent="0.2">
      <c r="A36" s="406">
        <v>33</v>
      </c>
      <c r="C36" s="1389" t="s">
        <v>1761</v>
      </c>
      <c r="D36" s="870"/>
      <c r="E36" s="1390"/>
      <c r="F36" s="1390"/>
      <c r="G36" s="1390"/>
      <c r="H36" s="1390"/>
      <c r="I36" s="1390"/>
      <c r="J36" s="870"/>
      <c r="K36" s="870"/>
      <c r="L36" s="870"/>
      <c r="M36" s="870"/>
      <c r="N36" s="870"/>
      <c r="O36" s="870"/>
      <c r="P36" s="870"/>
      <c r="Q36" s="870"/>
      <c r="R36" s="870"/>
      <c r="S36" s="870"/>
      <c r="T36" s="870">
        <v>433527.70707603567</v>
      </c>
      <c r="U36" s="870">
        <v>403941.85455811751</v>
      </c>
      <c r="V36" s="870">
        <v>504591.96377023554</v>
      </c>
      <c r="W36" s="870">
        <v>462892.68585699785</v>
      </c>
      <c r="X36" s="870">
        <v>439170.94623850065</v>
      </c>
      <c r="Y36" s="870">
        <v>442146.21796266653</v>
      </c>
      <c r="Z36" s="870">
        <v>457995.26424864167</v>
      </c>
      <c r="AA36" s="870">
        <v>481607.01423921232</v>
      </c>
      <c r="AB36" s="870">
        <v>557918.52852747391</v>
      </c>
      <c r="AC36" s="870">
        <v>610392.69313924981</v>
      </c>
      <c r="AD36" s="870">
        <v>561994.3009062811</v>
      </c>
      <c r="AE36" s="870">
        <v>555608.92753067694</v>
      </c>
      <c r="AF36" s="870"/>
      <c r="AG36" s="624" t="s">
        <v>1079</v>
      </c>
    </row>
    <row r="37" spans="1:33" s="74" customFormat="1" ht="17.25" customHeight="1" x14ac:dyDescent="0.2">
      <c r="A37" s="406">
        <v>34</v>
      </c>
      <c r="C37" s="1389" t="s">
        <v>1353</v>
      </c>
      <c r="D37" s="870"/>
      <c r="E37" s="1390"/>
      <c r="F37" s="1390"/>
      <c r="G37" s="1390"/>
      <c r="H37" s="1390"/>
      <c r="I37" s="1390"/>
      <c r="J37" s="870"/>
      <c r="K37" s="870"/>
      <c r="L37" s="870"/>
      <c r="M37" s="870"/>
      <c r="N37" s="870"/>
      <c r="O37" s="870"/>
      <c r="P37" s="870"/>
      <c r="Q37" s="870"/>
      <c r="R37" s="870"/>
      <c r="S37" s="870"/>
      <c r="T37" s="870">
        <v>57749.319412811186</v>
      </c>
      <c r="U37" s="870">
        <v>20065.298668206233</v>
      </c>
      <c r="V37" s="870">
        <v>34004.962339348553</v>
      </c>
      <c r="W37" s="870">
        <v>-47613.084400702632</v>
      </c>
      <c r="X37" s="870">
        <v>111322.55378075037</v>
      </c>
      <c r="Y37" s="870">
        <v>-48274.477589672744</v>
      </c>
      <c r="Z37" s="870">
        <v>61495.702783156928</v>
      </c>
      <c r="AA37" s="870">
        <v>98250.778173341183</v>
      </c>
      <c r="AB37" s="870">
        <v>101311.87477406947</v>
      </c>
      <c r="AC37" s="870">
        <v>-136455.12221831916</v>
      </c>
      <c r="AD37" s="870">
        <v>-147081.08918770921</v>
      </c>
      <c r="AE37" s="870">
        <v>274826.18509783957</v>
      </c>
      <c r="AF37" s="870"/>
      <c r="AG37" s="624" t="s">
        <v>1080</v>
      </c>
    </row>
    <row r="38" spans="1:33" s="74" customFormat="1" ht="17.25" customHeight="1" x14ac:dyDescent="0.2">
      <c r="A38" s="406">
        <v>35</v>
      </c>
      <c r="C38" s="1389" t="s">
        <v>438</v>
      </c>
      <c r="D38" s="870"/>
      <c r="E38" s="1390"/>
      <c r="F38" s="1390"/>
      <c r="G38" s="1390"/>
      <c r="H38" s="1390"/>
      <c r="I38" s="1390"/>
      <c r="J38" s="870"/>
      <c r="K38" s="870"/>
      <c r="L38" s="870"/>
      <c r="M38" s="870"/>
      <c r="N38" s="870"/>
      <c r="O38" s="870"/>
      <c r="P38" s="870"/>
      <c r="Q38" s="870"/>
      <c r="R38" s="870"/>
      <c r="S38" s="870"/>
      <c r="T38" s="870">
        <v>61693.628840011181</v>
      </c>
      <c r="U38" s="870">
        <v>16352.520178351277</v>
      </c>
      <c r="V38" s="870">
        <v>10355.131484473566</v>
      </c>
      <c r="W38" s="870">
        <v>-63612.967471008858</v>
      </c>
      <c r="X38" s="870">
        <v>120249.33111390137</v>
      </c>
      <c r="Y38" s="870">
        <v>-22386.966070871586</v>
      </c>
      <c r="Z38" s="870">
        <v>46081.349865010387</v>
      </c>
      <c r="AA38" s="870">
        <v>110889.33107406403</v>
      </c>
      <c r="AB38" s="870">
        <v>64695.273898514803</v>
      </c>
      <c r="AC38" s="870">
        <v>-83730.409930765862</v>
      </c>
      <c r="AD38" s="870">
        <v>-139902.26290385309</v>
      </c>
      <c r="AE38" s="870">
        <v>222696.07082197309</v>
      </c>
      <c r="AF38" s="870"/>
      <c r="AG38" s="624" t="s">
        <v>506</v>
      </c>
    </row>
    <row r="39" spans="1:33" s="74" customFormat="1" ht="17.25" customHeight="1" x14ac:dyDescent="0.2">
      <c r="A39" s="406">
        <v>36</v>
      </c>
      <c r="C39" s="1395" t="s">
        <v>1290</v>
      </c>
      <c r="D39" s="872"/>
      <c r="E39" s="1368"/>
      <c r="F39" s="1368"/>
      <c r="G39" s="1368"/>
      <c r="H39" s="1368"/>
      <c r="I39" s="1368"/>
      <c r="J39" s="872"/>
      <c r="K39" s="872"/>
      <c r="L39" s="872"/>
      <c r="M39" s="872"/>
      <c r="N39" s="872"/>
      <c r="O39" s="872"/>
      <c r="P39" s="872"/>
      <c r="Q39" s="872"/>
      <c r="R39" s="872"/>
      <c r="S39" s="872"/>
      <c r="T39" s="872">
        <v>-3944.3094271999953</v>
      </c>
      <c r="U39" s="872">
        <v>3712.7784898549576</v>
      </c>
      <c r="V39" s="872">
        <v>23649.830854874988</v>
      </c>
      <c r="W39" s="872">
        <v>15999.88307030623</v>
      </c>
      <c r="X39" s="872">
        <v>-8926.7773331509961</v>
      </c>
      <c r="Y39" s="872">
        <v>-25887.511518801159</v>
      </c>
      <c r="Z39" s="872">
        <v>15414.35291814654</v>
      </c>
      <c r="AA39" s="872">
        <v>-12638.552900722847</v>
      </c>
      <c r="AB39" s="872">
        <v>36616.600875554665</v>
      </c>
      <c r="AC39" s="872">
        <v>-52724.712287553288</v>
      </c>
      <c r="AD39" s="872">
        <v>-7178.8262838561086</v>
      </c>
      <c r="AE39" s="872">
        <v>52130.11427586645</v>
      </c>
      <c r="AF39" s="870"/>
      <c r="AG39" s="625" t="s">
        <v>505</v>
      </c>
    </row>
    <row r="40" spans="1:33" s="74" customFormat="1" ht="17.25" customHeight="1" x14ac:dyDescent="0.2">
      <c r="A40" s="406">
        <v>37</v>
      </c>
      <c r="C40" s="1389" t="s">
        <v>1087</v>
      </c>
      <c r="D40" s="870"/>
      <c r="E40" s="1390"/>
      <c r="F40" s="1390"/>
      <c r="G40" s="1390"/>
      <c r="H40" s="1390"/>
      <c r="I40" s="1390"/>
      <c r="J40" s="870"/>
      <c r="K40" s="870"/>
      <c r="L40" s="870"/>
      <c r="M40" s="870"/>
      <c r="N40" s="870"/>
      <c r="O40" s="870"/>
      <c r="P40" s="870"/>
      <c r="Q40" s="870"/>
      <c r="R40" s="870"/>
      <c r="S40" s="870"/>
      <c r="T40" s="870">
        <v>2745139.3632962406</v>
      </c>
      <c r="U40" s="870">
        <v>2692383.5770117063</v>
      </c>
      <c r="V40" s="870">
        <v>2483483.0854377784</v>
      </c>
      <c r="W40" s="870">
        <v>2593389.7823519669</v>
      </c>
      <c r="X40" s="870">
        <v>2882825.2718541175</v>
      </c>
      <c r="Y40" s="870">
        <v>3222814.5879923031</v>
      </c>
      <c r="Z40" s="870">
        <v>2997827.1743915454</v>
      </c>
      <c r="AA40" s="870">
        <v>3230572.1153992563</v>
      </c>
      <c r="AB40" s="870">
        <v>2883806.5448399186</v>
      </c>
      <c r="AC40" s="870">
        <v>2541687.2073800787</v>
      </c>
      <c r="AD40" s="870">
        <v>2840454.9056243449</v>
      </c>
      <c r="AE40" s="870">
        <v>2609338.7048756555</v>
      </c>
      <c r="AF40" s="870"/>
      <c r="AG40" s="623" t="s">
        <v>1081</v>
      </c>
    </row>
    <row r="41" spans="1:33" s="74" customFormat="1" ht="17.25" customHeight="1" x14ac:dyDescent="0.2">
      <c r="A41" s="406">
        <v>38</v>
      </c>
      <c r="C41" s="1389" t="s">
        <v>1086</v>
      </c>
      <c r="D41" s="545"/>
      <c r="E41" s="915"/>
      <c r="F41" s="915"/>
      <c r="G41" s="915"/>
      <c r="H41" s="915"/>
      <c r="I41" s="915"/>
      <c r="J41" s="545"/>
      <c r="K41" s="545"/>
      <c r="L41" s="545"/>
      <c r="M41" s="545"/>
      <c r="N41" s="545"/>
      <c r="O41" s="545"/>
      <c r="P41" s="545"/>
      <c r="Q41" s="545"/>
      <c r="R41" s="545"/>
      <c r="S41" s="545"/>
      <c r="T41" s="545">
        <v>1498309.4756485596</v>
      </c>
      <c r="U41" s="545">
        <v>1617460.2934083566</v>
      </c>
      <c r="V41" s="545">
        <v>1525230.5497045778</v>
      </c>
      <c r="W41" s="545">
        <v>1558506.5533120651</v>
      </c>
      <c r="X41" s="545">
        <v>1651728.7580942493</v>
      </c>
      <c r="Y41" s="545">
        <v>1841237.3870081622</v>
      </c>
      <c r="Z41" s="545">
        <v>1737947.8618720751</v>
      </c>
      <c r="AA41" s="545">
        <v>1931083.2930101845</v>
      </c>
      <c r="AB41" s="545">
        <v>1564202.7659948543</v>
      </c>
      <c r="AC41" s="545">
        <v>1265468.6526022721</v>
      </c>
      <c r="AD41" s="545">
        <v>1388861.9588651434</v>
      </c>
      <c r="AE41" s="545">
        <v>1811289.8341469504</v>
      </c>
      <c r="AF41" s="545"/>
      <c r="AG41" s="624" t="s">
        <v>1424</v>
      </c>
    </row>
    <row r="42" spans="1:33" s="74" customFormat="1" ht="17.25" customHeight="1" thickBot="1" x14ac:dyDescent="0.25">
      <c r="A42" s="406">
        <v>39</v>
      </c>
      <c r="C42" s="1396" t="s">
        <v>760</v>
      </c>
      <c r="D42" s="873"/>
      <c r="E42" s="1397"/>
      <c r="F42" s="1397"/>
      <c r="G42" s="1397"/>
      <c r="H42" s="1397"/>
      <c r="I42" s="1397"/>
      <c r="J42" s="873"/>
      <c r="K42" s="873"/>
      <c r="L42" s="873"/>
      <c r="M42" s="873"/>
      <c r="N42" s="873"/>
      <c r="O42" s="873"/>
      <c r="P42" s="873"/>
      <c r="Q42" s="873"/>
      <c r="R42" s="873"/>
      <c r="S42" s="873"/>
      <c r="T42" s="873">
        <v>1246829.8876476809</v>
      </c>
      <c r="U42" s="873">
        <v>1074923.2836033497</v>
      </c>
      <c r="V42" s="873">
        <v>958252.53573320061</v>
      </c>
      <c r="W42" s="873">
        <v>1034883.2290399019</v>
      </c>
      <c r="X42" s="873">
        <v>1231096.5137598682</v>
      </c>
      <c r="Y42" s="873">
        <v>1381577.2009841409</v>
      </c>
      <c r="Z42" s="873">
        <v>1259879.3125194702</v>
      </c>
      <c r="AA42" s="873">
        <v>1299488.8223890718</v>
      </c>
      <c r="AB42" s="873">
        <v>1319603.7788450643</v>
      </c>
      <c r="AC42" s="873">
        <v>1276218.5547778066</v>
      </c>
      <c r="AD42" s="873">
        <v>1451592.9467592016</v>
      </c>
      <c r="AE42" s="873">
        <v>798048.87072870508</v>
      </c>
      <c r="AF42" s="873"/>
      <c r="AG42" s="626" t="s">
        <v>761</v>
      </c>
    </row>
    <row r="43" spans="1:33" s="74" customFormat="1" ht="17.25" customHeight="1" thickBot="1" x14ac:dyDescent="0.25">
      <c r="A43" s="406">
        <v>40</v>
      </c>
      <c r="C43" s="1398" t="s">
        <v>1762</v>
      </c>
      <c r="D43" s="874"/>
      <c r="E43" s="1399"/>
      <c r="F43" s="1399"/>
      <c r="G43" s="1399"/>
      <c r="H43" s="1399"/>
      <c r="I43" s="1399"/>
      <c r="J43" s="874"/>
      <c r="K43" s="874"/>
      <c r="L43" s="874"/>
      <c r="M43" s="874"/>
      <c r="N43" s="874"/>
      <c r="O43" s="874"/>
      <c r="P43" s="874"/>
      <c r="Q43" s="874"/>
      <c r="R43" s="874"/>
      <c r="S43" s="874"/>
      <c r="T43" s="874">
        <v>16632376.426320529</v>
      </c>
      <c r="U43" s="874">
        <v>16604074.669466181</v>
      </c>
      <c r="V43" s="874">
        <v>16963892.414847139</v>
      </c>
      <c r="W43" s="874">
        <v>16949472.141479794</v>
      </c>
      <c r="X43" s="874">
        <v>17515751.913550768</v>
      </c>
      <c r="Y43" s="874">
        <v>17638754.210979145</v>
      </c>
      <c r="Z43" s="874">
        <v>17881395.423374616</v>
      </c>
      <c r="AA43" s="874">
        <v>18066949.372769244</v>
      </c>
      <c r="AB43" s="874">
        <v>17795889.60130316</v>
      </c>
      <c r="AC43" s="874">
        <v>17207293.86171224</v>
      </c>
      <c r="AD43" s="874">
        <v>17480154.621551663</v>
      </c>
      <c r="AE43" s="874">
        <v>18402789.664964996</v>
      </c>
      <c r="AF43" s="874"/>
      <c r="AG43" s="627" t="s">
        <v>1082</v>
      </c>
    </row>
    <row r="44" spans="1:33" s="74" customFormat="1" ht="17.25" customHeight="1" x14ac:dyDescent="0.2">
      <c r="A44" s="406">
        <v>41</v>
      </c>
      <c r="C44" s="1389" t="s">
        <v>1709</v>
      </c>
      <c r="D44" s="875"/>
      <c r="E44" s="1400"/>
      <c r="F44" s="1400"/>
      <c r="G44" s="1400"/>
      <c r="H44" s="1400"/>
      <c r="I44" s="1400"/>
      <c r="J44" s="875"/>
      <c r="K44" s="875"/>
      <c r="L44" s="875"/>
      <c r="M44" s="875"/>
      <c r="N44" s="875"/>
      <c r="O44" s="875"/>
      <c r="P44" s="875"/>
      <c r="Q44" s="875"/>
      <c r="R44" s="875"/>
      <c r="S44" s="875"/>
      <c r="T44" s="875">
        <v>293143.00385793764</v>
      </c>
      <c r="U44" s="875">
        <v>300737.1718946452</v>
      </c>
      <c r="V44" s="875">
        <v>485537.74498861388</v>
      </c>
      <c r="W44" s="875">
        <v>470760.46317282662</v>
      </c>
      <c r="X44" s="875">
        <v>519481.23049382155</v>
      </c>
      <c r="Y44" s="875">
        <v>481349.76118323149</v>
      </c>
      <c r="Z44" s="875">
        <v>484171.8513607069</v>
      </c>
      <c r="AA44" s="875">
        <v>411776.69500837818</v>
      </c>
      <c r="AB44" s="875">
        <v>512946.82422893791</v>
      </c>
      <c r="AC44" s="875">
        <v>408131.63350507634</v>
      </c>
      <c r="AD44" s="875">
        <v>708668.35717698932</v>
      </c>
      <c r="AE44" s="875">
        <v>814542.96210514195</v>
      </c>
      <c r="AF44" s="875"/>
      <c r="AG44" s="628"/>
    </row>
    <row r="45" spans="1:33" s="74" customFormat="1" ht="17.25" customHeight="1" x14ac:dyDescent="0.2">
      <c r="A45" s="406">
        <v>42</v>
      </c>
      <c r="C45" s="1395" t="s">
        <v>1710</v>
      </c>
      <c r="D45" s="872"/>
      <c r="E45" s="1368"/>
      <c r="F45" s="1368"/>
      <c r="G45" s="1368"/>
      <c r="H45" s="1368"/>
      <c r="I45" s="1368"/>
      <c r="J45" s="872"/>
      <c r="K45" s="872"/>
      <c r="L45" s="872"/>
      <c r="M45" s="872"/>
      <c r="N45" s="872"/>
      <c r="O45" s="872"/>
      <c r="P45" s="872"/>
      <c r="Q45" s="872"/>
      <c r="R45" s="872"/>
      <c r="S45" s="872"/>
      <c r="T45" s="872">
        <v>16925519.430178467</v>
      </c>
      <c r="U45" s="872">
        <v>16904811.841360826</v>
      </c>
      <c r="V45" s="872">
        <v>17449430.159835752</v>
      </c>
      <c r="W45" s="872">
        <v>17420232.604652621</v>
      </c>
      <c r="X45" s="872">
        <v>18035233.144044589</v>
      </c>
      <c r="Y45" s="872">
        <v>18120103.972162377</v>
      </c>
      <c r="Z45" s="872">
        <v>18365567.274735324</v>
      </c>
      <c r="AA45" s="872">
        <v>18478726.067777622</v>
      </c>
      <c r="AB45" s="872">
        <v>18308836.425532099</v>
      </c>
      <c r="AC45" s="872">
        <v>17615425.495217316</v>
      </c>
      <c r="AD45" s="872">
        <v>18188822.978728652</v>
      </c>
      <c r="AE45" s="872">
        <v>19217332.627070136</v>
      </c>
      <c r="AF45" s="872"/>
      <c r="AG45" s="629"/>
    </row>
    <row r="46" spans="1:33" s="20" customFormat="1" ht="15" customHeight="1" x14ac:dyDescent="0.15">
      <c r="C46" s="608" t="s">
        <v>1834</v>
      </c>
      <c r="D46" s="287"/>
      <c r="E46" s="287"/>
      <c r="F46" s="287"/>
      <c r="G46" s="287"/>
      <c r="H46" s="287"/>
      <c r="I46" s="287"/>
      <c r="J46" s="287"/>
      <c r="K46" s="287"/>
      <c r="L46" s="287"/>
      <c r="M46" s="287"/>
      <c r="N46" s="287"/>
      <c r="O46" s="287"/>
      <c r="P46" s="287"/>
      <c r="Q46" s="287"/>
      <c r="R46" s="287"/>
      <c r="S46" s="287"/>
      <c r="T46" s="287"/>
      <c r="V46" s="287"/>
      <c r="W46" s="54"/>
      <c r="Y46" s="30"/>
      <c r="Z46" s="30"/>
      <c r="AA46" s="30"/>
      <c r="AB46" s="30"/>
      <c r="AC46" s="30"/>
      <c r="AD46" s="30"/>
      <c r="AE46" s="30"/>
      <c r="AF46" s="30"/>
      <c r="AG46" s="54"/>
    </row>
    <row r="47" spans="1:33" s="20" customFormat="1" ht="15" customHeight="1" x14ac:dyDescent="0.15">
      <c r="C47" s="608" t="s">
        <v>1835</v>
      </c>
      <c r="D47" s="287"/>
      <c r="E47" s="287"/>
      <c r="F47" s="287"/>
      <c r="G47" s="287"/>
      <c r="H47" s="287"/>
      <c r="I47" s="287"/>
      <c r="K47" s="753"/>
      <c r="L47" s="753"/>
      <c r="M47" s="753"/>
      <c r="N47" s="753"/>
      <c r="O47" s="753"/>
      <c r="P47" s="753"/>
      <c r="Q47" s="753"/>
      <c r="R47" s="753"/>
      <c r="S47" s="753"/>
      <c r="T47" s="753"/>
      <c r="V47" s="287"/>
      <c r="W47" s="54"/>
      <c r="AG47" s="54"/>
    </row>
    <row r="48" spans="1:33" s="20" customFormat="1" ht="38.25" customHeight="1" x14ac:dyDescent="0.2">
      <c r="C48" s="662" t="s">
        <v>540</v>
      </c>
      <c r="D48" s="61"/>
      <c r="E48" s="61"/>
      <c r="F48" s="61"/>
      <c r="G48" s="61"/>
      <c r="H48" s="61"/>
      <c r="I48" s="30"/>
      <c r="V48" s="57"/>
      <c r="W48" s="54"/>
      <c r="AG48" s="54"/>
    </row>
    <row r="49" spans="3:33" s="20" customFormat="1" x14ac:dyDescent="0.2">
      <c r="C49" s="778"/>
      <c r="V49" s="37"/>
      <c r="W49" s="21"/>
      <c r="AG49" s="21"/>
    </row>
    <row r="50" spans="3:33" s="20" customFormat="1" x14ac:dyDescent="0.2">
      <c r="C50" s="779"/>
      <c r="D50" s="56"/>
      <c r="E50" s="229"/>
      <c r="H50" s="56"/>
      <c r="I50" s="56"/>
      <c r="J50" s="229"/>
      <c r="K50" s="56"/>
      <c r="L50" s="56"/>
      <c r="M50" s="56"/>
      <c r="N50" s="56"/>
      <c r="O50" s="1434"/>
      <c r="P50" s="56"/>
      <c r="Q50" s="56"/>
      <c r="R50" s="56"/>
      <c r="S50" s="56"/>
      <c r="T50" s="1434" t="s">
        <v>72</v>
      </c>
      <c r="V50" s="55"/>
      <c r="W50" s="55"/>
      <c r="AG50" s="55" t="s">
        <v>1664</v>
      </c>
    </row>
    <row r="51" spans="3:33" s="74" customFormat="1" ht="17.25" customHeight="1" x14ac:dyDescent="0.2">
      <c r="C51" s="2808" t="s">
        <v>1422</v>
      </c>
      <c r="D51" s="526"/>
      <c r="E51" s="896"/>
      <c r="F51" s="896"/>
      <c r="G51" s="896"/>
      <c r="H51" s="896"/>
      <c r="I51" s="896"/>
      <c r="J51" s="526"/>
      <c r="K51" s="526"/>
      <c r="L51" s="526"/>
      <c r="M51" s="526"/>
      <c r="N51" s="526"/>
      <c r="O51" s="526"/>
      <c r="P51" s="526"/>
      <c r="Q51" s="526"/>
      <c r="R51" s="526"/>
      <c r="S51" s="526"/>
      <c r="T51" s="526" t="s">
        <v>489</v>
      </c>
      <c r="U51" s="526" t="s">
        <v>1232</v>
      </c>
      <c r="V51" s="526" t="s">
        <v>2147</v>
      </c>
      <c r="W51" s="526" t="s">
        <v>414</v>
      </c>
      <c r="X51" s="526" t="s">
        <v>168</v>
      </c>
      <c r="Y51" s="526" t="s">
        <v>428</v>
      </c>
      <c r="Z51" s="526" t="s">
        <v>1668</v>
      </c>
      <c r="AA51" s="526" t="s">
        <v>1677</v>
      </c>
      <c r="AB51" s="526" t="s">
        <v>1776</v>
      </c>
      <c r="AC51" s="526" t="s">
        <v>2148</v>
      </c>
      <c r="AD51" s="526" t="s">
        <v>2149</v>
      </c>
      <c r="AE51" s="526" t="s">
        <v>2150</v>
      </c>
      <c r="AF51" s="2460"/>
      <c r="AG51" s="2760" t="s">
        <v>1242</v>
      </c>
    </row>
    <row r="52" spans="3:33" s="74" customFormat="1" ht="17.25" customHeight="1" x14ac:dyDescent="0.2">
      <c r="C52" s="2809"/>
      <c r="D52" s="527"/>
      <c r="E52" s="898"/>
      <c r="F52" s="898"/>
      <c r="G52" s="898"/>
      <c r="H52" s="898"/>
      <c r="I52" s="898"/>
      <c r="J52" s="527"/>
      <c r="K52" s="527"/>
      <c r="L52" s="527"/>
      <c r="M52" s="527"/>
      <c r="N52" s="527"/>
      <c r="O52" s="527"/>
      <c r="P52" s="527"/>
      <c r="Q52" s="527"/>
      <c r="R52" s="527"/>
      <c r="S52" s="527"/>
      <c r="T52" s="527">
        <v>2011</v>
      </c>
      <c r="U52" s="527">
        <v>2012</v>
      </c>
      <c r="V52" s="527">
        <v>2013</v>
      </c>
      <c r="W52" s="527">
        <v>2014</v>
      </c>
      <c r="X52" s="527">
        <v>2015</v>
      </c>
      <c r="Y52" s="527">
        <v>2016</v>
      </c>
      <c r="Z52" s="527">
        <v>2017</v>
      </c>
      <c r="AA52" s="527">
        <v>2018</v>
      </c>
      <c r="AB52" s="527">
        <v>2019</v>
      </c>
      <c r="AC52" s="527">
        <v>2020</v>
      </c>
      <c r="AD52" s="527">
        <v>2021</v>
      </c>
      <c r="AE52" s="527">
        <v>2022</v>
      </c>
      <c r="AF52" s="1148"/>
      <c r="AG52" s="2761"/>
    </row>
    <row r="53" spans="3:33" s="74" customFormat="1" ht="17.25" customHeight="1" x14ac:dyDescent="0.2">
      <c r="C53" s="1387" t="s">
        <v>1565</v>
      </c>
      <c r="D53" s="248"/>
      <c r="E53" s="934"/>
      <c r="F53" s="893"/>
      <c r="G53" s="893"/>
      <c r="H53" s="893"/>
      <c r="I53" s="893"/>
      <c r="J53" s="773"/>
      <c r="K53" s="248"/>
      <c r="L53" s="248"/>
      <c r="M53" s="248"/>
      <c r="N53" s="248"/>
      <c r="O53" s="734"/>
      <c r="P53" s="248"/>
      <c r="Q53" s="248"/>
      <c r="R53" s="248"/>
      <c r="S53" s="248"/>
      <c r="T53" s="734" t="s">
        <v>71</v>
      </c>
      <c r="U53" s="2418">
        <v>0.81331447589803041</v>
      </c>
      <c r="V53" s="2418">
        <v>2.1252168475896838</v>
      </c>
      <c r="W53" s="2418">
        <v>-1.3733490015629513</v>
      </c>
      <c r="X53" s="2418">
        <v>0.95280650832088032</v>
      </c>
      <c r="Y53" s="2418">
        <v>-0.98328337467634697</v>
      </c>
      <c r="Z53" s="2418">
        <v>1.0654329678712937</v>
      </c>
      <c r="AA53" s="2418">
        <v>-6.9282634576861568E-2</v>
      </c>
      <c r="AB53" s="2418">
        <v>-0.49698532174764498</v>
      </c>
      <c r="AC53" s="2418">
        <v>-3.8843741742047522</v>
      </c>
      <c r="AD53" s="2418">
        <v>2.724449020969244</v>
      </c>
      <c r="AE53" s="2418">
        <v>5.02006765566263</v>
      </c>
      <c r="AF53" s="2418"/>
      <c r="AG53" s="623" t="s">
        <v>1423</v>
      </c>
    </row>
    <row r="54" spans="3:33" s="74" customFormat="1" ht="17.25" customHeight="1" x14ac:dyDescent="0.2">
      <c r="C54" s="1389" t="s">
        <v>1354</v>
      </c>
      <c r="D54" s="248"/>
      <c r="E54" s="934"/>
      <c r="F54" s="893"/>
      <c r="G54" s="893"/>
      <c r="H54" s="893"/>
      <c r="I54" s="893"/>
      <c r="J54" s="773"/>
      <c r="K54" s="248"/>
      <c r="L54" s="248"/>
      <c r="M54" s="248"/>
      <c r="N54" s="248"/>
      <c r="O54" s="773"/>
      <c r="P54" s="248"/>
      <c r="Q54" s="248"/>
      <c r="R54" s="248"/>
      <c r="S54" s="248"/>
      <c r="T54" s="773" t="s">
        <v>71</v>
      </c>
      <c r="U54" s="2418">
        <v>0.73394172594556384</v>
      </c>
      <c r="V54" s="2418">
        <v>2.1763494841675612</v>
      </c>
      <c r="W54" s="2418">
        <v>-1.2296752444014847</v>
      </c>
      <c r="X54" s="2418">
        <v>0.80919952290525732</v>
      </c>
      <c r="Y54" s="2418">
        <v>-1.0655269513930699</v>
      </c>
      <c r="Z54" s="2418">
        <v>1.1076736811328702</v>
      </c>
      <c r="AA54" s="2418">
        <v>0.12836718364130917</v>
      </c>
      <c r="AB54" s="2418">
        <v>-0.67684931969097528</v>
      </c>
      <c r="AC54" s="2418">
        <v>-4.3184165763681559</v>
      </c>
      <c r="AD54" s="2418">
        <v>2.9533321748223429</v>
      </c>
      <c r="AE54" s="2418">
        <v>5.1549081899738614</v>
      </c>
      <c r="AF54" s="2418"/>
      <c r="AG54" s="624" t="s">
        <v>1074</v>
      </c>
    </row>
    <row r="55" spans="3:33" s="74" customFormat="1" ht="17.25" customHeight="1" x14ac:dyDescent="0.2">
      <c r="C55" s="1391" t="s">
        <v>1755</v>
      </c>
      <c r="D55" s="248"/>
      <c r="E55" s="934"/>
      <c r="F55" s="893"/>
      <c r="G55" s="893"/>
      <c r="H55" s="893"/>
      <c r="I55" s="893"/>
      <c r="J55" s="773"/>
      <c r="K55" s="248"/>
      <c r="L55" s="248"/>
      <c r="M55" s="248"/>
      <c r="N55" s="248"/>
      <c r="O55" s="773"/>
      <c r="P55" s="248"/>
      <c r="Q55" s="248"/>
      <c r="R55" s="248"/>
      <c r="S55" s="248"/>
      <c r="T55" s="773" t="s">
        <v>71</v>
      </c>
      <c r="U55" s="2418">
        <v>1.6032942598432465</v>
      </c>
      <c r="V55" s="2418">
        <v>2.1761891855636373</v>
      </c>
      <c r="W55" s="2418">
        <v>1.8905059367978483</v>
      </c>
      <c r="X55" s="2418">
        <v>5.0163559496987808</v>
      </c>
      <c r="Y55" s="2418">
        <v>0.36641594955502121</v>
      </c>
      <c r="Z55" s="2418">
        <v>1.1455410497978269</v>
      </c>
      <c r="AA55" s="2418">
        <v>0.13168205284825873</v>
      </c>
      <c r="AB55" s="2418">
        <v>-3.2680768850801289E-2</v>
      </c>
      <c r="AC55" s="2418">
        <v>0.53965457773637038</v>
      </c>
      <c r="AD55" s="2418">
        <v>1.2385475781619082</v>
      </c>
      <c r="AE55" s="2418">
        <v>3.9553270310666466</v>
      </c>
      <c r="AF55" s="2418"/>
      <c r="AG55" s="624" t="s">
        <v>506</v>
      </c>
    </row>
    <row r="56" spans="3:33" s="74" customFormat="1" ht="17.25" customHeight="1" x14ac:dyDescent="0.2">
      <c r="C56" s="1391" t="s">
        <v>1251</v>
      </c>
      <c r="D56" s="248"/>
      <c r="E56" s="934"/>
      <c r="F56" s="893"/>
      <c r="G56" s="893"/>
      <c r="H56" s="893"/>
      <c r="I56" s="893"/>
      <c r="J56" s="773"/>
      <c r="K56" s="248"/>
      <c r="L56" s="248"/>
      <c r="M56" s="248"/>
      <c r="N56" s="248"/>
      <c r="O56" s="773"/>
      <c r="P56" s="248"/>
      <c r="Q56" s="248"/>
      <c r="R56" s="248"/>
      <c r="S56" s="248"/>
      <c r="T56" s="773" t="s">
        <v>71</v>
      </c>
      <c r="U56" s="2418">
        <v>-1.3094638749944765</v>
      </c>
      <c r="V56" s="2418">
        <v>1.8655646018394201</v>
      </c>
      <c r="W56" s="2418">
        <v>-4.9704673022570205</v>
      </c>
      <c r="X56" s="2418">
        <v>5.1122334296208605</v>
      </c>
      <c r="Y56" s="2418">
        <v>-0.50895660976253421</v>
      </c>
      <c r="Z56" s="2418">
        <v>-0.18441441912463441</v>
      </c>
      <c r="AA56" s="2418">
        <v>-3.4781645368528236</v>
      </c>
      <c r="AB56" s="2418">
        <v>2.2831691934138698</v>
      </c>
      <c r="AC56" s="2418">
        <v>2.8480659247784645</v>
      </c>
      <c r="AD56" s="2418">
        <v>3.2002345697031309</v>
      </c>
      <c r="AE56" s="2418">
        <v>0.41383483097017226</v>
      </c>
      <c r="AF56" s="2418"/>
      <c r="AG56" s="624" t="s">
        <v>505</v>
      </c>
    </row>
    <row r="57" spans="3:33" s="74" customFormat="1" ht="17.25" customHeight="1" x14ac:dyDescent="0.2">
      <c r="C57" s="1391" t="s">
        <v>1252</v>
      </c>
      <c r="D57" s="248"/>
      <c r="E57" s="934"/>
      <c r="F57" s="893"/>
      <c r="G57" s="893"/>
      <c r="H57" s="893"/>
      <c r="I57" s="893"/>
      <c r="J57" s="773"/>
      <c r="K57" s="248"/>
      <c r="L57" s="248"/>
      <c r="M57" s="248"/>
      <c r="N57" s="248"/>
      <c r="O57" s="773"/>
      <c r="P57" s="248"/>
      <c r="Q57" s="248"/>
      <c r="R57" s="248"/>
      <c r="S57" s="248"/>
      <c r="T57" s="773" t="s">
        <v>71</v>
      </c>
      <c r="U57" s="2418">
        <v>4.2085188055849265</v>
      </c>
      <c r="V57" s="2418">
        <v>12.375977661613181</v>
      </c>
      <c r="W57" s="2418">
        <v>1.9341373138702878</v>
      </c>
      <c r="X57" s="2418">
        <v>-0.7857380547543813</v>
      </c>
      <c r="Y57" s="2418">
        <v>-11.997510840579849</v>
      </c>
      <c r="Z57" s="2418">
        <v>-1.6104604674908374</v>
      </c>
      <c r="AA57" s="2418">
        <v>0.86678026863564739</v>
      </c>
      <c r="AB57" s="2418">
        <v>-5.0567437212451161</v>
      </c>
      <c r="AC57" s="2418">
        <v>-7.9920050244147944</v>
      </c>
      <c r="AD57" s="2418">
        <v>2.5622088481490168</v>
      </c>
      <c r="AE57" s="2418">
        <v>14.953720344306598</v>
      </c>
      <c r="AF57" s="2418"/>
      <c r="AG57" s="624" t="s">
        <v>503</v>
      </c>
    </row>
    <row r="58" spans="3:33" s="74" customFormat="1" ht="17.25" customHeight="1" x14ac:dyDescent="0.2">
      <c r="C58" s="1391" t="s">
        <v>1836</v>
      </c>
      <c r="D58" s="248"/>
      <c r="E58" s="934"/>
      <c r="F58" s="893"/>
      <c r="G58" s="893"/>
      <c r="H58" s="893"/>
      <c r="I58" s="893"/>
      <c r="J58" s="773"/>
      <c r="K58" s="248"/>
      <c r="L58" s="248"/>
      <c r="M58" s="248"/>
      <c r="N58" s="248"/>
      <c r="O58" s="773"/>
      <c r="P58" s="248"/>
      <c r="Q58" s="248"/>
      <c r="R58" s="248"/>
      <c r="S58" s="248"/>
      <c r="T58" s="773" t="s">
        <v>71</v>
      </c>
      <c r="U58" s="2418">
        <v>1.3182760299962126</v>
      </c>
      <c r="V58" s="2418">
        <v>0.79290843408277301</v>
      </c>
      <c r="W58" s="2418">
        <v>-1.2337066324615398</v>
      </c>
      <c r="X58" s="2418">
        <v>-1.9375599671738741</v>
      </c>
      <c r="Y58" s="2418">
        <v>-0.78006243833599331</v>
      </c>
      <c r="Z58" s="2418">
        <v>1.2515270422408298</v>
      </c>
      <c r="AA58" s="2418">
        <v>-0.10294539249028345</v>
      </c>
      <c r="AB58" s="2418">
        <v>-1.0503990799536345</v>
      </c>
      <c r="AC58" s="2418">
        <v>1.0134955721347705</v>
      </c>
      <c r="AD58" s="2418">
        <v>2.5086382630091331</v>
      </c>
      <c r="AE58" s="2418">
        <v>3.1107516448056316</v>
      </c>
      <c r="AF58" s="2418"/>
      <c r="AG58" s="624" t="s">
        <v>560</v>
      </c>
    </row>
    <row r="59" spans="3:33" s="74" customFormat="1" ht="17.25" customHeight="1" x14ac:dyDescent="0.2">
      <c r="C59" s="1391" t="s">
        <v>1254</v>
      </c>
      <c r="D59" s="248"/>
      <c r="E59" s="934"/>
      <c r="F59" s="893"/>
      <c r="G59" s="893"/>
      <c r="H59" s="893"/>
      <c r="I59" s="893"/>
      <c r="J59" s="773"/>
      <c r="K59" s="248"/>
      <c r="L59" s="248"/>
      <c r="M59" s="248"/>
      <c r="N59" s="248"/>
      <c r="O59" s="773"/>
      <c r="P59" s="248"/>
      <c r="Q59" s="248"/>
      <c r="R59" s="248"/>
      <c r="S59" s="248"/>
      <c r="T59" s="773" t="s">
        <v>71</v>
      </c>
      <c r="U59" s="2418">
        <v>2.2182105402347441</v>
      </c>
      <c r="V59" s="2418">
        <v>14.242410392683812</v>
      </c>
      <c r="W59" s="2418">
        <v>-4.0750236413429448</v>
      </c>
      <c r="X59" s="2418">
        <v>0.87337822943565069</v>
      </c>
      <c r="Y59" s="2418">
        <v>-1.7351807093882399</v>
      </c>
      <c r="Z59" s="2418">
        <v>1.0241193448451424</v>
      </c>
      <c r="AA59" s="2418">
        <v>0.14825828564251076</v>
      </c>
      <c r="AB59" s="2418">
        <v>-0.9754465273871693</v>
      </c>
      <c r="AC59" s="2418">
        <v>7.1887224577322106</v>
      </c>
      <c r="AD59" s="2418">
        <v>6.9394978465038282</v>
      </c>
      <c r="AE59" s="2418">
        <v>8.1496985365291597</v>
      </c>
      <c r="AF59" s="2418"/>
      <c r="AG59" s="624" t="s">
        <v>559</v>
      </c>
    </row>
    <row r="60" spans="3:33" s="74" customFormat="1" ht="17.25" customHeight="1" x14ac:dyDescent="0.2">
      <c r="C60" s="1391" t="s">
        <v>1253</v>
      </c>
      <c r="D60" s="248"/>
      <c r="E60" s="934"/>
      <c r="F60" s="893"/>
      <c r="G60" s="893"/>
      <c r="H60" s="893"/>
      <c r="I60" s="893"/>
      <c r="J60" s="773"/>
      <c r="K60" s="248"/>
      <c r="L60" s="248"/>
      <c r="M60" s="248"/>
      <c r="N60" s="248"/>
      <c r="O60" s="773"/>
      <c r="P60" s="248"/>
      <c r="Q60" s="248"/>
      <c r="R60" s="248"/>
      <c r="S60" s="248"/>
      <c r="T60" s="773" t="s">
        <v>71</v>
      </c>
      <c r="U60" s="2418">
        <v>-2.1634488072100333</v>
      </c>
      <c r="V60" s="2418">
        <v>-0.15398226861170761</v>
      </c>
      <c r="W60" s="2418">
        <v>-1.1232336630451645</v>
      </c>
      <c r="X60" s="2418">
        <v>2.1781398556507403</v>
      </c>
      <c r="Y60" s="2418">
        <v>-3.5980163805986787</v>
      </c>
      <c r="Z60" s="2418">
        <v>2.2266602956833248</v>
      </c>
      <c r="AA60" s="2418">
        <v>2.109144565744403</v>
      </c>
      <c r="AB60" s="2418">
        <v>2.5852482226266682</v>
      </c>
      <c r="AC60" s="2418">
        <v>6.9202618165069785</v>
      </c>
      <c r="AD60" s="2418">
        <v>2.2460516740337777</v>
      </c>
      <c r="AE60" s="2418">
        <v>3.2856856016362679</v>
      </c>
      <c r="AF60" s="2418"/>
      <c r="AG60" s="624" t="s">
        <v>558</v>
      </c>
    </row>
    <row r="61" spans="3:33" s="74" customFormat="1" ht="17.25" customHeight="1" x14ac:dyDescent="0.2">
      <c r="C61" s="1391" t="s">
        <v>1255</v>
      </c>
      <c r="D61" s="248"/>
      <c r="E61" s="934"/>
      <c r="F61" s="893"/>
      <c r="G61" s="893"/>
      <c r="H61" s="893"/>
      <c r="I61" s="893"/>
      <c r="J61" s="773"/>
      <c r="K61" s="248"/>
      <c r="L61" s="248"/>
      <c r="M61" s="248"/>
      <c r="N61" s="248"/>
      <c r="O61" s="773"/>
      <c r="P61" s="248"/>
      <c r="Q61" s="248"/>
      <c r="R61" s="248"/>
      <c r="S61" s="248"/>
      <c r="T61" s="773" t="s">
        <v>71</v>
      </c>
      <c r="U61" s="2418">
        <v>3.730894113935701</v>
      </c>
      <c r="V61" s="2418">
        <v>1.6313694348383256</v>
      </c>
      <c r="W61" s="2418">
        <v>-2.5562427514026265</v>
      </c>
      <c r="X61" s="2418">
        <v>-4.887452368759682</v>
      </c>
      <c r="Y61" s="2418">
        <v>3.1296123990035563</v>
      </c>
      <c r="Z61" s="2418">
        <v>3.0327594880181552</v>
      </c>
      <c r="AA61" s="2418">
        <v>1.8194919466429038</v>
      </c>
      <c r="AB61" s="2418">
        <v>-3.3028242473951086</v>
      </c>
      <c r="AC61" s="2418">
        <v>-21.28190179941123</v>
      </c>
      <c r="AD61" s="2418">
        <v>6.5880734740009217E-3</v>
      </c>
      <c r="AE61" s="2418">
        <v>8.2869652191800203</v>
      </c>
      <c r="AF61" s="2418"/>
      <c r="AG61" s="624" t="s">
        <v>557</v>
      </c>
    </row>
    <row r="62" spans="3:33" s="74" customFormat="1" ht="17.25" customHeight="1" x14ac:dyDescent="0.2">
      <c r="C62" s="1391" t="s">
        <v>1756</v>
      </c>
      <c r="D62" s="248"/>
      <c r="E62" s="934"/>
      <c r="F62" s="893"/>
      <c r="G62" s="893"/>
      <c r="H62" s="893"/>
      <c r="I62" s="893"/>
      <c r="J62" s="773"/>
      <c r="K62" s="248"/>
      <c r="L62" s="248"/>
      <c r="M62" s="248"/>
      <c r="N62" s="248"/>
      <c r="O62" s="773"/>
      <c r="P62" s="248"/>
      <c r="Q62" s="248"/>
      <c r="R62" s="248"/>
      <c r="S62" s="248"/>
      <c r="T62" s="773" t="s">
        <v>71</v>
      </c>
      <c r="U62" s="2418">
        <v>-5.0161682152568225</v>
      </c>
      <c r="V62" s="2418">
        <v>9.7579880720585201</v>
      </c>
      <c r="W62" s="2418">
        <v>0.97704086944319091</v>
      </c>
      <c r="X62" s="2418">
        <v>-1.3897652609599409</v>
      </c>
      <c r="Y62" s="2418">
        <v>-0.293252201444405</v>
      </c>
      <c r="Z62" s="2418">
        <v>1.4710155066604669</v>
      </c>
      <c r="AA62" s="2418">
        <v>1.8660290094186571</v>
      </c>
      <c r="AB62" s="2418">
        <v>-2.0161961244235416</v>
      </c>
      <c r="AC62" s="2418">
        <v>10.37708606412111</v>
      </c>
      <c r="AD62" s="2418">
        <v>0.95173086369340076</v>
      </c>
      <c r="AE62" s="2418">
        <v>2.2913250135020879</v>
      </c>
      <c r="AF62" s="2418"/>
      <c r="AG62" s="624" t="s">
        <v>556</v>
      </c>
    </row>
    <row r="63" spans="3:33" s="74" customFormat="1" ht="17.25" customHeight="1" x14ac:dyDescent="0.2">
      <c r="C63" s="1391" t="s">
        <v>1764</v>
      </c>
      <c r="D63" s="248"/>
      <c r="E63" s="934"/>
      <c r="F63" s="893"/>
      <c r="G63" s="893"/>
      <c r="H63" s="893"/>
      <c r="I63" s="893"/>
      <c r="J63" s="773"/>
      <c r="K63" s="248"/>
      <c r="L63" s="248"/>
      <c r="M63" s="248"/>
      <c r="N63" s="248"/>
      <c r="O63" s="773"/>
      <c r="P63" s="248"/>
      <c r="Q63" s="248"/>
      <c r="R63" s="248"/>
      <c r="S63" s="248"/>
      <c r="T63" s="773" t="s">
        <v>71</v>
      </c>
      <c r="U63" s="2418">
        <v>2.5657862961228517</v>
      </c>
      <c r="V63" s="2418">
        <v>3.7081997804339295</v>
      </c>
      <c r="W63" s="2418">
        <v>2.9469371825123547</v>
      </c>
      <c r="X63" s="2418">
        <v>3.0011547588166154</v>
      </c>
      <c r="Y63" s="2418">
        <v>-4.439300255852463</v>
      </c>
      <c r="Z63" s="2418">
        <v>-0.50203992539079589</v>
      </c>
      <c r="AA63" s="2418">
        <v>-0.75258409846240548</v>
      </c>
      <c r="AB63" s="2418">
        <v>-2.1661267537483098</v>
      </c>
      <c r="AC63" s="2418">
        <v>-5.670382958673958</v>
      </c>
      <c r="AD63" s="2418">
        <v>6.8412335691110604</v>
      </c>
      <c r="AE63" s="2418">
        <v>4.2610749243934709</v>
      </c>
      <c r="AF63" s="2418"/>
      <c r="AG63" s="624" t="s">
        <v>555</v>
      </c>
    </row>
    <row r="64" spans="3:33" s="74" customFormat="1" ht="17.25" customHeight="1" x14ac:dyDescent="0.2">
      <c r="C64" s="1391" t="s">
        <v>1758</v>
      </c>
      <c r="D64" s="248"/>
      <c r="E64" s="934"/>
      <c r="F64" s="893"/>
      <c r="G64" s="893"/>
      <c r="H64" s="893"/>
      <c r="I64" s="893"/>
      <c r="J64" s="773"/>
      <c r="K64" s="248"/>
      <c r="L64" s="248"/>
      <c r="M64" s="248"/>
      <c r="N64" s="248"/>
      <c r="O64" s="773"/>
      <c r="P64" s="248"/>
      <c r="Q64" s="248"/>
      <c r="R64" s="248"/>
      <c r="S64" s="248"/>
      <c r="T64" s="773" t="s">
        <v>71</v>
      </c>
      <c r="U64" s="2418">
        <v>-5.6822304757372262</v>
      </c>
      <c r="V64" s="2418">
        <v>-6.0219174099058197</v>
      </c>
      <c r="W64" s="2418">
        <v>-3.4262298193852292</v>
      </c>
      <c r="X64" s="2418">
        <v>-1.5995513138529094</v>
      </c>
      <c r="Y64" s="2418">
        <v>-4.2040589121415506</v>
      </c>
      <c r="Z64" s="2418">
        <v>-4.8908643351935339</v>
      </c>
      <c r="AA64" s="2418">
        <v>-3.5669239695283683</v>
      </c>
      <c r="AB64" s="2418">
        <v>-5.8357038734709876</v>
      </c>
      <c r="AC64" s="2418">
        <v>-1.8453447690503499</v>
      </c>
      <c r="AD64" s="2418">
        <v>1.9730969946943011</v>
      </c>
      <c r="AE64" s="2418">
        <v>1.3241282570475743</v>
      </c>
      <c r="AF64" s="2418"/>
      <c r="AG64" s="624" t="s">
        <v>554</v>
      </c>
    </row>
    <row r="65" spans="3:33" s="74" customFormat="1" ht="17.25" customHeight="1" x14ac:dyDescent="0.2">
      <c r="C65" s="1391" t="s">
        <v>1759</v>
      </c>
      <c r="D65" s="248"/>
      <c r="E65" s="934"/>
      <c r="F65" s="893"/>
      <c r="G65" s="893"/>
      <c r="H65" s="893"/>
      <c r="I65" s="893"/>
      <c r="J65" s="773"/>
      <c r="K65" s="248"/>
      <c r="L65" s="248"/>
      <c r="M65" s="248"/>
      <c r="N65" s="248"/>
      <c r="O65" s="773"/>
      <c r="P65" s="248"/>
      <c r="Q65" s="248"/>
      <c r="R65" s="248"/>
      <c r="S65" s="248"/>
      <c r="T65" s="773" t="s">
        <v>71</v>
      </c>
      <c r="U65" s="2418">
        <v>0.2419205733177332</v>
      </c>
      <c r="V65" s="2418">
        <v>0.85846734865988594</v>
      </c>
      <c r="W65" s="2418">
        <v>1.3387305157296581</v>
      </c>
      <c r="X65" s="2418">
        <v>0.4190862171194798</v>
      </c>
      <c r="Y65" s="2418">
        <v>-0.52690236657502165</v>
      </c>
      <c r="Z65" s="2418">
        <v>-2.7158687305623208</v>
      </c>
      <c r="AA65" s="2418">
        <v>-3.9469154814755769</v>
      </c>
      <c r="AB65" s="2418">
        <v>-4.6193975569492451</v>
      </c>
      <c r="AC65" s="2418">
        <v>-26.927040129343325</v>
      </c>
      <c r="AD65" s="2418">
        <v>-4.5429479356802975</v>
      </c>
      <c r="AE65" s="2418">
        <v>21.933253386220919</v>
      </c>
      <c r="AF65" s="2418"/>
      <c r="AG65" s="624" t="s">
        <v>521</v>
      </c>
    </row>
    <row r="66" spans="3:33" s="74" customFormat="1" ht="17.25" customHeight="1" x14ac:dyDescent="0.2">
      <c r="C66" s="1391" t="s">
        <v>1712</v>
      </c>
      <c r="D66" s="248"/>
      <c r="E66" s="934"/>
      <c r="F66" s="893"/>
      <c r="G66" s="893"/>
      <c r="H66" s="893"/>
      <c r="I66" s="893"/>
      <c r="J66" s="773"/>
      <c r="K66" s="248"/>
      <c r="L66" s="248"/>
      <c r="M66" s="248"/>
      <c r="N66" s="248"/>
      <c r="O66" s="773"/>
      <c r="P66" s="248"/>
      <c r="Q66" s="248"/>
      <c r="R66" s="248"/>
      <c r="S66" s="248"/>
      <c r="T66" s="773" t="s">
        <v>71</v>
      </c>
      <c r="U66" s="2418">
        <v>2.9566018860909038</v>
      </c>
      <c r="V66" s="2418">
        <v>-3.0362533299497341</v>
      </c>
      <c r="W66" s="2418">
        <v>-7.6653983238023855</v>
      </c>
      <c r="X66" s="2418">
        <v>11.495680604999592</v>
      </c>
      <c r="Y66" s="2418">
        <v>-1.8455575036209204</v>
      </c>
      <c r="Z66" s="2418">
        <v>2.8131254722808086</v>
      </c>
      <c r="AA66" s="2418">
        <v>-2.4949890209834624</v>
      </c>
      <c r="AB66" s="2418">
        <v>8.9064621471819816</v>
      </c>
      <c r="AC66" s="2418">
        <v>-2.5177606781022877</v>
      </c>
      <c r="AD66" s="2418">
        <v>9.6285155521294019</v>
      </c>
      <c r="AE66" s="2418">
        <v>-2.0193904101124094</v>
      </c>
      <c r="AF66" s="2418"/>
      <c r="AG66" s="624" t="s">
        <v>523</v>
      </c>
    </row>
    <row r="67" spans="3:33" s="74" customFormat="1" ht="17.25" customHeight="1" x14ac:dyDescent="0.2">
      <c r="C67" s="1391" t="s">
        <v>1763</v>
      </c>
      <c r="D67" s="248"/>
      <c r="E67" s="934"/>
      <c r="F67" s="893"/>
      <c r="G67" s="893"/>
      <c r="H67" s="893"/>
      <c r="I67" s="893"/>
      <c r="J67" s="773"/>
      <c r="K67" s="248"/>
      <c r="L67" s="248"/>
      <c r="M67" s="248"/>
      <c r="N67" s="248"/>
      <c r="O67" s="773"/>
      <c r="P67" s="248"/>
      <c r="Q67" s="248"/>
      <c r="R67" s="248"/>
      <c r="S67" s="248"/>
      <c r="T67" s="773" t="s">
        <v>71</v>
      </c>
      <c r="U67" s="2418">
        <v>-4.637500796735794</v>
      </c>
      <c r="V67" s="2418">
        <v>-0.25590497348512153</v>
      </c>
      <c r="W67" s="2418">
        <v>-6.3510564821259052</v>
      </c>
      <c r="X67" s="2418">
        <v>4.0578987184696436</v>
      </c>
      <c r="Y67" s="2418">
        <v>-1.6045991553311767</v>
      </c>
      <c r="Z67" s="2418">
        <v>3.0382340742684866</v>
      </c>
      <c r="AA67" s="2418">
        <v>3.4829381010520688</v>
      </c>
      <c r="AB67" s="2418">
        <v>2.7554749237112874</v>
      </c>
      <c r="AC67" s="2418">
        <v>-9.7244983903897459</v>
      </c>
      <c r="AD67" s="2418">
        <v>8.9256604319019939</v>
      </c>
      <c r="AE67" s="2418">
        <v>7.5589238324329733</v>
      </c>
      <c r="AF67" s="2418"/>
      <c r="AG67" s="624" t="s">
        <v>1713</v>
      </c>
    </row>
    <row r="68" spans="3:33" s="74" customFormat="1" ht="17.25" customHeight="1" x14ac:dyDescent="0.2">
      <c r="C68" s="1391" t="s">
        <v>1283</v>
      </c>
      <c r="D68" s="248"/>
      <c r="E68" s="934"/>
      <c r="F68" s="893"/>
      <c r="G68" s="893"/>
      <c r="H68" s="893"/>
      <c r="I68" s="893"/>
      <c r="J68" s="773"/>
      <c r="K68" s="248"/>
      <c r="L68" s="248"/>
      <c r="M68" s="248"/>
      <c r="N68" s="248"/>
      <c r="O68" s="773"/>
      <c r="P68" s="248"/>
      <c r="Q68" s="248"/>
      <c r="R68" s="248"/>
      <c r="S68" s="248"/>
      <c r="T68" s="773"/>
      <c r="U68" s="2418"/>
      <c r="V68" s="2418"/>
      <c r="W68" s="2418"/>
      <c r="X68" s="2418"/>
      <c r="Y68" s="2418"/>
      <c r="Z68" s="2418"/>
      <c r="AA68" s="2418"/>
      <c r="AB68" s="2418"/>
      <c r="AC68" s="2418"/>
      <c r="AD68" s="2418"/>
      <c r="AE68" s="2418"/>
      <c r="AF68" s="2418"/>
      <c r="AG68" s="624"/>
    </row>
    <row r="69" spans="3:33" s="74" customFormat="1" ht="17.25" customHeight="1" x14ac:dyDescent="0.2">
      <c r="C69" s="1391" t="s">
        <v>31</v>
      </c>
      <c r="D69" s="248"/>
      <c r="E69" s="934"/>
      <c r="F69" s="893"/>
      <c r="G69" s="893"/>
      <c r="H69" s="893"/>
      <c r="I69" s="893"/>
      <c r="J69" s="773"/>
      <c r="K69" s="248"/>
      <c r="L69" s="248"/>
      <c r="M69" s="248"/>
      <c r="N69" s="248"/>
      <c r="O69" s="773"/>
      <c r="P69" s="248"/>
      <c r="Q69" s="248"/>
      <c r="R69" s="248"/>
      <c r="S69" s="248"/>
      <c r="T69" s="773" t="s">
        <v>71</v>
      </c>
      <c r="U69" s="2418">
        <v>0.60943960677317666</v>
      </c>
      <c r="V69" s="2418">
        <v>2.4015865349487742</v>
      </c>
      <c r="W69" s="2418">
        <v>-1.3245229617926957</v>
      </c>
      <c r="X69" s="2418">
        <v>1.179795885372914</v>
      </c>
      <c r="Y69" s="2418">
        <v>-1.1259489451476701</v>
      </c>
      <c r="Z69" s="2418">
        <v>1.5358897063668886</v>
      </c>
      <c r="AA69" s="2418">
        <v>0.28521043111404687</v>
      </c>
      <c r="AB69" s="2418">
        <v>-0.5984417027473321</v>
      </c>
      <c r="AC69" s="2418">
        <v>-5.5448600680859439</v>
      </c>
      <c r="AD69" s="2418">
        <v>3.3515010576457449</v>
      </c>
      <c r="AE69" s="2418">
        <v>6.0777639238649872</v>
      </c>
      <c r="AF69" s="2418"/>
      <c r="AG69" s="624"/>
    </row>
    <row r="70" spans="3:33" s="74" customFormat="1" ht="17.25" customHeight="1" x14ac:dyDescent="0.2">
      <c r="C70" s="1391" t="s">
        <v>32</v>
      </c>
      <c r="D70" s="248"/>
      <c r="E70" s="934"/>
      <c r="F70" s="893"/>
      <c r="G70" s="893"/>
      <c r="H70" s="893"/>
      <c r="I70" s="893"/>
      <c r="J70" s="773"/>
      <c r="K70" s="248"/>
      <c r="L70" s="248"/>
      <c r="M70" s="248"/>
      <c r="N70" s="248"/>
      <c r="O70" s="773"/>
      <c r="P70" s="248"/>
      <c r="Q70" s="248"/>
      <c r="R70" s="248"/>
      <c r="S70" s="248"/>
      <c r="T70" s="773" t="s">
        <v>71</v>
      </c>
      <c r="U70" s="2418">
        <v>1.27636442463952</v>
      </c>
      <c r="V70" s="2418">
        <v>1.2015134579255182</v>
      </c>
      <c r="W70" s="2418">
        <v>-0.8143022090783214</v>
      </c>
      <c r="X70" s="2418">
        <v>-0.80542948414199511</v>
      </c>
      <c r="Y70" s="2418">
        <v>-0.79700948090738466</v>
      </c>
      <c r="Z70" s="2418">
        <v>-0.78902339924425968</v>
      </c>
      <c r="AA70" s="2418">
        <v>-0.58261830953192373</v>
      </c>
      <c r="AB70" s="2418">
        <v>-1.0353811656251155</v>
      </c>
      <c r="AC70" s="2418">
        <v>1.3144603461688664</v>
      </c>
      <c r="AD70" s="2418">
        <v>1.248411426524787</v>
      </c>
      <c r="AE70" s="2418">
        <v>1.1212484073270579</v>
      </c>
      <c r="AF70" s="2418"/>
      <c r="AG70" s="624"/>
    </row>
    <row r="71" spans="3:33" s="74" customFormat="1" ht="17.25" customHeight="1" x14ac:dyDescent="0.2">
      <c r="C71" s="1389" t="s">
        <v>1355</v>
      </c>
      <c r="D71" s="248"/>
      <c r="E71" s="934"/>
      <c r="F71" s="893"/>
      <c r="G71" s="893"/>
      <c r="H71" s="893"/>
      <c r="I71" s="893"/>
      <c r="J71" s="773"/>
      <c r="K71" s="248"/>
      <c r="L71" s="248"/>
      <c r="M71" s="248"/>
      <c r="N71" s="248"/>
      <c r="O71" s="773"/>
      <c r="P71" s="248"/>
      <c r="Q71" s="248"/>
      <c r="R71" s="248"/>
      <c r="S71" s="248"/>
      <c r="T71" s="773" t="s">
        <v>71</v>
      </c>
      <c r="U71" s="2418">
        <v>4.886071938816916</v>
      </c>
      <c r="V71" s="2418">
        <v>-0.39462518074272479</v>
      </c>
      <c r="W71" s="2418">
        <v>-8.6364182590065184</v>
      </c>
      <c r="X71" s="2418">
        <v>8.8010355117714703</v>
      </c>
      <c r="Y71" s="2418">
        <v>3.1812392698772562</v>
      </c>
      <c r="Z71" s="2418">
        <v>-0.98545240107801302</v>
      </c>
      <c r="AA71" s="2418">
        <v>-9.8685063742644079</v>
      </c>
      <c r="AB71" s="2418">
        <v>9.4095105525491718</v>
      </c>
      <c r="AC71" s="2418">
        <v>17.817807325196377</v>
      </c>
      <c r="AD71" s="2418">
        <v>-6.5695469494075454</v>
      </c>
      <c r="AE71" s="2418">
        <v>-1.0133177470066923</v>
      </c>
      <c r="AF71" s="2418"/>
      <c r="AG71" s="624" t="s">
        <v>1075</v>
      </c>
    </row>
    <row r="72" spans="3:33" s="74" customFormat="1" ht="17.25" customHeight="1" x14ac:dyDescent="0.2">
      <c r="C72" s="1393" t="s">
        <v>1760</v>
      </c>
      <c r="D72" s="807"/>
      <c r="E72" s="1122"/>
      <c r="F72" s="891"/>
      <c r="G72" s="891"/>
      <c r="H72" s="891"/>
      <c r="I72" s="891"/>
      <c r="J72" s="894"/>
      <c r="K72" s="807"/>
      <c r="L72" s="807"/>
      <c r="M72" s="807"/>
      <c r="N72" s="807"/>
      <c r="O72" s="894"/>
      <c r="P72" s="807"/>
      <c r="Q72" s="807"/>
      <c r="R72" s="807"/>
      <c r="S72" s="807"/>
      <c r="T72" s="894" t="s">
        <v>71</v>
      </c>
      <c r="U72" s="2406">
        <v>-0.10235956061434015</v>
      </c>
      <c r="V72" s="2406">
        <v>0.24212594639292373</v>
      </c>
      <c r="W72" s="2406">
        <v>2.271299712404784</v>
      </c>
      <c r="X72" s="2406">
        <v>2.179094377387214</v>
      </c>
      <c r="Y72" s="2406">
        <v>0.35780430238081529</v>
      </c>
      <c r="Z72" s="2406">
        <v>6.4555955317402436E-3</v>
      </c>
      <c r="AA72" s="2406">
        <v>1.5726118037160175</v>
      </c>
      <c r="AB72" s="2406">
        <v>1.2621991629739648</v>
      </c>
      <c r="AC72" s="2406">
        <v>23.211359373089536</v>
      </c>
      <c r="AD72" s="2406">
        <v>-12.96890336000509</v>
      </c>
      <c r="AE72" s="2406">
        <v>1.1347483518478141</v>
      </c>
      <c r="AF72" s="2406"/>
      <c r="AG72" s="1324" t="s">
        <v>1433</v>
      </c>
    </row>
    <row r="73" spans="3:33" s="74" customFormat="1" ht="17.25" customHeight="1" x14ac:dyDescent="0.2">
      <c r="C73" s="1389" t="s">
        <v>1352</v>
      </c>
      <c r="D73" s="248"/>
      <c r="E73" s="934"/>
      <c r="F73" s="893"/>
      <c r="G73" s="893"/>
      <c r="H73" s="893"/>
      <c r="I73" s="893"/>
      <c r="J73" s="773"/>
      <c r="K73" s="248"/>
      <c r="L73" s="248"/>
      <c r="M73" s="248"/>
      <c r="N73" s="248"/>
      <c r="O73" s="773"/>
      <c r="P73" s="248"/>
      <c r="Q73" s="248"/>
      <c r="R73" s="248"/>
      <c r="S73" s="248"/>
      <c r="T73" s="773" t="s">
        <v>71</v>
      </c>
      <c r="U73" s="2418">
        <v>-1.0176797591096909</v>
      </c>
      <c r="V73" s="2418">
        <v>10.262160954558874</v>
      </c>
      <c r="W73" s="2418">
        <v>-1.307407115464454</v>
      </c>
      <c r="X73" s="2418">
        <v>3.7349190522429687</v>
      </c>
      <c r="Y73" s="2418">
        <v>-3.3243628171208073</v>
      </c>
      <c r="Z73" s="2418">
        <v>9.1430884592245132</v>
      </c>
      <c r="AA73" s="2418">
        <v>-1.6289647272920149</v>
      </c>
      <c r="AB73" s="2418">
        <v>2.023594361808545</v>
      </c>
      <c r="AC73" s="2418">
        <v>-9.2148921377679933</v>
      </c>
      <c r="AD73" s="2418">
        <v>2.3683947901399494</v>
      </c>
      <c r="AE73" s="2418">
        <v>17.004405102030983</v>
      </c>
      <c r="AF73" s="2418"/>
      <c r="AG73" s="623" t="s">
        <v>1076</v>
      </c>
    </row>
    <row r="74" spans="3:33" s="74" customFormat="1" ht="17.25" customHeight="1" x14ac:dyDescent="0.2">
      <c r="C74" s="1389" t="s">
        <v>1291</v>
      </c>
      <c r="D74" s="248"/>
      <c r="E74" s="934"/>
      <c r="F74" s="893"/>
      <c r="G74" s="893"/>
      <c r="H74" s="893"/>
      <c r="I74" s="893"/>
      <c r="J74" s="773"/>
      <c r="K74" s="248"/>
      <c r="L74" s="248"/>
      <c r="M74" s="248"/>
      <c r="N74" s="248"/>
      <c r="O74" s="773"/>
      <c r="P74" s="248"/>
      <c r="Q74" s="248"/>
      <c r="R74" s="248"/>
      <c r="S74" s="248"/>
      <c r="T74" s="773" t="s">
        <v>71</v>
      </c>
      <c r="U74" s="2418">
        <v>-3.9376119761891371E-2</v>
      </c>
      <c r="V74" s="2418">
        <v>9.9487243306782602</v>
      </c>
      <c r="W74" s="2418">
        <v>0.64036341851967382</v>
      </c>
      <c r="X74" s="2418">
        <v>-9.690085549146632E-2</v>
      </c>
      <c r="Y74" s="2418">
        <v>0.39619682048754878</v>
      </c>
      <c r="Z74" s="2418">
        <v>6.4287725535785434</v>
      </c>
      <c r="AA74" s="2418">
        <v>-2.4722832465225886</v>
      </c>
      <c r="AB74" s="2418">
        <v>1.999023115484122</v>
      </c>
      <c r="AC74" s="2418">
        <v>-4.0859520356502195</v>
      </c>
      <c r="AD74" s="2418">
        <v>2.5414877646720457</v>
      </c>
      <c r="AE74" s="2418">
        <v>6.801643544251279</v>
      </c>
      <c r="AF74" s="2418"/>
      <c r="AG74" s="624" t="s">
        <v>577</v>
      </c>
    </row>
    <row r="75" spans="3:33" s="74" customFormat="1" ht="17.25" customHeight="1" x14ac:dyDescent="0.2">
      <c r="C75" s="1389" t="s">
        <v>433</v>
      </c>
      <c r="D75" s="248"/>
      <c r="E75" s="934"/>
      <c r="F75" s="893"/>
      <c r="G75" s="893"/>
      <c r="H75" s="893"/>
      <c r="I75" s="893"/>
      <c r="J75" s="773"/>
      <c r="K75" s="248"/>
      <c r="L75" s="248"/>
      <c r="M75" s="248"/>
      <c r="N75" s="248"/>
      <c r="O75" s="773"/>
      <c r="P75" s="248"/>
      <c r="Q75" s="248"/>
      <c r="R75" s="248"/>
      <c r="S75" s="248"/>
      <c r="T75" s="773" t="s">
        <v>71</v>
      </c>
      <c r="U75" s="2418">
        <v>0.36164311444768504</v>
      </c>
      <c r="V75" s="2418">
        <v>8.7892365164826458</v>
      </c>
      <c r="W75" s="2418">
        <v>2.0078208070894776</v>
      </c>
      <c r="X75" s="2418">
        <v>0.37444490474158876</v>
      </c>
      <c r="Y75" s="2418">
        <v>0.41354353252955889</v>
      </c>
      <c r="Z75" s="2418">
        <v>6.6991420832480886</v>
      </c>
      <c r="AA75" s="2418">
        <v>-3.3086209996956328</v>
      </c>
      <c r="AB75" s="2418">
        <v>0.217449363010358</v>
      </c>
      <c r="AC75" s="2418">
        <v>-6.4702034679116949</v>
      </c>
      <c r="AD75" s="2418">
        <v>4.486866774266618</v>
      </c>
      <c r="AE75" s="2418">
        <v>8.1932792480954753</v>
      </c>
      <c r="AF75" s="2418"/>
      <c r="AG75" s="624" t="s">
        <v>506</v>
      </c>
    </row>
    <row r="76" spans="3:33" s="74" customFormat="1" ht="17.25" customHeight="1" x14ac:dyDescent="0.2">
      <c r="C76" s="1389" t="s">
        <v>435</v>
      </c>
      <c r="D76" s="248"/>
      <c r="E76" s="934"/>
      <c r="F76" s="893"/>
      <c r="G76" s="893"/>
      <c r="H76" s="893"/>
      <c r="I76" s="893"/>
      <c r="J76" s="773"/>
      <c r="K76" s="248"/>
      <c r="L76" s="248"/>
      <c r="M76" s="248"/>
      <c r="N76" s="248"/>
      <c r="O76" s="773"/>
      <c r="P76" s="248"/>
      <c r="Q76" s="248"/>
      <c r="R76" s="248"/>
      <c r="S76" s="248"/>
      <c r="T76" s="773" t="s">
        <v>71</v>
      </c>
      <c r="U76" s="2418">
        <v>2.492107748932737</v>
      </c>
      <c r="V76" s="2418">
        <v>13.873793998657401</v>
      </c>
      <c r="W76" s="2418">
        <v>-10.700072602844113</v>
      </c>
      <c r="X76" s="2418">
        <v>-1.1812560992460863</v>
      </c>
      <c r="Y76" s="2418">
        <v>3.1197186668740384</v>
      </c>
      <c r="Z76" s="2418">
        <v>-5.1204761180614238</v>
      </c>
      <c r="AA76" s="2418">
        <v>-2.9625708292363773</v>
      </c>
      <c r="AB76" s="2418">
        <v>4.4372158491452929</v>
      </c>
      <c r="AC76" s="2418">
        <v>-5.1726806796766223</v>
      </c>
      <c r="AD76" s="2418">
        <v>4.9098645329446633</v>
      </c>
      <c r="AE76" s="2418">
        <v>-2.8621342716251053</v>
      </c>
      <c r="AF76" s="2418"/>
      <c r="AG76" s="624" t="s">
        <v>1077</v>
      </c>
    </row>
    <row r="77" spans="3:33" s="74" customFormat="1" ht="17.25" customHeight="1" x14ac:dyDescent="0.2">
      <c r="C77" s="1389" t="s">
        <v>436</v>
      </c>
      <c r="D77" s="248"/>
      <c r="E77" s="934"/>
      <c r="F77" s="893"/>
      <c r="G77" s="893"/>
      <c r="H77" s="893"/>
      <c r="I77" s="893"/>
      <c r="J77" s="773"/>
      <c r="K77" s="248"/>
      <c r="L77" s="248"/>
      <c r="M77" s="248"/>
      <c r="N77" s="248"/>
      <c r="O77" s="773"/>
      <c r="P77" s="248"/>
      <c r="Q77" s="248"/>
      <c r="R77" s="248"/>
      <c r="S77" s="248"/>
      <c r="T77" s="773" t="s">
        <v>71</v>
      </c>
      <c r="U77" s="2418">
        <v>-9.5228523645174423E-2</v>
      </c>
      <c r="V77" s="2418">
        <v>7.6706303104957518</v>
      </c>
      <c r="W77" s="2418">
        <v>4.9646358665340395</v>
      </c>
      <c r="X77" s="2418">
        <v>0.68239818347075598</v>
      </c>
      <c r="Y77" s="2418">
        <v>-0.11223200633868613</v>
      </c>
      <c r="Z77" s="2418">
        <v>9.0698461064413252</v>
      </c>
      <c r="AA77" s="2418">
        <v>-3.3689992818243586</v>
      </c>
      <c r="AB77" s="2418">
        <v>-0.5219054570612669</v>
      </c>
      <c r="AC77" s="2418">
        <v>-6.7088786769581628</v>
      </c>
      <c r="AD77" s="2418">
        <v>4.4077764157418153</v>
      </c>
      <c r="AE77" s="2418">
        <v>10.270314891162657</v>
      </c>
      <c r="AF77" s="2418"/>
      <c r="AG77" s="624" t="s">
        <v>1078</v>
      </c>
    </row>
    <row r="78" spans="3:33" s="74" customFormat="1" ht="17.25" customHeight="1" x14ac:dyDescent="0.2">
      <c r="C78" s="1389" t="s">
        <v>434</v>
      </c>
      <c r="D78" s="248"/>
      <c r="E78" s="934"/>
      <c r="F78" s="893"/>
      <c r="G78" s="893"/>
      <c r="H78" s="893"/>
      <c r="I78" s="893"/>
      <c r="J78" s="773"/>
      <c r="K78" s="248"/>
      <c r="L78" s="248"/>
      <c r="M78" s="248"/>
      <c r="N78" s="248"/>
      <c r="O78" s="773"/>
      <c r="P78" s="248"/>
      <c r="Q78" s="248"/>
      <c r="R78" s="248"/>
      <c r="S78" s="248"/>
      <c r="T78" s="773" t="s">
        <v>71</v>
      </c>
      <c r="U78" s="2418">
        <v>-2.6905758596950102</v>
      </c>
      <c r="V78" s="2418">
        <v>17.854714943098095</v>
      </c>
      <c r="W78" s="2418">
        <v>-7.966459643029145</v>
      </c>
      <c r="X78" s="2418">
        <v>-3.3850841505395635</v>
      </c>
      <c r="Y78" s="2418">
        <v>0.27047445043790752</v>
      </c>
      <c r="Z78" s="2418">
        <v>4.466441126125531</v>
      </c>
      <c r="AA78" s="2418">
        <v>3.7275562029229992</v>
      </c>
      <c r="AB78" s="2418">
        <v>14.310103163422649</v>
      </c>
      <c r="AC78" s="2418">
        <v>10.358568486096264</v>
      </c>
      <c r="AD78" s="2418">
        <v>-7.4469883354443596</v>
      </c>
      <c r="AE78" s="2418">
        <v>-1.2649787582059036</v>
      </c>
      <c r="AF78" s="2418"/>
      <c r="AG78" s="624" t="s">
        <v>505</v>
      </c>
    </row>
    <row r="79" spans="3:33" s="74" customFormat="1" ht="17.25" customHeight="1" x14ac:dyDescent="0.2">
      <c r="C79" s="1389" t="s">
        <v>437</v>
      </c>
      <c r="D79" s="248"/>
      <c r="E79" s="934"/>
      <c r="F79" s="893"/>
      <c r="G79" s="893"/>
      <c r="H79" s="893"/>
      <c r="I79" s="893"/>
      <c r="J79" s="773"/>
      <c r="K79" s="248"/>
      <c r="L79" s="248"/>
      <c r="M79" s="248"/>
      <c r="N79" s="248"/>
      <c r="O79" s="773"/>
      <c r="P79" s="248"/>
      <c r="Q79" s="248"/>
      <c r="R79" s="248"/>
      <c r="S79" s="248"/>
      <c r="T79" s="773" t="s">
        <v>71</v>
      </c>
      <c r="U79" s="2418">
        <v>10.774564351984139</v>
      </c>
      <c r="V79" s="2418">
        <v>25.024896681561295</v>
      </c>
      <c r="W79" s="2418">
        <v>13.875124393196847</v>
      </c>
      <c r="X79" s="2418">
        <v>-4.0554144852075318</v>
      </c>
      <c r="Y79" s="2418">
        <v>-22.697385074375077</v>
      </c>
      <c r="Z79" s="2418">
        <v>13.534165152003652</v>
      </c>
      <c r="AA79" s="2418">
        <v>-8.6329127977718745</v>
      </c>
      <c r="AB79" s="2418">
        <v>-3.1295525709626903</v>
      </c>
      <c r="AC79" s="2418">
        <v>1.1772908153573347E-2</v>
      </c>
      <c r="AD79" s="2418">
        <v>-8.3322391752367544</v>
      </c>
      <c r="AE79" s="2418">
        <v>-2.4066680043164701</v>
      </c>
      <c r="AF79" s="2418"/>
      <c r="AG79" s="624" t="s">
        <v>1077</v>
      </c>
    </row>
    <row r="80" spans="3:33" s="74" customFormat="1" ht="17.25" customHeight="1" x14ac:dyDescent="0.2">
      <c r="C80" s="1389" t="s">
        <v>436</v>
      </c>
      <c r="D80" s="248"/>
      <c r="E80" s="934"/>
      <c r="F80" s="893"/>
      <c r="G80" s="893"/>
      <c r="H80" s="893"/>
      <c r="I80" s="893"/>
      <c r="J80" s="773"/>
      <c r="K80" s="248"/>
      <c r="L80" s="248"/>
      <c r="M80" s="248"/>
      <c r="N80" s="248"/>
      <c r="O80" s="773"/>
      <c r="P80" s="248"/>
      <c r="Q80" s="248"/>
      <c r="R80" s="248"/>
      <c r="S80" s="248"/>
      <c r="T80" s="773" t="s">
        <v>71</v>
      </c>
      <c r="U80" s="2418">
        <v>26.785488872507599</v>
      </c>
      <c r="V80" s="2418">
        <v>-22.025844481437161</v>
      </c>
      <c r="W80" s="2418">
        <v>-9.1216799138730149</v>
      </c>
      <c r="X80" s="2418">
        <v>12.337390684284188</v>
      </c>
      <c r="Y80" s="2418">
        <v>1.4625297365225221</v>
      </c>
      <c r="Z80" s="2418">
        <v>9.7994482612394407</v>
      </c>
      <c r="AA80" s="2418">
        <v>-4.5703445164936625</v>
      </c>
      <c r="AB80" s="2418">
        <v>4.7811165056520055</v>
      </c>
      <c r="AC80" s="2418">
        <v>19.920678531268464</v>
      </c>
      <c r="AD80" s="2418">
        <v>-3.5583633518703861</v>
      </c>
      <c r="AE80" s="2418">
        <v>-2.1149726368915545</v>
      </c>
      <c r="AF80" s="2418"/>
      <c r="AG80" s="624" t="s">
        <v>1078</v>
      </c>
    </row>
    <row r="81" spans="3:33" s="74" customFormat="1" ht="17.25" customHeight="1" x14ac:dyDescent="0.2">
      <c r="C81" s="1389" t="s">
        <v>1761</v>
      </c>
      <c r="D81" s="248"/>
      <c r="E81" s="934"/>
      <c r="F81" s="893"/>
      <c r="G81" s="893"/>
      <c r="H81" s="893"/>
      <c r="I81" s="893"/>
      <c r="J81" s="773"/>
      <c r="K81" s="248"/>
      <c r="L81" s="248"/>
      <c r="M81" s="248"/>
      <c r="N81" s="248"/>
      <c r="O81" s="773"/>
      <c r="P81" s="248"/>
      <c r="Q81" s="248"/>
      <c r="R81" s="248"/>
      <c r="S81" s="248"/>
      <c r="T81" s="773" t="s">
        <v>71</v>
      </c>
      <c r="U81" s="2418">
        <v>-6.8244432904790431</v>
      </c>
      <c r="V81" s="2418">
        <v>24.916979529695382</v>
      </c>
      <c r="W81" s="2418">
        <v>-8.2639599730576219</v>
      </c>
      <c r="X81" s="2418">
        <v>-5.1246736756228595</v>
      </c>
      <c r="Y81" s="2418">
        <v>0.67747462568941152</v>
      </c>
      <c r="Z81" s="2418">
        <v>3.5845712667191387</v>
      </c>
      <c r="AA81" s="2418">
        <v>5.1554572358530004</v>
      </c>
      <c r="AB81" s="2418">
        <v>15.845183320016588</v>
      </c>
      <c r="AC81" s="2418">
        <v>9.4053453916062004</v>
      </c>
      <c r="AD81" s="2418">
        <v>-7.9290582565881955</v>
      </c>
      <c r="AE81" s="2418">
        <v>-1.1361989552753471</v>
      </c>
      <c r="AF81" s="2418"/>
      <c r="AG81" s="624" t="s">
        <v>1079</v>
      </c>
    </row>
    <row r="82" spans="3:33" s="74" customFormat="1" ht="17.25" customHeight="1" x14ac:dyDescent="0.2">
      <c r="C82" s="1389" t="s">
        <v>1353</v>
      </c>
      <c r="D82" s="248"/>
      <c r="E82" s="934"/>
      <c r="F82" s="893"/>
      <c r="G82" s="893"/>
      <c r="H82" s="893"/>
      <c r="I82" s="893"/>
      <c r="J82" s="773"/>
      <c r="K82" s="248"/>
      <c r="L82" s="248"/>
      <c r="M82" s="248"/>
      <c r="N82" s="248"/>
      <c r="O82" s="773"/>
      <c r="P82" s="248"/>
      <c r="Q82" s="248"/>
      <c r="R82" s="248"/>
      <c r="S82" s="248"/>
      <c r="T82" s="773" t="s">
        <v>71</v>
      </c>
      <c r="U82" s="2418">
        <v>-65.254484603060249</v>
      </c>
      <c r="V82" s="2418">
        <v>69.471498539066971</v>
      </c>
      <c r="W82" s="2418">
        <v>-240.01804773536702</v>
      </c>
      <c r="X82" s="2418">
        <v>333.80664198076522</v>
      </c>
      <c r="Y82" s="2418">
        <v>-143.36450786491054</v>
      </c>
      <c r="Z82" s="2418">
        <v>227.38760905061056</v>
      </c>
      <c r="AA82" s="2418">
        <v>59.768526460764512</v>
      </c>
      <c r="AB82" s="2418">
        <v>3.1155952732788261</v>
      </c>
      <c r="AC82" s="2418">
        <v>-234.68818193584994</v>
      </c>
      <c r="AD82" s="2418">
        <v>-7.7871514067381131</v>
      </c>
      <c r="AE82" s="2418">
        <v>286.85351503421242</v>
      </c>
      <c r="AF82" s="2418"/>
      <c r="AG82" s="624" t="s">
        <v>1080</v>
      </c>
    </row>
    <row r="83" spans="3:33" s="74" customFormat="1" ht="17.25" customHeight="1" x14ac:dyDescent="0.2">
      <c r="C83" s="1389" t="s">
        <v>438</v>
      </c>
      <c r="D83" s="248"/>
      <c r="E83" s="934"/>
      <c r="F83" s="893"/>
      <c r="G83" s="893"/>
      <c r="H83" s="893"/>
      <c r="I83" s="893"/>
      <c r="J83" s="773"/>
      <c r="K83" s="248"/>
      <c r="L83" s="248"/>
      <c r="M83" s="248"/>
      <c r="N83" s="248"/>
      <c r="O83" s="773"/>
      <c r="P83" s="248"/>
      <c r="Q83" s="248"/>
      <c r="R83" s="248"/>
      <c r="S83" s="248"/>
      <c r="T83" s="773" t="s">
        <v>71</v>
      </c>
      <c r="U83" s="2418">
        <v>-73.493988786495393</v>
      </c>
      <c r="V83" s="2418">
        <v>-36.675623258471887</v>
      </c>
      <c r="W83" s="2418">
        <v>-714.31346928225719</v>
      </c>
      <c r="X83" s="2418">
        <v>289.03273325317531</v>
      </c>
      <c r="Y83" s="2418">
        <v>-118.61712315860319</v>
      </c>
      <c r="Z83" s="2418">
        <v>305.84008444524488</v>
      </c>
      <c r="AA83" s="2418">
        <v>140.63820048436213</v>
      </c>
      <c r="AB83" s="2418">
        <v>-41.657801276387694</v>
      </c>
      <c r="AC83" s="2418">
        <v>-229.42276133201142</v>
      </c>
      <c r="AD83" s="2418">
        <v>-67.086561524700556</v>
      </c>
      <c r="AE83" s="2418">
        <v>259.17974891872871</v>
      </c>
      <c r="AF83" s="2418"/>
      <c r="AG83" s="624" t="s">
        <v>506</v>
      </c>
    </row>
    <row r="84" spans="3:33" s="74" customFormat="1" ht="17.25" customHeight="1" x14ac:dyDescent="0.2">
      <c r="C84" s="1395" t="s">
        <v>1290</v>
      </c>
      <c r="D84" s="252"/>
      <c r="E84" s="1401"/>
      <c r="F84" s="1402"/>
      <c r="G84" s="1402"/>
      <c r="H84" s="1402"/>
      <c r="I84" s="1402"/>
      <c r="J84" s="774"/>
      <c r="K84" s="252"/>
      <c r="L84" s="252"/>
      <c r="M84" s="252"/>
      <c r="N84" s="252"/>
      <c r="O84" s="774"/>
      <c r="P84" s="252"/>
      <c r="Q84" s="252"/>
      <c r="R84" s="252"/>
      <c r="S84" s="252"/>
      <c r="T84" s="774" t="s">
        <v>71</v>
      </c>
      <c r="U84" s="2429">
        <v>194.13000065997869</v>
      </c>
      <c r="V84" s="2429">
        <v>536.98469810405754</v>
      </c>
      <c r="W84" s="2429">
        <v>-32.346733604616283</v>
      </c>
      <c r="X84" s="2429">
        <v>-155.79276607163445</v>
      </c>
      <c r="Y84" s="2429">
        <v>-189.99840090850927</v>
      </c>
      <c r="Z84" s="2429">
        <v>159.54358690271042</v>
      </c>
      <c r="AA84" s="2429">
        <v>-181.99210805562987</v>
      </c>
      <c r="AB84" s="2429">
        <v>389.72146703172342</v>
      </c>
      <c r="AC84" s="2429">
        <v>-243.99127998457234</v>
      </c>
      <c r="AD84" s="2429">
        <v>86.384323455946458</v>
      </c>
      <c r="AE84" s="2429">
        <v>826.16486615782458</v>
      </c>
      <c r="AF84" s="2429"/>
      <c r="AG84" s="625" t="s">
        <v>505</v>
      </c>
    </row>
    <row r="85" spans="3:33" s="74" customFormat="1" ht="17.25" customHeight="1" x14ac:dyDescent="0.2">
      <c r="C85" s="1389" t="s">
        <v>1087</v>
      </c>
      <c r="D85" s="634"/>
      <c r="E85" s="1403"/>
      <c r="F85" s="1404"/>
      <c r="G85" s="1404"/>
      <c r="H85" s="1404"/>
      <c r="I85" s="1404"/>
      <c r="J85" s="1023"/>
      <c r="K85" s="634"/>
      <c r="L85" s="634"/>
      <c r="M85" s="634"/>
      <c r="N85" s="634"/>
      <c r="O85" s="1023"/>
      <c r="P85" s="634"/>
      <c r="Q85" s="634"/>
      <c r="R85" s="634"/>
      <c r="S85" s="634"/>
      <c r="T85" s="1023" t="s">
        <v>71</v>
      </c>
      <c r="U85" s="2430">
        <v>-1.9217889987627967</v>
      </c>
      <c r="V85" s="2430">
        <v>-7.7589424240132931</v>
      </c>
      <c r="W85" s="2430">
        <v>4.4255061594194345</v>
      </c>
      <c r="X85" s="2430">
        <v>11.160508592721419</v>
      </c>
      <c r="Y85" s="2430">
        <v>11.793615085090403</v>
      </c>
      <c r="Z85" s="2430">
        <v>-6.9810846220885736</v>
      </c>
      <c r="AA85" s="2430">
        <v>7.763787819254464</v>
      </c>
      <c r="AB85" s="2430">
        <v>-10.733874935228993</v>
      </c>
      <c r="AC85" s="2430">
        <v>-11.863463520880213</v>
      </c>
      <c r="AD85" s="2430">
        <v>11.754699688331449</v>
      </c>
      <c r="AE85" s="2430">
        <v>-8.1365910893730238</v>
      </c>
      <c r="AF85" s="2430"/>
      <c r="AG85" s="623" t="s">
        <v>1081</v>
      </c>
    </row>
    <row r="86" spans="3:33" s="74" customFormat="1" ht="17.25" customHeight="1" x14ac:dyDescent="0.2">
      <c r="C86" s="1389" t="s">
        <v>1086</v>
      </c>
      <c r="D86" s="248"/>
      <c r="E86" s="934"/>
      <c r="F86" s="893"/>
      <c r="G86" s="893"/>
      <c r="H86" s="893"/>
      <c r="I86" s="893"/>
      <c r="J86" s="773"/>
      <c r="K86" s="248"/>
      <c r="L86" s="248"/>
      <c r="M86" s="248"/>
      <c r="N86" s="248"/>
      <c r="O86" s="773"/>
      <c r="P86" s="248"/>
      <c r="Q86" s="248"/>
      <c r="R86" s="248"/>
      <c r="S86" s="248"/>
      <c r="T86" s="773" t="s">
        <v>71</v>
      </c>
      <c r="U86" s="2418">
        <v>7.9523502785178168</v>
      </c>
      <c r="V86" s="2418">
        <v>-5.7021334050451289</v>
      </c>
      <c r="W86" s="2418">
        <v>2.1817031932603648</v>
      </c>
      <c r="X86" s="2418">
        <v>5.9815086811199292</v>
      </c>
      <c r="Y86" s="2418">
        <v>11.473350450867393</v>
      </c>
      <c r="Z86" s="2418">
        <v>-5.6097886054726986</v>
      </c>
      <c r="AA86" s="2418">
        <v>11.112843795559479</v>
      </c>
      <c r="AB86" s="2418">
        <v>-18.998689924111702</v>
      </c>
      <c r="AC86" s="2418">
        <v>-19.098170639187128</v>
      </c>
      <c r="AD86" s="2418">
        <v>9.7507991216636558</v>
      </c>
      <c r="AE86" s="2418">
        <v>30.415396763187186</v>
      </c>
      <c r="AF86" s="2418"/>
      <c r="AG86" s="624" t="s">
        <v>1424</v>
      </c>
    </row>
    <row r="87" spans="3:33" s="74" customFormat="1" ht="17.25" customHeight="1" thickBot="1" x14ac:dyDescent="0.25">
      <c r="C87" s="1396" t="s">
        <v>1356</v>
      </c>
      <c r="D87" s="1405"/>
      <c r="E87" s="1406"/>
      <c r="F87" s="1407"/>
      <c r="G87" s="1407"/>
      <c r="H87" s="1407"/>
      <c r="I87" s="1407"/>
      <c r="J87" s="1024"/>
      <c r="K87" s="1024"/>
      <c r="L87" s="1024"/>
      <c r="M87" s="1024"/>
      <c r="N87" s="1024"/>
      <c r="O87" s="1024"/>
      <c r="P87" s="1024"/>
      <c r="Q87" s="1024"/>
      <c r="R87" s="1024"/>
      <c r="S87" s="1024"/>
      <c r="T87" s="1024" t="s">
        <v>71</v>
      </c>
      <c r="U87" s="2431" t="s">
        <v>630</v>
      </c>
      <c r="V87" s="2431" t="s">
        <v>630</v>
      </c>
      <c r="W87" s="2431" t="s">
        <v>630</v>
      </c>
      <c r="X87" s="2431" t="s">
        <v>630</v>
      </c>
      <c r="Y87" s="2431" t="s">
        <v>630</v>
      </c>
      <c r="Z87" s="2431" t="s">
        <v>630</v>
      </c>
      <c r="AA87" s="2431" t="s">
        <v>630</v>
      </c>
      <c r="AB87" s="2431" t="s">
        <v>630</v>
      </c>
      <c r="AC87" s="2431" t="s">
        <v>630</v>
      </c>
      <c r="AD87" s="2431" t="s">
        <v>630</v>
      </c>
      <c r="AE87" s="2431" t="s">
        <v>630</v>
      </c>
      <c r="AF87" s="2431"/>
      <c r="AG87" s="626" t="s">
        <v>761</v>
      </c>
    </row>
    <row r="88" spans="3:33" s="74" customFormat="1" ht="17.25" customHeight="1" thickBot="1" x14ac:dyDescent="0.25">
      <c r="C88" s="1398" t="s">
        <v>1762</v>
      </c>
      <c r="D88" s="635"/>
      <c r="E88" s="1408"/>
      <c r="F88" s="1409"/>
      <c r="G88" s="1409"/>
      <c r="H88" s="1409"/>
      <c r="I88" s="1409"/>
      <c r="J88" s="1029"/>
      <c r="K88" s="635"/>
      <c r="L88" s="635"/>
      <c r="M88" s="635"/>
      <c r="N88" s="635"/>
      <c r="O88" s="1029"/>
      <c r="P88" s="635"/>
      <c r="Q88" s="635"/>
      <c r="R88" s="635"/>
      <c r="S88" s="635"/>
      <c r="T88" s="1029" t="s">
        <v>71</v>
      </c>
      <c r="U88" s="2432">
        <v>-0.17016063206434229</v>
      </c>
      <c r="V88" s="2432">
        <v>2.1670448522051133</v>
      </c>
      <c r="W88" s="2432">
        <v>-8.5005687460759649E-2</v>
      </c>
      <c r="X88" s="2432">
        <v>3.3409876563951446</v>
      </c>
      <c r="Y88" s="2432">
        <v>0.70223817987065118</v>
      </c>
      <c r="Z88" s="2432">
        <v>1.3756142270208604</v>
      </c>
      <c r="AA88" s="2432">
        <v>1.037692780687971</v>
      </c>
      <c r="AB88" s="2432">
        <v>-1.5003073616546958</v>
      </c>
      <c r="AC88" s="2432">
        <v>-3.307481405974888</v>
      </c>
      <c r="AD88" s="2432">
        <v>1.5857273202415811</v>
      </c>
      <c r="AE88" s="2432">
        <v>5.2781858249457247</v>
      </c>
      <c r="AF88" s="2432"/>
      <c r="AG88" s="627" t="s">
        <v>1082</v>
      </c>
    </row>
    <row r="89" spans="3:33" s="74" customFormat="1" ht="17.25" customHeight="1" x14ac:dyDescent="0.2">
      <c r="C89" s="1389" t="s">
        <v>1709</v>
      </c>
      <c r="D89" s="636"/>
      <c r="E89" s="1410"/>
      <c r="F89" s="1411"/>
      <c r="G89" s="1411"/>
      <c r="H89" s="1411"/>
      <c r="I89" s="1411"/>
      <c r="J89" s="1030"/>
      <c r="K89" s="636"/>
      <c r="L89" s="636"/>
      <c r="M89" s="636"/>
      <c r="N89" s="636"/>
      <c r="O89" s="1030"/>
      <c r="P89" s="636"/>
      <c r="Q89" s="636"/>
      <c r="R89" s="636"/>
      <c r="S89" s="636"/>
      <c r="T89" s="1030" t="s">
        <v>71</v>
      </c>
      <c r="U89" s="2433">
        <v>2.5906018348600401</v>
      </c>
      <c r="V89" s="2433">
        <v>61.449195631429411</v>
      </c>
      <c r="W89" s="2433">
        <v>-3.0434877552380168</v>
      </c>
      <c r="X89" s="2433">
        <v>10.349375347417066</v>
      </c>
      <c r="Y89" s="2433">
        <v>-7.3402977956185449</v>
      </c>
      <c r="Z89" s="2433">
        <v>0.58628681367542956</v>
      </c>
      <c r="AA89" s="2433">
        <v>-14.952367872868033</v>
      </c>
      <c r="AB89" s="2433">
        <v>24.569173157917845</v>
      </c>
      <c r="AC89" s="2433">
        <v>-20.433929166326326</v>
      </c>
      <c r="AD89" s="2433">
        <v>73.637204029217912</v>
      </c>
      <c r="AE89" s="2433">
        <v>14.939936834474832</v>
      </c>
      <c r="AF89" s="2433"/>
      <c r="AG89" s="628"/>
    </row>
    <row r="90" spans="3:33" s="74" customFormat="1" ht="17.25" customHeight="1" x14ac:dyDescent="0.2">
      <c r="C90" s="1395" t="s">
        <v>1710</v>
      </c>
      <c r="D90" s="254"/>
      <c r="E90" s="935"/>
      <c r="F90" s="892"/>
      <c r="G90" s="892"/>
      <c r="H90" s="892"/>
      <c r="I90" s="892"/>
      <c r="J90" s="776"/>
      <c r="K90" s="254"/>
      <c r="L90" s="254"/>
      <c r="M90" s="254"/>
      <c r="N90" s="254"/>
      <c r="O90" s="776"/>
      <c r="P90" s="254"/>
      <c r="Q90" s="254"/>
      <c r="R90" s="254"/>
      <c r="S90" s="254"/>
      <c r="T90" s="776" t="s">
        <v>71</v>
      </c>
      <c r="U90" s="2419">
        <v>-0.1223453667290042</v>
      </c>
      <c r="V90" s="2419">
        <v>3.2216763107792534</v>
      </c>
      <c r="W90" s="2419">
        <v>-0.16732669729431215</v>
      </c>
      <c r="X90" s="2419">
        <v>3.5303807552357958</v>
      </c>
      <c r="Y90" s="2419">
        <v>0.47058348200956779</v>
      </c>
      <c r="Z90" s="2419">
        <v>1.3546462147791649</v>
      </c>
      <c r="AA90" s="2419">
        <v>0.61614646228742576</v>
      </c>
      <c r="AB90" s="2419">
        <v>-0.91937962401947848</v>
      </c>
      <c r="AC90" s="2419">
        <v>-3.7873020119826184</v>
      </c>
      <c r="AD90" s="2419">
        <v>3.255087330516182</v>
      </c>
      <c r="AE90" s="2419">
        <v>5.6546245435688647</v>
      </c>
      <c r="AF90" s="2419"/>
      <c r="AG90" s="629"/>
    </row>
    <row r="91" spans="3:33" s="20" customFormat="1" x14ac:dyDescent="0.2">
      <c r="C91" s="783"/>
      <c r="D91" s="59"/>
      <c r="E91" s="59"/>
      <c r="F91" s="59"/>
      <c r="G91" s="59"/>
      <c r="H91" s="59"/>
      <c r="I91" s="59"/>
      <c r="J91" s="59"/>
      <c r="K91" s="59"/>
      <c r="L91" s="59"/>
      <c r="M91" s="59"/>
      <c r="N91" s="59"/>
      <c r="O91" s="59"/>
      <c r="P91" s="59"/>
      <c r="Q91" s="59"/>
      <c r="R91" s="59"/>
      <c r="S91" s="59"/>
      <c r="T91" s="59"/>
      <c r="V91" s="60"/>
      <c r="W91" s="60"/>
      <c r="AG91" s="60"/>
    </row>
    <row r="92" spans="3:33" s="20" customFormat="1" ht="16.5" customHeight="1" x14ac:dyDescent="0.15">
      <c r="C92" s="782"/>
      <c r="D92" s="287"/>
      <c r="E92" s="287"/>
      <c r="F92" s="287"/>
      <c r="G92" s="287"/>
      <c r="H92" s="287"/>
      <c r="I92" s="287"/>
      <c r="J92" s="287"/>
      <c r="K92" s="287"/>
      <c r="L92" s="287"/>
      <c r="M92" s="287"/>
      <c r="N92" s="287"/>
      <c r="O92" s="287"/>
      <c r="P92" s="287"/>
      <c r="Q92" s="287"/>
      <c r="R92" s="287"/>
      <c r="S92" s="287"/>
      <c r="T92" s="287"/>
      <c r="V92" s="287"/>
      <c r="W92" s="287"/>
      <c r="AG92" s="287"/>
    </row>
    <row r="93" spans="3:33" s="20" customFormat="1" ht="26.25" customHeight="1" x14ac:dyDescent="0.2">
      <c r="C93" s="662" t="s">
        <v>540</v>
      </c>
      <c r="T93" s="37"/>
      <c r="U93" s="37"/>
      <c r="V93" s="37"/>
      <c r="W93" s="37"/>
      <c r="X93" s="37"/>
      <c r="Y93" s="37"/>
      <c r="Z93" s="37"/>
      <c r="AA93" s="37"/>
      <c r="AB93" s="1604"/>
      <c r="AC93" s="1604"/>
      <c r="AD93" s="1604"/>
      <c r="AE93" s="1604"/>
      <c r="AF93" s="1604"/>
      <c r="AG93" s="37"/>
    </row>
    <row r="94" spans="3:33" s="20" customFormat="1" x14ac:dyDescent="0.2">
      <c r="C94" s="778"/>
      <c r="D94" s="58"/>
      <c r="E94" s="58"/>
      <c r="F94" s="58"/>
      <c r="G94" s="58"/>
      <c r="H94" s="58"/>
      <c r="I94" s="58"/>
      <c r="J94" s="58"/>
      <c r="K94" s="58"/>
      <c r="L94" s="58"/>
      <c r="M94" s="58"/>
      <c r="N94" s="58"/>
      <c r="O94" s="58"/>
      <c r="P94" s="58"/>
      <c r="Q94" s="58"/>
      <c r="R94" s="58"/>
      <c r="S94" s="58"/>
      <c r="T94" s="58"/>
      <c r="V94" s="57"/>
      <c r="W94" s="57"/>
      <c r="AG94" s="57"/>
    </row>
    <row r="95" spans="3:33" s="20" customFormat="1" x14ac:dyDescent="0.15">
      <c r="C95" s="779"/>
      <c r="E95" s="228"/>
      <c r="H95" s="56"/>
      <c r="J95" s="228"/>
      <c r="O95" s="1293"/>
      <c r="T95" s="1293" t="s">
        <v>802</v>
      </c>
      <c r="V95" s="55"/>
      <c r="W95" s="55"/>
      <c r="AG95" s="55" t="s">
        <v>1665</v>
      </c>
    </row>
    <row r="96" spans="3:33" s="74" customFormat="1" ht="17.25" customHeight="1" x14ac:dyDescent="0.2">
      <c r="C96" s="2808" t="s">
        <v>1422</v>
      </c>
      <c r="D96" s="526"/>
      <c r="E96" s="896"/>
      <c r="F96" s="896"/>
      <c r="G96" s="896"/>
      <c r="H96" s="896"/>
      <c r="I96" s="896"/>
      <c r="J96" s="526"/>
      <c r="K96" s="526"/>
      <c r="L96" s="526"/>
      <c r="M96" s="526"/>
      <c r="N96" s="526"/>
      <c r="O96" s="526"/>
      <c r="P96" s="526"/>
      <c r="Q96" s="526"/>
      <c r="R96" s="526"/>
      <c r="S96" s="526"/>
      <c r="T96" s="526" t="s">
        <v>489</v>
      </c>
      <c r="U96" s="526" t="s">
        <v>1232</v>
      </c>
      <c r="V96" s="526" t="s">
        <v>2147</v>
      </c>
      <c r="W96" s="526" t="s">
        <v>414</v>
      </c>
      <c r="X96" s="526" t="s">
        <v>168</v>
      </c>
      <c r="Y96" s="526" t="s">
        <v>428</v>
      </c>
      <c r="Z96" s="526" t="s">
        <v>1668</v>
      </c>
      <c r="AA96" s="526" t="s">
        <v>1677</v>
      </c>
      <c r="AB96" s="526" t="s">
        <v>1776</v>
      </c>
      <c r="AC96" s="526" t="s">
        <v>2148</v>
      </c>
      <c r="AD96" s="526" t="s">
        <v>2149</v>
      </c>
      <c r="AE96" s="526" t="s">
        <v>2150</v>
      </c>
      <c r="AF96" s="2460"/>
      <c r="AG96" s="2760" t="s">
        <v>1242</v>
      </c>
    </row>
    <row r="97" spans="3:33" s="74" customFormat="1" ht="17.25" customHeight="1" x14ac:dyDescent="0.2">
      <c r="C97" s="2809"/>
      <c r="D97" s="527"/>
      <c r="E97" s="898"/>
      <c r="F97" s="898"/>
      <c r="G97" s="898"/>
      <c r="H97" s="898"/>
      <c r="I97" s="898"/>
      <c r="J97" s="527"/>
      <c r="K97" s="527"/>
      <c r="L97" s="527"/>
      <c r="M97" s="527"/>
      <c r="N97" s="527"/>
      <c r="O97" s="527"/>
      <c r="P97" s="527"/>
      <c r="Q97" s="527"/>
      <c r="R97" s="527"/>
      <c r="S97" s="527"/>
      <c r="T97" s="527">
        <v>2011</v>
      </c>
      <c r="U97" s="527">
        <v>2012</v>
      </c>
      <c r="V97" s="527">
        <v>2013</v>
      </c>
      <c r="W97" s="527">
        <v>2014</v>
      </c>
      <c r="X97" s="527">
        <v>2015</v>
      </c>
      <c r="Y97" s="527">
        <v>2016</v>
      </c>
      <c r="Z97" s="527">
        <v>2017</v>
      </c>
      <c r="AA97" s="527">
        <v>2018</v>
      </c>
      <c r="AB97" s="527">
        <v>2019</v>
      </c>
      <c r="AC97" s="527">
        <v>2020</v>
      </c>
      <c r="AD97" s="527">
        <v>2021</v>
      </c>
      <c r="AE97" s="527">
        <v>2022</v>
      </c>
      <c r="AF97" s="1148"/>
      <c r="AG97" s="2761"/>
    </row>
    <row r="98" spans="3:33" s="74" customFormat="1" ht="17.25" customHeight="1" x14ac:dyDescent="0.2">
      <c r="C98" s="1387" t="s">
        <v>1565</v>
      </c>
      <c r="D98" s="542"/>
      <c r="E98" s="912"/>
      <c r="F98" s="912"/>
      <c r="G98" s="912"/>
      <c r="H98" s="912"/>
      <c r="I98" s="912"/>
      <c r="J98" s="542"/>
      <c r="K98" s="542"/>
      <c r="L98" s="542"/>
      <c r="M98" s="542"/>
      <c r="N98" s="542"/>
      <c r="O98" s="542"/>
      <c r="P98" s="542"/>
      <c r="Q98" s="542"/>
      <c r="R98" s="542"/>
      <c r="S98" s="542"/>
      <c r="T98" s="2434">
        <v>48.526843070131747</v>
      </c>
      <c r="U98" s="2434">
        <v>49.004905967253862</v>
      </c>
      <c r="V98" s="2434">
        <v>48.984842967135371</v>
      </c>
      <c r="W98" s="2434">
        <v>48.353213096531114</v>
      </c>
      <c r="X98" s="2434">
        <v>47.235783946831994</v>
      </c>
      <c r="Y98" s="2434">
        <v>46.445166643509481</v>
      </c>
      <c r="Z98" s="2434">
        <v>46.303057316915087</v>
      </c>
      <c r="AA98" s="2434">
        <v>45.795758063628689</v>
      </c>
      <c r="AB98" s="2434">
        <v>46.262235594357577</v>
      </c>
      <c r="AC98" s="2434">
        <v>45.986223038840379</v>
      </c>
      <c r="AD98" s="2434">
        <v>46.501704017223801</v>
      </c>
      <c r="AE98" s="2434">
        <v>46.387692414388745</v>
      </c>
      <c r="AF98" s="2434"/>
      <c r="AG98" s="623" t="s">
        <v>1423</v>
      </c>
    </row>
    <row r="99" spans="3:33" s="74" customFormat="1" ht="17.25" customHeight="1" x14ac:dyDescent="0.2">
      <c r="C99" s="1389" t="s">
        <v>1354</v>
      </c>
      <c r="D99" s="542"/>
      <c r="E99" s="912"/>
      <c r="F99" s="912"/>
      <c r="G99" s="912"/>
      <c r="H99" s="912"/>
      <c r="I99" s="912"/>
      <c r="J99" s="542"/>
      <c r="K99" s="542"/>
      <c r="L99" s="542"/>
      <c r="M99" s="542"/>
      <c r="N99" s="542"/>
      <c r="O99" s="542"/>
      <c r="P99" s="542"/>
      <c r="Q99" s="542"/>
      <c r="R99" s="542"/>
      <c r="S99" s="542"/>
      <c r="T99" s="2434">
        <v>47.599196589043977</v>
      </c>
      <c r="U99" s="2434">
        <v>48.030275574525675</v>
      </c>
      <c r="V99" s="2434">
        <v>48.034649822972646</v>
      </c>
      <c r="W99" s="2434">
        <v>47.484344018433717</v>
      </c>
      <c r="X99" s="2434">
        <v>46.321007945895396</v>
      </c>
      <c r="Y99" s="2434">
        <v>45.50787147373989</v>
      </c>
      <c r="Z99" s="2434">
        <v>45.387592015826392</v>
      </c>
      <c r="AA99" s="2434">
        <v>44.979109814061481</v>
      </c>
      <c r="AB99" s="2434">
        <v>45.355135451346968</v>
      </c>
      <c r="AC99" s="2434">
        <v>44.880940526523169</v>
      </c>
      <c r="AD99" s="2434">
        <v>45.48515328122177</v>
      </c>
      <c r="AE99" s="2434">
        <v>45.431891514988777</v>
      </c>
      <c r="AF99" s="2434"/>
      <c r="AG99" s="624" t="s">
        <v>1074</v>
      </c>
    </row>
    <row r="100" spans="3:33" s="74" customFormat="1" ht="17.25" customHeight="1" x14ac:dyDescent="0.2">
      <c r="C100" s="1391" t="s">
        <v>1755</v>
      </c>
      <c r="D100" s="542"/>
      <c r="E100" s="912"/>
      <c r="F100" s="912"/>
      <c r="G100" s="912"/>
      <c r="H100" s="912"/>
      <c r="I100" s="912"/>
      <c r="J100" s="542"/>
      <c r="K100" s="542"/>
      <c r="L100" s="542"/>
      <c r="M100" s="542"/>
      <c r="N100" s="542"/>
      <c r="O100" s="542"/>
      <c r="P100" s="542"/>
      <c r="Q100" s="542"/>
      <c r="R100" s="542"/>
      <c r="S100" s="542"/>
      <c r="T100" s="2434">
        <v>6.9720039873851034</v>
      </c>
      <c r="U100" s="2434">
        <v>7.0958600874861579</v>
      </c>
      <c r="V100" s="2434">
        <v>7.0964951935538672</v>
      </c>
      <c r="W100" s="2434">
        <v>7.2368065536537154</v>
      </c>
      <c r="X100" s="2434">
        <v>7.3541299557202437</v>
      </c>
      <c r="Y100" s="2434">
        <v>7.3296053734626998</v>
      </c>
      <c r="Z100" s="2434">
        <v>7.3129707458067115</v>
      </c>
      <c r="AA100" s="2434">
        <v>7.2473949219163103</v>
      </c>
      <c r="AB100" s="2434">
        <v>7.3553797209654768</v>
      </c>
      <c r="AC100" s="2434">
        <v>7.6480305527965839</v>
      </c>
      <c r="AD100" s="2434">
        <v>7.621892616446857</v>
      </c>
      <c r="AE100" s="2434">
        <v>7.5261207564488686</v>
      </c>
      <c r="AF100" s="2434"/>
      <c r="AG100" s="624" t="s">
        <v>506</v>
      </c>
    </row>
    <row r="101" spans="3:33" s="74" customFormat="1" ht="17.25" customHeight="1" x14ac:dyDescent="0.2">
      <c r="C101" s="1391" t="s">
        <v>1251</v>
      </c>
      <c r="D101" s="542"/>
      <c r="E101" s="912"/>
      <c r="F101" s="912"/>
      <c r="G101" s="912"/>
      <c r="H101" s="912"/>
      <c r="I101" s="912"/>
      <c r="J101" s="542"/>
      <c r="K101" s="542"/>
      <c r="L101" s="542"/>
      <c r="M101" s="542"/>
      <c r="N101" s="542"/>
      <c r="O101" s="542"/>
      <c r="P101" s="542"/>
      <c r="Q101" s="542"/>
      <c r="R101" s="542"/>
      <c r="S101" s="542"/>
      <c r="T101" s="2434">
        <v>1.1599326407536275</v>
      </c>
      <c r="U101" s="2434">
        <v>1.1466949652494074</v>
      </c>
      <c r="V101" s="2434">
        <v>1.1433112333844353</v>
      </c>
      <c r="W101" s="2434">
        <v>1.0874076807405451</v>
      </c>
      <c r="X101" s="2434">
        <v>1.1060456510364065</v>
      </c>
      <c r="Y101" s="2434">
        <v>1.092742702126384</v>
      </c>
      <c r="Z101" s="2434">
        <v>1.0759269231919546</v>
      </c>
      <c r="AA101" s="2434">
        <v>1.0278386074800954</v>
      </c>
      <c r="AB101" s="2434">
        <v>1.0673189669576983</v>
      </c>
      <c r="AC101" s="2434">
        <v>1.1352656138508621</v>
      </c>
      <c r="AD101" s="2434">
        <v>1.1533084493158146</v>
      </c>
      <c r="AE101" s="2434">
        <v>1.1000201345730232</v>
      </c>
      <c r="AF101" s="2434"/>
      <c r="AG101" s="624" t="s">
        <v>505</v>
      </c>
    </row>
    <row r="102" spans="3:33" s="74" customFormat="1" ht="17.25" customHeight="1" x14ac:dyDescent="0.2">
      <c r="C102" s="1391" t="s">
        <v>1252</v>
      </c>
      <c r="D102" s="542"/>
      <c r="E102" s="912"/>
      <c r="F102" s="912"/>
      <c r="G102" s="912"/>
      <c r="H102" s="912"/>
      <c r="I102" s="912"/>
      <c r="J102" s="542"/>
      <c r="K102" s="542"/>
      <c r="L102" s="542"/>
      <c r="M102" s="542"/>
      <c r="N102" s="542"/>
      <c r="O102" s="542"/>
      <c r="P102" s="542"/>
      <c r="Q102" s="542"/>
      <c r="R102" s="542"/>
      <c r="S102" s="542"/>
      <c r="T102" s="2434">
        <v>1.5610287821728952</v>
      </c>
      <c r="U102" s="2434">
        <v>1.629497735677738</v>
      </c>
      <c r="V102" s="2434">
        <v>1.7923235560847146</v>
      </c>
      <c r="W102" s="2434">
        <v>1.8285439210988881</v>
      </c>
      <c r="X102" s="2434">
        <v>1.7555244988513015</v>
      </c>
      <c r="Y102" s="2434">
        <v>1.5341319961857534</v>
      </c>
      <c r="Z102" s="2434">
        <v>1.4889432911230918</v>
      </c>
      <c r="AA102" s="2434">
        <v>1.4864246366369716</v>
      </c>
      <c r="AB102" s="2434">
        <v>1.4327556912633415</v>
      </c>
      <c r="AC102" s="2434">
        <v>1.3633420698914802</v>
      </c>
      <c r="AD102" s="2434">
        <v>1.376447044208112</v>
      </c>
      <c r="AE102" s="2434">
        <v>1.5029486626198549</v>
      </c>
      <c r="AF102" s="2434"/>
      <c r="AG102" s="624" t="s">
        <v>503</v>
      </c>
    </row>
    <row r="103" spans="3:33" s="74" customFormat="1" ht="17.25" customHeight="1" x14ac:dyDescent="0.2">
      <c r="C103" s="1391" t="s">
        <v>1836</v>
      </c>
      <c r="D103" s="542"/>
      <c r="E103" s="912"/>
      <c r="F103" s="912"/>
      <c r="G103" s="912"/>
      <c r="H103" s="912"/>
      <c r="I103" s="912"/>
      <c r="J103" s="542"/>
      <c r="K103" s="542"/>
      <c r="L103" s="542"/>
      <c r="M103" s="542"/>
      <c r="N103" s="542"/>
      <c r="O103" s="542"/>
      <c r="P103" s="542"/>
      <c r="Q103" s="542"/>
      <c r="R103" s="542"/>
      <c r="S103" s="542"/>
      <c r="T103" s="2434">
        <v>12.584132484129453</v>
      </c>
      <c r="U103" s="2434">
        <v>12.77175859139555</v>
      </c>
      <c r="V103" s="2434">
        <v>12.599979730322575</v>
      </c>
      <c r="W103" s="2434">
        <v>12.455120505510552</v>
      </c>
      <c r="X103" s="2434">
        <v>11.818926210907641</v>
      </c>
      <c r="Y103" s="2434">
        <v>11.644955880698346</v>
      </c>
      <c r="Z103" s="2434">
        <v>11.630702060357612</v>
      </c>
      <c r="AA103" s="2434">
        <v>11.499400341308039</v>
      </c>
      <c r="AB103" s="2434">
        <v>11.55192512904668</v>
      </c>
      <c r="AC103" s="2434">
        <v>12.068155373757067</v>
      </c>
      <c r="AD103" s="2434">
        <v>12.17779511299276</v>
      </c>
      <c r="AE103" s="2434">
        <v>11.927082497080743</v>
      </c>
      <c r="AF103" s="2434"/>
      <c r="AG103" s="624" t="s">
        <v>560</v>
      </c>
    </row>
    <row r="104" spans="3:33" s="74" customFormat="1" ht="17.25" customHeight="1" x14ac:dyDescent="0.2">
      <c r="C104" s="1391" t="s">
        <v>1254</v>
      </c>
      <c r="D104" s="542"/>
      <c r="E104" s="912"/>
      <c r="F104" s="912"/>
      <c r="G104" s="912"/>
      <c r="H104" s="912"/>
      <c r="I104" s="912"/>
      <c r="J104" s="542"/>
      <c r="K104" s="542"/>
      <c r="L104" s="542"/>
      <c r="M104" s="542"/>
      <c r="N104" s="542"/>
      <c r="O104" s="542"/>
      <c r="P104" s="542"/>
      <c r="Q104" s="542"/>
      <c r="R104" s="542"/>
      <c r="S104" s="542"/>
      <c r="T104" s="2434">
        <v>1.706122716743071</v>
      </c>
      <c r="U104" s="2434">
        <v>1.7469407160394073</v>
      </c>
      <c r="V104" s="2434">
        <v>1.9534157859040335</v>
      </c>
      <c r="W104" s="2434">
        <v>1.8754078341368201</v>
      </c>
      <c r="X104" s="2434">
        <v>1.8306262411226633</v>
      </c>
      <c r="Y104" s="2434">
        <v>1.786317365173794</v>
      </c>
      <c r="Z104" s="2434">
        <v>1.7801237512895502</v>
      </c>
      <c r="AA104" s="2434">
        <v>1.7644533274479905</v>
      </c>
      <c r="AB104" s="2434">
        <v>1.773855310547275</v>
      </c>
      <c r="AC104" s="2434">
        <v>1.9664115417319925</v>
      </c>
      <c r="AD104" s="2434">
        <v>2.070045353610297</v>
      </c>
      <c r="AE104" s="2434">
        <v>2.1265068275601808</v>
      </c>
      <c r="AF104" s="2434"/>
      <c r="AG104" s="624" t="s">
        <v>559</v>
      </c>
    </row>
    <row r="105" spans="3:33" s="74" customFormat="1" ht="17.25" customHeight="1" x14ac:dyDescent="0.2">
      <c r="C105" s="1391" t="s">
        <v>1253</v>
      </c>
      <c r="D105" s="542"/>
      <c r="E105" s="912"/>
      <c r="F105" s="912"/>
      <c r="G105" s="912"/>
      <c r="H105" s="912"/>
      <c r="I105" s="912"/>
      <c r="J105" s="542"/>
      <c r="K105" s="542"/>
      <c r="L105" s="542"/>
      <c r="M105" s="542"/>
      <c r="N105" s="542"/>
      <c r="O105" s="542"/>
      <c r="P105" s="542"/>
      <c r="Q105" s="542"/>
      <c r="R105" s="542"/>
      <c r="S105" s="542"/>
      <c r="T105" s="2434">
        <v>2.0437074845092797</v>
      </c>
      <c r="U105" s="2434">
        <v>2.0029010684304662</v>
      </c>
      <c r="V105" s="2434">
        <v>1.9573992365348192</v>
      </c>
      <c r="W105" s="2434">
        <v>1.9370596802876248</v>
      </c>
      <c r="X105" s="2434">
        <v>1.9152628536826515</v>
      </c>
      <c r="Y105" s="2434">
        <v>1.8334760138873407</v>
      </c>
      <c r="Z105" s="2434">
        <v>1.8488680050037787</v>
      </c>
      <c r="AA105" s="2434">
        <v>1.8684742813327018</v>
      </c>
      <c r="AB105" s="2434">
        <v>1.9459745793510244</v>
      </c>
      <c r="AC105" s="2434">
        <v>2.1518118933902235</v>
      </c>
      <c r="AD105" s="2434">
        <v>2.165799033468534</v>
      </c>
      <c r="AE105" s="2434">
        <v>2.124809012373329</v>
      </c>
      <c r="AF105" s="2434"/>
      <c r="AG105" s="624" t="s">
        <v>558</v>
      </c>
    </row>
    <row r="106" spans="3:33" s="74" customFormat="1" ht="17.25" customHeight="1" x14ac:dyDescent="0.2">
      <c r="C106" s="1391" t="s">
        <v>1255</v>
      </c>
      <c r="D106" s="542"/>
      <c r="E106" s="912"/>
      <c r="F106" s="912"/>
      <c r="G106" s="912"/>
      <c r="H106" s="912"/>
      <c r="I106" s="912"/>
      <c r="J106" s="542"/>
      <c r="K106" s="542"/>
      <c r="L106" s="542"/>
      <c r="M106" s="542"/>
      <c r="N106" s="542"/>
      <c r="O106" s="542"/>
      <c r="P106" s="542"/>
      <c r="Q106" s="542"/>
      <c r="R106" s="542"/>
      <c r="S106" s="542"/>
      <c r="T106" s="2434">
        <v>5.9296729390343206</v>
      </c>
      <c r="U106" s="2434">
        <v>6.1613870127772623</v>
      </c>
      <c r="V106" s="2434">
        <v>6.1290820404214292</v>
      </c>
      <c r="W106" s="2434">
        <v>5.977489030679056</v>
      </c>
      <c r="X106" s="2434">
        <v>5.5015364478229385</v>
      </c>
      <c r="Y106" s="2434">
        <v>5.6341480757314706</v>
      </c>
      <c r="Z106" s="2434">
        <v>5.7262471653857823</v>
      </c>
      <c r="AA106" s="2434">
        <v>5.7705551373390573</v>
      </c>
      <c r="AB106" s="2434">
        <v>5.6649555887867562</v>
      </c>
      <c r="AC106" s="2434">
        <v>4.6118824581703004</v>
      </c>
      <c r="AD106" s="2434">
        <v>4.540191239499225</v>
      </c>
      <c r="AE106" s="2434">
        <v>4.6699468364469405</v>
      </c>
      <c r="AF106" s="2434"/>
      <c r="AG106" s="624" t="s">
        <v>557</v>
      </c>
    </row>
    <row r="107" spans="3:33" s="74" customFormat="1" ht="17.25" customHeight="1" x14ac:dyDescent="0.2">
      <c r="C107" s="1391" t="s">
        <v>1756</v>
      </c>
      <c r="D107" s="542"/>
      <c r="E107" s="912"/>
      <c r="F107" s="912"/>
      <c r="G107" s="912"/>
      <c r="H107" s="912"/>
      <c r="I107" s="912"/>
      <c r="J107" s="542"/>
      <c r="K107" s="542"/>
      <c r="L107" s="542"/>
      <c r="M107" s="542"/>
      <c r="N107" s="542"/>
      <c r="O107" s="542"/>
      <c r="P107" s="542"/>
      <c r="Q107" s="542"/>
      <c r="R107" s="542"/>
      <c r="S107" s="542"/>
      <c r="T107" s="2434">
        <v>2.3882654053511732</v>
      </c>
      <c r="U107" s="2434">
        <v>2.272332610724987</v>
      </c>
      <c r="V107" s="2434">
        <v>2.4411654065603496</v>
      </c>
      <c r="W107" s="2434">
        <v>2.467113777299986</v>
      </c>
      <c r="X107" s="2434">
        <v>2.3541740235382411</v>
      </c>
      <c r="Y107" s="2434">
        <v>2.3309018734973637</v>
      </c>
      <c r="Z107" s="2434">
        <v>2.3330954091236737</v>
      </c>
      <c r="AA107" s="2434">
        <v>2.3522228000930738</v>
      </c>
      <c r="AB107" s="2434">
        <v>2.3399031138322024</v>
      </c>
      <c r="AC107" s="2434">
        <v>2.6710617443066713</v>
      </c>
      <c r="AD107" s="2434">
        <v>2.654391649739416</v>
      </c>
      <c r="AE107" s="2434">
        <v>2.5790835663534346</v>
      </c>
      <c r="AF107" s="2434"/>
      <c r="AG107" s="624" t="s">
        <v>556</v>
      </c>
    </row>
    <row r="108" spans="3:33" s="74" customFormat="1" ht="17.25" customHeight="1" x14ac:dyDescent="0.2">
      <c r="C108" s="1391" t="s">
        <v>1764</v>
      </c>
      <c r="D108" s="542"/>
      <c r="E108" s="912"/>
      <c r="F108" s="912"/>
      <c r="G108" s="912"/>
      <c r="H108" s="912"/>
      <c r="I108" s="912"/>
      <c r="J108" s="542"/>
      <c r="K108" s="542"/>
      <c r="L108" s="542"/>
      <c r="M108" s="542"/>
      <c r="N108" s="542"/>
      <c r="O108" s="542"/>
      <c r="P108" s="542"/>
      <c r="Q108" s="542"/>
      <c r="R108" s="542"/>
      <c r="S108" s="542"/>
      <c r="T108" s="2434">
        <v>2.7762598501015257</v>
      </c>
      <c r="U108" s="2434">
        <v>2.8523463153991386</v>
      </c>
      <c r="V108" s="2434">
        <v>2.8953729840020315</v>
      </c>
      <c r="W108" s="2434">
        <v>2.9832337253768224</v>
      </c>
      <c r="X108" s="2434">
        <v>2.9734234750198234</v>
      </c>
      <c r="Y108" s="2434">
        <v>2.8216098573801744</v>
      </c>
      <c r="Z108" s="2434">
        <v>2.7693486947170198</v>
      </c>
      <c r="AA108" s="2434">
        <v>2.7202788792648915</v>
      </c>
      <c r="AB108" s="2434">
        <v>2.7018908581330146</v>
      </c>
      <c r="AC108" s="2434">
        <v>2.6358640114158329</v>
      </c>
      <c r="AD108" s="2434">
        <v>2.772229622497163</v>
      </c>
      <c r="AE108" s="2434">
        <v>2.7454466289854378</v>
      </c>
      <c r="AF108" s="2434"/>
      <c r="AG108" s="624" t="s">
        <v>555</v>
      </c>
    </row>
    <row r="109" spans="3:33" s="74" customFormat="1" ht="17.25" customHeight="1" x14ac:dyDescent="0.2">
      <c r="C109" s="1391" t="s">
        <v>1758</v>
      </c>
      <c r="D109" s="542"/>
      <c r="E109" s="912"/>
      <c r="F109" s="912"/>
      <c r="G109" s="912"/>
      <c r="H109" s="912"/>
      <c r="I109" s="912"/>
      <c r="J109" s="542"/>
      <c r="K109" s="542"/>
      <c r="L109" s="542"/>
      <c r="M109" s="542"/>
      <c r="N109" s="542"/>
      <c r="O109" s="542"/>
      <c r="P109" s="542"/>
      <c r="Q109" s="542"/>
      <c r="R109" s="542"/>
      <c r="S109" s="542"/>
      <c r="T109" s="2434">
        <v>0.83775545568985821</v>
      </c>
      <c r="U109" s="2434">
        <v>0.79149907971131817</v>
      </c>
      <c r="V109" s="2434">
        <v>0.72805830873054111</v>
      </c>
      <c r="W109" s="2434">
        <v>0.7037115526974147</v>
      </c>
      <c r="X109" s="2434">
        <v>0.67006842204072625</v>
      </c>
      <c r="Y109" s="2434">
        <v>0.63742212926781372</v>
      </c>
      <c r="Z109" s="2434">
        <v>0.59802022636843644</v>
      </c>
      <c r="AA109" s="2434">
        <v>0.57076649683918701</v>
      </c>
      <c r="AB109" s="2434">
        <v>0.54564460038268059</v>
      </c>
      <c r="AC109" s="2434">
        <v>0.55389556925349104</v>
      </c>
      <c r="AD109" s="2434">
        <v>0.55600770008133993</v>
      </c>
      <c r="AE109" s="2434">
        <v>0.53512506008247196</v>
      </c>
      <c r="AF109" s="2434"/>
      <c r="AG109" s="624" t="s">
        <v>554</v>
      </c>
    </row>
    <row r="110" spans="3:33" s="74" customFormat="1" ht="17.25" customHeight="1" x14ac:dyDescent="0.2">
      <c r="C110" s="1391" t="s">
        <v>1759</v>
      </c>
      <c r="D110" s="542"/>
      <c r="E110" s="912"/>
      <c r="F110" s="912"/>
      <c r="G110" s="912"/>
      <c r="H110" s="912"/>
      <c r="I110" s="912"/>
      <c r="J110" s="542"/>
      <c r="K110" s="542"/>
      <c r="L110" s="542"/>
      <c r="M110" s="542"/>
      <c r="N110" s="542"/>
      <c r="O110" s="542"/>
      <c r="P110" s="542"/>
      <c r="Q110" s="542"/>
      <c r="R110" s="542"/>
      <c r="S110" s="542"/>
      <c r="T110" s="2434">
        <v>3.2730712308892733</v>
      </c>
      <c r="U110" s="2434">
        <v>3.2865819321652232</v>
      </c>
      <c r="V110" s="2434">
        <v>3.2444866832891197</v>
      </c>
      <c r="W110" s="2434">
        <v>3.290718914833052</v>
      </c>
      <c r="X110" s="2434">
        <v>3.1976759069079446</v>
      </c>
      <c r="Y110" s="2434">
        <v>3.1586460582907505</v>
      </c>
      <c r="Z110" s="2434">
        <v>3.0311642510033208</v>
      </c>
      <c r="AA110" s="2434">
        <v>2.8816243520438123</v>
      </c>
      <c r="AB110" s="2434">
        <v>2.7903748666674195</v>
      </c>
      <c r="AC110" s="2434">
        <v>2.1087562266547155</v>
      </c>
      <c r="AD110" s="2434">
        <v>1.9815347906519163</v>
      </c>
      <c r="AE110" s="2434">
        <v>2.2950146968140626</v>
      </c>
      <c r="AF110" s="2434"/>
      <c r="AG110" s="624" t="s">
        <v>521</v>
      </c>
    </row>
    <row r="111" spans="3:33" s="74" customFormat="1" ht="17.25" customHeight="1" x14ac:dyDescent="0.2">
      <c r="C111" s="1391" t="s">
        <v>1712</v>
      </c>
      <c r="D111" s="542"/>
      <c r="E111" s="912"/>
      <c r="F111" s="912"/>
      <c r="G111" s="912"/>
      <c r="H111" s="912"/>
      <c r="I111" s="912"/>
      <c r="J111" s="542"/>
      <c r="K111" s="542"/>
      <c r="L111" s="542"/>
      <c r="M111" s="542"/>
      <c r="N111" s="542"/>
      <c r="O111" s="542"/>
      <c r="P111" s="542"/>
      <c r="Q111" s="542"/>
      <c r="R111" s="542"/>
      <c r="S111" s="542"/>
      <c r="T111" s="2434">
        <v>2.4998284125892596</v>
      </c>
      <c r="U111" s="2434">
        <v>2.5781253409604989</v>
      </c>
      <c r="V111" s="2434">
        <v>2.446823168920651</v>
      </c>
      <c r="W111" s="2434">
        <v>2.2611865639272364</v>
      </c>
      <c r="X111" s="2434">
        <v>2.4396180125374087</v>
      </c>
      <c r="Y111" s="2434">
        <v>2.3778949728706147</v>
      </c>
      <c r="Z111" s="2434">
        <v>2.411613641700515</v>
      </c>
      <c r="AA111" s="2434">
        <v>2.3272939844495291</v>
      </c>
      <c r="AB111" s="2434">
        <v>2.5731791382681699</v>
      </c>
      <c r="AC111" s="2434">
        <v>2.5941951685833144</v>
      </c>
      <c r="AD111" s="2434">
        <v>2.7995838872891237</v>
      </c>
      <c r="AE111" s="2434">
        <v>2.6055249121667408</v>
      </c>
      <c r="AF111" s="2434"/>
      <c r="AG111" s="624" t="s">
        <v>523</v>
      </c>
    </row>
    <row r="112" spans="3:33" s="74" customFormat="1" ht="17.25" customHeight="1" x14ac:dyDescent="0.2">
      <c r="C112" s="1391" t="s">
        <v>1763</v>
      </c>
      <c r="D112" s="542"/>
      <c r="E112" s="912"/>
      <c r="F112" s="912"/>
      <c r="G112" s="912"/>
      <c r="H112" s="912"/>
      <c r="I112" s="912"/>
      <c r="J112" s="542"/>
      <c r="K112" s="542"/>
      <c r="L112" s="542"/>
      <c r="M112" s="542"/>
      <c r="N112" s="542"/>
      <c r="O112" s="542"/>
      <c r="P112" s="542"/>
      <c r="Q112" s="542"/>
      <c r="R112" s="542"/>
      <c r="S112" s="542"/>
      <c r="T112" s="2434">
        <v>3.8674151996951371</v>
      </c>
      <c r="U112" s="2434">
        <v>3.6943501185085172</v>
      </c>
      <c r="V112" s="2434">
        <v>3.6067364952640775</v>
      </c>
      <c r="W112" s="2434">
        <v>3.3805442781920005</v>
      </c>
      <c r="X112" s="2434">
        <v>3.4039962467074041</v>
      </c>
      <c r="Y112" s="2434">
        <v>3.3260191751673878</v>
      </c>
      <c r="Z112" s="2434">
        <v>3.3805678507549488</v>
      </c>
      <c r="AA112" s="2434">
        <v>3.4623820479098129</v>
      </c>
      <c r="AB112" s="2434">
        <v>3.6119778871452288</v>
      </c>
      <c r="AC112" s="2434">
        <v>3.3722683027206268</v>
      </c>
      <c r="AD112" s="2434">
        <v>3.6159267814212073</v>
      </c>
      <c r="AE112" s="2434">
        <v>3.694261923483698</v>
      </c>
      <c r="AF112" s="2434"/>
      <c r="AG112" s="624" t="s">
        <v>1713</v>
      </c>
    </row>
    <row r="113" spans="3:33" s="74" customFormat="1" ht="17.25" customHeight="1" x14ac:dyDescent="0.2">
      <c r="C113" s="1391" t="s">
        <v>1283</v>
      </c>
      <c r="D113" s="542"/>
      <c r="E113" s="912"/>
      <c r="F113" s="912"/>
      <c r="G113" s="912"/>
      <c r="H113" s="912"/>
      <c r="I113" s="912"/>
      <c r="J113" s="542"/>
      <c r="K113" s="542"/>
      <c r="L113" s="542"/>
      <c r="M113" s="542"/>
      <c r="N113" s="542"/>
      <c r="O113" s="542"/>
      <c r="P113" s="542"/>
      <c r="Q113" s="542"/>
      <c r="R113" s="542"/>
      <c r="S113" s="542"/>
      <c r="T113" s="2434"/>
      <c r="U113" s="2434"/>
      <c r="V113" s="2434"/>
      <c r="W113" s="2434"/>
      <c r="X113" s="2434"/>
      <c r="Y113" s="2434"/>
      <c r="Z113" s="2434"/>
      <c r="AA113" s="2434"/>
      <c r="AB113" s="2434"/>
      <c r="AC113" s="2434"/>
      <c r="AD113" s="2434"/>
      <c r="AE113" s="2434"/>
      <c r="AF113" s="2434"/>
      <c r="AG113" s="624"/>
    </row>
    <row r="114" spans="3:33" s="74" customFormat="1" ht="17.25" customHeight="1" x14ac:dyDescent="0.2">
      <c r="C114" s="1391" t="s">
        <v>31</v>
      </c>
      <c r="D114" s="542"/>
      <c r="E114" s="912"/>
      <c r="F114" s="912"/>
      <c r="G114" s="912"/>
      <c r="H114" s="912"/>
      <c r="I114" s="912"/>
      <c r="J114" s="542"/>
      <c r="K114" s="542"/>
      <c r="L114" s="542"/>
      <c r="M114" s="542"/>
      <c r="N114" s="542"/>
      <c r="O114" s="542"/>
      <c r="P114" s="542"/>
      <c r="Q114" s="542"/>
      <c r="R114" s="542"/>
      <c r="S114" s="542"/>
      <c r="T114" s="2434">
        <v>38.713336162979246</v>
      </c>
      <c r="U114" s="2434">
        <v>39.015659860081669</v>
      </c>
      <c r="V114" s="2434">
        <v>39.10522688759211</v>
      </c>
      <c r="W114" s="2434">
        <v>38.620098458397408</v>
      </c>
      <c r="X114" s="2434">
        <v>37.812428231150534</v>
      </c>
      <c r="Y114" s="2434">
        <v>37.125966880267811</v>
      </c>
      <c r="Z114" s="2434">
        <v>37.184663265816646</v>
      </c>
      <c r="AA114" s="2434">
        <v>36.907728965237233</v>
      </c>
      <c r="AB114" s="2434">
        <v>37.245657058314855</v>
      </c>
      <c r="AC114" s="2434">
        <v>36.383825764950153</v>
      </c>
      <c r="AD114" s="2434">
        <v>37.016253229878451</v>
      </c>
      <c r="AE114" s="2434">
        <v>37.297388254715166</v>
      </c>
      <c r="AF114" s="2434"/>
      <c r="AG114" s="624"/>
    </row>
    <row r="115" spans="3:33" s="74" customFormat="1" ht="17.25" customHeight="1" x14ac:dyDescent="0.2">
      <c r="C115" s="1391" t="s">
        <v>32</v>
      </c>
      <c r="D115" s="542"/>
      <c r="E115" s="912"/>
      <c r="F115" s="912"/>
      <c r="G115" s="912"/>
      <c r="H115" s="912"/>
      <c r="I115" s="912"/>
      <c r="J115" s="542"/>
      <c r="K115" s="542"/>
      <c r="L115" s="542"/>
      <c r="M115" s="542"/>
      <c r="N115" s="542"/>
      <c r="O115" s="542"/>
      <c r="P115" s="542"/>
      <c r="Q115" s="542"/>
      <c r="R115" s="542"/>
      <c r="S115" s="542"/>
      <c r="T115" s="2434">
        <v>8.8858604260647258</v>
      </c>
      <c r="U115" s="2434">
        <v>9.0146157144440071</v>
      </c>
      <c r="V115" s="2434">
        <v>8.9294229353805346</v>
      </c>
      <c r="W115" s="2434">
        <v>8.8642455600363039</v>
      </c>
      <c r="X115" s="2434">
        <v>8.5085797147448581</v>
      </c>
      <c r="Y115" s="2434">
        <v>8.3819045934720844</v>
      </c>
      <c r="Z115" s="2434">
        <v>8.2029287500097432</v>
      </c>
      <c r="AA115" s="2434">
        <v>8.0713808488242478</v>
      </c>
      <c r="AB115" s="2434">
        <v>8.1094783930321057</v>
      </c>
      <c r="AC115" s="2434">
        <v>8.4971147615730196</v>
      </c>
      <c r="AD115" s="2434">
        <v>8.4689000513433168</v>
      </c>
      <c r="AE115" s="2434">
        <v>8.1345032602736147</v>
      </c>
      <c r="AF115" s="2434"/>
      <c r="AG115" s="624"/>
    </row>
    <row r="116" spans="3:33" s="74" customFormat="1" ht="17.25" customHeight="1" x14ac:dyDescent="0.2">
      <c r="C116" s="1389" t="s">
        <v>1355</v>
      </c>
      <c r="D116" s="542"/>
      <c r="E116" s="912"/>
      <c r="F116" s="912"/>
      <c r="G116" s="912"/>
      <c r="H116" s="912"/>
      <c r="I116" s="912"/>
      <c r="J116" s="542"/>
      <c r="K116" s="542"/>
      <c r="L116" s="542"/>
      <c r="M116" s="542"/>
      <c r="N116" s="542"/>
      <c r="O116" s="542"/>
      <c r="P116" s="542"/>
      <c r="Q116" s="542"/>
      <c r="R116" s="542"/>
      <c r="S116" s="542"/>
      <c r="T116" s="2434">
        <v>0.92764648108777537</v>
      </c>
      <c r="U116" s="2434">
        <v>0.97463039272818497</v>
      </c>
      <c r="V116" s="2434">
        <v>0.95019314416272382</v>
      </c>
      <c r="W116" s="2434">
        <v>0.86886907809739689</v>
      </c>
      <c r="X116" s="2434">
        <v>0.9147760009365935</v>
      </c>
      <c r="Y116" s="2434">
        <v>0.9372951697695957</v>
      </c>
      <c r="Z116" s="2434">
        <v>0.91546530108869739</v>
      </c>
      <c r="AA116" s="2434">
        <v>0.81664824956720683</v>
      </c>
      <c r="AB116" s="2434">
        <v>0.90710014301060982</v>
      </c>
      <c r="AC116" s="2434">
        <v>1.1052825123172048</v>
      </c>
      <c r="AD116" s="2434">
        <v>1.0165507360020336</v>
      </c>
      <c r="AE116" s="2434">
        <v>0.95580089939996538</v>
      </c>
      <c r="AF116" s="2434"/>
      <c r="AG116" s="624" t="s">
        <v>1075</v>
      </c>
    </row>
    <row r="117" spans="3:33" s="74" customFormat="1" ht="17.25" customHeight="1" x14ac:dyDescent="0.2">
      <c r="C117" s="1393" t="s">
        <v>1760</v>
      </c>
      <c r="D117" s="1310"/>
      <c r="E117" s="1323"/>
      <c r="F117" s="1323"/>
      <c r="G117" s="1323"/>
      <c r="H117" s="1323"/>
      <c r="I117" s="1323"/>
      <c r="J117" s="1310"/>
      <c r="K117" s="1310"/>
      <c r="L117" s="1310"/>
      <c r="M117" s="1310"/>
      <c r="N117" s="1310"/>
      <c r="O117" s="1310"/>
      <c r="P117" s="1310"/>
      <c r="Q117" s="1310"/>
      <c r="R117" s="1310"/>
      <c r="S117" s="1310"/>
      <c r="T117" s="2435">
        <v>11.822834250713733</v>
      </c>
      <c r="U117" s="2435">
        <v>11.830863922351487</v>
      </c>
      <c r="V117" s="2435">
        <v>11.607959817909885</v>
      </c>
      <c r="W117" s="2435">
        <v>11.88171150641827</v>
      </c>
      <c r="X117" s="2435">
        <v>11.74812191089088</v>
      </c>
      <c r="Y117" s="2435">
        <v>11.707939574766794</v>
      </c>
      <c r="Z117" s="2435">
        <v>11.549814500527072</v>
      </c>
      <c r="AA117" s="2435">
        <v>11.610962130869222</v>
      </c>
      <c r="AB117" s="2435">
        <v>11.936601305820878</v>
      </c>
      <c r="AC117" s="2435">
        <v>15.210327485209039</v>
      </c>
      <c r="AD117" s="2435">
        <v>13.031077457545839</v>
      </c>
      <c r="AE117" s="2435">
        <v>12.518212857635122</v>
      </c>
      <c r="AF117" s="2435"/>
      <c r="AG117" s="1324" t="s">
        <v>1433</v>
      </c>
    </row>
    <row r="118" spans="3:33" s="74" customFormat="1" ht="17.25" customHeight="1" x14ac:dyDescent="0.2">
      <c r="C118" s="1389" t="s">
        <v>1352</v>
      </c>
      <c r="D118" s="248"/>
      <c r="E118" s="893"/>
      <c r="F118" s="893"/>
      <c r="G118" s="893"/>
      <c r="H118" s="893"/>
      <c r="I118" s="893"/>
      <c r="J118" s="248"/>
      <c r="K118" s="248"/>
      <c r="L118" s="248"/>
      <c r="M118" s="248"/>
      <c r="N118" s="248"/>
      <c r="O118" s="248"/>
      <c r="P118" s="248"/>
      <c r="Q118" s="248"/>
      <c r="R118" s="248"/>
      <c r="S118" s="248"/>
      <c r="T118" s="2434">
        <v>23.145529299465903</v>
      </c>
      <c r="U118" s="2434">
        <v>22.9490321508069</v>
      </c>
      <c r="V118" s="2434">
        <v>24.767378565408336</v>
      </c>
      <c r="W118" s="2434">
        <v>24.464364196698476</v>
      </c>
      <c r="X118" s="2434">
        <v>24.55762129976177</v>
      </c>
      <c r="Y118" s="2434">
        <v>23.575679446267543</v>
      </c>
      <c r="Z118" s="2434">
        <v>25.382065370553924</v>
      </c>
      <c r="AA118" s="2434">
        <v>24.712164135424334</v>
      </c>
      <c r="AB118" s="2434">
        <v>25.596260678822354</v>
      </c>
      <c r="AC118" s="2434">
        <v>24.032462080683526</v>
      </c>
      <c r="AD118" s="2434">
        <v>24.217620240085402</v>
      </c>
      <c r="AE118" s="2434">
        <v>26.915055830176382</v>
      </c>
      <c r="AF118" s="2434"/>
      <c r="AG118" s="623" t="s">
        <v>1076</v>
      </c>
    </row>
    <row r="119" spans="3:33" s="74" customFormat="1" ht="17.25" customHeight="1" x14ac:dyDescent="0.2">
      <c r="C119" s="1389" t="s">
        <v>1291</v>
      </c>
      <c r="D119" s="248"/>
      <c r="E119" s="893"/>
      <c r="F119" s="893"/>
      <c r="G119" s="893"/>
      <c r="H119" s="893"/>
      <c r="I119" s="893"/>
      <c r="J119" s="248"/>
      <c r="K119" s="248"/>
      <c r="L119" s="248"/>
      <c r="M119" s="248"/>
      <c r="N119" s="248"/>
      <c r="O119" s="248"/>
      <c r="P119" s="248"/>
      <c r="Q119" s="248"/>
      <c r="R119" s="248"/>
      <c r="S119" s="248"/>
      <c r="T119" s="2434">
        <v>22.798319027568599</v>
      </c>
      <c r="U119" s="2434">
        <v>22.828186520636944</v>
      </c>
      <c r="V119" s="2434">
        <v>24.566923613751214</v>
      </c>
      <c r="W119" s="2434">
        <v>24.745276097690255</v>
      </c>
      <c r="X119" s="2434">
        <v>23.922064491637379</v>
      </c>
      <c r="Y119" s="2434">
        <v>23.849363613597365</v>
      </c>
      <c r="Z119" s="2434">
        <v>25.038156512620109</v>
      </c>
      <c r="AA119" s="2434">
        <v>24.168349149583804</v>
      </c>
      <c r="AB119" s="2434">
        <v>25.026961379692903</v>
      </c>
      <c r="AC119" s="2434">
        <v>24.825469530401953</v>
      </c>
      <c r="AD119" s="2434">
        <v>25.059037792573015</v>
      </c>
      <c r="AE119" s="2434">
        <v>25.421661675805048</v>
      </c>
      <c r="AF119" s="2434"/>
      <c r="AG119" s="624" t="s">
        <v>577</v>
      </c>
    </row>
    <row r="120" spans="3:33" s="74" customFormat="1" ht="17.25" customHeight="1" x14ac:dyDescent="0.2">
      <c r="C120" s="1389" t="s">
        <v>433</v>
      </c>
      <c r="D120" s="248"/>
      <c r="E120" s="893"/>
      <c r="F120" s="893"/>
      <c r="G120" s="893"/>
      <c r="H120" s="893"/>
      <c r="I120" s="893"/>
      <c r="J120" s="248"/>
      <c r="K120" s="248"/>
      <c r="L120" s="248"/>
      <c r="M120" s="248"/>
      <c r="N120" s="248"/>
      <c r="O120" s="248"/>
      <c r="P120" s="248"/>
      <c r="Q120" s="248"/>
      <c r="R120" s="248"/>
      <c r="S120" s="248"/>
      <c r="T120" s="2434">
        <v>19.802936155253906</v>
      </c>
      <c r="U120" s="2434">
        <v>19.908428417947906</v>
      </c>
      <c r="V120" s="2434">
        <v>21.19883893054438</v>
      </c>
      <c r="W120" s="2434">
        <v>21.64287130098889</v>
      </c>
      <c r="X120" s="2434">
        <v>21.021583422490984</v>
      </c>
      <c r="Y120" s="2434">
        <v>20.961318440079502</v>
      </c>
      <c r="Z120" s="2434">
        <v>22.062058134431652</v>
      </c>
      <c r="AA120" s="2434">
        <v>21.113019962098878</v>
      </c>
      <c r="AB120" s="2434">
        <v>21.481214329476671</v>
      </c>
      <c r="AC120" s="2434">
        <v>20.778583852321773</v>
      </c>
      <c r="AD120" s="2434">
        <v>21.371989747056421</v>
      </c>
      <c r="AE120" s="2434">
        <v>21.963768055763808</v>
      </c>
      <c r="AF120" s="2434"/>
      <c r="AG120" s="624" t="s">
        <v>506</v>
      </c>
    </row>
    <row r="121" spans="3:33" s="74" customFormat="1" ht="17.25" customHeight="1" x14ac:dyDescent="0.2">
      <c r="C121" s="1389" t="s">
        <v>435</v>
      </c>
      <c r="D121" s="248"/>
      <c r="E121" s="893"/>
      <c r="F121" s="893"/>
      <c r="G121" s="893"/>
      <c r="H121" s="893"/>
      <c r="I121" s="893"/>
      <c r="J121" s="248"/>
      <c r="K121" s="248"/>
      <c r="L121" s="248"/>
      <c r="M121" s="248"/>
      <c r="N121" s="248"/>
      <c r="O121" s="248"/>
      <c r="P121" s="248"/>
      <c r="Q121" s="248"/>
      <c r="R121" s="248"/>
      <c r="S121" s="248"/>
      <c r="T121" s="2434">
        <v>3.4968009285026072</v>
      </c>
      <c r="U121" s="2434">
        <v>3.5900538337014494</v>
      </c>
      <c r="V121" s="2434">
        <v>4.0014179845800397</v>
      </c>
      <c r="W121" s="2434">
        <v>3.5763034163915006</v>
      </c>
      <c r="X121" s="2434">
        <v>3.4198029207040661</v>
      </c>
      <c r="Y121" s="2434">
        <v>3.5018994756528499</v>
      </c>
      <c r="Z121" s="2434">
        <v>3.2774997958413543</v>
      </c>
      <c r="AA121" s="2434">
        <v>3.1477376961337025</v>
      </c>
      <c r="AB121" s="2434">
        <v>3.3374821017424181</v>
      </c>
      <c r="AC121" s="2434">
        <v>3.2731020516343099</v>
      </c>
      <c r="AD121" s="2434">
        <v>3.3802060771487721</v>
      </c>
      <c r="AE121" s="2434">
        <v>3.1188417760378289</v>
      </c>
      <c r="AF121" s="2434"/>
      <c r="AG121" s="624" t="s">
        <v>1077</v>
      </c>
    </row>
    <row r="122" spans="3:33" s="74" customFormat="1" ht="17.25" customHeight="1" x14ac:dyDescent="0.2">
      <c r="C122" s="1389" t="s">
        <v>436</v>
      </c>
      <c r="D122" s="248"/>
      <c r="E122" s="893"/>
      <c r="F122" s="893"/>
      <c r="G122" s="893"/>
      <c r="H122" s="893"/>
      <c r="I122" s="893"/>
      <c r="J122" s="248"/>
      <c r="K122" s="248"/>
      <c r="L122" s="248"/>
      <c r="M122" s="248"/>
      <c r="N122" s="248"/>
      <c r="O122" s="248"/>
      <c r="P122" s="248"/>
      <c r="Q122" s="248"/>
      <c r="R122" s="248"/>
      <c r="S122" s="248"/>
      <c r="T122" s="2434">
        <v>16.306135226751298</v>
      </c>
      <c r="U122" s="2434">
        <v>16.318374584246456</v>
      </c>
      <c r="V122" s="2434">
        <v>17.197420945964335</v>
      </c>
      <c r="W122" s="2434">
        <v>18.066567884597386</v>
      </c>
      <c r="X122" s="2434">
        <v>17.601780501786919</v>
      </c>
      <c r="Y122" s="2434">
        <v>17.45941896442665</v>
      </c>
      <c r="Z122" s="2434">
        <v>18.784558338590298</v>
      </c>
      <c r="AA122" s="2434">
        <v>17.965282265965175</v>
      </c>
      <c r="AB122" s="2434">
        <v>18.143732227734255</v>
      </c>
      <c r="AC122" s="2434">
        <v>17.505481800687463</v>
      </c>
      <c r="AD122" s="2434">
        <v>17.991783669907651</v>
      </c>
      <c r="AE122" s="2434">
        <v>18.844926279725978</v>
      </c>
      <c r="AF122" s="2434"/>
      <c r="AG122" s="624" t="s">
        <v>1078</v>
      </c>
    </row>
    <row r="123" spans="3:33" s="74" customFormat="1" ht="17.25" customHeight="1" x14ac:dyDescent="0.2">
      <c r="C123" s="1389" t="s">
        <v>434</v>
      </c>
      <c r="D123" s="248"/>
      <c r="E123" s="893"/>
      <c r="F123" s="893"/>
      <c r="G123" s="893"/>
      <c r="H123" s="893"/>
      <c r="I123" s="893"/>
      <c r="J123" s="248"/>
      <c r="K123" s="248"/>
      <c r="L123" s="248"/>
      <c r="M123" s="248"/>
      <c r="N123" s="248"/>
      <c r="O123" s="248"/>
      <c r="P123" s="248"/>
      <c r="Q123" s="248"/>
      <c r="R123" s="248"/>
      <c r="S123" s="248"/>
      <c r="T123" s="2434">
        <v>2.9953828723146914</v>
      </c>
      <c r="U123" s="2434">
        <v>2.9197581026890389</v>
      </c>
      <c r="V123" s="2434">
        <v>3.3680846832068339</v>
      </c>
      <c r="W123" s="2434">
        <v>3.1024047967013675</v>
      </c>
      <c r="X123" s="2434">
        <v>2.9004810691463914</v>
      </c>
      <c r="Y123" s="2434">
        <v>2.8880451735178667</v>
      </c>
      <c r="Z123" s="2434">
        <v>2.9760983781884542</v>
      </c>
      <c r="AA123" s="2434">
        <v>3.0553291874849258</v>
      </c>
      <c r="AB123" s="2434">
        <v>3.5457470502162303</v>
      </c>
      <c r="AC123" s="2434">
        <v>4.0468856780801792</v>
      </c>
      <c r="AD123" s="2434">
        <v>3.6870480455165904</v>
      </c>
      <c r="AE123" s="2434">
        <v>3.45789362004124</v>
      </c>
      <c r="AF123" s="2434"/>
      <c r="AG123" s="624" t="s">
        <v>505</v>
      </c>
    </row>
    <row r="124" spans="3:33" s="74" customFormat="1" ht="17.25" customHeight="1" x14ac:dyDescent="0.2">
      <c r="C124" s="1389" t="s">
        <v>437</v>
      </c>
      <c r="D124" s="248"/>
      <c r="E124" s="893"/>
      <c r="F124" s="893"/>
      <c r="G124" s="893"/>
      <c r="H124" s="893"/>
      <c r="I124" s="893"/>
      <c r="J124" s="248"/>
      <c r="K124" s="248"/>
      <c r="L124" s="248"/>
      <c r="M124" s="248"/>
      <c r="N124" s="248"/>
      <c r="O124" s="248"/>
      <c r="P124" s="248"/>
      <c r="Q124" s="248"/>
      <c r="R124" s="248"/>
      <c r="S124" s="248"/>
      <c r="T124" s="2434">
        <v>4.2898094966249641E-2</v>
      </c>
      <c r="U124" s="2434">
        <v>4.760117627658577E-2</v>
      </c>
      <c r="V124" s="2434">
        <v>5.8250996243555078E-2</v>
      </c>
      <c r="W124" s="2434">
        <v>6.6389829563649375E-2</v>
      </c>
      <c r="X124" s="2434">
        <v>6.1638124662222245E-2</v>
      </c>
      <c r="Y124" s="2434">
        <v>4.7315613849522799E-2</v>
      </c>
      <c r="Z124" s="2434">
        <v>5.2990443096405965E-2</v>
      </c>
      <c r="AA124" s="2434">
        <v>4.791857674128755E-2</v>
      </c>
      <c r="AB124" s="2434">
        <v>4.7125974150340907E-2</v>
      </c>
      <c r="AC124" s="2434">
        <v>4.8743711440469684E-2</v>
      </c>
      <c r="AD124" s="2434">
        <v>4.3984789988759862E-2</v>
      </c>
      <c r="AE124" s="2434">
        <v>4.0774089888584684E-2</v>
      </c>
      <c r="AF124" s="2434"/>
      <c r="AG124" s="624" t="s">
        <v>1077</v>
      </c>
    </row>
    <row r="125" spans="3:33" s="74" customFormat="1" ht="17.25" customHeight="1" x14ac:dyDescent="0.2">
      <c r="C125" s="1389" t="s">
        <v>436</v>
      </c>
      <c r="D125" s="248"/>
      <c r="E125" s="893"/>
      <c r="F125" s="893"/>
      <c r="G125" s="893"/>
      <c r="H125" s="893"/>
      <c r="I125" s="893"/>
      <c r="J125" s="248"/>
      <c r="K125" s="248"/>
      <c r="L125" s="248"/>
      <c r="M125" s="248"/>
      <c r="N125" s="248"/>
      <c r="O125" s="248"/>
      <c r="P125" s="248"/>
      <c r="Q125" s="248"/>
      <c r="R125" s="248"/>
      <c r="S125" s="248"/>
      <c r="T125" s="2434">
        <v>0.34595582463676888</v>
      </c>
      <c r="U125" s="2434">
        <v>0.43936941732626233</v>
      </c>
      <c r="V125" s="2434">
        <v>0.33532788705260158</v>
      </c>
      <c r="W125" s="2434">
        <v>0.30499961755536525</v>
      </c>
      <c r="X125" s="2434">
        <v>0.33155151671084315</v>
      </c>
      <c r="Y125" s="2434">
        <v>0.33405469661336057</v>
      </c>
      <c r="Z125" s="2434">
        <v>0.36181306181863032</v>
      </c>
      <c r="AA125" s="2434">
        <v>0.34173084210988625</v>
      </c>
      <c r="AB125" s="2434">
        <v>0.363523359531288</v>
      </c>
      <c r="AC125" s="2434">
        <v>0.45085150920509898</v>
      </c>
      <c r="AD125" s="2434">
        <v>0.42802132327062825</v>
      </c>
      <c r="AE125" s="2434">
        <v>0.39796353453510835</v>
      </c>
      <c r="AF125" s="2434"/>
      <c r="AG125" s="624" t="s">
        <v>1078</v>
      </c>
    </row>
    <row r="126" spans="3:33" s="74" customFormat="1" ht="17.25" customHeight="1" x14ac:dyDescent="0.2">
      <c r="C126" s="1389" t="s">
        <v>1761</v>
      </c>
      <c r="D126" s="248"/>
      <c r="E126" s="893"/>
      <c r="F126" s="893"/>
      <c r="G126" s="893"/>
      <c r="H126" s="893"/>
      <c r="I126" s="893"/>
      <c r="J126" s="248"/>
      <c r="K126" s="248"/>
      <c r="L126" s="248"/>
      <c r="M126" s="248"/>
      <c r="N126" s="248"/>
      <c r="O126" s="248"/>
      <c r="P126" s="248"/>
      <c r="Q126" s="248"/>
      <c r="R126" s="248"/>
      <c r="S126" s="248"/>
      <c r="T126" s="2434">
        <v>2.6065289527116731</v>
      </c>
      <c r="U126" s="2434">
        <v>2.4327875090861912</v>
      </c>
      <c r="V126" s="2434">
        <v>2.974505799910677</v>
      </c>
      <c r="W126" s="2434">
        <v>2.7310153495823526</v>
      </c>
      <c r="X126" s="2434">
        <v>2.5072914277733256</v>
      </c>
      <c r="Y126" s="2434">
        <v>2.5066748630549829</v>
      </c>
      <c r="Z126" s="2434">
        <v>2.5612948732734182</v>
      </c>
      <c r="AA126" s="2434">
        <v>2.6656797686337521</v>
      </c>
      <c r="AB126" s="2434">
        <v>3.135097716534601</v>
      </c>
      <c r="AC126" s="2434">
        <v>3.5472904574346105</v>
      </c>
      <c r="AD126" s="2434">
        <v>3.2150419322572019</v>
      </c>
      <c r="AE126" s="2434">
        <v>3.0191559956175467</v>
      </c>
      <c r="AF126" s="2434"/>
      <c r="AG126" s="624" t="s">
        <v>1079</v>
      </c>
    </row>
    <row r="127" spans="3:33" s="74" customFormat="1" ht="17.25" customHeight="1" x14ac:dyDescent="0.2">
      <c r="C127" s="1389" t="s">
        <v>1353</v>
      </c>
      <c r="D127" s="248"/>
      <c r="E127" s="893"/>
      <c r="F127" s="893"/>
      <c r="G127" s="893"/>
      <c r="H127" s="893"/>
      <c r="I127" s="893"/>
      <c r="J127" s="248"/>
      <c r="K127" s="248"/>
      <c r="L127" s="248"/>
      <c r="M127" s="248"/>
      <c r="N127" s="248"/>
      <c r="O127" s="248"/>
      <c r="P127" s="248"/>
      <c r="Q127" s="248"/>
      <c r="R127" s="248"/>
      <c r="S127" s="248"/>
      <c r="T127" s="2434">
        <v>0.34721027189730752</v>
      </c>
      <c r="U127" s="2434">
        <v>0.12084563016995471</v>
      </c>
      <c r="V127" s="2434">
        <v>0.20045495165712515</v>
      </c>
      <c r="W127" s="2434">
        <v>-0.28091190099177749</v>
      </c>
      <c r="X127" s="2434">
        <v>0.63555680812439197</v>
      </c>
      <c r="Y127" s="2434">
        <v>-0.27368416732982515</v>
      </c>
      <c r="Z127" s="2434">
        <v>0.34390885793381404</v>
      </c>
      <c r="AA127" s="2434">
        <v>0.54381498584053223</v>
      </c>
      <c r="AB127" s="2434">
        <v>0.56929929912944943</v>
      </c>
      <c r="AC127" s="2434">
        <v>-0.79300744971842407</v>
      </c>
      <c r="AD127" s="2434">
        <v>-0.84141755248760641</v>
      </c>
      <c r="AE127" s="2434">
        <v>1.4933941543713356</v>
      </c>
      <c r="AF127" s="2434"/>
      <c r="AG127" s="624" t="s">
        <v>1080</v>
      </c>
    </row>
    <row r="128" spans="3:33" s="74" customFormat="1" ht="17.25" customHeight="1" x14ac:dyDescent="0.2">
      <c r="C128" s="1389" t="s">
        <v>438</v>
      </c>
      <c r="D128" s="248"/>
      <c r="E128" s="893"/>
      <c r="F128" s="893"/>
      <c r="G128" s="893"/>
      <c r="H128" s="893"/>
      <c r="I128" s="893"/>
      <c r="J128" s="248"/>
      <c r="K128" s="248"/>
      <c r="L128" s="248"/>
      <c r="M128" s="248"/>
      <c r="N128" s="248"/>
      <c r="O128" s="248"/>
      <c r="P128" s="248"/>
      <c r="Q128" s="248"/>
      <c r="R128" s="248"/>
      <c r="S128" s="248"/>
      <c r="T128" s="2434">
        <v>0.3709249193180944</v>
      </c>
      <c r="U128" s="2434">
        <v>9.8484983378342092E-2</v>
      </c>
      <c r="V128" s="2434">
        <v>6.1042190266489472E-2</v>
      </c>
      <c r="W128" s="2434">
        <v>-0.37530943111397125</v>
      </c>
      <c r="X128" s="2434">
        <v>0.68652109088661217</v>
      </c>
      <c r="Y128" s="2434">
        <v>-0.12691920190677039</v>
      </c>
      <c r="Z128" s="2434">
        <v>0.257705558061608</v>
      </c>
      <c r="AA128" s="2434">
        <v>0.6137689810610637</v>
      </c>
      <c r="AB128" s="2434">
        <v>0.36354054418149057</v>
      </c>
      <c r="AC128" s="2434">
        <v>-0.48659836115819161</v>
      </c>
      <c r="AD128" s="2434">
        <v>-0.80034911551276866</v>
      </c>
      <c r="AE128" s="2434">
        <v>1.2101212635491843</v>
      </c>
      <c r="AF128" s="2434"/>
      <c r="AG128" s="624" t="s">
        <v>506</v>
      </c>
    </row>
    <row r="129" spans="3:33" s="74" customFormat="1" ht="17.25" customHeight="1" x14ac:dyDescent="0.2">
      <c r="C129" s="1395" t="s">
        <v>1290</v>
      </c>
      <c r="D129" s="252"/>
      <c r="E129" s="1402"/>
      <c r="F129" s="1402"/>
      <c r="G129" s="1402"/>
      <c r="H129" s="1402"/>
      <c r="I129" s="1402"/>
      <c r="J129" s="252"/>
      <c r="K129" s="252"/>
      <c r="L129" s="252"/>
      <c r="M129" s="252"/>
      <c r="N129" s="252"/>
      <c r="O129" s="252"/>
      <c r="P129" s="252"/>
      <c r="Q129" s="252"/>
      <c r="R129" s="252"/>
      <c r="S129" s="252"/>
      <c r="T129" s="2436">
        <v>-2.3714647420786935E-2</v>
      </c>
      <c r="U129" s="2436">
        <v>2.2360646791612645E-2</v>
      </c>
      <c r="V129" s="2436">
        <v>0.13941276139063569</v>
      </c>
      <c r="W129" s="2436">
        <v>9.4397530122193762E-2</v>
      </c>
      <c r="X129" s="2436">
        <v>-5.0964282762220127E-2</v>
      </c>
      <c r="Y129" s="2436">
        <v>-0.14676496542305476</v>
      </c>
      <c r="Z129" s="2436">
        <v>8.6203299872205999E-2</v>
      </c>
      <c r="AA129" s="2436">
        <v>-6.9953995220531529E-2</v>
      </c>
      <c r="AB129" s="2436">
        <v>0.20575875494795887</v>
      </c>
      <c r="AC129" s="2436">
        <v>-0.30640908856023241</v>
      </c>
      <c r="AD129" s="2436">
        <v>-4.1068436974837606E-2</v>
      </c>
      <c r="AE129" s="2436">
        <v>0.28327289082215135</v>
      </c>
      <c r="AF129" s="2436"/>
      <c r="AG129" s="625" t="s">
        <v>505</v>
      </c>
    </row>
    <row r="130" spans="3:33" s="74" customFormat="1" ht="17.25" customHeight="1" x14ac:dyDescent="0.2">
      <c r="C130" s="1389" t="s">
        <v>1087</v>
      </c>
      <c r="D130" s="634"/>
      <c r="E130" s="1404"/>
      <c r="F130" s="1404"/>
      <c r="G130" s="1404"/>
      <c r="H130" s="1404"/>
      <c r="I130" s="1404"/>
      <c r="J130" s="634"/>
      <c r="K130" s="634"/>
      <c r="L130" s="634"/>
      <c r="M130" s="634"/>
      <c r="N130" s="634"/>
      <c r="O130" s="634"/>
      <c r="P130" s="634"/>
      <c r="Q130" s="634"/>
      <c r="R130" s="634"/>
      <c r="S130" s="634"/>
      <c r="T130" s="2437">
        <v>16.504793379688614</v>
      </c>
      <c r="U130" s="2437">
        <v>16.215197959587748</v>
      </c>
      <c r="V130" s="2437">
        <v>14.639818649546399</v>
      </c>
      <c r="W130" s="2437">
        <v>15.300711200352154</v>
      </c>
      <c r="X130" s="2437">
        <v>16.458472842515359</v>
      </c>
      <c r="Y130" s="2437">
        <v>18.271214335456186</v>
      </c>
      <c r="Z130" s="2437">
        <v>16.765062812003904</v>
      </c>
      <c r="AA130" s="2437">
        <v>17.881115670077758</v>
      </c>
      <c r="AB130" s="2437">
        <v>16.204902420999186</v>
      </c>
      <c r="AC130" s="2437">
        <v>14.770987395267069</v>
      </c>
      <c r="AD130" s="2437">
        <v>16.249598285144952</v>
      </c>
      <c r="AE130" s="2437">
        <v>14.179038897799732</v>
      </c>
      <c r="AF130" s="2437"/>
      <c r="AG130" s="623" t="s">
        <v>1081</v>
      </c>
    </row>
    <row r="131" spans="3:33" s="74" customFormat="1" ht="17.25" customHeight="1" x14ac:dyDescent="0.2">
      <c r="C131" s="1389" t="s">
        <v>1086</v>
      </c>
      <c r="D131" s="248"/>
      <c r="E131" s="893"/>
      <c r="F131" s="893"/>
      <c r="G131" s="893"/>
      <c r="H131" s="893"/>
      <c r="I131" s="893"/>
      <c r="J131" s="248"/>
      <c r="K131" s="248"/>
      <c r="L131" s="248"/>
      <c r="M131" s="248"/>
      <c r="N131" s="248"/>
      <c r="O131" s="248"/>
      <c r="P131" s="248"/>
      <c r="Q131" s="248"/>
      <c r="R131" s="248"/>
      <c r="S131" s="248"/>
      <c r="T131" s="2434">
        <v>9.0083908471281564</v>
      </c>
      <c r="U131" s="2434">
        <v>9.7413455769550428</v>
      </c>
      <c r="V131" s="2434">
        <v>8.9910411620487842</v>
      </c>
      <c r="W131" s="2434">
        <v>9.195015280139561</v>
      </c>
      <c r="X131" s="2434">
        <v>9.4299620492821496</v>
      </c>
      <c r="Y131" s="2434">
        <v>10.438590872036157</v>
      </c>
      <c r="Z131" s="2434">
        <v>9.7193078097262156</v>
      </c>
      <c r="AA131" s="2434">
        <v>10.688485660566139</v>
      </c>
      <c r="AB131" s="2434">
        <v>8.7896857141680087</v>
      </c>
      <c r="AC131" s="2434">
        <v>7.3542572281981684</v>
      </c>
      <c r="AD131" s="2434">
        <v>7.9453642655585286</v>
      </c>
      <c r="AE131" s="2434">
        <v>9.8424742504950835</v>
      </c>
      <c r="AF131" s="2434"/>
      <c r="AG131" s="624" t="s">
        <v>1424</v>
      </c>
    </row>
    <row r="132" spans="3:33" s="74" customFormat="1" ht="17.25" customHeight="1" thickBot="1" x14ac:dyDescent="0.25">
      <c r="C132" s="1396" t="s">
        <v>1356</v>
      </c>
      <c r="D132" s="638"/>
      <c r="E132" s="1412"/>
      <c r="F132" s="1412"/>
      <c r="G132" s="1412"/>
      <c r="H132" s="1412"/>
      <c r="I132" s="1412"/>
      <c r="J132" s="638"/>
      <c r="K132" s="638"/>
      <c r="L132" s="638"/>
      <c r="M132" s="638"/>
      <c r="N132" s="638"/>
      <c r="O132" s="638"/>
      <c r="P132" s="638"/>
      <c r="Q132" s="638"/>
      <c r="R132" s="638"/>
      <c r="S132" s="638"/>
      <c r="T132" s="2438">
        <v>7.4964025325604586</v>
      </c>
      <c r="U132" s="2438">
        <v>6.4738523826327041</v>
      </c>
      <c r="V132" s="2438">
        <v>5.6487774874976147</v>
      </c>
      <c r="W132" s="2438">
        <v>6.1056959202125931</v>
      </c>
      <c r="X132" s="2438">
        <v>7.0285107932332096</v>
      </c>
      <c r="Y132" s="2438">
        <v>7.8326234634200285</v>
      </c>
      <c r="Z132" s="2438">
        <v>7.0457550022776854</v>
      </c>
      <c r="AA132" s="2438">
        <v>7.1926300095116193</v>
      </c>
      <c r="AB132" s="2438">
        <v>7.4152167068311794</v>
      </c>
      <c r="AC132" s="2438">
        <v>7.4167301670688994</v>
      </c>
      <c r="AD132" s="2438">
        <v>8.3042340195864242</v>
      </c>
      <c r="AE132" s="2438">
        <v>4.3365646473046455</v>
      </c>
      <c r="AF132" s="2438"/>
      <c r="AG132" s="626" t="s">
        <v>761</v>
      </c>
    </row>
    <row r="133" spans="3:33" s="74" customFormat="1" ht="17.25" customHeight="1" thickBot="1" x14ac:dyDescent="0.25">
      <c r="C133" s="1398" t="s">
        <v>1762</v>
      </c>
      <c r="D133" s="635"/>
      <c r="E133" s="1409"/>
      <c r="F133" s="1409"/>
      <c r="G133" s="1409"/>
      <c r="H133" s="1409"/>
      <c r="I133" s="1409"/>
      <c r="J133" s="635"/>
      <c r="K133" s="635"/>
      <c r="L133" s="635"/>
      <c r="M133" s="635"/>
      <c r="N133" s="635"/>
      <c r="O133" s="635"/>
      <c r="P133" s="635"/>
      <c r="Q133" s="635"/>
      <c r="R133" s="635"/>
      <c r="S133" s="635"/>
      <c r="T133" s="2439">
        <v>100</v>
      </c>
      <c r="U133" s="2439">
        <v>100</v>
      </c>
      <c r="V133" s="2439">
        <v>100</v>
      </c>
      <c r="W133" s="2439">
        <v>100</v>
      </c>
      <c r="X133" s="2439">
        <v>100</v>
      </c>
      <c r="Y133" s="2439">
        <v>100</v>
      </c>
      <c r="Z133" s="2439">
        <v>100</v>
      </c>
      <c r="AA133" s="2439">
        <v>100</v>
      </c>
      <c r="AB133" s="2439">
        <v>100</v>
      </c>
      <c r="AC133" s="2439">
        <v>100</v>
      </c>
      <c r="AD133" s="2439">
        <v>100</v>
      </c>
      <c r="AE133" s="2439">
        <v>100</v>
      </c>
      <c r="AF133" s="2439"/>
      <c r="AG133" s="627" t="s">
        <v>1082</v>
      </c>
    </row>
    <row r="134" spans="3:33" s="74" customFormat="1" ht="17.25" customHeight="1" x14ac:dyDescent="0.2">
      <c r="C134" s="1389" t="s">
        <v>1709</v>
      </c>
      <c r="D134" s="636"/>
      <c r="E134" s="1411"/>
      <c r="F134" s="1411"/>
      <c r="G134" s="1411"/>
      <c r="H134" s="1411"/>
      <c r="I134" s="1411"/>
      <c r="J134" s="636"/>
      <c r="K134" s="636"/>
      <c r="L134" s="636"/>
      <c r="M134" s="636"/>
      <c r="N134" s="636"/>
      <c r="O134" s="636"/>
      <c r="P134" s="636"/>
      <c r="Q134" s="636"/>
      <c r="R134" s="636"/>
      <c r="S134" s="636"/>
      <c r="T134" s="2440">
        <v>1.7624841835231824</v>
      </c>
      <c r="U134" s="2440">
        <v>1.8112251232384629</v>
      </c>
      <c r="V134" s="2440">
        <v>2.8621835903867292</v>
      </c>
      <c r="W134" s="2440">
        <v>2.7774343604527516</v>
      </c>
      <c r="X134" s="2440">
        <v>2.9657946347820423</v>
      </c>
      <c r="Y134" s="2440">
        <v>2.728932868079867</v>
      </c>
      <c r="Z134" s="2440">
        <v>2.7076849423496108</v>
      </c>
      <c r="AA134" s="2440">
        <v>2.2791711346078918</v>
      </c>
      <c r="AB134" s="2440">
        <v>2.8823893366442088</v>
      </c>
      <c r="AC134" s="2440">
        <v>2.3718525224538971</v>
      </c>
      <c r="AD134" s="2440">
        <v>4.0541309417438258</v>
      </c>
      <c r="AE134" s="2440">
        <v>4.4261928595307412</v>
      </c>
      <c r="AF134" s="2440"/>
      <c r="AG134" s="628"/>
    </row>
    <row r="135" spans="3:33" s="74" customFormat="1" ht="17.25" customHeight="1" x14ac:dyDescent="0.2">
      <c r="C135" s="1395" t="s">
        <v>1710</v>
      </c>
      <c r="D135" s="254"/>
      <c r="E135" s="892"/>
      <c r="F135" s="892"/>
      <c r="G135" s="892"/>
      <c r="H135" s="892"/>
      <c r="I135" s="892"/>
      <c r="J135" s="254"/>
      <c r="K135" s="254"/>
      <c r="L135" s="254"/>
      <c r="M135" s="254"/>
      <c r="N135" s="254"/>
      <c r="O135" s="254"/>
      <c r="P135" s="254"/>
      <c r="Q135" s="254"/>
      <c r="R135" s="254"/>
      <c r="S135" s="254"/>
      <c r="T135" s="2441">
        <v>101.76248418352318</v>
      </c>
      <c r="U135" s="2441">
        <v>101.81122512323846</v>
      </c>
      <c r="V135" s="2441">
        <v>102.86218359038672</v>
      </c>
      <c r="W135" s="2441">
        <v>102.77743436045274</v>
      </c>
      <c r="X135" s="2441">
        <v>102.96579463478204</v>
      </c>
      <c r="Y135" s="2441">
        <v>102.72893286807987</v>
      </c>
      <c r="Z135" s="2441">
        <v>102.7076849423496</v>
      </c>
      <c r="AA135" s="2441">
        <v>102.27917113460789</v>
      </c>
      <c r="AB135" s="2441">
        <v>102.88238933664422</v>
      </c>
      <c r="AC135" s="2441">
        <v>102.37185252245389</v>
      </c>
      <c r="AD135" s="2441">
        <v>104.05413094174382</v>
      </c>
      <c r="AE135" s="2441">
        <v>104.42619285953074</v>
      </c>
      <c r="AF135" s="2441"/>
      <c r="AG135" s="629"/>
    </row>
    <row r="136" spans="3:33" x14ac:dyDescent="0.15">
      <c r="C136" s="784"/>
      <c r="D136" s="53"/>
      <c r="E136" s="53"/>
      <c r="F136" s="53"/>
      <c r="G136" s="53"/>
      <c r="H136" s="53"/>
      <c r="I136" s="53"/>
      <c r="J136" s="53"/>
      <c r="K136" s="53"/>
      <c r="L136" s="53"/>
      <c r="M136" s="53"/>
      <c r="N136" s="53"/>
      <c r="O136" s="53"/>
      <c r="P136" s="53"/>
      <c r="Q136" s="53"/>
      <c r="R136" s="53"/>
      <c r="S136" s="53"/>
      <c r="T136" s="52"/>
      <c r="U136" s="52"/>
    </row>
    <row r="137" spans="3:33" ht="20.25" customHeight="1" x14ac:dyDescent="0.2">
      <c r="C137" s="782"/>
      <c r="D137" s="287"/>
      <c r="E137" s="287"/>
      <c r="F137" s="287"/>
      <c r="G137" s="287"/>
      <c r="H137" s="287"/>
      <c r="I137" s="287"/>
      <c r="J137" s="287"/>
      <c r="K137" s="287"/>
      <c r="L137" s="287"/>
      <c r="M137" s="287"/>
      <c r="N137" s="287"/>
      <c r="O137" s="287"/>
      <c r="P137" s="287"/>
      <c r="Q137" s="287"/>
      <c r="R137" s="287"/>
      <c r="S137" s="287"/>
      <c r="T137" s="287"/>
      <c r="U137" s="274"/>
    </row>
    <row r="140" spans="3:33" x14ac:dyDescent="0.15">
      <c r="C140" s="785" t="s">
        <v>2010</v>
      </c>
    </row>
    <row r="141" spans="3:33" x14ac:dyDescent="0.15">
      <c r="C141" s="2504" t="s">
        <v>2011</v>
      </c>
      <c r="D141" s="1311">
        <f t="shared" ref="D141:AD141" si="5">D45</f>
        <v>0</v>
      </c>
      <c r="E141" s="1413">
        <f t="shared" si="5"/>
        <v>0</v>
      </c>
      <c r="F141" s="1413">
        <f t="shared" si="5"/>
        <v>0</v>
      </c>
      <c r="G141" s="1413">
        <f t="shared" si="5"/>
        <v>0</v>
      </c>
      <c r="H141" s="1413">
        <f t="shared" si="5"/>
        <v>0</v>
      </c>
      <c r="I141" s="1413">
        <f t="shared" si="5"/>
        <v>0</v>
      </c>
      <c r="J141" s="1311">
        <f t="shared" si="5"/>
        <v>0</v>
      </c>
      <c r="K141" s="1311">
        <f t="shared" si="5"/>
        <v>0</v>
      </c>
      <c r="L141" s="1311">
        <f t="shared" si="5"/>
        <v>0</v>
      </c>
      <c r="M141" s="1311">
        <f t="shared" si="5"/>
        <v>0</v>
      </c>
      <c r="N141" s="1311">
        <f t="shared" si="5"/>
        <v>0</v>
      </c>
      <c r="O141" s="1311">
        <f t="shared" si="5"/>
        <v>0</v>
      </c>
      <c r="P141" s="1311">
        <f t="shared" si="5"/>
        <v>0</v>
      </c>
      <c r="Q141" s="1311">
        <f t="shared" si="5"/>
        <v>0</v>
      </c>
      <c r="R141" s="1311">
        <f t="shared" si="5"/>
        <v>0</v>
      </c>
      <c r="S141" s="1311">
        <f t="shared" si="5"/>
        <v>0</v>
      </c>
      <c r="T141" s="1311">
        <v>16925519.430178467</v>
      </c>
      <c r="U141" s="1311">
        <v>16904811.841360826</v>
      </c>
      <c r="V141" s="1311">
        <v>17449430.159835752</v>
      </c>
      <c r="W141" s="1311">
        <v>17420232.604652621</v>
      </c>
      <c r="X141" s="1311">
        <v>18035233.144044589</v>
      </c>
      <c r="Y141" s="1311">
        <v>18120103.972162377</v>
      </c>
      <c r="Z141" s="1311">
        <v>18365567.274735324</v>
      </c>
      <c r="AA141" s="1311">
        <v>18478726.067777622</v>
      </c>
      <c r="AB141" s="1311">
        <v>18308836.425532099</v>
      </c>
      <c r="AC141" s="1311">
        <v>17615425.495217316</v>
      </c>
      <c r="AD141" s="1311">
        <v>18188822.978728652</v>
      </c>
      <c r="AE141" s="1311">
        <v>19217332.627070136</v>
      </c>
      <c r="AF141" s="1311"/>
      <c r="AG141" s="1324"/>
    </row>
    <row r="142" spans="3:33" x14ac:dyDescent="0.15">
      <c r="C142" s="2505" t="s">
        <v>2012</v>
      </c>
      <c r="D142" s="2506"/>
      <c r="E142" s="2506"/>
      <c r="F142" s="2506"/>
      <c r="G142" s="2506"/>
      <c r="H142" s="2506"/>
      <c r="I142" s="2506"/>
      <c r="J142" s="2506"/>
      <c r="K142" s="2506"/>
      <c r="L142" s="2506"/>
      <c r="M142" s="2506"/>
      <c r="N142" s="2506"/>
      <c r="O142" s="2506"/>
      <c r="P142" s="2506"/>
      <c r="Q142" s="2506"/>
      <c r="R142" s="2506"/>
      <c r="S142" s="2506"/>
      <c r="T142" s="1311">
        <v>16925519.430178471</v>
      </c>
      <c r="U142" s="1311">
        <v>16904811.841360822</v>
      </c>
      <c r="V142" s="1311">
        <v>17449430.159835748</v>
      </c>
      <c r="W142" s="1311">
        <v>17420232.604652621</v>
      </c>
      <c r="X142" s="1311">
        <v>18035233.144044589</v>
      </c>
      <c r="Y142" s="1311">
        <v>18120103.97216237</v>
      </c>
      <c r="Z142" s="1311">
        <v>18365567.274735328</v>
      </c>
      <c r="AA142" s="1311">
        <v>18478726.06777763</v>
      </c>
      <c r="AB142" s="1311">
        <v>18308836.425532095</v>
      </c>
      <c r="AC142" s="1311">
        <v>17615425.495217312</v>
      </c>
      <c r="AD142" s="1311">
        <v>18188822.978728648</v>
      </c>
      <c r="AE142" s="1311">
        <v>19217332.627070136</v>
      </c>
      <c r="AF142" s="2506"/>
      <c r="AG142" s="2506"/>
    </row>
    <row r="143" spans="3:33" x14ac:dyDescent="0.15">
      <c r="C143" s="2505" t="s">
        <v>2013</v>
      </c>
      <c r="D143" s="2506"/>
      <c r="E143" s="2506"/>
      <c r="F143" s="2506"/>
      <c r="G143" s="2506"/>
      <c r="H143" s="2506"/>
      <c r="I143" s="2506"/>
      <c r="J143" s="2506"/>
      <c r="K143" s="2506"/>
      <c r="L143" s="2506"/>
      <c r="M143" s="2506"/>
      <c r="N143" s="2506"/>
      <c r="O143" s="2506"/>
      <c r="P143" s="2506"/>
      <c r="Q143" s="2506"/>
      <c r="R143" s="2506"/>
      <c r="S143" s="2506"/>
      <c r="T143" s="2507">
        <v>0</v>
      </c>
      <c r="U143" s="2507">
        <v>0</v>
      </c>
      <c r="V143" s="2507">
        <v>0</v>
      </c>
      <c r="W143" s="2507">
        <v>0</v>
      </c>
      <c r="X143" s="2507">
        <v>0</v>
      </c>
      <c r="Y143" s="2507">
        <v>0</v>
      </c>
      <c r="Z143" s="2507">
        <v>0</v>
      </c>
      <c r="AA143" s="2507">
        <v>0</v>
      </c>
      <c r="AB143" s="2507">
        <v>0</v>
      </c>
      <c r="AC143" s="2507">
        <v>0</v>
      </c>
      <c r="AD143" s="2507">
        <v>0</v>
      </c>
      <c r="AE143" s="2507">
        <v>0</v>
      </c>
      <c r="AF143" s="2506"/>
      <c r="AG143" s="2506"/>
    </row>
  </sheetData>
  <mergeCells count="7">
    <mergeCell ref="Y3:AG4"/>
    <mergeCell ref="C96:C97"/>
    <mergeCell ref="C6:C7"/>
    <mergeCell ref="C51:C52"/>
    <mergeCell ref="AG6:AG7"/>
    <mergeCell ref="AG51:AG52"/>
    <mergeCell ref="AG96:AG97"/>
  </mergeCells>
  <phoneticPr fontId="3"/>
  <pageMargins left="0.62992125984251968" right="0.42" top="0.59055118110236227" bottom="0.39370078740157483" header="0.51181102362204722" footer="0.31496062992125984"/>
  <pageSetup paperSize="9" scale="84" pageOrder="overThenDown" orientation="portrait" r:id="rId1"/>
  <headerFooter alignWithMargins="0"/>
  <rowBreaks count="2" manualBreakCount="2">
    <brk id="47" max="16383" man="1"/>
    <brk id="92" max="16383" man="1"/>
  </rowBreaks>
  <colBreaks count="1" manualBreakCount="1">
    <brk id="24" min="2" max="13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O54"/>
  <sheetViews>
    <sheetView zoomScale="90" workbookViewId="0">
      <pane xSplit="3" ySplit="3" topLeftCell="D4" activePane="bottomRight" state="frozen"/>
      <selection activeCell="AX30" sqref="AX30"/>
      <selection pane="topRight" activeCell="AX30" sqref="AX30"/>
      <selection pane="bottomLeft" activeCell="AX30" sqref="AX30"/>
      <selection pane="bottomRight" activeCell="AX30" sqref="AX30"/>
    </sheetView>
  </sheetViews>
  <sheetFormatPr defaultColWidth="10.69921875" defaultRowHeight="12" customHeight="1" x14ac:dyDescent="0.2"/>
  <cols>
    <col min="1" max="1" width="2.296875" style="310" customWidth="1"/>
    <col min="2" max="2" width="2.09765625" style="313" customWidth="1"/>
    <col min="3" max="3" width="24.69921875" style="310" customWidth="1"/>
    <col min="4" max="8" width="3.69921875" style="310" customWidth="1"/>
    <col min="9" max="24" width="10.69921875" style="310" hidden="1" customWidth="1"/>
    <col min="25" max="29" width="8.69921875" style="310" hidden="1" customWidth="1"/>
    <col min="30" max="41" width="9" style="310" customWidth="1"/>
    <col min="42" max="43" width="11.69921875" style="310" customWidth="1"/>
    <col min="44" max="44" width="4.69921875" style="310" customWidth="1"/>
    <col min="45" max="16384" width="10.69921875" style="310"/>
  </cols>
  <sheetData>
    <row r="1" spans="1:41" ht="20.100000000000001" customHeight="1" x14ac:dyDescent="0.2">
      <c r="I1" s="1685" t="s">
        <v>1168</v>
      </c>
      <c r="J1" s="1685" t="s">
        <v>1169</v>
      </c>
      <c r="K1" s="1685" t="s">
        <v>1170</v>
      </c>
      <c r="L1" s="1685" t="s">
        <v>1171</v>
      </c>
      <c r="M1" s="1685" t="s">
        <v>1172</v>
      </c>
      <c r="N1" s="1685" t="s">
        <v>1173</v>
      </c>
      <c r="O1" s="1685" t="s">
        <v>1174</v>
      </c>
      <c r="P1" s="1685" t="s">
        <v>1175</v>
      </c>
      <c r="Q1" s="1685" t="s">
        <v>1176</v>
      </c>
      <c r="R1" s="1685" t="s">
        <v>1177</v>
      </c>
      <c r="S1" s="1685" t="s">
        <v>1178</v>
      </c>
      <c r="T1" s="1685" t="s">
        <v>1179</v>
      </c>
      <c r="U1" s="1685" t="s">
        <v>1180</v>
      </c>
      <c r="V1" s="1685" t="s">
        <v>1181</v>
      </c>
      <c r="W1" s="1685" t="s">
        <v>1182</v>
      </c>
      <c r="X1" s="1685" t="s">
        <v>500</v>
      </c>
      <c r="Y1" s="1685" t="s">
        <v>1243</v>
      </c>
      <c r="Z1" s="1685" t="s">
        <v>985</v>
      </c>
      <c r="AA1" s="1685" t="s">
        <v>641</v>
      </c>
      <c r="AB1" s="1685" t="s">
        <v>642</v>
      </c>
      <c r="AC1" s="1685" t="s">
        <v>1533</v>
      </c>
      <c r="AD1" s="1685" t="s">
        <v>487</v>
      </c>
      <c r="AE1" s="1685" t="s">
        <v>398</v>
      </c>
      <c r="AF1" s="1685" t="s">
        <v>580</v>
      </c>
      <c r="AG1" s="1685" t="s">
        <v>412</v>
      </c>
      <c r="AH1" s="1685" t="s">
        <v>778</v>
      </c>
      <c r="AI1" s="1685" t="s">
        <v>426</v>
      </c>
      <c r="AJ1" s="1685" t="s">
        <v>1667</v>
      </c>
      <c r="AK1" s="1685" t="s">
        <v>1675</v>
      </c>
      <c r="AL1" s="1685" t="s">
        <v>1679</v>
      </c>
      <c r="AM1" s="1685" t="s">
        <v>1841</v>
      </c>
      <c r="AN1" s="1685" t="s">
        <v>1866</v>
      </c>
      <c r="AO1" s="1685" t="s">
        <v>2098</v>
      </c>
    </row>
    <row r="2" spans="1:41" ht="20.100000000000001" customHeight="1" x14ac:dyDescent="0.2">
      <c r="C2" s="368" t="s">
        <v>1183</v>
      </c>
      <c r="D2" s="368"/>
      <c r="E2" s="311"/>
      <c r="F2" s="311"/>
      <c r="G2" s="311"/>
      <c r="H2" s="311"/>
      <c r="I2" s="1685">
        <v>1990</v>
      </c>
      <c r="J2" s="1685">
        <v>1991</v>
      </c>
      <c r="K2" s="1685">
        <v>1992</v>
      </c>
      <c r="L2" s="1685">
        <v>1993</v>
      </c>
      <c r="M2" s="1685">
        <v>1994</v>
      </c>
      <c r="N2" s="1685">
        <v>1995</v>
      </c>
      <c r="O2" s="1685">
        <v>1996</v>
      </c>
      <c r="P2" s="1685">
        <v>1997</v>
      </c>
      <c r="Q2" s="1685">
        <v>1998</v>
      </c>
      <c r="R2" s="1685">
        <v>1999</v>
      </c>
      <c r="S2" s="1685">
        <v>2000</v>
      </c>
      <c r="T2" s="1685">
        <v>2001</v>
      </c>
      <c r="U2" s="1685">
        <v>2002</v>
      </c>
      <c r="V2" s="1685">
        <v>2003</v>
      </c>
      <c r="W2" s="1685">
        <v>2004</v>
      </c>
      <c r="X2" s="1685">
        <v>2005</v>
      </c>
      <c r="Y2" s="1685">
        <v>2006</v>
      </c>
      <c r="Z2" s="1685">
        <v>2007</v>
      </c>
      <c r="AA2" s="1685">
        <v>2008</v>
      </c>
      <c r="AB2" s="1685">
        <v>2009</v>
      </c>
      <c r="AC2" s="1685">
        <v>2010</v>
      </c>
      <c r="AD2" s="1685">
        <v>2011</v>
      </c>
      <c r="AE2" s="1685">
        <v>2012</v>
      </c>
      <c r="AF2" s="1685">
        <v>2013</v>
      </c>
      <c r="AG2" s="1685">
        <v>2014</v>
      </c>
      <c r="AH2" s="1685">
        <v>2015</v>
      </c>
      <c r="AI2" s="1685">
        <v>2016</v>
      </c>
      <c r="AJ2" s="1685">
        <v>2017</v>
      </c>
      <c r="AK2" s="1685">
        <v>2018</v>
      </c>
      <c r="AL2" s="1685">
        <v>2019</v>
      </c>
      <c r="AM2" s="1685">
        <v>2020</v>
      </c>
      <c r="AN2" s="1685">
        <v>2021</v>
      </c>
      <c r="AO2" s="1685">
        <v>2022</v>
      </c>
    </row>
    <row r="3" spans="1:41" ht="20.100000000000001" customHeight="1" x14ac:dyDescent="0.2">
      <c r="C3" s="1546" t="s">
        <v>1047</v>
      </c>
      <c r="D3" s="311"/>
      <c r="E3" s="311"/>
      <c r="F3" s="311"/>
      <c r="G3" s="311"/>
      <c r="H3" s="311"/>
      <c r="I3" s="311"/>
      <c r="J3" s="311"/>
      <c r="K3" s="311"/>
      <c r="L3" s="1547"/>
      <c r="M3" s="1547"/>
      <c r="N3" s="1547"/>
      <c r="O3" s="1547"/>
      <c r="P3" s="1547"/>
      <c r="Q3" s="1547"/>
      <c r="R3" s="1547"/>
      <c r="S3" s="1547"/>
      <c r="T3" s="1547"/>
      <c r="U3" s="1547"/>
      <c r="V3" s="1547"/>
      <c r="W3" s="1547"/>
      <c r="X3" s="1547"/>
      <c r="Y3" s="1547"/>
      <c r="Z3" s="1547"/>
      <c r="AA3" s="1547"/>
      <c r="AB3" s="1547"/>
      <c r="AC3" s="1547"/>
      <c r="AD3" s="1547"/>
      <c r="AG3" s="311"/>
      <c r="AH3" s="311"/>
    </row>
    <row r="4" spans="1:41" ht="20.100000000000001" customHeight="1" x14ac:dyDescent="0.2">
      <c r="A4" s="310" t="s">
        <v>393</v>
      </c>
      <c r="B4" s="449" t="s">
        <v>443</v>
      </c>
      <c r="C4" s="594" t="s">
        <v>392</v>
      </c>
      <c r="D4" s="1548"/>
      <c r="E4" s="1548"/>
      <c r="F4" s="1548"/>
      <c r="G4" s="1548"/>
      <c r="H4" s="1702" t="str">
        <f>A4&amp;B4</f>
        <v>OT01</v>
      </c>
      <c r="I4" s="1703"/>
      <c r="J4" s="1703"/>
      <c r="K4" s="1703"/>
      <c r="L4" s="1703"/>
      <c r="M4" s="1703"/>
      <c r="N4" s="1703"/>
      <c r="O4" s="1703"/>
      <c r="P4" s="1703"/>
      <c r="Q4" s="1703"/>
      <c r="R4" s="1703"/>
      <c r="S4" s="1703"/>
      <c r="T4" s="1703"/>
      <c r="U4" s="1703"/>
      <c r="V4" s="1703"/>
      <c r="W4" s="1703"/>
      <c r="X4" s="1703"/>
      <c r="Y4" s="1701"/>
      <c r="Z4" s="1700"/>
      <c r="AA4" s="1700"/>
      <c r="AB4" s="1700"/>
      <c r="AC4" s="1700"/>
      <c r="AD4" s="1701">
        <v>56817.233305291767</v>
      </c>
      <c r="AE4" s="1701">
        <v>58731.819804000857</v>
      </c>
      <c r="AF4" s="1701">
        <v>64965.159385142171</v>
      </c>
      <c r="AG4" s="1701">
        <v>62946.320818159089</v>
      </c>
      <c r="AH4" s="1701">
        <v>58872.50517667539</v>
      </c>
      <c r="AI4" s="1701">
        <v>59905.477290941199</v>
      </c>
      <c r="AJ4" s="1701">
        <v>57802.51993910774</v>
      </c>
      <c r="AK4" s="1701">
        <v>56395.914774415985</v>
      </c>
      <c r="AL4" s="1701">
        <v>71529.436044220478</v>
      </c>
      <c r="AM4" s="1701">
        <v>84555.900084706169</v>
      </c>
      <c r="AN4" s="1701">
        <v>79668.897989007688</v>
      </c>
      <c r="AO4" s="1701">
        <v>73150.802102150483</v>
      </c>
    </row>
    <row r="5" spans="1:41" ht="12" customHeight="1" x14ac:dyDescent="0.15">
      <c r="A5" s="2120" t="s">
        <v>1048</v>
      </c>
      <c r="B5" s="2121"/>
      <c r="C5" s="2122" t="s">
        <v>1184</v>
      </c>
      <c r="D5" s="2122"/>
      <c r="E5" s="2123"/>
      <c r="F5" s="2123"/>
      <c r="G5" s="2123"/>
      <c r="H5" s="2123"/>
      <c r="I5" s="2124"/>
      <c r="J5" s="2124"/>
      <c r="K5" s="2125"/>
      <c r="L5" s="2125"/>
      <c r="M5" s="2126"/>
      <c r="N5" s="2126"/>
      <c r="O5" s="2126"/>
      <c r="P5" s="2126"/>
      <c r="Q5" s="2126"/>
      <c r="R5" s="2127"/>
      <c r="S5" s="2120"/>
      <c r="T5" s="2120"/>
      <c r="U5" s="2127"/>
      <c r="V5" s="2127"/>
      <c r="W5" s="2127"/>
      <c r="X5" s="2127"/>
      <c r="Y5" s="2127"/>
      <c r="Z5" s="2127"/>
      <c r="AA5" s="2127"/>
      <c r="AB5" s="2127"/>
      <c r="AC5" s="2127"/>
      <c r="AD5" s="2127"/>
      <c r="AE5" s="2120"/>
      <c r="AF5" s="2120"/>
      <c r="AG5" s="2120"/>
      <c r="AH5" s="2120"/>
      <c r="AI5" s="2120"/>
      <c r="AJ5" s="2120"/>
      <c r="AK5" s="2120"/>
      <c r="AL5" s="2120"/>
      <c r="AM5" s="2120"/>
      <c r="AN5" s="2120"/>
      <c r="AO5" s="2120"/>
    </row>
    <row r="6" spans="1:41" ht="12" customHeight="1" x14ac:dyDescent="0.2">
      <c r="A6" s="2128" t="s">
        <v>1053</v>
      </c>
      <c r="B6" s="2121"/>
      <c r="C6" s="2129" t="s">
        <v>380</v>
      </c>
      <c r="D6" s="2129"/>
      <c r="E6" s="2130"/>
      <c r="F6" s="2130"/>
      <c r="G6" s="2130"/>
      <c r="H6" s="2131" t="str">
        <f>A5&amp;A6</f>
        <v>NB01</v>
      </c>
      <c r="I6" s="2132"/>
      <c r="J6" s="2133"/>
      <c r="K6" s="2133"/>
      <c r="L6" s="2133"/>
      <c r="M6" s="2133"/>
      <c r="N6" s="2133"/>
      <c r="O6" s="2133"/>
      <c r="P6" s="2133"/>
      <c r="Q6" s="2133"/>
      <c r="R6" s="2134"/>
      <c r="S6" s="2134"/>
      <c r="T6" s="2132"/>
      <c r="U6" s="2133"/>
      <c r="V6" s="2133"/>
      <c r="W6" s="2134"/>
      <c r="X6" s="2134"/>
      <c r="Y6" s="2134"/>
      <c r="Z6" s="2134"/>
      <c r="AA6" s="2134"/>
      <c r="AB6" s="2134"/>
      <c r="AC6" s="2134"/>
      <c r="AD6" s="2134">
        <v>57540.675022368734</v>
      </c>
      <c r="AE6" s="2134">
        <v>72953.226127651069</v>
      </c>
      <c r="AF6" s="2134">
        <v>56884.661996583462</v>
      </c>
      <c r="AG6" s="2134">
        <v>51695.825209166549</v>
      </c>
      <c r="AH6" s="2134">
        <v>58073.741132686104</v>
      </c>
      <c r="AI6" s="2120"/>
      <c r="AJ6" s="2120"/>
      <c r="AK6" s="2120"/>
      <c r="AL6" s="2120"/>
      <c r="AM6" s="2120"/>
      <c r="AN6" s="2120"/>
      <c r="AO6" s="2120"/>
    </row>
    <row r="7" spans="1:41" ht="12" customHeight="1" x14ac:dyDescent="0.2">
      <c r="A7" s="2128" t="s">
        <v>445</v>
      </c>
      <c r="B7" s="2121"/>
      <c r="C7" s="2135" t="s">
        <v>1224</v>
      </c>
      <c r="D7" s="2135"/>
      <c r="E7" s="2136"/>
      <c r="F7" s="2136"/>
      <c r="G7" s="2136"/>
      <c r="H7" s="2137" t="str">
        <f>A5&amp;A7</f>
        <v>NB02</v>
      </c>
      <c r="I7" s="2138"/>
      <c r="J7" s="2139"/>
      <c r="K7" s="2139"/>
      <c r="L7" s="2139"/>
      <c r="M7" s="2139"/>
      <c r="N7" s="2139"/>
      <c r="O7" s="2139"/>
      <c r="P7" s="2139"/>
      <c r="Q7" s="2139"/>
      <c r="R7" s="2140"/>
      <c r="S7" s="2140"/>
      <c r="T7" s="2138"/>
      <c r="U7" s="2139"/>
      <c r="V7" s="2139"/>
      <c r="W7" s="2140"/>
      <c r="X7" s="2140"/>
      <c r="Y7" s="2140"/>
      <c r="Z7" s="2140"/>
      <c r="AA7" s="2140"/>
      <c r="AB7" s="2140"/>
      <c r="AC7" s="2140"/>
      <c r="AD7" s="2140" t="e">
        <v>#DIV/0!</v>
      </c>
      <c r="AE7" s="2140" t="e">
        <v>#DIV/0!</v>
      </c>
      <c r="AF7" s="2140" t="e">
        <v>#DIV/0!</v>
      </c>
      <c r="AG7" s="2140" t="e">
        <v>#DIV/0!</v>
      </c>
      <c r="AH7" s="2120"/>
      <c r="AI7" s="2120"/>
      <c r="AJ7" s="2120"/>
      <c r="AK7" s="2120"/>
      <c r="AL7" s="2120"/>
      <c r="AM7" s="2120"/>
      <c r="AN7" s="2120"/>
      <c r="AO7" s="2120"/>
    </row>
    <row r="8" spans="1:41" ht="12" customHeight="1" x14ac:dyDescent="0.2">
      <c r="A8" s="2128" t="s">
        <v>446</v>
      </c>
      <c r="B8" s="2121"/>
      <c r="C8" s="2135" t="s">
        <v>381</v>
      </c>
      <c r="D8" s="2135"/>
      <c r="E8" s="2136"/>
      <c r="F8" s="2136"/>
      <c r="G8" s="2136"/>
      <c r="H8" s="2137" t="str">
        <f>A5&amp;A8</f>
        <v>NB03</v>
      </c>
      <c r="I8" s="2138"/>
      <c r="J8" s="2139"/>
      <c r="K8" s="2139"/>
      <c r="L8" s="2139"/>
      <c r="M8" s="2139"/>
      <c r="N8" s="2139"/>
      <c r="O8" s="2139"/>
      <c r="P8" s="2139"/>
      <c r="Q8" s="2139"/>
      <c r="R8" s="2140"/>
      <c r="S8" s="2140"/>
      <c r="T8" s="2138"/>
      <c r="U8" s="2139"/>
      <c r="V8" s="2139"/>
      <c r="W8" s="2140"/>
      <c r="X8" s="2140"/>
      <c r="Y8" s="2140"/>
      <c r="Z8" s="2140"/>
      <c r="AA8" s="2140"/>
      <c r="AB8" s="2140"/>
      <c r="AC8" s="2140"/>
      <c r="AD8" s="2140">
        <v>433527.70707603567</v>
      </c>
      <c r="AE8" s="2140">
        <v>403941.85455811751</v>
      </c>
      <c r="AF8" s="2140">
        <v>504591.96377023554</v>
      </c>
      <c r="AG8" s="2140">
        <v>462892.68585699785</v>
      </c>
      <c r="AH8" s="2120"/>
      <c r="AI8" s="2120"/>
      <c r="AJ8" s="2120"/>
      <c r="AK8" s="2120"/>
      <c r="AL8" s="2120"/>
      <c r="AM8" s="2120"/>
      <c r="AN8" s="2120"/>
      <c r="AO8" s="2120"/>
    </row>
    <row r="9" spans="1:41" ht="12" customHeight="1" x14ac:dyDescent="0.2">
      <c r="A9" s="2128" t="s">
        <v>447</v>
      </c>
      <c r="B9" s="2141"/>
      <c r="C9" s="2135" t="s">
        <v>382</v>
      </c>
      <c r="D9" s="2135"/>
      <c r="E9" s="2136"/>
      <c r="F9" s="2136"/>
      <c r="G9" s="2136"/>
      <c r="H9" s="2137" t="str">
        <f>A5&amp;A9</f>
        <v>NB04</v>
      </c>
      <c r="I9" s="2138"/>
      <c r="J9" s="2139"/>
      <c r="K9" s="2139"/>
      <c r="L9" s="2142"/>
      <c r="M9" s="2139"/>
      <c r="N9" s="2140"/>
      <c r="O9" s="2143"/>
      <c r="P9" s="2139"/>
      <c r="Q9" s="2139"/>
      <c r="R9" s="2140"/>
      <c r="S9" s="2140"/>
      <c r="T9" s="2138"/>
      <c r="U9" s="2139"/>
      <c r="V9" s="2139"/>
      <c r="W9" s="2140"/>
      <c r="X9" s="2140"/>
      <c r="Y9" s="2140"/>
      <c r="Z9" s="2140"/>
      <c r="AA9" s="2140"/>
      <c r="AB9" s="2140"/>
      <c r="AC9" s="2140"/>
      <c r="AD9" s="2140" t="e">
        <f>AD14-(SUM(AD6,AD8)-AD7)</f>
        <v>#DIV/0!</v>
      </c>
      <c r="AE9" s="2140" t="e">
        <f>AE14-(SUM(AE6,AE8)-AE7)</f>
        <v>#DIV/0!</v>
      </c>
      <c r="AF9" s="2140" t="e">
        <f>AF14-(SUM(AF6,AF8)-AF7)</f>
        <v>#DIV/0!</v>
      </c>
      <c r="AG9" s="2140" t="e">
        <f>AG14-(SUM(AG6,AG8)-AG7)</f>
        <v>#DIV/0!</v>
      </c>
      <c r="AH9" s="2120"/>
      <c r="AI9" s="2120"/>
      <c r="AJ9" s="2120"/>
      <c r="AK9" s="2120"/>
      <c r="AL9" s="2120"/>
      <c r="AM9" s="2120"/>
      <c r="AN9" s="2120"/>
      <c r="AO9" s="2120"/>
    </row>
    <row r="10" spans="1:41" ht="12" customHeight="1" x14ac:dyDescent="0.2">
      <c r="A10" s="2128" t="s">
        <v>448</v>
      </c>
      <c r="B10" s="2121"/>
      <c r="C10" s="2135" t="s">
        <v>1223</v>
      </c>
      <c r="D10" s="2135"/>
      <c r="E10" s="2136"/>
      <c r="F10" s="2136"/>
      <c r="G10" s="2136"/>
      <c r="H10" s="2137" t="str">
        <f>A5&amp;A10</f>
        <v>NB05</v>
      </c>
      <c r="I10" s="2144"/>
      <c r="J10" s="2145"/>
      <c r="K10" s="2145"/>
      <c r="L10" s="2146"/>
      <c r="M10" s="2145"/>
      <c r="N10" s="2147"/>
      <c r="O10" s="2148"/>
      <c r="P10" s="2145"/>
      <c r="Q10" s="2145"/>
      <c r="R10" s="2147"/>
      <c r="S10" s="2147"/>
      <c r="T10" s="2144"/>
      <c r="U10" s="2145"/>
      <c r="V10" s="2145"/>
      <c r="W10" s="2147"/>
      <c r="X10" s="2147"/>
      <c r="Y10" s="2147"/>
      <c r="Z10" s="2147"/>
      <c r="AA10" s="2147"/>
      <c r="AB10" s="2147"/>
      <c r="AC10" s="2147"/>
      <c r="AD10" s="2147"/>
      <c r="AE10" s="2147"/>
      <c r="AF10" s="2147"/>
      <c r="AG10" s="2147"/>
      <c r="AH10" s="2120"/>
      <c r="AI10" s="2120"/>
      <c r="AJ10" s="2120"/>
      <c r="AK10" s="2120"/>
      <c r="AL10" s="2120"/>
      <c r="AM10" s="2120"/>
      <c r="AN10" s="2120"/>
      <c r="AO10" s="2120"/>
    </row>
    <row r="11" spans="1:41" ht="12" customHeight="1" x14ac:dyDescent="0.2">
      <c r="A11" s="2128" t="s">
        <v>449</v>
      </c>
      <c r="B11" s="2121"/>
      <c r="C11" s="2149" t="s">
        <v>1222</v>
      </c>
      <c r="D11" s="2149"/>
      <c r="E11" s="2150"/>
      <c r="F11" s="2150"/>
      <c r="G11" s="2150"/>
      <c r="H11" s="2151" t="str">
        <f>A5&amp;A11</f>
        <v>NB06</v>
      </c>
      <c r="I11" s="2152"/>
      <c r="J11" s="2153"/>
      <c r="K11" s="2153"/>
      <c r="L11" s="2154"/>
      <c r="M11" s="2153"/>
      <c r="N11" s="2155"/>
      <c r="O11" s="2156"/>
      <c r="P11" s="2153"/>
      <c r="Q11" s="2153"/>
      <c r="R11" s="2155"/>
      <c r="S11" s="2155"/>
      <c r="T11" s="2152"/>
      <c r="U11" s="2153"/>
      <c r="V11" s="2153"/>
      <c r="W11" s="2155"/>
      <c r="X11" s="2155"/>
      <c r="Y11" s="2155"/>
      <c r="Z11" s="2155"/>
      <c r="AA11" s="2155"/>
      <c r="AB11" s="2155"/>
      <c r="AC11" s="2155"/>
      <c r="AD11" s="2155">
        <f>AD14</f>
        <v>1694287.3118022352</v>
      </c>
      <c r="AE11" s="2155">
        <f>AE14</f>
        <v>1489103.2765177174</v>
      </c>
      <c r="AF11" s="2155">
        <f>AF14</f>
        <v>1750856.7923042579</v>
      </c>
      <c r="AG11" s="2155">
        <f>AG14</f>
        <v>1486299.9560546644</v>
      </c>
      <c r="AH11" s="2120"/>
      <c r="AI11" s="2120"/>
      <c r="AJ11" s="2120"/>
      <c r="AK11" s="2120"/>
      <c r="AL11" s="2120"/>
      <c r="AM11" s="2120"/>
      <c r="AN11" s="2120"/>
      <c r="AO11" s="2120"/>
    </row>
    <row r="12" spans="1:41" ht="12" customHeight="1" x14ac:dyDescent="0.2">
      <c r="A12" s="2128" t="s">
        <v>450</v>
      </c>
      <c r="B12" s="2121"/>
      <c r="C12" s="2135" t="s">
        <v>1225</v>
      </c>
      <c r="D12" s="2135"/>
      <c r="E12" s="2136"/>
      <c r="F12" s="2136"/>
      <c r="G12" s="2136"/>
      <c r="H12" s="2137" t="str">
        <f>A5&amp;A12</f>
        <v>NB07</v>
      </c>
      <c r="I12" s="2144"/>
      <c r="J12" s="2145"/>
      <c r="K12" s="2145"/>
      <c r="L12" s="2145"/>
      <c r="M12" s="2145"/>
      <c r="N12" s="2145"/>
      <c r="O12" s="2145"/>
      <c r="P12" s="2145"/>
      <c r="Q12" s="2145"/>
      <c r="R12" s="2147"/>
      <c r="S12" s="2147"/>
      <c r="T12" s="2144"/>
      <c r="U12" s="2145"/>
      <c r="V12" s="2145"/>
      <c r="W12" s="2147"/>
      <c r="X12" s="2147"/>
      <c r="Y12" s="2147"/>
      <c r="Z12" s="2147"/>
      <c r="AA12" s="2147"/>
      <c r="AB12" s="2147"/>
      <c r="AC12" s="2147"/>
      <c r="AD12" s="2147">
        <v>1632290.363326269</v>
      </c>
      <c r="AE12" s="2147">
        <v>1443938.2150665915</v>
      </c>
      <c r="AF12" s="2147">
        <v>1694786.8660103267</v>
      </c>
      <c r="AG12" s="2147">
        <v>1435629.4345383828</v>
      </c>
      <c r="AH12" s="2120"/>
      <c r="AI12" s="2120"/>
      <c r="AJ12" s="2120"/>
      <c r="AK12" s="2120"/>
      <c r="AL12" s="2120"/>
      <c r="AM12" s="2120"/>
      <c r="AN12" s="2120"/>
      <c r="AO12" s="2120"/>
    </row>
    <row r="13" spans="1:41" ht="12" customHeight="1" x14ac:dyDescent="0.2">
      <c r="A13" s="2128" t="s">
        <v>451</v>
      </c>
      <c r="B13" s="2121"/>
      <c r="C13" s="2135" t="s">
        <v>383</v>
      </c>
      <c r="D13" s="2135"/>
      <c r="E13" s="2136"/>
      <c r="F13" s="2136"/>
      <c r="G13" s="2136"/>
      <c r="H13" s="2137" t="str">
        <f>A5&amp;A13</f>
        <v>NB08</v>
      </c>
      <c r="I13" s="2144"/>
      <c r="J13" s="2145"/>
      <c r="K13" s="2145"/>
      <c r="L13" s="2145"/>
      <c r="M13" s="2145"/>
      <c r="N13" s="2145"/>
      <c r="O13" s="2145"/>
      <c r="P13" s="2145"/>
      <c r="Q13" s="2145"/>
      <c r="R13" s="2147"/>
      <c r="S13" s="2147"/>
      <c r="T13" s="2144"/>
      <c r="U13" s="2145"/>
      <c r="V13" s="2145"/>
      <c r="W13" s="2147"/>
      <c r="X13" s="2147"/>
      <c r="Y13" s="2147"/>
      <c r="Z13" s="2147"/>
      <c r="AA13" s="2147"/>
      <c r="AB13" s="2147"/>
      <c r="AC13" s="2147"/>
      <c r="AD13" s="2147">
        <v>61996.948475966303</v>
      </c>
      <c r="AE13" s="2147">
        <v>45165.061451125941</v>
      </c>
      <c r="AF13" s="2147">
        <v>56069.926293931319</v>
      </c>
      <c r="AG13" s="2147">
        <v>50670.52151628174</v>
      </c>
      <c r="AH13" s="2120"/>
      <c r="AI13" s="2120"/>
      <c r="AJ13" s="2120"/>
      <c r="AK13" s="2120"/>
      <c r="AL13" s="2120"/>
      <c r="AM13" s="2120"/>
      <c r="AN13" s="2120"/>
      <c r="AO13" s="2120"/>
    </row>
    <row r="14" spans="1:41" ht="12" customHeight="1" x14ac:dyDescent="0.2">
      <c r="A14" s="2128" t="s">
        <v>452</v>
      </c>
      <c r="B14" s="2121"/>
      <c r="C14" s="2149" t="s">
        <v>1220</v>
      </c>
      <c r="D14" s="2149"/>
      <c r="E14" s="2150"/>
      <c r="F14" s="2150"/>
      <c r="G14" s="2150"/>
      <c r="H14" s="2151" t="str">
        <f>A5&amp;A14</f>
        <v>NB09</v>
      </c>
      <c r="I14" s="2152"/>
      <c r="J14" s="2153"/>
      <c r="K14" s="2153"/>
      <c r="L14" s="2154"/>
      <c r="M14" s="2153"/>
      <c r="N14" s="2155"/>
      <c r="O14" s="2156"/>
      <c r="P14" s="2153"/>
      <c r="Q14" s="2153"/>
      <c r="R14" s="2155"/>
      <c r="S14" s="2155"/>
      <c r="T14" s="2152"/>
      <c r="U14" s="2153"/>
      <c r="V14" s="2153"/>
      <c r="W14" s="2155"/>
      <c r="X14" s="2155"/>
      <c r="Y14" s="2155"/>
      <c r="Z14" s="2155"/>
      <c r="AA14" s="2155"/>
      <c r="AB14" s="2157"/>
      <c r="AC14" s="2155"/>
      <c r="AD14" s="2155">
        <f>SUM(AD12:AD13)</f>
        <v>1694287.3118022352</v>
      </c>
      <c r="AE14" s="2155">
        <f>SUM(AE12:AE13)</f>
        <v>1489103.2765177174</v>
      </c>
      <c r="AF14" s="2155">
        <f>SUM(AF12:AF13)</f>
        <v>1750856.7923042579</v>
      </c>
      <c r="AG14" s="2155">
        <f>SUM(AG12:AG13)</f>
        <v>1486299.9560546644</v>
      </c>
      <c r="AH14" s="2120"/>
      <c r="AI14" s="2120"/>
      <c r="AJ14" s="2120"/>
      <c r="AK14" s="2120"/>
      <c r="AL14" s="2120"/>
      <c r="AM14" s="2120"/>
      <c r="AN14" s="2120"/>
      <c r="AO14" s="2120"/>
    </row>
    <row r="15" spans="1:41" ht="12" customHeight="1" x14ac:dyDescent="0.15">
      <c r="A15" s="2120" t="s">
        <v>1049</v>
      </c>
      <c r="B15" s="2121"/>
      <c r="C15" s="2158" t="s">
        <v>1185</v>
      </c>
      <c r="D15" s="2159"/>
      <c r="E15" s="2120"/>
      <c r="F15" s="2120"/>
      <c r="G15" s="2120"/>
      <c r="H15" s="2160"/>
      <c r="I15" s="2161"/>
      <c r="J15" s="2161"/>
      <c r="K15" s="2162"/>
      <c r="L15" s="2163"/>
      <c r="M15" s="2160"/>
      <c r="N15" s="2160"/>
      <c r="O15" s="2160"/>
      <c r="P15" s="2160"/>
      <c r="Q15" s="2160"/>
      <c r="R15" s="2164"/>
      <c r="S15" s="2165"/>
      <c r="T15" s="2160"/>
      <c r="U15" s="2164"/>
      <c r="V15" s="2164"/>
      <c r="W15" s="2164"/>
      <c r="X15" s="2164"/>
      <c r="Y15" s="2164"/>
      <c r="Z15" s="2164"/>
      <c r="AA15" s="2164"/>
      <c r="AB15" s="2164"/>
      <c r="AC15" s="2164"/>
      <c r="AD15" s="2164"/>
      <c r="AE15" s="2160"/>
      <c r="AF15" s="2160"/>
      <c r="AG15" s="2160"/>
      <c r="AH15" s="2120"/>
      <c r="AI15" s="2120"/>
      <c r="AJ15" s="2120"/>
      <c r="AK15" s="2120"/>
      <c r="AL15" s="2120"/>
      <c r="AM15" s="2120"/>
      <c r="AN15" s="2120"/>
      <c r="AO15" s="2120"/>
    </row>
    <row r="16" spans="1:41" ht="12" customHeight="1" x14ac:dyDescent="0.2">
      <c r="A16" s="2128" t="s">
        <v>1053</v>
      </c>
      <c r="B16" s="2121"/>
      <c r="C16" s="2129" t="s">
        <v>380</v>
      </c>
      <c r="D16" s="2166"/>
      <c r="E16" s="2130"/>
      <c r="F16" s="2130"/>
      <c r="G16" s="2130"/>
      <c r="H16" s="2131" t="str">
        <f>A15&amp;A16</f>
        <v>MB01</v>
      </c>
      <c r="I16" s="2133"/>
      <c r="J16" s="2133"/>
      <c r="K16" s="2133"/>
      <c r="L16" s="2133"/>
      <c r="M16" s="2133"/>
      <c r="N16" s="2133"/>
      <c r="O16" s="2133"/>
      <c r="P16" s="2133"/>
      <c r="Q16" s="2133"/>
      <c r="R16" s="2134"/>
      <c r="S16" s="2134"/>
      <c r="T16" s="2132"/>
      <c r="U16" s="2133"/>
      <c r="V16" s="2133"/>
      <c r="W16" s="2167"/>
      <c r="X16" s="2167"/>
      <c r="Y16" s="2167"/>
      <c r="Z16" s="2167"/>
      <c r="AA16" s="2167"/>
      <c r="AB16" s="2167"/>
      <c r="AC16" s="2167"/>
      <c r="AD16" s="2167">
        <v>64228.987284221672</v>
      </c>
      <c r="AE16" s="2167">
        <v>80847.035110968543</v>
      </c>
      <c r="AF16" s="2167">
        <v>66686.648141067868</v>
      </c>
      <c r="AG16" s="2167">
        <v>62881.218238103669</v>
      </c>
      <c r="AH16" s="2120"/>
      <c r="AI16" s="2120"/>
      <c r="AJ16" s="2120"/>
      <c r="AK16" s="2120"/>
      <c r="AL16" s="2120"/>
      <c r="AM16" s="2120"/>
      <c r="AN16" s="2120"/>
      <c r="AO16" s="2120"/>
    </row>
    <row r="17" spans="1:41" ht="12" customHeight="1" x14ac:dyDescent="0.2">
      <c r="A17" s="2128" t="s">
        <v>445</v>
      </c>
      <c r="B17" s="2121"/>
      <c r="C17" s="2135" t="s">
        <v>1224</v>
      </c>
      <c r="D17" s="2168"/>
      <c r="E17" s="2136"/>
      <c r="F17" s="2136"/>
      <c r="G17" s="2136"/>
      <c r="H17" s="2137" t="str">
        <f>A15&amp;A17</f>
        <v>MB02</v>
      </c>
      <c r="I17" s="2139"/>
      <c r="J17" s="2139"/>
      <c r="K17" s="2139"/>
      <c r="L17" s="2139"/>
      <c r="M17" s="2139"/>
      <c r="N17" s="2139"/>
      <c r="O17" s="2139"/>
      <c r="P17" s="2139"/>
      <c r="Q17" s="2139"/>
      <c r="R17" s="2140"/>
      <c r="S17" s="2140"/>
      <c r="T17" s="2138"/>
      <c r="U17" s="2139"/>
      <c r="V17" s="2139"/>
      <c r="W17" s="2169"/>
      <c r="X17" s="2169"/>
      <c r="Y17" s="2169"/>
      <c r="Z17" s="2169"/>
      <c r="AA17" s="2169"/>
      <c r="AB17" s="2169"/>
      <c r="AC17" s="2169"/>
      <c r="AD17" s="2169">
        <v>65708.294319328619</v>
      </c>
      <c r="AE17" s="2169">
        <v>64671.231741645839</v>
      </c>
      <c r="AF17" s="2169">
        <v>63076.440529769869</v>
      </c>
      <c r="AG17" s="2169">
        <v>64969.94759885002</v>
      </c>
      <c r="AH17" s="2120"/>
      <c r="AI17" s="2120"/>
      <c r="AJ17" s="2120"/>
      <c r="AK17" s="2120"/>
      <c r="AL17" s="2120"/>
      <c r="AM17" s="2120"/>
      <c r="AN17" s="2120"/>
      <c r="AO17" s="2120"/>
    </row>
    <row r="18" spans="1:41" ht="12" customHeight="1" x14ac:dyDescent="0.2">
      <c r="A18" s="2128" t="s">
        <v>446</v>
      </c>
      <c r="B18" s="2121"/>
      <c r="C18" s="2135" t="s">
        <v>384</v>
      </c>
      <c r="D18" s="2168"/>
      <c r="E18" s="2136"/>
      <c r="F18" s="2136"/>
      <c r="G18" s="2136"/>
      <c r="H18" s="2137" t="str">
        <f>A15&amp;A18</f>
        <v>MB03</v>
      </c>
      <c r="I18" s="2139"/>
      <c r="J18" s="2139"/>
      <c r="K18" s="2139"/>
      <c r="L18" s="2169"/>
      <c r="M18" s="2140"/>
      <c r="N18" s="2140"/>
      <c r="O18" s="2140"/>
      <c r="P18" s="2170"/>
      <c r="Q18" s="2139"/>
      <c r="R18" s="2140"/>
      <c r="S18" s="2140"/>
      <c r="T18" s="2138"/>
      <c r="U18" s="2139"/>
      <c r="V18" s="2139"/>
      <c r="W18" s="2169"/>
      <c r="X18" s="2169"/>
      <c r="Y18" s="2169"/>
      <c r="Z18" s="2169"/>
      <c r="AA18" s="2169"/>
      <c r="AB18" s="2169"/>
      <c r="AC18" s="2169"/>
      <c r="AD18" s="2169">
        <f>AD20-(AD16-AD17)</f>
        <v>460906.56851533288</v>
      </c>
      <c r="AE18" s="2169">
        <f>AE20-(AE16-AE17)</f>
        <v>299400.79892862856</v>
      </c>
      <c r="AF18" s="2169">
        <f>AF20-(AF16-AF17)</f>
        <v>318198.63181636151</v>
      </c>
      <c r="AG18" s="2169">
        <f>AG20-(AG16-AG17)</f>
        <v>442543.54631211038</v>
      </c>
      <c r="AH18" s="2120"/>
      <c r="AI18" s="2120"/>
      <c r="AJ18" s="2120"/>
      <c r="AK18" s="2120"/>
      <c r="AL18" s="2120"/>
      <c r="AM18" s="2120"/>
      <c r="AN18" s="2120"/>
      <c r="AO18" s="2120"/>
    </row>
    <row r="19" spans="1:41" ht="12" customHeight="1" x14ac:dyDescent="0.2">
      <c r="A19" s="2128" t="s">
        <v>447</v>
      </c>
      <c r="B19" s="2121"/>
      <c r="C19" s="2171" t="s">
        <v>1223</v>
      </c>
      <c r="D19" s="2171"/>
      <c r="E19" s="2172"/>
      <c r="F19" s="2172"/>
      <c r="G19" s="2172"/>
      <c r="H19" s="2173" t="str">
        <f>A15&amp;A19</f>
        <v>MB04</v>
      </c>
      <c r="I19" s="2147"/>
      <c r="J19" s="2147"/>
      <c r="K19" s="2147"/>
      <c r="L19" s="2147"/>
      <c r="M19" s="2147"/>
      <c r="N19" s="2147"/>
      <c r="O19" s="2147"/>
      <c r="P19" s="2147"/>
      <c r="Q19" s="2174"/>
      <c r="R19" s="2147"/>
      <c r="S19" s="2147"/>
      <c r="T19" s="2175"/>
      <c r="U19" s="2147"/>
      <c r="V19" s="2147"/>
      <c r="W19" s="2147"/>
      <c r="X19" s="2147"/>
      <c r="Y19" s="2147"/>
      <c r="Z19" s="2147"/>
      <c r="AA19" s="2147"/>
      <c r="AB19" s="2147"/>
      <c r="AC19" s="2147"/>
      <c r="AD19" s="2147"/>
      <c r="AE19" s="2147"/>
      <c r="AF19" s="2147"/>
      <c r="AG19" s="2147"/>
      <c r="AH19" s="2120"/>
      <c r="AI19" s="2120"/>
      <c r="AJ19" s="2120"/>
      <c r="AK19" s="2120"/>
      <c r="AL19" s="2120"/>
      <c r="AM19" s="2120"/>
      <c r="AN19" s="2120"/>
      <c r="AO19" s="2120"/>
    </row>
    <row r="20" spans="1:41" ht="12" customHeight="1" x14ac:dyDescent="0.2">
      <c r="A20" s="2128" t="s">
        <v>448</v>
      </c>
      <c r="B20" s="2121"/>
      <c r="C20" s="2176" t="s">
        <v>1222</v>
      </c>
      <c r="D20" s="2177"/>
      <c r="E20" s="2150"/>
      <c r="F20" s="2150"/>
      <c r="G20" s="2150"/>
      <c r="H20" s="2151" t="str">
        <f>A15&amp;A20</f>
        <v>MB05</v>
      </c>
      <c r="I20" s="2178"/>
      <c r="J20" s="2178"/>
      <c r="K20" s="2178"/>
      <c r="L20" s="2179"/>
      <c r="M20" s="2180"/>
      <c r="N20" s="2180"/>
      <c r="O20" s="2180"/>
      <c r="P20" s="2181"/>
      <c r="Q20" s="2178"/>
      <c r="R20" s="2180"/>
      <c r="S20" s="2180"/>
      <c r="T20" s="2182"/>
      <c r="U20" s="2178"/>
      <c r="V20" s="2178"/>
      <c r="W20" s="2179"/>
      <c r="X20" s="2179"/>
      <c r="Y20" s="2179"/>
      <c r="Z20" s="2179"/>
      <c r="AA20" s="2179"/>
      <c r="AB20" s="2179"/>
      <c r="AC20" s="2179"/>
      <c r="AD20" s="2179">
        <f>AD22</f>
        <v>459427.26148022595</v>
      </c>
      <c r="AE20" s="2179">
        <f>AE22</f>
        <v>315576.60229795123</v>
      </c>
      <c r="AF20" s="2179">
        <f>AF22</f>
        <v>321808.83942765952</v>
      </c>
      <c r="AG20" s="2179">
        <f>AG22</f>
        <v>440454.81695136405</v>
      </c>
      <c r="AH20" s="2120"/>
      <c r="AI20" s="2120"/>
      <c r="AJ20" s="2120"/>
      <c r="AK20" s="2120"/>
      <c r="AL20" s="2120"/>
      <c r="AM20" s="2120"/>
      <c r="AN20" s="2120"/>
      <c r="AO20" s="2120"/>
    </row>
    <row r="21" spans="1:41" ht="12" customHeight="1" x14ac:dyDescent="0.2">
      <c r="A21" s="2128" t="s">
        <v>449</v>
      </c>
      <c r="B21" s="2121"/>
      <c r="C21" s="2135" t="s">
        <v>1221</v>
      </c>
      <c r="D21" s="2168"/>
      <c r="E21" s="2136"/>
      <c r="F21" s="2136"/>
      <c r="G21" s="2136"/>
      <c r="H21" s="2137" t="str">
        <f>A15&amp;A21</f>
        <v>MB06</v>
      </c>
      <c r="I21" s="2139"/>
      <c r="J21" s="2139"/>
      <c r="K21" s="2139"/>
      <c r="L21" s="2139"/>
      <c r="M21" s="2139"/>
      <c r="N21" s="2139"/>
      <c r="O21" s="2139"/>
      <c r="P21" s="2139"/>
      <c r="Q21" s="2139"/>
      <c r="R21" s="2140"/>
      <c r="S21" s="2140"/>
      <c r="T21" s="2138"/>
      <c r="U21" s="2139"/>
      <c r="V21" s="2139"/>
      <c r="W21" s="2169"/>
      <c r="X21" s="2169"/>
      <c r="Y21" s="2169"/>
      <c r="Z21" s="2169"/>
      <c r="AA21" s="2169"/>
      <c r="AB21" s="2169"/>
      <c r="AC21" s="2169"/>
      <c r="AD21" s="2169">
        <v>459427.26148022595</v>
      </c>
      <c r="AE21" s="2169">
        <v>315576.60229795123</v>
      </c>
      <c r="AF21" s="2169">
        <v>321808.83942765952</v>
      </c>
      <c r="AG21" s="2169">
        <v>440454.81695136405</v>
      </c>
      <c r="AH21" s="2120"/>
      <c r="AI21" s="2120"/>
      <c r="AJ21" s="2120"/>
      <c r="AK21" s="2120"/>
      <c r="AL21" s="2120"/>
      <c r="AM21" s="2120"/>
      <c r="AN21" s="2120"/>
      <c r="AO21" s="2120"/>
    </row>
    <row r="22" spans="1:41" ht="12" customHeight="1" x14ac:dyDescent="0.2">
      <c r="A22" s="2128" t="s">
        <v>450</v>
      </c>
      <c r="B22" s="2121"/>
      <c r="C22" s="2149" t="s">
        <v>1220</v>
      </c>
      <c r="D22" s="2177"/>
      <c r="E22" s="2150"/>
      <c r="F22" s="2150"/>
      <c r="G22" s="2150"/>
      <c r="H22" s="2151" t="str">
        <f>A15&amp;A22</f>
        <v>MB07</v>
      </c>
      <c r="I22" s="2178"/>
      <c r="J22" s="2178"/>
      <c r="K22" s="2178"/>
      <c r="L22" s="2179"/>
      <c r="M22" s="2180"/>
      <c r="N22" s="2180"/>
      <c r="O22" s="2180"/>
      <c r="P22" s="2181"/>
      <c r="Q22" s="2178"/>
      <c r="R22" s="2180"/>
      <c r="S22" s="2180"/>
      <c r="T22" s="2182"/>
      <c r="U22" s="2178"/>
      <c r="V22" s="2178"/>
      <c r="W22" s="2179"/>
      <c r="X22" s="2179"/>
      <c r="Y22" s="2179"/>
      <c r="Z22" s="2179"/>
      <c r="AA22" s="2179"/>
      <c r="AB22" s="2179"/>
      <c r="AC22" s="2179"/>
      <c r="AD22" s="2179">
        <f>SUM(AD21:AD21)</f>
        <v>459427.26148022595</v>
      </c>
      <c r="AE22" s="2179">
        <f>SUM(AE21:AE21)</f>
        <v>315576.60229795123</v>
      </c>
      <c r="AF22" s="2179">
        <f>SUM(AF21:AF21)</f>
        <v>321808.83942765952</v>
      </c>
      <c r="AG22" s="2179">
        <f>SUM(AG21:AG21)</f>
        <v>440454.81695136405</v>
      </c>
      <c r="AH22" s="2120"/>
      <c r="AI22" s="2120"/>
      <c r="AJ22" s="2120"/>
      <c r="AK22" s="2120"/>
      <c r="AL22" s="2120"/>
      <c r="AM22" s="2120"/>
      <c r="AN22" s="2120"/>
      <c r="AO22" s="2120"/>
    </row>
    <row r="23" spans="1:41" ht="12" customHeight="1" x14ac:dyDescent="0.15">
      <c r="A23" s="2120" t="s">
        <v>1050</v>
      </c>
      <c r="B23" s="2121"/>
      <c r="C23" s="2158" t="s">
        <v>1186</v>
      </c>
      <c r="D23" s="2158"/>
      <c r="E23" s="2120"/>
      <c r="F23" s="2120"/>
      <c r="G23" s="2120"/>
      <c r="H23" s="2160"/>
      <c r="I23" s="2161"/>
      <c r="J23" s="2161"/>
      <c r="K23" s="2162"/>
      <c r="L23" s="2160"/>
      <c r="M23" s="2160"/>
      <c r="N23" s="2160"/>
      <c r="O23" s="2160"/>
      <c r="P23" s="2160"/>
      <c r="Q23" s="2160"/>
      <c r="R23" s="2164"/>
      <c r="S23" s="2160"/>
      <c r="T23" s="2160"/>
      <c r="U23" s="2164"/>
      <c r="V23" s="2164"/>
      <c r="W23" s="2164"/>
      <c r="X23" s="2164"/>
      <c r="Y23" s="2164"/>
      <c r="Z23" s="2164"/>
      <c r="AA23" s="2164"/>
      <c r="AB23" s="2164"/>
      <c r="AC23" s="2164"/>
      <c r="AD23" s="2164"/>
      <c r="AE23" s="2160"/>
      <c r="AF23" s="2160"/>
      <c r="AG23" s="2160"/>
      <c r="AH23" s="2120"/>
      <c r="AI23" s="2120"/>
      <c r="AJ23" s="2120"/>
      <c r="AK23" s="2120"/>
      <c r="AL23" s="2120"/>
      <c r="AM23" s="2120"/>
      <c r="AN23" s="2120"/>
      <c r="AO23" s="2120"/>
    </row>
    <row r="24" spans="1:41" ht="12" customHeight="1" x14ac:dyDescent="0.2">
      <c r="A24" s="2128" t="s">
        <v>1053</v>
      </c>
      <c r="B24" s="2121"/>
      <c r="C24" s="2129" t="s">
        <v>380</v>
      </c>
      <c r="D24" s="2166"/>
      <c r="E24" s="2130"/>
      <c r="F24" s="2130"/>
      <c r="G24" s="2130"/>
      <c r="H24" s="2131" t="str">
        <f>A23&amp;A24</f>
        <v>GG01</v>
      </c>
      <c r="I24" s="2133"/>
      <c r="J24" s="2133"/>
      <c r="K24" s="2133"/>
      <c r="L24" s="2133"/>
      <c r="M24" s="2133"/>
      <c r="N24" s="2133"/>
      <c r="O24" s="2133"/>
      <c r="P24" s="2133"/>
      <c r="Q24" s="2133"/>
      <c r="R24" s="2134"/>
      <c r="S24" s="2134"/>
      <c r="T24" s="2132"/>
      <c r="U24" s="2133"/>
      <c r="V24" s="2133"/>
      <c r="W24" s="2134"/>
      <c r="X24" s="2134"/>
      <c r="Y24" s="2134"/>
      <c r="Z24" s="2134"/>
      <c r="AA24" s="2134"/>
      <c r="AB24" s="2134"/>
      <c r="AC24" s="2134"/>
      <c r="AD24" s="2134">
        <v>432.98937265415549</v>
      </c>
      <c r="AE24" s="2134">
        <v>9.9258691910499142</v>
      </c>
      <c r="AF24" s="2134">
        <v>79.650188848920862</v>
      </c>
      <c r="AG24" s="2134">
        <v>67.332637729549248</v>
      </c>
      <c r="AH24" s="2120"/>
      <c r="AI24" s="2120"/>
      <c r="AJ24" s="2120"/>
      <c r="AK24" s="2120"/>
      <c r="AL24" s="2120"/>
      <c r="AM24" s="2120"/>
      <c r="AN24" s="2120"/>
      <c r="AO24" s="2120"/>
    </row>
    <row r="25" spans="1:41" ht="12" customHeight="1" x14ac:dyDescent="0.2">
      <c r="A25" s="2128" t="s">
        <v>445</v>
      </c>
      <c r="B25" s="2121"/>
      <c r="C25" s="2135" t="s">
        <v>1224</v>
      </c>
      <c r="D25" s="2168"/>
      <c r="E25" s="2136"/>
      <c r="F25" s="2136"/>
      <c r="G25" s="2136"/>
      <c r="H25" s="2137" t="str">
        <f>A23&amp;A25</f>
        <v>GG02</v>
      </c>
      <c r="I25" s="2139"/>
      <c r="J25" s="2139"/>
      <c r="K25" s="2139"/>
      <c r="L25" s="2139"/>
      <c r="M25" s="2139"/>
      <c r="N25" s="2139"/>
      <c r="O25" s="2139"/>
      <c r="P25" s="2139"/>
      <c r="Q25" s="2139"/>
      <c r="R25" s="2140"/>
      <c r="S25" s="2140"/>
      <c r="T25" s="2138"/>
      <c r="U25" s="2139"/>
      <c r="V25" s="2139"/>
      <c r="W25" s="2140"/>
      <c r="X25" s="2140"/>
      <c r="Y25" s="2140"/>
      <c r="Z25" s="2140"/>
      <c r="AA25" s="2140"/>
      <c r="AB25" s="2140"/>
      <c r="AC25" s="2140"/>
      <c r="AD25" s="2140">
        <v>41831.776444557392</v>
      </c>
      <c r="AE25" s="2140">
        <v>39316.687335246352</v>
      </c>
      <c r="AF25" s="2140">
        <v>39247.54284760436</v>
      </c>
      <c r="AG25" s="2140">
        <v>42242.082803650002</v>
      </c>
      <c r="AH25" s="2120"/>
      <c r="AI25" s="2120"/>
      <c r="AJ25" s="2120"/>
      <c r="AK25" s="2120"/>
      <c r="AL25" s="2120"/>
      <c r="AM25" s="2120"/>
      <c r="AN25" s="2120"/>
      <c r="AO25" s="2120"/>
    </row>
    <row r="26" spans="1:41" ht="12" customHeight="1" x14ac:dyDescent="0.2">
      <c r="A26" s="2128" t="s">
        <v>446</v>
      </c>
      <c r="B26" s="2121"/>
      <c r="C26" s="2135" t="s">
        <v>385</v>
      </c>
      <c r="D26" s="2168"/>
      <c r="E26" s="2136"/>
      <c r="F26" s="2136"/>
      <c r="G26" s="2136"/>
      <c r="H26" s="2137" t="str">
        <f>A23&amp;A26</f>
        <v>GG03</v>
      </c>
      <c r="I26" s="2139"/>
      <c r="J26" s="2139"/>
      <c r="K26" s="2139"/>
      <c r="L26" s="2139"/>
      <c r="M26" s="2139"/>
      <c r="N26" s="2139"/>
      <c r="O26" s="2139"/>
      <c r="P26" s="2139"/>
      <c r="Q26" s="2139"/>
      <c r="R26" s="2140"/>
      <c r="S26" s="2140"/>
      <c r="T26" s="2138"/>
      <c r="U26" s="2139"/>
      <c r="V26" s="2139"/>
      <c r="W26" s="2140"/>
      <c r="X26" s="2140"/>
      <c r="Y26" s="2140"/>
      <c r="Z26" s="2140"/>
      <c r="AA26" s="2140"/>
      <c r="AB26" s="2140"/>
      <c r="AC26" s="2140"/>
      <c r="AD26" s="2140">
        <v>44973.927737673781</v>
      </c>
      <c r="AE26" s="2140">
        <v>43569.075505208435</v>
      </c>
      <c r="AF26" s="2140">
        <v>50323.766261469857</v>
      </c>
      <c r="AG26" s="2140">
        <v>39072.333561216605</v>
      </c>
      <c r="AH26" s="2120"/>
      <c r="AI26" s="2120"/>
      <c r="AJ26" s="2120"/>
      <c r="AK26" s="2120"/>
      <c r="AL26" s="2120"/>
      <c r="AM26" s="2120"/>
      <c r="AN26" s="2120"/>
      <c r="AO26" s="2120"/>
    </row>
    <row r="27" spans="1:41" ht="12" customHeight="1" x14ac:dyDescent="0.2">
      <c r="A27" s="2128" t="s">
        <v>447</v>
      </c>
      <c r="B27" s="2121"/>
      <c r="C27" s="2135" t="s">
        <v>382</v>
      </c>
      <c r="D27" s="2168"/>
      <c r="E27" s="2136"/>
      <c r="F27" s="2136"/>
      <c r="G27" s="2136"/>
      <c r="H27" s="2137" t="str">
        <f>A23&amp;A27</f>
        <v>GG04</v>
      </c>
      <c r="I27" s="2139"/>
      <c r="J27" s="2139"/>
      <c r="K27" s="2139"/>
      <c r="L27" s="2142"/>
      <c r="M27" s="2139"/>
      <c r="N27" s="2140"/>
      <c r="O27" s="2143"/>
      <c r="P27" s="2139"/>
      <c r="Q27" s="2139"/>
      <c r="R27" s="2140"/>
      <c r="S27" s="2140"/>
      <c r="T27" s="2138"/>
      <c r="U27" s="2139"/>
      <c r="V27" s="2139"/>
      <c r="W27" s="2140"/>
      <c r="X27" s="2140"/>
      <c r="Y27" s="2140"/>
      <c r="Z27" s="2140"/>
      <c r="AA27" s="2140"/>
      <c r="AB27" s="2140"/>
      <c r="AC27" s="2140"/>
      <c r="AD27" s="2140">
        <f>AD28-(SUM(AD24,AD26)-AD25)</f>
        <v>-232630.14296585505</v>
      </c>
      <c r="AE27" s="2140">
        <f>AE28-(SUM(AE24,AE26)-AE25)</f>
        <v>-224307.09342806163</v>
      </c>
      <c r="AF27" s="2140">
        <f>AF28-(SUM(AF24,AF26)-AF25)</f>
        <v>-222329.17513954427</v>
      </c>
      <c r="AG27" s="2140">
        <f>AG28-(SUM(AG24,AG26)-AG25)</f>
        <v>-24689.185113181091</v>
      </c>
      <c r="AH27" s="2120"/>
      <c r="AI27" s="2120"/>
      <c r="AJ27" s="2120"/>
      <c r="AK27" s="2120"/>
      <c r="AL27" s="2120"/>
      <c r="AM27" s="2120"/>
      <c r="AN27" s="2120"/>
      <c r="AO27" s="2120"/>
    </row>
    <row r="28" spans="1:41" ht="12" customHeight="1" x14ac:dyDescent="0.2">
      <c r="A28" s="2128" t="s">
        <v>448</v>
      </c>
      <c r="B28" s="2121"/>
      <c r="C28" s="2176" t="s">
        <v>1222</v>
      </c>
      <c r="D28" s="2177"/>
      <c r="E28" s="2150"/>
      <c r="F28" s="2150"/>
      <c r="G28" s="2150"/>
      <c r="H28" s="2151" t="str">
        <f>A23&amp;A28</f>
        <v>GG05</v>
      </c>
      <c r="I28" s="2178"/>
      <c r="J28" s="2178"/>
      <c r="K28" s="2178"/>
      <c r="L28" s="2183"/>
      <c r="M28" s="2178"/>
      <c r="N28" s="2180"/>
      <c r="O28" s="2184"/>
      <c r="P28" s="2178"/>
      <c r="Q28" s="2178"/>
      <c r="R28" s="2180"/>
      <c r="S28" s="2180"/>
      <c r="T28" s="2182"/>
      <c r="U28" s="2178"/>
      <c r="V28" s="2178"/>
      <c r="W28" s="2180"/>
      <c r="X28" s="2180"/>
      <c r="Y28" s="2180"/>
      <c r="Z28" s="2180"/>
      <c r="AA28" s="2180"/>
      <c r="AB28" s="2180"/>
      <c r="AC28" s="2180"/>
      <c r="AD28" s="2180">
        <f>AD31</f>
        <v>-229055.00230008451</v>
      </c>
      <c r="AE28" s="2180">
        <f>AE31</f>
        <v>-220044.7793889085</v>
      </c>
      <c r="AF28" s="2180">
        <f>AF31</f>
        <v>-211173.30153682985</v>
      </c>
      <c r="AG28" s="2180">
        <f>AG31</f>
        <v>-27791.601717884936</v>
      </c>
      <c r="AH28" s="2120"/>
      <c r="AI28" s="2120"/>
      <c r="AJ28" s="2120"/>
      <c r="AK28" s="2120"/>
      <c r="AL28" s="2120"/>
      <c r="AM28" s="2120"/>
      <c r="AN28" s="2120"/>
      <c r="AO28" s="2120"/>
    </row>
    <row r="29" spans="1:41" ht="12" customHeight="1" x14ac:dyDescent="0.2">
      <c r="A29" s="2128" t="s">
        <v>449</v>
      </c>
      <c r="B29" s="2121"/>
      <c r="C29" s="2135" t="s">
        <v>1225</v>
      </c>
      <c r="D29" s="2168"/>
      <c r="E29" s="2136"/>
      <c r="F29" s="2136"/>
      <c r="G29" s="2136"/>
      <c r="H29" s="2137" t="str">
        <f>A23&amp;A29</f>
        <v>GG06</v>
      </c>
      <c r="I29" s="2139"/>
      <c r="J29" s="2139"/>
      <c r="K29" s="2139"/>
      <c r="L29" s="2139"/>
      <c r="M29" s="2139"/>
      <c r="N29" s="2139"/>
      <c r="O29" s="2139"/>
      <c r="P29" s="2139"/>
      <c r="Q29" s="2139"/>
      <c r="R29" s="2140"/>
      <c r="S29" s="2140"/>
      <c r="T29" s="2138"/>
      <c r="U29" s="2139"/>
      <c r="V29" s="2139"/>
      <c r="W29" s="2140"/>
      <c r="X29" s="2140"/>
      <c r="Y29" s="2140"/>
      <c r="Z29" s="2140"/>
      <c r="AA29" s="2140"/>
      <c r="AB29" s="2140"/>
      <c r="AC29" s="2140"/>
      <c r="AD29" s="2140">
        <v>-259978.03427183628</v>
      </c>
      <c r="AE29" s="2140">
        <v>-270234.3744640816</v>
      </c>
      <c r="AF29" s="2140">
        <v>-255793.10942804068</v>
      </c>
      <c r="AG29" s="2140">
        <v>-83291.081237008795</v>
      </c>
      <c r="AH29" s="2120"/>
      <c r="AI29" s="2120"/>
      <c r="AJ29" s="2120"/>
      <c r="AK29" s="2120"/>
      <c r="AL29" s="2120"/>
      <c r="AM29" s="2120"/>
      <c r="AN29" s="2120"/>
      <c r="AO29" s="2120"/>
    </row>
    <row r="30" spans="1:41" ht="12" customHeight="1" x14ac:dyDescent="0.2">
      <c r="A30" s="2128" t="s">
        <v>450</v>
      </c>
      <c r="B30" s="2121"/>
      <c r="C30" s="2135" t="s">
        <v>383</v>
      </c>
      <c r="D30" s="2168"/>
      <c r="E30" s="2136"/>
      <c r="F30" s="2136"/>
      <c r="G30" s="2136"/>
      <c r="H30" s="2137" t="str">
        <f>A23&amp;A30</f>
        <v>GG07</v>
      </c>
      <c r="I30" s="2139"/>
      <c r="J30" s="2139"/>
      <c r="K30" s="2139"/>
      <c r="L30" s="2139"/>
      <c r="M30" s="2139"/>
      <c r="N30" s="2139"/>
      <c r="O30" s="2139"/>
      <c r="P30" s="2139"/>
      <c r="Q30" s="2139"/>
      <c r="R30" s="2140"/>
      <c r="S30" s="2140"/>
      <c r="T30" s="2138"/>
      <c r="U30" s="2139"/>
      <c r="V30" s="2139"/>
      <c r="W30" s="2140"/>
      <c r="X30" s="2140"/>
      <c r="Y30" s="2140"/>
      <c r="Z30" s="2140"/>
      <c r="AA30" s="2140"/>
      <c r="AB30" s="2140"/>
      <c r="AC30" s="2140"/>
      <c r="AD30" s="2140">
        <v>30923.031971751785</v>
      </c>
      <c r="AE30" s="2140">
        <v>50189.5950751731</v>
      </c>
      <c r="AF30" s="2140">
        <v>44619.807891210847</v>
      </c>
      <c r="AG30" s="2140">
        <v>55499.479519123859</v>
      </c>
      <c r="AH30" s="2120"/>
      <c r="AI30" s="2120"/>
      <c r="AJ30" s="2120"/>
      <c r="AK30" s="2120"/>
      <c r="AL30" s="2120"/>
      <c r="AM30" s="2120"/>
      <c r="AN30" s="2120"/>
      <c r="AO30" s="2120"/>
    </row>
    <row r="31" spans="1:41" ht="12" customHeight="1" x14ac:dyDescent="0.2">
      <c r="A31" s="2128" t="s">
        <v>451</v>
      </c>
      <c r="B31" s="2121"/>
      <c r="C31" s="2149" t="s">
        <v>1220</v>
      </c>
      <c r="D31" s="2177"/>
      <c r="E31" s="2150"/>
      <c r="F31" s="2150"/>
      <c r="G31" s="2150"/>
      <c r="H31" s="2151" t="str">
        <f>A23&amp;A31</f>
        <v>GG08</v>
      </c>
      <c r="I31" s="2178"/>
      <c r="J31" s="2178"/>
      <c r="K31" s="2178"/>
      <c r="L31" s="2183"/>
      <c r="M31" s="2178"/>
      <c r="N31" s="2180"/>
      <c r="O31" s="2184"/>
      <c r="P31" s="2178"/>
      <c r="Q31" s="2178"/>
      <c r="R31" s="2180"/>
      <c r="S31" s="2180"/>
      <c r="T31" s="2182"/>
      <c r="U31" s="2178"/>
      <c r="V31" s="2178"/>
      <c r="W31" s="2180"/>
      <c r="X31" s="2180"/>
      <c r="Y31" s="2180"/>
      <c r="Z31" s="2180"/>
      <c r="AA31" s="2180"/>
      <c r="AB31" s="2180"/>
      <c r="AC31" s="2180"/>
      <c r="AD31" s="2180">
        <f>SUM(AD29:AD30)</f>
        <v>-229055.00230008451</v>
      </c>
      <c r="AE31" s="2180">
        <f>SUM(AE29:AE30)</f>
        <v>-220044.7793889085</v>
      </c>
      <c r="AF31" s="2180">
        <f>SUM(AF29:AF30)</f>
        <v>-211173.30153682985</v>
      </c>
      <c r="AG31" s="2180">
        <f>SUM(AG29:AG30)</f>
        <v>-27791.601717884936</v>
      </c>
      <c r="AH31" s="2120"/>
      <c r="AI31" s="2120"/>
      <c r="AJ31" s="2120"/>
      <c r="AK31" s="2120"/>
      <c r="AL31" s="2120"/>
      <c r="AM31" s="2120"/>
      <c r="AN31" s="2120"/>
      <c r="AO31" s="2120"/>
    </row>
    <row r="32" spans="1:41" ht="12" customHeight="1" x14ac:dyDescent="0.15">
      <c r="A32" s="2120" t="s">
        <v>1051</v>
      </c>
      <c r="B32" s="2121"/>
      <c r="C32" s="2158" t="s">
        <v>1187</v>
      </c>
      <c r="D32" s="2158"/>
      <c r="E32" s="2120"/>
      <c r="F32" s="2120"/>
      <c r="G32" s="2120"/>
      <c r="H32" s="2160"/>
      <c r="I32" s="2161"/>
      <c r="J32" s="2161"/>
      <c r="K32" s="2162"/>
      <c r="L32" s="2160"/>
      <c r="M32" s="2160"/>
      <c r="N32" s="2160"/>
      <c r="O32" s="2160"/>
      <c r="P32" s="2160"/>
      <c r="Q32" s="2160"/>
      <c r="R32" s="2164"/>
      <c r="S32" s="2160"/>
      <c r="T32" s="2160"/>
      <c r="U32" s="2160"/>
      <c r="V32" s="2164"/>
      <c r="W32" s="2164"/>
      <c r="X32" s="2164"/>
      <c r="Y32" s="2164"/>
      <c r="Z32" s="2164"/>
      <c r="AA32" s="2164"/>
      <c r="AB32" s="2164"/>
      <c r="AC32" s="2164"/>
      <c r="AD32" s="2164"/>
      <c r="AE32" s="2160"/>
      <c r="AF32" s="2160"/>
      <c r="AG32" s="2160"/>
      <c r="AH32" s="2120"/>
      <c r="AI32" s="2120"/>
      <c r="AJ32" s="2120"/>
      <c r="AK32" s="2120"/>
      <c r="AL32" s="2120"/>
      <c r="AM32" s="2120"/>
      <c r="AN32" s="2120"/>
      <c r="AO32" s="2120"/>
    </row>
    <row r="33" spans="1:41" ht="12" customHeight="1" x14ac:dyDescent="0.2">
      <c r="A33" s="2128" t="s">
        <v>1053</v>
      </c>
      <c r="B33" s="2121"/>
      <c r="C33" s="2129" t="s">
        <v>380</v>
      </c>
      <c r="D33" s="2166"/>
      <c r="E33" s="2130"/>
      <c r="F33" s="2130"/>
      <c r="G33" s="2130"/>
      <c r="H33" s="2131" t="str">
        <f>A32&amp;A33</f>
        <v>HM01</v>
      </c>
      <c r="I33" s="2133"/>
      <c r="J33" s="2133"/>
      <c r="K33" s="2133"/>
      <c r="L33" s="2133"/>
      <c r="M33" s="2133"/>
      <c r="N33" s="2133"/>
      <c r="O33" s="2133"/>
      <c r="P33" s="2133"/>
      <c r="Q33" s="2133"/>
      <c r="R33" s="2134"/>
      <c r="S33" s="2134"/>
      <c r="T33" s="2132"/>
      <c r="U33" s="2133"/>
      <c r="V33" s="2133"/>
      <c r="W33" s="2134"/>
      <c r="X33" s="2134"/>
      <c r="Y33" s="2134"/>
      <c r="Z33" s="2134"/>
      <c r="AA33" s="2134"/>
      <c r="AB33" s="2134"/>
      <c r="AC33" s="2134"/>
      <c r="AD33" s="2134">
        <v>0</v>
      </c>
      <c r="AE33" s="2134">
        <v>0</v>
      </c>
      <c r="AF33" s="2134">
        <v>0</v>
      </c>
      <c r="AG33" s="2134">
        <v>0</v>
      </c>
      <c r="AH33" s="2120"/>
      <c r="AI33" s="2120"/>
      <c r="AJ33" s="2120"/>
      <c r="AK33" s="2120"/>
      <c r="AL33" s="2120"/>
      <c r="AM33" s="2120"/>
      <c r="AN33" s="2120"/>
      <c r="AO33" s="2120"/>
    </row>
    <row r="34" spans="1:41" ht="12" customHeight="1" x14ac:dyDescent="0.2">
      <c r="A34" s="2128" t="s">
        <v>445</v>
      </c>
      <c r="B34" s="2121"/>
      <c r="C34" s="2135" t="s">
        <v>1224</v>
      </c>
      <c r="D34" s="2168"/>
      <c r="E34" s="2136"/>
      <c r="F34" s="2136"/>
      <c r="G34" s="2136"/>
      <c r="H34" s="2137" t="str">
        <f>A32&amp;A34</f>
        <v>HM02</v>
      </c>
      <c r="I34" s="2139"/>
      <c r="J34" s="2139"/>
      <c r="K34" s="2139"/>
      <c r="L34" s="2139"/>
      <c r="M34" s="2139"/>
      <c r="N34" s="2139"/>
      <c r="O34" s="2139"/>
      <c r="P34" s="2139"/>
      <c r="Q34" s="2139"/>
      <c r="R34" s="2140"/>
      <c r="S34" s="2140"/>
      <c r="T34" s="2138"/>
      <c r="U34" s="2139"/>
      <c r="V34" s="2139"/>
      <c r="W34" s="2140"/>
      <c r="X34" s="2140"/>
      <c r="Y34" s="2140"/>
      <c r="Z34" s="2140"/>
      <c r="AA34" s="2140"/>
      <c r="AB34" s="2140"/>
      <c r="AC34" s="2140"/>
      <c r="AD34" s="2140" t="e">
        <v>#DIV/0!</v>
      </c>
      <c r="AE34" s="2140" t="e">
        <v>#DIV/0!</v>
      </c>
      <c r="AF34" s="2140" t="e">
        <v>#DIV/0!</v>
      </c>
      <c r="AG34" s="2140" t="e">
        <v>#DIV/0!</v>
      </c>
      <c r="AH34" s="2120"/>
      <c r="AI34" s="2120"/>
      <c r="AJ34" s="2120"/>
      <c r="AK34" s="2120"/>
      <c r="AL34" s="2120"/>
      <c r="AM34" s="2120"/>
      <c r="AN34" s="2120"/>
      <c r="AO34" s="2120"/>
    </row>
    <row r="35" spans="1:41" ht="12" customHeight="1" x14ac:dyDescent="0.2">
      <c r="A35" s="2128" t="s">
        <v>446</v>
      </c>
      <c r="B35" s="2121"/>
      <c r="C35" s="2135" t="s">
        <v>381</v>
      </c>
      <c r="D35" s="2168"/>
      <c r="E35" s="2136"/>
      <c r="F35" s="2136"/>
      <c r="G35" s="2136"/>
      <c r="H35" s="2137" t="str">
        <f>A32&amp;A35</f>
        <v>HM03</v>
      </c>
      <c r="I35" s="2139"/>
      <c r="J35" s="2139"/>
      <c r="K35" s="2139"/>
      <c r="L35" s="2139"/>
      <c r="M35" s="2139"/>
      <c r="N35" s="2139"/>
      <c r="O35" s="2139"/>
      <c r="P35" s="2139"/>
      <c r="Q35" s="2139"/>
      <c r="R35" s="2140"/>
      <c r="S35" s="2140"/>
      <c r="T35" s="2138"/>
      <c r="U35" s="2139"/>
      <c r="V35" s="2139"/>
      <c r="W35" s="2140"/>
      <c r="X35" s="2140"/>
      <c r="Y35" s="2140"/>
      <c r="Z35" s="2140"/>
      <c r="AA35" s="2140"/>
      <c r="AB35" s="2140"/>
      <c r="AC35" s="2140"/>
      <c r="AD35" s="2140">
        <v>0</v>
      </c>
      <c r="AE35" s="2140">
        <v>0</v>
      </c>
      <c r="AF35" s="2140">
        <v>0</v>
      </c>
      <c r="AG35" s="2140">
        <v>0</v>
      </c>
      <c r="AH35" s="2120"/>
      <c r="AI35" s="2120"/>
      <c r="AJ35" s="2120"/>
      <c r="AK35" s="2120"/>
      <c r="AL35" s="2120"/>
      <c r="AM35" s="2120"/>
      <c r="AN35" s="2120"/>
      <c r="AO35" s="2120"/>
    </row>
    <row r="36" spans="1:41" ht="12" customHeight="1" x14ac:dyDescent="0.2">
      <c r="A36" s="2128" t="s">
        <v>447</v>
      </c>
      <c r="B36" s="2121"/>
      <c r="C36" s="2135" t="s">
        <v>382</v>
      </c>
      <c r="D36" s="2168"/>
      <c r="E36" s="2136"/>
      <c r="F36" s="2136"/>
      <c r="G36" s="2136"/>
      <c r="H36" s="2137" t="str">
        <f>A32&amp;A36</f>
        <v>HM04</v>
      </c>
      <c r="I36" s="2139"/>
      <c r="J36" s="2139"/>
      <c r="K36" s="2139"/>
      <c r="L36" s="2169"/>
      <c r="M36" s="2140"/>
      <c r="N36" s="2140"/>
      <c r="O36" s="2140"/>
      <c r="P36" s="2170"/>
      <c r="Q36" s="2139"/>
      <c r="R36" s="2140"/>
      <c r="S36" s="2140"/>
      <c r="T36" s="2138"/>
      <c r="U36" s="2139"/>
      <c r="V36" s="2139"/>
      <c r="W36" s="2140"/>
      <c r="X36" s="2140"/>
      <c r="Y36" s="2140"/>
      <c r="Z36" s="2140"/>
      <c r="AA36" s="2140"/>
      <c r="AB36" s="2140"/>
      <c r="AC36" s="2140"/>
      <c r="AD36" s="2140" t="e">
        <f>AD38-(SUM(AD33,AD35)-AD34)</f>
        <v>#DIV/0!</v>
      </c>
      <c r="AE36" s="2140" t="e">
        <f>AE38-(SUM(AE33,AE35)-AE34)</f>
        <v>#DIV/0!</v>
      </c>
      <c r="AF36" s="2140" t="e">
        <f>AF38-(SUM(AF33,AF35)-AF34)</f>
        <v>#DIV/0!</v>
      </c>
      <c r="AG36" s="2140" t="e">
        <f>AG38-(SUM(AG33,AG35)-AG34)</f>
        <v>#DIV/0!</v>
      </c>
      <c r="AH36" s="2120"/>
      <c r="AI36" s="2120"/>
      <c r="AJ36" s="2120"/>
      <c r="AK36" s="2120"/>
      <c r="AL36" s="2120"/>
      <c r="AM36" s="2120"/>
      <c r="AN36" s="2120"/>
      <c r="AO36" s="2120"/>
    </row>
    <row r="37" spans="1:41" s="313" customFormat="1" ht="12" customHeight="1" x14ac:dyDescent="0.2">
      <c r="A37" s="2128" t="s">
        <v>448</v>
      </c>
      <c r="B37" s="2121"/>
      <c r="C37" s="2171" t="s">
        <v>1223</v>
      </c>
      <c r="D37" s="2171"/>
      <c r="E37" s="2172"/>
      <c r="F37" s="2172"/>
      <c r="G37" s="2172"/>
      <c r="H37" s="2173" t="str">
        <f>A32&amp;A37</f>
        <v>HM05</v>
      </c>
      <c r="I37" s="2147"/>
      <c r="J37" s="2147"/>
      <c r="K37" s="2147"/>
      <c r="L37" s="2147"/>
      <c r="M37" s="2147"/>
      <c r="N37" s="2147"/>
      <c r="O37" s="2147"/>
      <c r="P37" s="2147"/>
      <c r="Q37" s="2174"/>
      <c r="R37" s="2147"/>
      <c r="S37" s="2147"/>
      <c r="T37" s="2175"/>
      <c r="U37" s="2147"/>
      <c r="V37" s="2174"/>
      <c r="W37" s="2147"/>
      <c r="X37" s="2147"/>
      <c r="Y37" s="2147"/>
      <c r="Z37" s="2147"/>
      <c r="AA37" s="2147"/>
      <c r="AB37" s="2147"/>
      <c r="AC37" s="2147"/>
      <c r="AD37" s="2147"/>
      <c r="AE37" s="2147"/>
      <c r="AF37" s="2147"/>
      <c r="AG37" s="2147"/>
      <c r="AH37" s="2121"/>
      <c r="AI37" s="2121"/>
      <c r="AJ37" s="2121"/>
      <c r="AK37" s="2121"/>
      <c r="AL37" s="2121"/>
      <c r="AM37" s="2121"/>
      <c r="AN37" s="2121"/>
      <c r="AO37" s="2121"/>
    </row>
    <row r="38" spans="1:41" ht="12" customHeight="1" x14ac:dyDescent="0.2">
      <c r="A38" s="2128" t="s">
        <v>449</v>
      </c>
      <c r="B38" s="2121"/>
      <c r="C38" s="2176" t="s">
        <v>1222</v>
      </c>
      <c r="D38" s="2177"/>
      <c r="E38" s="2150"/>
      <c r="F38" s="2150"/>
      <c r="G38" s="2150"/>
      <c r="H38" s="2151" t="str">
        <f>A32&amp;A38</f>
        <v>HM06</v>
      </c>
      <c r="I38" s="2178"/>
      <c r="J38" s="2178"/>
      <c r="K38" s="2178"/>
      <c r="L38" s="2179"/>
      <c r="M38" s="2180"/>
      <c r="N38" s="2180"/>
      <c r="O38" s="2180"/>
      <c r="P38" s="2181"/>
      <c r="Q38" s="2178"/>
      <c r="R38" s="2180"/>
      <c r="S38" s="2180"/>
      <c r="T38" s="2182"/>
      <c r="U38" s="2178"/>
      <c r="V38" s="2178"/>
      <c r="W38" s="2180"/>
      <c r="X38" s="2180"/>
      <c r="Y38" s="2180"/>
      <c r="Z38" s="2180"/>
      <c r="AA38" s="2180"/>
      <c r="AB38" s="2180"/>
      <c r="AC38" s="2180"/>
      <c r="AD38" s="2180">
        <f>AD41</f>
        <v>814032.74102165434</v>
      </c>
      <c r="AE38" s="2180">
        <f>AE41</f>
        <v>882184.5085447554</v>
      </c>
      <c r="AF38" s="2180">
        <f>AF41</f>
        <v>810140.55820534099</v>
      </c>
      <c r="AG38" s="2180">
        <f>AG41</f>
        <v>927930.86993004568</v>
      </c>
      <c r="AH38" s="2120"/>
      <c r="AI38" s="2120"/>
      <c r="AJ38" s="2120"/>
      <c r="AK38" s="2120"/>
      <c r="AL38" s="2120"/>
      <c r="AM38" s="2120"/>
      <c r="AN38" s="2120"/>
      <c r="AO38" s="2120"/>
    </row>
    <row r="39" spans="1:41" ht="12" customHeight="1" x14ac:dyDescent="0.2">
      <c r="A39" s="2128" t="s">
        <v>450</v>
      </c>
      <c r="B39" s="2121"/>
      <c r="C39" s="2135" t="s">
        <v>1225</v>
      </c>
      <c r="D39" s="2168"/>
      <c r="E39" s="2136"/>
      <c r="F39" s="2136"/>
      <c r="G39" s="2136"/>
      <c r="H39" s="2137" t="str">
        <f>A32&amp;A39</f>
        <v>HM07</v>
      </c>
      <c r="I39" s="2139"/>
      <c r="J39" s="2139"/>
      <c r="K39" s="2139"/>
      <c r="L39" s="2139"/>
      <c r="M39" s="2139"/>
      <c r="N39" s="2139"/>
      <c r="O39" s="2139"/>
      <c r="P39" s="2139"/>
      <c r="Q39" s="2139"/>
      <c r="R39" s="2140"/>
      <c r="S39" s="2140"/>
      <c r="T39" s="2138"/>
      <c r="U39" s="2139"/>
      <c r="V39" s="2139"/>
      <c r="W39" s="2140"/>
      <c r="X39" s="2140"/>
      <c r="Y39" s="2140"/>
      <c r="Z39" s="2140"/>
      <c r="AA39" s="2140"/>
      <c r="AB39" s="2140"/>
      <c r="AC39" s="2140"/>
      <c r="AD39" s="2140">
        <v>850135.58083074726</v>
      </c>
      <c r="AE39" s="2140">
        <v>918807.42866705358</v>
      </c>
      <c r="AF39" s="2140">
        <v>845865.20713867433</v>
      </c>
      <c r="AG39" s="2140">
        <v>971154.61501395889</v>
      </c>
      <c r="AH39" s="2120"/>
      <c r="AI39" s="2120"/>
      <c r="AJ39" s="2120"/>
      <c r="AK39" s="2120"/>
      <c r="AL39" s="2120"/>
      <c r="AM39" s="2120"/>
      <c r="AN39" s="2120"/>
      <c r="AO39" s="2120"/>
    </row>
    <row r="40" spans="1:41" ht="12" customHeight="1" x14ac:dyDescent="0.2">
      <c r="A40" s="2128" t="s">
        <v>451</v>
      </c>
      <c r="B40" s="2121"/>
      <c r="C40" s="2135" t="s">
        <v>383</v>
      </c>
      <c r="D40" s="2168"/>
      <c r="E40" s="2136"/>
      <c r="F40" s="2136"/>
      <c r="G40" s="2136"/>
      <c r="H40" s="2137" t="str">
        <f>A32&amp;A40</f>
        <v>HM08</v>
      </c>
      <c r="I40" s="2139"/>
      <c r="J40" s="2139"/>
      <c r="K40" s="2139"/>
      <c r="L40" s="2139"/>
      <c r="M40" s="2139"/>
      <c r="N40" s="2139"/>
      <c r="O40" s="2139"/>
      <c r="P40" s="2139"/>
      <c r="Q40" s="2139"/>
      <c r="R40" s="2140"/>
      <c r="S40" s="2140"/>
      <c r="T40" s="2138"/>
      <c r="U40" s="2139"/>
      <c r="V40" s="2139"/>
      <c r="W40" s="2140"/>
      <c r="X40" s="2140"/>
      <c r="Y40" s="2140"/>
      <c r="Z40" s="2140"/>
      <c r="AA40" s="2140"/>
      <c r="AB40" s="2140"/>
      <c r="AC40" s="2140"/>
      <c r="AD40" s="2140">
        <v>-36102.839809092984</v>
      </c>
      <c r="AE40" s="2140">
        <v>-36622.920122298194</v>
      </c>
      <c r="AF40" s="2140">
        <v>-35724.64893333333</v>
      </c>
      <c r="AG40" s="2140">
        <v>-43223.745083913178</v>
      </c>
      <c r="AH40" s="2120"/>
      <c r="AI40" s="2120"/>
      <c r="AJ40" s="2120"/>
      <c r="AK40" s="2120"/>
      <c r="AL40" s="2120"/>
      <c r="AM40" s="2120"/>
      <c r="AN40" s="2120"/>
      <c r="AO40" s="2120"/>
    </row>
    <row r="41" spans="1:41" ht="12" customHeight="1" x14ac:dyDescent="0.2">
      <c r="A41" s="2128" t="s">
        <v>452</v>
      </c>
      <c r="B41" s="2121"/>
      <c r="C41" s="2149" t="s">
        <v>1220</v>
      </c>
      <c r="D41" s="2177"/>
      <c r="E41" s="2150"/>
      <c r="F41" s="2150"/>
      <c r="G41" s="2150"/>
      <c r="H41" s="2151" t="str">
        <f>A32&amp;A41</f>
        <v>HM09</v>
      </c>
      <c r="I41" s="2178"/>
      <c r="J41" s="2178"/>
      <c r="K41" s="2178"/>
      <c r="L41" s="2179"/>
      <c r="M41" s="2180"/>
      <c r="N41" s="2180"/>
      <c r="O41" s="2180"/>
      <c r="P41" s="2181"/>
      <c r="Q41" s="2178"/>
      <c r="R41" s="2180"/>
      <c r="S41" s="2180"/>
      <c r="T41" s="2182"/>
      <c r="U41" s="2178"/>
      <c r="V41" s="2178"/>
      <c r="W41" s="2180"/>
      <c r="X41" s="2180"/>
      <c r="Y41" s="2180"/>
      <c r="Z41" s="2180"/>
      <c r="AA41" s="2180"/>
      <c r="AB41" s="2180"/>
      <c r="AC41" s="2180"/>
      <c r="AD41" s="2180">
        <f>SUM(AD39:AD40)</f>
        <v>814032.74102165434</v>
      </c>
      <c r="AE41" s="2180">
        <f>SUM(AE39:AE40)</f>
        <v>882184.5085447554</v>
      </c>
      <c r="AF41" s="2180">
        <f>SUM(AF39:AF40)</f>
        <v>810140.55820534099</v>
      </c>
      <c r="AG41" s="2180">
        <f>SUM(AG39:AG40)</f>
        <v>927930.86993004568</v>
      </c>
      <c r="AH41" s="2120"/>
      <c r="AI41" s="2120"/>
      <c r="AJ41" s="2120"/>
      <c r="AK41" s="2120"/>
      <c r="AL41" s="2120"/>
      <c r="AM41" s="2120"/>
      <c r="AN41" s="2120"/>
      <c r="AO41" s="2120"/>
    </row>
    <row r="42" spans="1:41" ht="12" customHeight="1" x14ac:dyDescent="0.15">
      <c r="A42" s="2120" t="s">
        <v>1052</v>
      </c>
      <c r="B42" s="2121"/>
      <c r="C42" s="2158" t="s">
        <v>1188</v>
      </c>
      <c r="D42" s="2158"/>
      <c r="E42" s="2120"/>
      <c r="F42" s="2120"/>
      <c r="G42" s="2120"/>
      <c r="H42" s="2160"/>
      <c r="I42" s="2161"/>
      <c r="J42" s="2161"/>
      <c r="K42" s="2162"/>
      <c r="L42" s="2160"/>
      <c r="M42" s="2160"/>
      <c r="N42" s="2160"/>
      <c r="O42" s="2160"/>
      <c r="P42" s="2160"/>
      <c r="Q42" s="2160"/>
      <c r="R42" s="2164"/>
      <c r="S42" s="2160"/>
      <c r="T42" s="2160"/>
      <c r="U42" s="2160"/>
      <c r="V42" s="2164"/>
      <c r="W42" s="2164"/>
      <c r="X42" s="2164"/>
      <c r="Y42" s="2164"/>
      <c r="Z42" s="2164"/>
      <c r="AA42" s="2164"/>
      <c r="AB42" s="2164"/>
      <c r="AC42" s="2164"/>
      <c r="AD42" s="2164"/>
      <c r="AE42" s="2160"/>
      <c r="AF42" s="2160"/>
      <c r="AG42" s="2160"/>
      <c r="AH42" s="2120"/>
      <c r="AI42" s="2120"/>
      <c r="AJ42" s="2120"/>
      <c r="AK42" s="2120"/>
      <c r="AL42" s="2120"/>
      <c r="AM42" s="2120"/>
      <c r="AN42" s="2120"/>
      <c r="AO42" s="2120"/>
    </row>
    <row r="43" spans="1:41" ht="12" customHeight="1" x14ac:dyDescent="0.2">
      <c r="A43" s="2128" t="s">
        <v>1053</v>
      </c>
      <c r="B43" s="2121"/>
      <c r="C43" s="2129" t="s">
        <v>380</v>
      </c>
      <c r="D43" s="2166"/>
      <c r="E43" s="2130"/>
      <c r="F43" s="2130"/>
      <c r="G43" s="2130"/>
      <c r="H43" s="2131" t="str">
        <f>A42&amp;A43</f>
        <v>NP01</v>
      </c>
      <c r="I43" s="2133"/>
      <c r="J43" s="2133"/>
      <c r="K43" s="2133"/>
      <c r="L43" s="2133"/>
      <c r="M43" s="2133"/>
      <c r="N43" s="2133"/>
      <c r="O43" s="2133"/>
      <c r="P43" s="2133"/>
      <c r="Q43" s="2133"/>
      <c r="R43" s="2134"/>
      <c r="S43" s="2134"/>
      <c r="T43" s="2132"/>
      <c r="U43" s="2133"/>
      <c r="V43" s="2133"/>
      <c r="W43" s="2134"/>
      <c r="X43" s="2134"/>
      <c r="Y43" s="2134"/>
      <c r="Z43" s="2134"/>
      <c r="AA43" s="2134"/>
      <c r="AB43" s="2134"/>
      <c r="AC43" s="2134"/>
      <c r="AD43" s="2134">
        <v>0</v>
      </c>
      <c r="AE43" s="2134">
        <v>0</v>
      </c>
      <c r="AF43" s="2134">
        <v>0</v>
      </c>
      <c r="AG43" s="2134">
        <v>0</v>
      </c>
      <c r="AH43" s="2120"/>
      <c r="AI43" s="2120"/>
      <c r="AJ43" s="2120"/>
      <c r="AK43" s="2120"/>
      <c r="AL43" s="2120"/>
      <c r="AM43" s="2120"/>
      <c r="AN43" s="2120"/>
      <c r="AO43" s="2120"/>
    </row>
    <row r="44" spans="1:41" ht="12" customHeight="1" x14ac:dyDescent="0.2">
      <c r="A44" s="2128" t="s">
        <v>445</v>
      </c>
      <c r="B44" s="2121"/>
      <c r="C44" s="2135" t="s">
        <v>1224</v>
      </c>
      <c r="D44" s="2168"/>
      <c r="E44" s="2136"/>
      <c r="F44" s="2136"/>
      <c r="G44" s="2136"/>
      <c r="H44" s="2137" t="str">
        <f>A42&amp;A44</f>
        <v>NP02</v>
      </c>
      <c r="I44" s="2139"/>
      <c r="J44" s="2139"/>
      <c r="K44" s="2139"/>
      <c r="L44" s="2139"/>
      <c r="M44" s="2139"/>
      <c r="N44" s="2139"/>
      <c r="O44" s="2139"/>
      <c r="P44" s="2139"/>
      <c r="Q44" s="2139"/>
      <c r="R44" s="2140"/>
      <c r="S44" s="2140"/>
      <c r="T44" s="2138"/>
      <c r="U44" s="2139"/>
      <c r="V44" s="2139"/>
      <c r="W44" s="2140"/>
      <c r="X44" s="2140"/>
      <c r="Y44" s="2140"/>
      <c r="Z44" s="2140"/>
      <c r="AA44" s="2140"/>
      <c r="AB44" s="2140"/>
      <c r="AC44" s="2140"/>
      <c r="AD44" s="2140">
        <v>43988.293322730802</v>
      </c>
      <c r="AE44" s="2140">
        <v>43646.025212743611</v>
      </c>
      <c r="AF44" s="2140">
        <v>44706.233619316881</v>
      </c>
      <c r="AG44" s="2140">
        <v>46253.592428568845</v>
      </c>
      <c r="AH44" s="2120"/>
      <c r="AI44" s="2120"/>
      <c r="AJ44" s="2120"/>
      <c r="AK44" s="2120"/>
      <c r="AL44" s="2120"/>
      <c r="AM44" s="2120"/>
      <c r="AN44" s="2120"/>
      <c r="AO44" s="2120"/>
    </row>
    <row r="45" spans="1:41" ht="12" customHeight="1" x14ac:dyDescent="0.2">
      <c r="A45" s="2128" t="s">
        <v>446</v>
      </c>
      <c r="B45" s="2121"/>
      <c r="C45" s="2135" t="s">
        <v>384</v>
      </c>
      <c r="D45" s="2168"/>
      <c r="E45" s="2136"/>
      <c r="F45" s="2136"/>
      <c r="G45" s="2136"/>
      <c r="H45" s="2137" t="str">
        <f>A42&amp;A45</f>
        <v>NP03</v>
      </c>
      <c r="I45" s="2139"/>
      <c r="J45" s="2139"/>
      <c r="K45" s="2139"/>
      <c r="L45" s="2169"/>
      <c r="M45" s="2140"/>
      <c r="N45" s="2140"/>
      <c r="O45" s="2140"/>
      <c r="P45" s="2170"/>
      <c r="Q45" s="2139"/>
      <c r="R45" s="2140"/>
      <c r="S45" s="2140"/>
      <c r="T45" s="2138"/>
      <c r="U45" s="2139"/>
      <c r="V45" s="2139"/>
      <c r="W45" s="2140"/>
      <c r="X45" s="2140"/>
      <c r="Y45" s="2140"/>
      <c r="Z45" s="2140"/>
      <c r="AA45" s="2140"/>
      <c r="AB45" s="2140"/>
      <c r="AC45" s="2140"/>
      <c r="AD45" s="2140">
        <f>AD47-(AD43-AD44)</f>
        <v>49819.224222133278</v>
      </c>
      <c r="AE45" s="2140">
        <f>AE47-(AE43-AE44)</f>
        <v>66223.608301414439</v>
      </c>
      <c r="AF45" s="2140">
        <f>AF47-(AF43-AF44)</f>
        <v>60540.474947224764</v>
      </c>
      <c r="AG45" s="2140">
        <f>AG47-(AG43-AG44)</f>
        <v>85769.987694846815</v>
      </c>
      <c r="AH45" s="2120"/>
      <c r="AI45" s="2120"/>
      <c r="AJ45" s="2120"/>
      <c r="AK45" s="2120"/>
      <c r="AL45" s="2120"/>
      <c r="AM45" s="2120"/>
      <c r="AN45" s="2120"/>
      <c r="AO45" s="2120"/>
    </row>
    <row r="46" spans="1:41" s="313" customFormat="1" ht="12" customHeight="1" x14ac:dyDescent="0.2">
      <c r="A46" s="2128" t="s">
        <v>447</v>
      </c>
      <c r="B46" s="2121"/>
      <c r="C46" s="2171" t="s">
        <v>1223</v>
      </c>
      <c r="D46" s="2171"/>
      <c r="E46" s="2172"/>
      <c r="F46" s="2172"/>
      <c r="G46" s="2172"/>
      <c r="H46" s="2173" t="str">
        <f>A42&amp;A46</f>
        <v>NP04</v>
      </c>
      <c r="I46" s="2147"/>
      <c r="J46" s="2147"/>
      <c r="K46" s="2147"/>
      <c r="L46" s="2147"/>
      <c r="M46" s="2147"/>
      <c r="N46" s="2147"/>
      <c r="O46" s="2147"/>
      <c r="P46" s="2147"/>
      <c r="Q46" s="2174"/>
      <c r="R46" s="2147"/>
      <c r="S46" s="2147"/>
      <c r="T46" s="2175"/>
      <c r="U46" s="2147"/>
      <c r="V46" s="2174"/>
      <c r="W46" s="2147"/>
      <c r="X46" s="2147"/>
      <c r="Y46" s="2147"/>
      <c r="Z46" s="2147"/>
      <c r="AA46" s="2147"/>
      <c r="AB46" s="2147"/>
      <c r="AC46" s="2147"/>
      <c r="AD46" s="2147"/>
      <c r="AE46" s="2147"/>
      <c r="AF46" s="2147"/>
      <c r="AG46" s="2147"/>
      <c r="AH46" s="2121"/>
      <c r="AI46" s="2121"/>
      <c r="AJ46" s="2121"/>
      <c r="AK46" s="2121"/>
      <c r="AL46" s="2121"/>
      <c r="AM46" s="2121"/>
      <c r="AN46" s="2121"/>
      <c r="AO46" s="2121"/>
    </row>
    <row r="47" spans="1:41" ht="12" customHeight="1" x14ac:dyDescent="0.2">
      <c r="A47" s="2128" t="s">
        <v>448</v>
      </c>
      <c r="B47" s="2121"/>
      <c r="C47" s="2176" t="s">
        <v>1222</v>
      </c>
      <c r="D47" s="2177"/>
      <c r="E47" s="2150"/>
      <c r="F47" s="2150"/>
      <c r="G47" s="2150"/>
      <c r="H47" s="2151" t="str">
        <f>A42&amp;A47</f>
        <v>NP05</v>
      </c>
      <c r="I47" s="2153"/>
      <c r="J47" s="2153"/>
      <c r="K47" s="2153"/>
      <c r="L47" s="2185"/>
      <c r="M47" s="2155"/>
      <c r="N47" s="2155"/>
      <c r="O47" s="2155"/>
      <c r="P47" s="2186"/>
      <c r="Q47" s="2153"/>
      <c r="R47" s="2155"/>
      <c r="S47" s="2155"/>
      <c r="T47" s="2152"/>
      <c r="U47" s="2153"/>
      <c r="V47" s="2153"/>
      <c r="W47" s="2180"/>
      <c r="X47" s="2180"/>
      <c r="Y47" s="2180"/>
      <c r="Z47" s="2180"/>
      <c r="AA47" s="2180"/>
      <c r="AB47" s="2180"/>
      <c r="AC47" s="2180"/>
      <c r="AD47" s="2180">
        <f>AD50</f>
        <v>5830.9308994024786</v>
      </c>
      <c r="AE47" s="2180">
        <f>AE50</f>
        <v>22577.583088670825</v>
      </c>
      <c r="AF47" s="2180">
        <f>AF50</f>
        <v>15834.241327907881</v>
      </c>
      <c r="AG47" s="2180">
        <f>AG50</f>
        <v>39516.395266277963</v>
      </c>
      <c r="AH47" s="2120"/>
      <c r="AI47" s="2120"/>
      <c r="AJ47" s="2120"/>
      <c r="AK47" s="2120"/>
      <c r="AL47" s="2120"/>
      <c r="AM47" s="2120"/>
      <c r="AN47" s="2120"/>
      <c r="AO47" s="2120"/>
    </row>
    <row r="48" spans="1:41" ht="12" customHeight="1" x14ac:dyDescent="0.2">
      <c r="A48" s="2128" t="s">
        <v>449</v>
      </c>
      <c r="B48" s="2121"/>
      <c r="C48" s="2135" t="s">
        <v>1221</v>
      </c>
      <c r="D48" s="2168"/>
      <c r="E48" s="2136"/>
      <c r="F48" s="2136"/>
      <c r="G48" s="2136"/>
      <c r="H48" s="2137" t="str">
        <f>A42&amp;A48</f>
        <v>NP06</v>
      </c>
      <c r="I48" s="2145"/>
      <c r="J48" s="2145"/>
      <c r="K48" s="2145"/>
      <c r="L48" s="2145"/>
      <c r="M48" s="2145"/>
      <c r="N48" s="2145"/>
      <c r="O48" s="2145"/>
      <c r="P48" s="2145"/>
      <c r="Q48" s="2145"/>
      <c r="R48" s="2147"/>
      <c r="S48" s="2147"/>
      <c r="T48" s="2144"/>
      <c r="U48" s="2145"/>
      <c r="V48" s="2145"/>
      <c r="W48" s="2140"/>
      <c r="X48" s="2140"/>
      <c r="Y48" s="2140"/>
      <c r="Z48" s="2140"/>
      <c r="AA48" s="2140"/>
      <c r="AB48" s="2140"/>
      <c r="AC48" s="2140"/>
      <c r="AD48" s="2140">
        <v>5830.8382327358122</v>
      </c>
      <c r="AE48" s="2140">
        <v>22577.499688670825</v>
      </c>
      <c r="AF48" s="2140">
        <v>15834.167194574547</v>
      </c>
      <c r="AG48" s="2140">
        <v>39516.330399611295</v>
      </c>
      <c r="AH48" s="2120"/>
      <c r="AI48" s="2120"/>
      <c r="AJ48" s="2120"/>
      <c r="AK48" s="2120"/>
      <c r="AL48" s="2120"/>
      <c r="AM48" s="2120"/>
      <c r="AN48" s="2120"/>
      <c r="AO48" s="2120"/>
    </row>
    <row r="49" spans="1:41" ht="12" customHeight="1" x14ac:dyDescent="0.2">
      <c r="A49" s="2128" t="s">
        <v>450</v>
      </c>
      <c r="B49" s="2121"/>
      <c r="C49" s="2135" t="s">
        <v>386</v>
      </c>
      <c r="D49" s="2168"/>
      <c r="E49" s="2136"/>
      <c r="F49" s="2136"/>
      <c r="G49" s="2136"/>
      <c r="H49" s="2137" t="str">
        <f>A42&amp;A49</f>
        <v>NP07</v>
      </c>
      <c r="I49" s="2145"/>
      <c r="J49" s="2145"/>
      <c r="K49" s="2145"/>
      <c r="L49" s="2145"/>
      <c r="M49" s="2145"/>
      <c r="N49" s="2145"/>
      <c r="O49" s="2145"/>
      <c r="P49" s="2145"/>
      <c r="Q49" s="2145"/>
      <c r="R49" s="2147"/>
      <c r="S49" s="2147"/>
      <c r="T49" s="2144"/>
      <c r="U49" s="2145"/>
      <c r="V49" s="2145"/>
      <c r="W49" s="2140"/>
      <c r="X49" s="2140"/>
      <c r="Y49" s="2140"/>
      <c r="Z49" s="2140"/>
      <c r="AA49" s="2140"/>
      <c r="AB49" s="2140"/>
      <c r="AC49" s="2140"/>
      <c r="AD49" s="2140">
        <v>9.2666666666666661E-2</v>
      </c>
      <c r="AE49" s="2140">
        <v>8.3399999999999988E-2</v>
      </c>
      <c r="AF49" s="2140">
        <v>7.4133333333333329E-2</v>
      </c>
      <c r="AG49" s="2140">
        <v>6.4866666666666656E-2</v>
      </c>
      <c r="AH49" s="2120"/>
      <c r="AI49" s="2120"/>
      <c r="AJ49" s="2120"/>
      <c r="AK49" s="2120"/>
      <c r="AL49" s="2120"/>
      <c r="AM49" s="2120"/>
      <c r="AN49" s="2120"/>
      <c r="AO49" s="2120"/>
    </row>
    <row r="50" spans="1:41" ht="12" customHeight="1" x14ac:dyDescent="0.2">
      <c r="A50" s="2128" t="s">
        <v>451</v>
      </c>
      <c r="B50" s="2121"/>
      <c r="C50" s="2149" t="s">
        <v>1220</v>
      </c>
      <c r="D50" s="2177"/>
      <c r="E50" s="2150"/>
      <c r="F50" s="2150"/>
      <c r="G50" s="2150"/>
      <c r="H50" s="2151" t="str">
        <f>A42&amp;A50</f>
        <v>NP08</v>
      </c>
      <c r="I50" s="2153"/>
      <c r="J50" s="2153"/>
      <c r="K50" s="2153"/>
      <c r="L50" s="2185"/>
      <c r="M50" s="2155"/>
      <c r="N50" s="2155"/>
      <c r="O50" s="2155"/>
      <c r="P50" s="2186"/>
      <c r="Q50" s="2153"/>
      <c r="R50" s="2155"/>
      <c r="S50" s="2155"/>
      <c r="T50" s="2152"/>
      <c r="U50" s="2153"/>
      <c r="V50" s="2153"/>
      <c r="W50" s="2180"/>
      <c r="X50" s="2180"/>
      <c r="Y50" s="2180"/>
      <c r="Z50" s="2180"/>
      <c r="AA50" s="2180"/>
      <c r="AB50" s="2180"/>
      <c r="AC50" s="2180"/>
      <c r="AD50" s="2180">
        <f>SUM(AD48:AD49)</f>
        <v>5830.9308994024786</v>
      </c>
      <c r="AE50" s="2180">
        <f>SUM(AE48:AE49)</f>
        <v>22577.583088670825</v>
      </c>
      <c r="AF50" s="2180">
        <f>SUM(AF48:AF49)</f>
        <v>15834.241327907881</v>
      </c>
      <c r="AG50" s="2180">
        <f>SUM(AG48:AG49)</f>
        <v>39516.395266277963</v>
      </c>
      <c r="AH50" s="2120"/>
      <c r="AI50" s="2120"/>
      <c r="AJ50" s="2120"/>
      <c r="AK50" s="2120"/>
      <c r="AL50" s="2120"/>
      <c r="AM50" s="2120"/>
      <c r="AN50" s="2120"/>
      <c r="AO50" s="2120"/>
    </row>
    <row r="51" spans="1:41" ht="12" customHeight="1" x14ac:dyDescent="0.2">
      <c r="A51" s="2120" t="s">
        <v>616</v>
      </c>
      <c r="B51" s="2121"/>
      <c r="C51" s="2120" t="s">
        <v>615</v>
      </c>
      <c r="D51" s="2120"/>
      <c r="E51" s="2120"/>
      <c r="F51" s="2120"/>
      <c r="G51" s="2120"/>
      <c r="H51" s="2160"/>
      <c r="I51" s="2160"/>
      <c r="J51" s="2160"/>
      <c r="K51" s="2160"/>
      <c r="L51" s="2160"/>
      <c r="M51" s="2160"/>
      <c r="N51" s="2160"/>
      <c r="O51" s="2160"/>
      <c r="P51" s="2160"/>
      <c r="Q51" s="2160"/>
      <c r="R51" s="2160"/>
      <c r="S51" s="2160"/>
      <c r="T51" s="2160"/>
      <c r="U51" s="2160"/>
      <c r="V51" s="2160"/>
      <c r="W51" s="2160"/>
      <c r="X51" s="2160"/>
      <c r="Y51" s="2160"/>
      <c r="Z51" s="2160"/>
      <c r="AA51" s="2160"/>
      <c r="AB51" s="2160"/>
      <c r="AC51" s="2160"/>
      <c r="AD51" s="2160"/>
      <c r="AE51" s="2160"/>
      <c r="AF51" s="2160"/>
      <c r="AG51" s="2160"/>
      <c r="AH51" s="2120"/>
      <c r="AI51" s="2120"/>
      <c r="AJ51" s="2120"/>
      <c r="AK51" s="2120"/>
      <c r="AL51" s="2120"/>
      <c r="AM51" s="2120"/>
      <c r="AN51" s="2120"/>
      <c r="AO51" s="2120"/>
    </row>
    <row r="52" spans="1:41" ht="12" customHeight="1" x14ac:dyDescent="0.2">
      <c r="A52" s="2128" t="s">
        <v>1053</v>
      </c>
      <c r="B52" s="2121"/>
      <c r="C52" s="2187" t="s">
        <v>380</v>
      </c>
      <c r="D52" s="2188"/>
      <c r="E52" s="2188"/>
      <c r="F52" s="2188"/>
      <c r="G52" s="2188"/>
      <c r="H52" s="2189" t="str">
        <f>A51&amp;A52</f>
        <v>SU01</v>
      </c>
      <c r="I52" s="2153"/>
      <c r="J52" s="2153"/>
      <c r="K52" s="2153"/>
      <c r="L52" s="2153"/>
      <c r="M52" s="2153"/>
      <c r="N52" s="2153"/>
      <c r="O52" s="2153"/>
      <c r="P52" s="2153"/>
      <c r="Q52" s="2153"/>
      <c r="R52" s="2153"/>
      <c r="S52" s="2153"/>
      <c r="T52" s="2153"/>
      <c r="U52" s="2153"/>
      <c r="V52" s="2153"/>
      <c r="W52" s="2153"/>
      <c r="X52" s="2155"/>
      <c r="Y52" s="2155"/>
      <c r="Z52" s="2155"/>
      <c r="AA52" s="2155"/>
      <c r="AB52" s="2155"/>
      <c r="AC52" s="2155"/>
      <c r="AD52" s="2155">
        <f>AD6+AD16+AD24+AD33+AD43</f>
        <v>122202.65167924456</v>
      </c>
      <c r="AE52" s="2155">
        <f>AE6+AE16+AE24+AE33+AE43</f>
        <v>153810.18710781066</v>
      </c>
      <c r="AF52" s="2155">
        <f>AF6+AF16+AF24+AF33+AF43</f>
        <v>123650.96032650025</v>
      </c>
      <c r="AG52" s="2155">
        <f>AG6+AG16+AG24+AG33+AG43</f>
        <v>114644.37608499976</v>
      </c>
      <c r="AH52" s="2120"/>
      <c r="AI52" s="2120"/>
      <c r="AJ52" s="2120"/>
      <c r="AK52" s="2120"/>
      <c r="AL52" s="2120"/>
      <c r="AM52" s="2120"/>
      <c r="AN52" s="2120"/>
      <c r="AO52" s="2120"/>
    </row>
    <row r="53" spans="1:41" ht="12" customHeight="1" x14ac:dyDescent="0.2">
      <c r="A53" s="2128" t="s">
        <v>617</v>
      </c>
      <c r="B53" s="2121"/>
      <c r="C53" s="2187" t="s">
        <v>381</v>
      </c>
      <c r="D53" s="2188"/>
      <c r="E53" s="2188"/>
      <c r="F53" s="2188"/>
      <c r="G53" s="2188"/>
      <c r="H53" s="2189" t="str">
        <f>A51&amp;A53</f>
        <v>SU02</v>
      </c>
      <c r="I53" s="2153"/>
      <c r="J53" s="2153"/>
      <c r="K53" s="2153"/>
      <c r="L53" s="2153"/>
      <c r="M53" s="2153"/>
      <c r="N53" s="2153"/>
      <c r="O53" s="2153"/>
      <c r="P53" s="2153"/>
      <c r="Q53" s="2153"/>
      <c r="R53" s="2153"/>
      <c r="S53" s="2153"/>
      <c r="T53" s="2153"/>
      <c r="U53" s="2153"/>
      <c r="V53" s="2153"/>
      <c r="W53" s="2153"/>
      <c r="X53" s="2155"/>
      <c r="Y53" s="2155"/>
      <c r="Z53" s="2155"/>
      <c r="AA53" s="2155"/>
      <c r="AB53" s="2155"/>
      <c r="AC53" s="2155"/>
      <c r="AD53" s="2155">
        <f>AD8+AD35</f>
        <v>433527.70707603567</v>
      </c>
      <c r="AE53" s="2155">
        <f>AE8+AE35</f>
        <v>403941.85455811751</v>
      </c>
      <c r="AF53" s="2155">
        <f>AF8+AF35</f>
        <v>504591.96377023554</v>
      </c>
      <c r="AG53" s="2155">
        <f>AG8+AG35</f>
        <v>462892.68585699785</v>
      </c>
      <c r="AH53" s="2120"/>
      <c r="AI53" s="2120"/>
      <c r="AJ53" s="2120"/>
      <c r="AK53" s="2120"/>
      <c r="AL53" s="2120"/>
      <c r="AM53" s="2120"/>
      <c r="AN53" s="2120"/>
      <c r="AO53" s="2120"/>
    </row>
    <row r="54" spans="1:41" ht="12" customHeight="1" x14ac:dyDescent="0.2">
      <c r="A54" s="2120"/>
      <c r="B54" s="2121"/>
      <c r="C54" s="2120"/>
      <c r="D54" s="2120"/>
    </row>
  </sheetData>
  <phoneticPr fontId="11"/>
  <pageMargins left="0.75" right="0.75" top="1"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131"/>
  <sheetViews>
    <sheetView view="pageBreakPreview" zoomScale="80" zoomScaleNormal="75" zoomScaleSheetLayoutView="80" workbookViewId="0">
      <pane xSplit="19" ySplit="7" topLeftCell="T8" activePane="bottomRight" state="frozen"/>
      <selection activeCell="K19" sqref="K19"/>
      <selection pane="topRight" activeCell="K19" sqref="K19"/>
      <selection pane="bottomLeft" activeCell="K19" sqref="K19"/>
      <selection pane="bottomRight" activeCell="AH5" sqref="AH5"/>
    </sheetView>
  </sheetViews>
  <sheetFormatPr defaultColWidth="23" defaultRowHeight="13.5" x14ac:dyDescent="0.2"/>
  <cols>
    <col min="1" max="1" width="2.69921875" style="21" customWidth="1"/>
    <col min="2" max="2" width="2" style="20" customWidth="1"/>
    <col min="3" max="3" width="28.69921875" style="778" customWidth="1"/>
    <col min="4" max="9" width="8.69921875" style="20" hidden="1" customWidth="1"/>
    <col min="10" max="10" width="9.59765625" style="20" hidden="1" customWidth="1"/>
    <col min="11" max="14" width="8.5" style="20" hidden="1" customWidth="1"/>
    <col min="15" max="19" width="10.19921875" style="20" hidden="1" customWidth="1"/>
    <col min="20" max="20" width="11.69921875" style="37" customWidth="1"/>
    <col min="21" max="31" width="11.69921875" style="20" customWidth="1"/>
    <col min="32" max="32" width="11.69921875" style="20" hidden="1" customWidth="1"/>
    <col min="33" max="33" width="4.69921875" style="20" customWidth="1"/>
    <col min="34" max="16384" width="23" style="20"/>
  </cols>
  <sheetData>
    <row r="1" spans="1:33" s="240" customFormat="1" ht="12.95" customHeight="1" x14ac:dyDescent="0.15">
      <c r="A1" s="2398" t="str">
        <f>目次!$N$1</f>
        <v>平成</v>
      </c>
      <c r="B1" s="2398">
        <f>目次!$O$1</f>
        <v>1988</v>
      </c>
      <c r="C1" s="777"/>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33" s="240" customFormat="1" ht="12.95" customHeight="1" x14ac:dyDescent="0.15">
      <c r="A2" s="2398" t="str">
        <f>目次!$N$2</f>
        <v>令和</v>
      </c>
      <c r="B2" s="2398">
        <f>目次!$O$2</f>
        <v>2018</v>
      </c>
      <c r="C2" s="777"/>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520" t="str">
        <f t="shared" ref="P2:Y2" si="2">"H"&amp;P1</f>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33" ht="28.5" customHeight="1" x14ac:dyDescent="0.2">
      <c r="A3" s="2398" t="str">
        <f>目次!$N$3</f>
        <v/>
      </c>
      <c r="B3" s="2398" t="str">
        <f>目次!$O$3</f>
        <v/>
      </c>
      <c r="C3" s="662" t="s">
        <v>746</v>
      </c>
      <c r="D3" s="662"/>
      <c r="E3" s="662"/>
      <c r="F3" s="662"/>
      <c r="G3" s="662"/>
      <c r="H3" s="662"/>
      <c r="I3" s="662"/>
      <c r="J3" s="662"/>
      <c r="K3" s="662"/>
      <c r="L3" s="662"/>
      <c r="M3" s="662"/>
      <c r="N3" s="662"/>
      <c r="O3" s="662"/>
      <c r="P3" s="662"/>
      <c r="Q3" s="662"/>
      <c r="R3" s="1003"/>
      <c r="S3" s="1003"/>
      <c r="T3" s="1003"/>
      <c r="U3" s="1534"/>
      <c r="V3" s="1534"/>
      <c r="X3" s="1534"/>
      <c r="Y3" s="2811" t="s">
        <v>1708</v>
      </c>
      <c r="Z3" s="2773"/>
      <c r="AA3" s="2773"/>
      <c r="AB3" s="2773"/>
      <c r="AC3" s="2773"/>
      <c r="AD3" s="2773"/>
      <c r="AE3" s="2773"/>
      <c r="AF3" s="2773"/>
      <c r="AG3" s="2774"/>
    </row>
    <row r="4" spans="1:33" ht="24.75" customHeight="1" x14ac:dyDescent="0.2">
      <c r="D4" s="63"/>
      <c r="E4" s="63"/>
      <c r="F4" s="63"/>
      <c r="G4" s="63"/>
      <c r="H4" s="63"/>
      <c r="I4" s="63"/>
      <c r="J4" s="63"/>
      <c r="K4" s="1003"/>
      <c r="L4" s="1003"/>
      <c r="M4" s="1003"/>
      <c r="N4" s="1003"/>
      <c r="O4" s="1003"/>
      <c r="P4" s="1003"/>
      <c r="Q4" s="1003"/>
      <c r="R4" s="1003"/>
      <c r="S4" s="1534"/>
      <c r="T4" s="1534"/>
      <c r="U4" s="1534"/>
      <c r="V4" s="1534"/>
      <c r="X4" s="1534"/>
      <c r="Y4" s="2778"/>
      <c r="Z4" s="2779"/>
      <c r="AA4" s="2779"/>
      <c r="AB4" s="2779"/>
      <c r="AC4" s="2779"/>
      <c r="AD4" s="2779"/>
      <c r="AE4" s="2779"/>
      <c r="AF4" s="2779"/>
      <c r="AG4" s="2780"/>
    </row>
    <row r="5" spans="1:33" ht="17.25" x14ac:dyDescent="0.2">
      <c r="C5" s="1669" t="s">
        <v>1833</v>
      </c>
      <c r="E5" s="660" t="s">
        <v>1359</v>
      </c>
      <c r="H5" s="56"/>
      <c r="J5" s="660" t="s">
        <v>1359</v>
      </c>
      <c r="O5" s="660" t="s">
        <v>1359</v>
      </c>
      <c r="T5" s="660" t="s">
        <v>1359</v>
      </c>
      <c r="U5" s="1045"/>
      <c r="V5" s="1045"/>
      <c r="W5" s="1052"/>
      <c r="X5" s="1052"/>
      <c r="Y5" s="1052"/>
      <c r="Z5" s="1052"/>
      <c r="AA5" s="1052"/>
      <c r="AB5" s="1052"/>
      <c r="AC5" s="1052"/>
      <c r="AD5" s="1052"/>
      <c r="AE5" s="1052"/>
      <c r="AF5" s="1052"/>
      <c r="AG5" s="1052" t="s">
        <v>590</v>
      </c>
    </row>
    <row r="6" spans="1:33" s="74" customFormat="1" ht="17.25" customHeight="1" x14ac:dyDescent="0.2">
      <c r="A6" s="92"/>
      <c r="C6" s="2812" t="s">
        <v>1422</v>
      </c>
      <c r="D6" s="526" t="str">
        <f t="shared" ref="D6:N6" si="3">"平成"&amp;D$1&amp;"年度"</f>
        <v>平成8年度</v>
      </c>
      <c r="E6" s="896" t="str">
        <f t="shared" si="3"/>
        <v>平成8年度</v>
      </c>
      <c r="F6" s="896" t="str">
        <f t="shared" si="3"/>
        <v>平成9年度</v>
      </c>
      <c r="G6" s="896" t="str">
        <f t="shared" si="3"/>
        <v>平成10年度</v>
      </c>
      <c r="H6" s="896" t="str">
        <f t="shared" si="3"/>
        <v>平成11年度</v>
      </c>
      <c r="I6" s="896" t="str">
        <f t="shared" si="3"/>
        <v>平成12年度</v>
      </c>
      <c r="J6" s="526" t="str">
        <f t="shared" si="3"/>
        <v>平成13年度</v>
      </c>
      <c r="K6" s="526" t="str">
        <f t="shared" si="3"/>
        <v>平成14年度</v>
      </c>
      <c r="L6" s="526" t="str">
        <f t="shared" si="3"/>
        <v>平成15年度</v>
      </c>
      <c r="M6" s="526" t="str">
        <f t="shared" si="3"/>
        <v>平成16年度</v>
      </c>
      <c r="N6" s="526" t="str">
        <f t="shared" si="3"/>
        <v>平成17年度</v>
      </c>
      <c r="O6" s="526" t="str">
        <f>"平成"&amp;O$1&amp;"年度"</f>
        <v>平成18年度</v>
      </c>
      <c r="P6" s="526" t="str">
        <f>"平成"&amp;P$1&amp;"年度"</f>
        <v>平成19年度</v>
      </c>
      <c r="Q6" s="526" t="str">
        <f>"平成"&amp;Q$1&amp;"年度"</f>
        <v>平成20年度</v>
      </c>
      <c r="R6" s="526" t="str">
        <f>"平成"&amp;R$1&amp;"年度"</f>
        <v>平成21年度</v>
      </c>
      <c r="S6" s="526" t="str">
        <f>"平成"&amp;S$1&amp;"年度"</f>
        <v>平成22年度</v>
      </c>
      <c r="T6" s="526" t="s">
        <v>489</v>
      </c>
      <c r="U6" s="526" t="s">
        <v>1232</v>
      </c>
      <c r="V6" s="526" t="s">
        <v>2147</v>
      </c>
      <c r="W6" s="526" t="s">
        <v>414</v>
      </c>
      <c r="X6" s="526" t="s">
        <v>168</v>
      </c>
      <c r="Y6" s="526" t="s">
        <v>428</v>
      </c>
      <c r="Z6" s="526" t="s">
        <v>1668</v>
      </c>
      <c r="AA6" s="526" t="s">
        <v>1677</v>
      </c>
      <c r="AB6" s="526" t="s">
        <v>1776</v>
      </c>
      <c r="AC6" s="526" t="s">
        <v>2148</v>
      </c>
      <c r="AD6" s="526" t="s">
        <v>2149</v>
      </c>
      <c r="AE6" s="526" t="s">
        <v>2150</v>
      </c>
      <c r="AF6" s="2460"/>
      <c r="AG6" s="2760" t="s">
        <v>1242</v>
      </c>
    </row>
    <row r="7" spans="1:33" s="74" customFormat="1" ht="17.25" customHeight="1" x14ac:dyDescent="0.2">
      <c r="A7" s="406" t="s">
        <v>1279</v>
      </c>
      <c r="C7" s="2813"/>
      <c r="D7" s="527">
        <f t="shared" ref="D7:N7" si="4">1988+D$1</f>
        <v>1996</v>
      </c>
      <c r="E7" s="898">
        <f t="shared" si="4"/>
        <v>1996</v>
      </c>
      <c r="F7" s="898">
        <f t="shared" si="4"/>
        <v>1997</v>
      </c>
      <c r="G7" s="898">
        <f t="shared" si="4"/>
        <v>1998</v>
      </c>
      <c r="H7" s="898">
        <f t="shared" si="4"/>
        <v>1999</v>
      </c>
      <c r="I7" s="898">
        <f t="shared" si="4"/>
        <v>2000</v>
      </c>
      <c r="J7" s="527">
        <f t="shared" si="4"/>
        <v>2001</v>
      </c>
      <c r="K7" s="527">
        <f t="shared" si="4"/>
        <v>2002</v>
      </c>
      <c r="L7" s="527">
        <f t="shared" si="4"/>
        <v>2003</v>
      </c>
      <c r="M7" s="527">
        <f t="shared" si="4"/>
        <v>2004</v>
      </c>
      <c r="N7" s="527">
        <f t="shared" si="4"/>
        <v>2005</v>
      </c>
      <c r="O7" s="527">
        <f>1988+O$1</f>
        <v>2006</v>
      </c>
      <c r="P7" s="527">
        <f>1988+P$1</f>
        <v>2007</v>
      </c>
      <c r="Q7" s="527">
        <f>1988+Q$1</f>
        <v>2008</v>
      </c>
      <c r="R7" s="527">
        <f>1988+R$1</f>
        <v>2009</v>
      </c>
      <c r="S7" s="527">
        <f>1988+S$1</f>
        <v>2010</v>
      </c>
      <c r="T7" s="527">
        <v>2011</v>
      </c>
      <c r="U7" s="527">
        <v>2012</v>
      </c>
      <c r="V7" s="527">
        <v>2013</v>
      </c>
      <c r="W7" s="527">
        <v>2014</v>
      </c>
      <c r="X7" s="527">
        <v>2015</v>
      </c>
      <c r="Y7" s="527">
        <v>2016</v>
      </c>
      <c r="Z7" s="527">
        <v>2017</v>
      </c>
      <c r="AA7" s="527">
        <v>2018</v>
      </c>
      <c r="AB7" s="527">
        <v>2019</v>
      </c>
      <c r="AC7" s="527">
        <v>2020</v>
      </c>
      <c r="AD7" s="527">
        <v>2021</v>
      </c>
      <c r="AE7" s="527">
        <v>2022</v>
      </c>
      <c r="AF7" s="1148"/>
      <c r="AG7" s="2761"/>
    </row>
    <row r="8" spans="1:33" s="74" customFormat="1" ht="17.25" customHeight="1" x14ac:dyDescent="0.2">
      <c r="A8" s="406" t="s">
        <v>443</v>
      </c>
      <c r="C8" s="1387" t="s">
        <v>1414</v>
      </c>
      <c r="D8" s="877"/>
      <c r="E8" s="1115"/>
      <c r="F8" s="1115"/>
      <c r="G8" s="1115"/>
      <c r="H8" s="1115"/>
      <c r="I8" s="1115"/>
      <c r="J8" s="877"/>
      <c r="K8" s="877"/>
      <c r="L8" s="877"/>
      <c r="M8" s="877"/>
      <c r="N8" s="877"/>
      <c r="O8" s="877"/>
      <c r="P8" s="877"/>
      <c r="Q8" s="877"/>
      <c r="R8" s="877"/>
      <c r="S8" s="877"/>
      <c r="T8" s="877">
        <v>8207188.9803994549</v>
      </c>
      <c r="U8" s="877">
        <v>8340373.535305554</v>
      </c>
      <c r="V8" s="877">
        <v>8501597.5511316508</v>
      </c>
      <c r="W8" s="877">
        <v>8201012.1248981822</v>
      </c>
      <c r="X8" s="877">
        <v>8279978.8500669654</v>
      </c>
      <c r="Y8" s="877">
        <v>8212209.9376331652</v>
      </c>
      <c r="Z8" s="877">
        <v>8255411.0477303518</v>
      </c>
      <c r="AA8" s="877">
        <v>8205479.4851118494</v>
      </c>
      <c r="AB8" s="877">
        <v>8111723.9521075152</v>
      </c>
      <c r="AC8" s="877">
        <v>7796440.2885688022</v>
      </c>
      <c r="AD8" s="877">
        <v>7912438.6506989645</v>
      </c>
      <c r="AE8" s="877">
        <v>8059844.3056999072</v>
      </c>
      <c r="AF8" s="473"/>
      <c r="AG8" s="623" t="s">
        <v>1423</v>
      </c>
    </row>
    <row r="9" spans="1:33" s="74" customFormat="1" ht="17.25" customHeight="1" x14ac:dyDescent="0.2">
      <c r="A9" s="406" t="s">
        <v>445</v>
      </c>
      <c r="C9" s="1389" t="s">
        <v>1292</v>
      </c>
      <c r="D9" s="473"/>
      <c r="E9" s="930"/>
      <c r="F9" s="930"/>
      <c r="G9" s="930"/>
      <c r="H9" s="930"/>
      <c r="I9" s="930"/>
      <c r="J9" s="473"/>
      <c r="K9" s="473"/>
      <c r="L9" s="473"/>
      <c r="M9" s="473"/>
      <c r="N9" s="473"/>
      <c r="O9" s="473"/>
      <c r="P9" s="473"/>
      <c r="Q9" s="473"/>
      <c r="R9" s="473"/>
      <c r="S9" s="473"/>
      <c r="T9" s="473">
        <v>8052240.0344577758</v>
      </c>
      <c r="U9" s="473">
        <v>8175442.5276591107</v>
      </c>
      <c r="V9" s="473">
        <v>8337339.8667272916</v>
      </c>
      <c r="W9" s="473">
        <v>8052793.5100541431</v>
      </c>
      <c r="X9" s="473">
        <v>8119105.4616244417</v>
      </c>
      <c r="Y9" s="473">
        <v>8045572.9657952441</v>
      </c>
      <c r="Z9" s="473">
        <v>8091551.8655315442</v>
      </c>
      <c r="AA9" s="473">
        <v>8058316.9043591544</v>
      </c>
      <c r="AB9" s="473">
        <v>7950484.4228900168</v>
      </c>
      <c r="AC9" s="473">
        <v>7605825.7900680015</v>
      </c>
      <c r="AD9" s="473">
        <v>7736849.8793532336</v>
      </c>
      <c r="AE9" s="473">
        <v>7890409.9159893421</v>
      </c>
      <c r="AF9" s="473"/>
      <c r="AG9" s="624" t="s">
        <v>1074</v>
      </c>
    </row>
    <row r="10" spans="1:33" s="74" customFormat="1" ht="17.25" customHeight="1" x14ac:dyDescent="0.2">
      <c r="A10" s="406" t="s">
        <v>446</v>
      </c>
      <c r="C10" s="1391" t="s">
        <v>1755</v>
      </c>
      <c r="D10" s="473"/>
      <c r="E10" s="930"/>
      <c r="F10" s="930"/>
      <c r="G10" s="930"/>
      <c r="H10" s="930"/>
      <c r="I10" s="930"/>
      <c r="J10" s="473"/>
      <c r="K10" s="473"/>
      <c r="L10" s="473"/>
      <c r="M10" s="473"/>
      <c r="N10" s="473"/>
      <c r="O10" s="473"/>
      <c r="P10" s="473"/>
      <c r="Q10" s="473"/>
      <c r="R10" s="473"/>
      <c r="S10" s="473"/>
      <c r="T10" s="473">
        <v>1236257.9399146768</v>
      </c>
      <c r="U10" s="473">
        <v>1264165.1366599246</v>
      </c>
      <c r="V10" s="473">
        <v>1283413.4433467763</v>
      </c>
      <c r="W10" s="473">
        <v>1252911.6555100312</v>
      </c>
      <c r="X10" s="473">
        <v>1280448.4676382495</v>
      </c>
      <c r="Y10" s="473">
        <v>1265020.6227591054</v>
      </c>
      <c r="Z10" s="473">
        <v>1267113.5816408976</v>
      </c>
      <c r="AA10" s="473">
        <v>1263883.3700649317</v>
      </c>
      <c r="AB10" s="473">
        <v>1252588.7606695278</v>
      </c>
      <c r="AC10" s="473">
        <v>1254546.3220717285</v>
      </c>
      <c r="AD10" s="473">
        <v>1261665.3545866858</v>
      </c>
      <c r="AE10" s="473">
        <v>1236621.5828040699</v>
      </c>
      <c r="AF10" s="473"/>
      <c r="AG10" s="624" t="s">
        <v>506</v>
      </c>
    </row>
    <row r="11" spans="1:33" s="74" customFormat="1" ht="17.25" customHeight="1" x14ac:dyDescent="0.2">
      <c r="A11" s="406" t="s">
        <v>447</v>
      </c>
      <c r="C11" s="1391" t="s">
        <v>1251</v>
      </c>
      <c r="D11" s="473"/>
      <c r="E11" s="930"/>
      <c r="F11" s="930"/>
      <c r="G11" s="930"/>
      <c r="H11" s="930"/>
      <c r="I11" s="930"/>
      <c r="J11" s="473"/>
      <c r="K11" s="473"/>
      <c r="L11" s="473"/>
      <c r="M11" s="473"/>
      <c r="N11" s="473"/>
      <c r="O11" s="473"/>
      <c r="P11" s="473"/>
      <c r="Q11" s="473"/>
      <c r="R11" s="473"/>
      <c r="S11" s="473"/>
      <c r="T11" s="473">
        <v>197871.14164297792</v>
      </c>
      <c r="U11" s="473">
        <v>196084.53991866208</v>
      </c>
      <c r="V11" s="473">
        <v>200568.85997745345</v>
      </c>
      <c r="W11" s="473">
        <v>183941.97795551919</v>
      </c>
      <c r="X11" s="473">
        <v>193926.138424579</v>
      </c>
      <c r="Y11" s="473">
        <v>190837.82117473747</v>
      </c>
      <c r="Z11" s="473">
        <v>186787.13359466163</v>
      </c>
      <c r="AA11" s="473">
        <v>176520.03882814184</v>
      </c>
      <c r="AB11" s="473">
        <v>175058.89866687683</v>
      </c>
      <c r="AC11" s="473">
        <v>173952.35110088086</v>
      </c>
      <c r="AD11" s="473">
        <v>171137.60628507996</v>
      </c>
      <c r="AE11" s="473">
        <v>166612.66801459951</v>
      </c>
      <c r="AF11" s="473"/>
      <c r="AG11" s="624" t="s">
        <v>505</v>
      </c>
    </row>
    <row r="12" spans="1:33" s="74" customFormat="1" ht="17.25" customHeight="1" x14ac:dyDescent="0.2">
      <c r="A12" s="406" t="s">
        <v>448</v>
      </c>
      <c r="C12" s="1391" t="s">
        <v>1252</v>
      </c>
      <c r="D12" s="473"/>
      <c r="E12" s="930"/>
      <c r="F12" s="930"/>
      <c r="G12" s="930"/>
      <c r="H12" s="930"/>
      <c r="I12" s="930"/>
      <c r="J12" s="473"/>
      <c r="K12" s="473"/>
      <c r="L12" s="473"/>
      <c r="M12" s="473"/>
      <c r="N12" s="473"/>
      <c r="O12" s="473"/>
      <c r="P12" s="473"/>
      <c r="Q12" s="473"/>
      <c r="R12" s="473"/>
      <c r="S12" s="473"/>
      <c r="T12" s="473">
        <v>272727.08316617954</v>
      </c>
      <c r="U12" s="473">
        <v>283906.63249652908</v>
      </c>
      <c r="V12" s="473">
        <v>317046.75680935686</v>
      </c>
      <c r="W12" s="473">
        <v>313375.67492555932</v>
      </c>
      <c r="X12" s="473">
        <v>305963.49850786006</v>
      </c>
      <c r="Y12" s="473">
        <v>265556.20419940428</v>
      </c>
      <c r="Z12" s="473">
        <v>260257.905684778</v>
      </c>
      <c r="AA12" s="473">
        <v>263027.99859507428</v>
      </c>
      <c r="AB12" s="473">
        <v>247545.2631782642</v>
      </c>
      <c r="AC12" s="473">
        <v>226223.98872379671</v>
      </c>
      <c r="AD12" s="473">
        <v>231351.03039553412</v>
      </c>
      <c r="AE12" s="473">
        <v>260192.36232769166</v>
      </c>
      <c r="AF12" s="473"/>
      <c r="AG12" s="624" t="s">
        <v>503</v>
      </c>
    </row>
    <row r="13" spans="1:33" s="74" customFormat="1" ht="17.25" customHeight="1" x14ac:dyDescent="0.2">
      <c r="A13" s="406" t="s">
        <v>449</v>
      </c>
      <c r="C13" s="1391" t="s">
        <v>1836</v>
      </c>
      <c r="D13" s="473"/>
      <c r="E13" s="930"/>
      <c r="F13" s="930"/>
      <c r="G13" s="930"/>
      <c r="H13" s="930"/>
      <c r="I13" s="930"/>
      <c r="J13" s="473"/>
      <c r="K13" s="473"/>
      <c r="L13" s="473"/>
      <c r="M13" s="473"/>
      <c r="N13" s="473"/>
      <c r="O13" s="473"/>
      <c r="P13" s="473"/>
      <c r="Q13" s="473"/>
      <c r="R13" s="473"/>
      <c r="S13" s="473"/>
      <c r="T13" s="473">
        <v>2076428.8539159638</v>
      </c>
      <c r="U13" s="473">
        <v>2110081.9235017705</v>
      </c>
      <c r="V13" s="473">
        <v>2126812.9410392721</v>
      </c>
      <c r="W13" s="473">
        <v>2096402.3637231858</v>
      </c>
      <c r="X13" s="473">
        <v>2080576.6773348828</v>
      </c>
      <c r="Y13" s="473">
        <v>2091675.3011948506</v>
      </c>
      <c r="Z13" s="473">
        <v>2115698.7038933095</v>
      </c>
      <c r="AA13" s="473">
        <v>2111372.8026790414</v>
      </c>
      <c r="AB13" s="473">
        <v>2091320.2876809207</v>
      </c>
      <c r="AC13" s="473">
        <v>2129849.1885645087</v>
      </c>
      <c r="AD13" s="473">
        <v>2148029.6823883927</v>
      </c>
      <c r="AE13" s="473">
        <v>2177495.937603794</v>
      </c>
      <c r="AF13" s="473"/>
      <c r="AG13" s="624" t="s">
        <v>560</v>
      </c>
    </row>
    <row r="14" spans="1:33" s="74" customFormat="1" ht="17.25" customHeight="1" x14ac:dyDescent="0.2">
      <c r="A14" s="406" t="s">
        <v>450</v>
      </c>
      <c r="C14" s="1391" t="s">
        <v>1254</v>
      </c>
      <c r="D14" s="473"/>
      <c r="E14" s="930"/>
      <c r="F14" s="930"/>
      <c r="G14" s="930"/>
      <c r="H14" s="930"/>
      <c r="I14" s="930"/>
      <c r="J14" s="473"/>
      <c r="K14" s="473"/>
      <c r="L14" s="473"/>
      <c r="M14" s="473"/>
      <c r="N14" s="473"/>
      <c r="O14" s="473"/>
      <c r="P14" s="473"/>
      <c r="Q14" s="473"/>
      <c r="R14" s="473"/>
      <c r="S14" s="473"/>
      <c r="T14" s="473">
        <v>270771.71044243686</v>
      </c>
      <c r="U14" s="473">
        <v>293289.525705248</v>
      </c>
      <c r="V14" s="473">
        <v>341976.6277971114</v>
      </c>
      <c r="W14" s="473">
        <v>318189.91830445436</v>
      </c>
      <c r="X14" s="473">
        <v>320647.95085940539</v>
      </c>
      <c r="Y14" s="473">
        <v>316032.22614949284</v>
      </c>
      <c r="Z14" s="473">
        <v>321851.33164155117</v>
      </c>
      <c r="AA14" s="473">
        <v>324957.07377795188</v>
      </c>
      <c r="AB14" s="473">
        <v>313790.58921654715</v>
      </c>
      <c r="AC14" s="473">
        <v>331082.39972255408</v>
      </c>
      <c r="AD14" s="473">
        <v>352334.10764101835</v>
      </c>
      <c r="AE14" s="473">
        <v>360346.75753869256</v>
      </c>
      <c r="AF14" s="473"/>
      <c r="AG14" s="624" t="s">
        <v>559</v>
      </c>
    </row>
    <row r="15" spans="1:33" s="74" customFormat="1" ht="17.25" customHeight="1" x14ac:dyDescent="0.2">
      <c r="A15" s="406" t="s">
        <v>451</v>
      </c>
      <c r="C15" s="1391" t="s">
        <v>1253</v>
      </c>
      <c r="D15" s="473"/>
      <c r="E15" s="930"/>
      <c r="F15" s="930"/>
      <c r="G15" s="930"/>
      <c r="H15" s="930"/>
      <c r="I15" s="930"/>
      <c r="J15" s="473"/>
      <c r="K15" s="473"/>
      <c r="L15" s="473"/>
      <c r="M15" s="473"/>
      <c r="N15" s="473"/>
      <c r="O15" s="473"/>
      <c r="P15" s="473"/>
      <c r="Q15" s="473"/>
      <c r="R15" s="473"/>
      <c r="S15" s="473"/>
      <c r="T15" s="473">
        <v>341625.24811705493</v>
      </c>
      <c r="U15" s="473">
        <v>334570.61263353168</v>
      </c>
      <c r="V15" s="473">
        <v>334391.84351944207</v>
      </c>
      <c r="W15" s="473">
        <v>328650.04091510351</v>
      </c>
      <c r="X15" s="473">
        <v>335472.68994344602</v>
      </c>
      <c r="Y15" s="473">
        <v>325354.45433284284</v>
      </c>
      <c r="Z15" s="473">
        <v>332598.99278770946</v>
      </c>
      <c r="AA15" s="473">
        <v>342717.05832649057</v>
      </c>
      <c r="AB15" s="473">
        <v>350509.60304729943</v>
      </c>
      <c r="AC15" s="473">
        <v>375525.95927680517</v>
      </c>
      <c r="AD15" s="473">
        <v>385917.45141933853</v>
      </c>
      <c r="AE15" s="473">
        <v>402702.5060033818</v>
      </c>
      <c r="AF15" s="473"/>
      <c r="AG15" s="624" t="s">
        <v>558</v>
      </c>
    </row>
    <row r="16" spans="1:33" s="74" customFormat="1" ht="17.25" customHeight="1" x14ac:dyDescent="0.2">
      <c r="A16" s="406" t="s">
        <v>452</v>
      </c>
      <c r="C16" s="1391" t="s">
        <v>1255</v>
      </c>
      <c r="D16" s="473"/>
      <c r="E16" s="930"/>
      <c r="F16" s="930"/>
      <c r="G16" s="930"/>
      <c r="H16" s="930"/>
      <c r="I16" s="930"/>
      <c r="J16" s="473"/>
      <c r="K16" s="473"/>
      <c r="L16" s="473"/>
      <c r="M16" s="473"/>
      <c r="N16" s="473"/>
      <c r="O16" s="473"/>
      <c r="P16" s="473"/>
      <c r="Q16" s="473"/>
      <c r="R16" s="473"/>
      <c r="S16" s="473"/>
      <c r="T16" s="473">
        <v>1005347.1193372598</v>
      </c>
      <c r="U16" s="473">
        <v>1041793.5848027784</v>
      </c>
      <c r="V16" s="473">
        <v>1046006.9249042345</v>
      </c>
      <c r="W16" s="473">
        <v>984599.45385321404</v>
      </c>
      <c r="X16" s="473">
        <v>972386.95825856645</v>
      </c>
      <c r="Y16" s="473">
        <v>1012009.7056628158</v>
      </c>
      <c r="Z16" s="473">
        <v>1021889.1203217683</v>
      </c>
      <c r="AA16" s="473">
        <v>1014166.6101077648</v>
      </c>
      <c r="AB16" s="473">
        <v>973097.72446268762</v>
      </c>
      <c r="AC16" s="473">
        <v>771214.93404676532</v>
      </c>
      <c r="AD16" s="473">
        <v>736891.78159573581</v>
      </c>
      <c r="AE16" s="473">
        <v>780563.57291282236</v>
      </c>
      <c r="AF16" s="473"/>
      <c r="AG16" s="624" t="s">
        <v>557</v>
      </c>
    </row>
    <row r="17" spans="1:33" s="74" customFormat="1" ht="17.25" customHeight="1" x14ac:dyDescent="0.2">
      <c r="A17" s="406" t="s">
        <v>439</v>
      </c>
      <c r="C17" s="1391" t="s">
        <v>1756</v>
      </c>
      <c r="D17" s="473"/>
      <c r="E17" s="930"/>
      <c r="F17" s="930"/>
      <c r="G17" s="930"/>
      <c r="H17" s="930"/>
      <c r="I17" s="930"/>
      <c r="J17" s="473"/>
      <c r="K17" s="473"/>
      <c r="L17" s="473"/>
      <c r="M17" s="473"/>
      <c r="N17" s="473"/>
      <c r="O17" s="473"/>
      <c r="P17" s="473"/>
      <c r="Q17" s="473"/>
      <c r="R17" s="473"/>
      <c r="S17" s="473"/>
      <c r="T17" s="473">
        <v>390585.34147256328</v>
      </c>
      <c r="U17" s="473">
        <v>385393.05763371504</v>
      </c>
      <c r="V17" s="473">
        <v>422137.28158752649</v>
      </c>
      <c r="W17" s="473">
        <v>420264.08279605123</v>
      </c>
      <c r="X17" s="473">
        <v>410299.78266289999</v>
      </c>
      <c r="Y17" s="473">
        <v>420390.64659029449</v>
      </c>
      <c r="Z17" s="473">
        <v>435480.1834133651</v>
      </c>
      <c r="AA17" s="473">
        <v>453548.45509877329</v>
      </c>
      <c r="AB17" s="473">
        <v>455089.15291260503</v>
      </c>
      <c r="AC17" s="473">
        <v>499584.17779415823</v>
      </c>
      <c r="AD17" s="473">
        <v>524284.47981469578</v>
      </c>
      <c r="AE17" s="473">
        <v>520420.31140318018</v>
      </c>
      <c r="AF17" s="473"/>
      <c r="AG17" s="624" t="s">
        <v>556</v>
      </c>
    </row>
    <row r="18" spans="1:33" s="74" customFormat="1" ht="17.25" customHeight="1" x14ac:dyDescent="0.2">
      <c r="A18" s="406" t="s">
        <v>491</v>
      </c>
      <c r="C18" s="1391" t="s">
        <v>1764</v>
      </c>
      <c r="D18" s="473"/>
      <c r="E18" s="930"/>
      <c r="F18" s="930"/>
      <c r="G18" s="930"/>
      <c r="H18" s="930"/>
      <c r="I18" s="930"/>
      <c r="J18" s="473"/>
      <c r="K18" s="473"/>
      <c r="L18" s="473"/>
      <c r="M18" s="473"/>
      <c r="N18" s="473"/>
      <c r="O18" s="473"/>
      <c r="P18" s="473"/>
      <c r="Q18" s="473"/>
      <c r="R18" s="473"/>
      <c r="S18" s="473"/>
      <c r="T18" s="473">
        <v>475548.90714900917</v>
      </c>
      <c r="U18" s="473">
        <v>489768.05795309239</v>
      </c>
      <c r="V18" s="473">
        <v>507404.91530439456</v>
      </c>
      <c r="W18" s="473">
        <v>508183.28562610492</v>
      </c>
      <c r="X18" s="473">
        <v>520297.18204171088</v>
      </c>
      <c r="Y18" s="473">
        <v>493257.5099465294</v>
      </c>
      <c r="Z18" s="473">
        <v>489810.27769971703</v>
      </c>
      <c r="AA18" s="473">
        <v>482307.56419521349</v>
      </c>
      <c r="AB18" s="473">
        <v>464565.71426188783</v>
      </c>
      <c r="AC18" s="473">
        <v>432374.51500423136</v>
      </c>
      <c r="AD18" s="473">
        <v>454161.22256510041</v>
      </c>
      <c r="AE18" s="473">
        <v>464801.07497337827</v>
      </c>
      <c r="AF18" s="473"/>
      <c r="AG18" s="624" t="s">
        <v>555</v>
      </c>
    </row>
    <row r="19" spans="1:33" s="74" customFormat="1" ht="17.25" customHeight="1" x14ac:dyDescent="0.2">
      <c r="A19" s="406" t="s">
        <v>490</v>
      </c>
      <c r="C19" s="1391" t="s">
        <v>1758</v>
      </c>
      <c r="D19" s="473"/>
      <c r="E19" s="930"/>
      <c r="F19" s="930"/>
      <c r="G19" s="930"/>
      <c r="H19" s="930"/>
      <c r="I19" s="930"/>
      <c r="J19" s="473"/>
      <c r="K19" s="473"/>
      <c r="L19" s="473"/>
      <c r="M19" s="473"/>
      <c r="N19" s="473"/>
      <c r="O19" s="473"/>
      <c r="P19" s="473"/>
      <c r="Q19" s="473"/>
      <c r="R19" s="473"/>
      <c r="S19" s="473"/>
      <c r="T19" s="473">
        <v>139898.23385780532</v>
      </c>
      <c r="U19" s="473">
        <v>133830.03890367097</v>
      </c>
      <c r="V19" s="473">
        <v>126027.57980653534</v>
      </c>
      <c r="W19" s="473">
        <v>119874.76741791276</v>
      </c>
      <c r="X19" s="473">
        <v>117367.52245569794</v>
      </c>
      <c r="Y19" s="473">
        <v>112998.31423913508</v>
      </c>
      <c r="Z19" s="473">
        <v>106934.36138870013</v>
      </c>
      <c r="AA19" s="473">
        <v>103120.09402066447</v>
      </c>
      <c r="AB19" s="473">
        <v>97590.262009621758</v>
      </c>
      <c r="AC19" s="473">
        <v>95310.438288452031</v>
      </c>
      <c r="AD19" s="473">
        <v>95191.974223262921</v>
      </c>
      <c r="AE19" s="473">
        <v>94964.26157328338</v>
      </c>
      <c r="AF19" s="473"/>
      <c r="AG19" s="624" t="s">
        <v>554</v>
      </c>
    </row>
    <row r="20" spans="1:33" s="74" customFormat="1" ht="17.25" customHeight="1" x14ac:dyDescent="0.2">
      <c r="A20" s="406" t="s">
        <v>453</v>
      </c>
      <c r="C20" s="1391" t="s">
        <v>1759</v>
      </c>
      <c r="D20" s="473"/>
      <c r="E20" s="930"/>
      <c r="F20" s="930"/>
      <c r="G20" s="930"/>
      <c r="H20" s="930"/>
      <c r="I20" s="930"/>
      <c r="J20" s="473"/>
      <c r="K20" s="473"/>
      <c r="L20" s="473"/>
      <c r="M20" s="473"/>
      <c r="N20" s="473"/>
      <c r="O20" s="473"/>
      <c r="P20" s="473"/>
      <c r="Q20" s="473"/>
      <c r="R20" s="473"/>
      <c r="S20" s="473"/>
      <c r="T20" s="473">
        <v>575464.61714916141</v>
      </c>
      <c r="U20" s="473">
        <v>575639.78701466019</v>
      </c>
      <c r="V20" s="473">
        <v>581808.9115932436</v>
      </c>
      <c r="W20" s="473">
        <v>565678.99160652561</v>
      </c>
      <c r="X20" s="473">
        <v>558421.71371224348</v>
      </c>
      <c r="Y20" s="473">
        <v>551083.89180681168</v>
      </c>
      <c r="Z20" s="473">
        <v>533478.80477743631</v>
      </c>
      <c r="AA20" s="473">
        <v>506441.25758477172</v>
      </c>
      <c r="AB20" s="473">
        <v>474734.25500444003</v>
      </c>
      <c r="AC20" s="473">
        <v>345580.83880726807</v>
      </c>
      <c r="AD20" s="473">
        <v>326153.80912033422</v>
      </c>
      <c r="AE20" s="473">
        <v>379808.20812475355</v>
      </c>
      <c r="AF20" s="473"/>
      <c r="AG20" s="624" t="s">
        <v>522</v>
      </c>
    </row>
    <row r="21" spans="1:33" s="74" customFormat="1" ht="17.25" customHeight="1" x14ac:dyDescent="0.2">
      <c r="A21" s="406" t="s">
        <v>454</v>
      </c>
      <c r="C21" s="1391" t="s">
        <v>1712</v>
      </c>
      <c r="D21" s="473"/>
      <c r="E21" s="930"/>
      <c r="F21" s="930"/>
      <c r="G21" s="930"/>
      <c r="H21" s="930"/>
      <c r="I21" s="930"/>
      <c r="J21" s="473"/>
      <c r="K21" s="473"/>
      <c r="L21" s="473"/>
      <c r="M21" s="473"/>
      <c r="N21" s="473"/>
      <c r="O21" s="473"/>
      <c r="P21" s="473"/>
      <c r="Q21" s="473"/>
      <c r="R21" s="473"/>
      <c r="S21" s="473"/>
      <c r="T21" s="473">
        <v>402498.42361467431</v>
      </c>
      <c r="U21" s="473">
        <v>425520.73229176016</v>
      </c>
      <c r="V21" s="473">
        <v>416743.42365186015</v>
      </c>
      <c r="W21" s="473">
        <v>384412.42399170611</v>
      </c>
      <c r="X21" s="473">
        <v>426464.50969496043</v>
      </c>
      <c r="Y21" s="473">
        <v>414867.50708197529</v>
      </c>
      <c r="Z21" s="473">
        <v>419484.60248688119</v>
      </c>
      <c r="AA21" s="473">
        <v>400830.33930028661</v>
      </c>
      <c r="AB21" s="473">
        <v>431186.55243876431</v>
      </c>
      <c r="AC21" s="473">
        <v>429221.90961968503</v>
      </c>
      <c r="AD21" s="473">
        <v>468298.17440974718</v>
      </c>
      <c r="AE21" s="473">
        <v>436693.32354672998</v>
      </c>
      <c r="AF21" s="473"/>
      <c r="AG21" s="624" t="s">
        <v>523</v>
      </c>
    </row>
    <row r="22" spans="1:33" s="74" customFormat="1" ht="17.25" customHeight="1" x14ac:dyDescent="0.2">
      <c r="A22" s="406" t="s">
        <v>801</v>
      </c>
      <c r="C22" s="1391" t="s">
        <v>1763</v>
      </c>
      <c r="D22" s="473"/>
      <c r="E22" s="930"/>
      <c r="F22" s="930"/>
      <c r="G22" s="930"/>
      <c r="H22" s="930"/>
      <c r="I22" s="930"/>
      <c r="J22" s="473"/>
      <c r="K22" s="473"/>
      <c r="L22" s="473"/>
      <c r="M22" s="473"/>
      <c r="N22" s="473"/>
      <c r="O22" s="473"/>
      <c r="P22" s="473"/>
      <c r="Q22" s="473"/>
      <c r="R22" s="473"/>
      <c r="S22" s="473"/>
      <c r="T22" s="473">
        <v>667264.57881953404</v>
      </c>
      <c r="U22" s="473">
        <v>639637.80211539776</v>
      </c>
      <c r="V22" s="473">
        <v>632069.11027234129</v>
      </c>
      <c r="W22" s="473">
        <v>575285.55287403846</v>
      </c>
      <c r="X22" s="473">
        <v>596832.3700899384</v>
      </c>
      <c r="Y22" s="473">
        <v>587255.60292073211</v>
      </c>
      <c r="Z22" s="473">
        <v>602084.36747905274</v>
      </c>
      <c r="AA22" s="473">
        <v>619353.27889872959</v>
      </c>
      <c r="AB22" s="473">
        <v>627718.35666000715</v>
      </c>
      <c r="AC22" s="473">
        <v>561738.73829091375</v>
      </c>
      <c r="AD22" s="473">
        <v>603695.8857636326</v>
      </c>
      <c r="AE22" s="473">
        <v>629488.19578851387</v>
      </c>
      <c r="AF22" s="473"/>
      <c r="AG22" s="624" t="s">
        <v>1714</v>
      </c>
    </row>
    <row r="23" spans="1:33" s="74" customFormat="1" ht="17.25" customHeight="1" x14ac:dyDescent="0.2">
      <c r="A23" s="406">
        <v>16</v>
      </c>
      <c r="C23" s="1389" t="s">
        <v>432</v>
      </c>
      <c r="D23" s="473"/>
      <c r="E23" s="930"/>
      <c r="F23" s="930"/>
      <c r="G23" s="930"/>
      <c r="H23" s="930"/>
      <c r="I23" s="930"/>
      <c r="J23" s="473"/>
      <c r="K23" s="473"/>
      <c r="L23" s="473"/>
      <c r="M23" s="473"/>
      <c r="N23" s="473"/>
      <c r="O23" s="473"/>
      <c r="P23" s="473"/>
      <c r="Q23" s="473"/>
      <c r="R23" s="473"/>
      <c r="S23" s="473"/>
      <c r="T23" s="473">
        <v>154909.29180726412</v>
      </c>
      <c r="U23" s="473">
        <v>164794.66207729056</v>
      </c>
      <c r="V23" s="473">
        <v>164144.34084421367</v>
      </c>
      <c r="W23" s="473">
        <v>148157.66834813941</v>
      </c>
      <c r="X23" s="473">
        <v>160873.38844252465</v>
      </c>
      <c r="Y23" s="473">
        <v>166660.47502725673</v>
      </c>
      <c r="Z23" s="473">
        <v>163861.83228374072</v>
      </c>
      <c r="AA23" s="473">
        <v>147102.11944457973</v>
      </c>
      <c r="AB23" s="473">
        <v>161265.27474868251</v>
      </c>
      <c r="AC23" s="473">
        <v>191144.93456938409</v>
      </c>
      <c r="AD23" s="473">
        <v>175761.26652787032</v>
      </c>
      <c r="AE23" s="473">
        <v>169454.74868248485</v>
      </c>
      <c r="AF23" s="473"/>
      <c r="AG23" s="624" t="s">
        <v>1075</v>
      </c>
    </row>
    <row r="24" spans="1:33" s="74" customFormat="1" ht="17.25" customHeight="1" x14ac:dyDescent="0.2">
      <c r="A24" s="406">
        <v>17</v>
      </c>
      <c r="C24" s="1393" t="s">
        <v>1760</v>
      </c>
      <c r="D24" s="1311"/>
      <c r="E24" s="1413"/>
      <c r="F24" s="1413"/>
      <c r="G24" s="1413"/>
      <c r="H24" s="1413"/>
      <c r="I24" s="1413"/>
      <c r="J24" s="1311"/>
      <c r="K24" s="1311"/>
      <c r="L24" s="1311"/>
      <c r="M24" s="1311"/>
      <c r="N24" s="1311"/>
      <c r="O24" s="1311"/>
      <c r="P24" s="1311"/>
      <c r="Q24" s="1311"/>
      <c r="R24" s="1311"/>
      <c r="S24" s="1311"/>
      <c r="T24" s="1311">
        <v>1976299.7958177489</v>
      </c>
      <c r="U24" s="1311">
        <v>1990279.1081156798</v>
      </c>
      <c r="V24" s="1311">
        <v>2001180.7063708524</v>
      </c>
      <c r="W24" s="1311">
        <v>2009867.646418527</v>
      </c>
      <c r="X24" s="1311">
        <v>2057771.8884131466</v>
      </c>
      <c r="Y24" s="1311">
        <v>2073428.3983564973</v>
      </c>
      <c r="Z24" s="1311">
        <v>2061145.710085335</v>
      </c>
      <c r="AA24" s="1311">
        <v>2089389.0935015448</v>
      </c>
      <c r="AB24" s="1311">
        <v>2107365.4667972168</v>
      </c>
      <c r="AC24" s="1311">
        <v>2619905.6533620656</v>
      </c>
      <c r="AD24" s="1311">
        <v>2257534.6763460608</v>
      </c>
      <c r="AE24" s="1311">
        <v>2251906.5317724296</v>
      </c>
      <c r="AF24" s="1311"/>
      <c r="AG24" s="1324" t="s">
        <v>1433</v>
      </c>
    </row>
    <row r="25" spans="1:33" s="74" customFormat="1" ht="17.25" customHeight="1" x14ac:dyDescent="0.2">
      <c r="A25" s="406">
        <v>25</v>
      </c>
      <c r="C25" s="1389" t="s">
        <v>1352</v>
      </c>
      <c r="D25" s="870"/>
      <c r="E25" s="1390"/>
      <c r="F25" s="1390"/>
      <c r="G25" s="1390"/>
      <c r="H25" s="1390"/>
      <c r="I25" s="1390"/>
      <c r="J25" s="870"/>
      <c r="K25" s="870"/>
      <c r="L25" s="870"/>
      <c r="M25" s="870"/>
      <c r="N25" s="870"/>
      <c r="O25" s="870"/>
      <c r="P25" s="870"/>
      <c r="Q25" s="870"/>
      <c r="R25" s="870"/>
      <c r="S25" s="870"/>
      <c r="T25" s="870">
        <v>3972235.0375126307</v>
      </c>
      <c r="U25" s="870">
        <v>3944618.9547983636</v>
      </c>
      <c r="V25" s="870">
        <v>4296943.7148163822</v>
      </c>
      <c r="W25" s="870">
        <v>4164514.4109923067</v>
      </c>
      <c r="X25" s="870">
        <v>4307230.1840502322</v>
      </c>
      <c r="Y25" s="870">
        <v>4190533.5380068524</v>
      </c>
      <c r="Z25" s="870">
        <v>4524711.9418096319</v>
      </c>
      <c r="AA25" s="870">
        <v>4403954.4657687703</v>
      </c>
      <c r="AB25" s="870">
        <v>4469355.8413783405</v>
      </c>
      <c r="AC25" s="870">
        <v>4055678.6204140568</v>
      </c>
      <c r="AD25" s="870">
        <v>4025552.4195117042</v>
      </c>
      <c r="AE25" s="870">
        <v>4492201.3339320272</v>
      </c>
      <c r="AF25" s="870"/>
      <c r="AG25" s="623" t="s">
        <v>1076</v>
      </c>
    </row>
    <row r="26" spans="1:33" s="74" customFormat="1" ht="17.25" customHeight="1" x14ac:dyDescent="0.2">
      <c r="A26" s="406">
        <v>26</v>
      </c>
      <c r="C26" s="1389" t="s">
        <v>1291</v>
      </c>
      <c r="D26" s="870"/>
      <c r="E26" s="1390"/>
      <c r="F26" s="1390"/>
      <c r="G26" s="1390"/>
      <c r="H26" s="1390"/>
      <c r="I26" s="1390"/>
      <c r="J26" s="870"/>
      <c r="K26" s="870"/>
      <c r="L26" s="870"/>
      <c r="M26" s="870"/>
      <c r="N26" s="870"/>
      <c r="O26" s="870"/>
      <c r="P26" s="870"/>
      <c r="Q26" s="870"/>
      <c r="R26" s="870"/>
      <c r="S26" s="870"/>
      <c r="T26" s="870">
        <v>3912344.5017348053</v>
      </c>
      <c r="U26" s="870">
        <v>3923467.7625031397</v>
      </c>
      <c r="V26" s="870">
        <v>4264017.8914010422</v>
      </c>
      <c r="W26" s="870">
        <v>4212966.5114921844</v>
      </c>
      <c r="X26" s="870">
        <v>4194833.3615030702</v>
      </c>
      <c r="Y26" s="870">
        <v>4238232.25159718</v>
      </c>
      <c r="Z26" s="870">
        <v>4464839.1913059559</v>
      </c>
      <c r="AA26" s="870">
        <v>4307253.6224019397</v>
      </c>
      <c r="AB26" s="870">
        <v>4365301.8848040178</v>
      </c>
      <c r="AC26" s="870">
        <v>4192714.2299900549</v>
      </c>
      <c r="AD26" s="870">
        <v>4157207.486516316</v>
      </c>
      <c r="AE26" s="870">
        <v>4252144.9547069566</v>
      </c>
      <c r="AF26" s="870"/>
      <c r="AG26" s="624" t="s">
        <v>577</v>
      </c>
    </row>
    <row r="27" spans="1:33" s="74" customFormat="1" ht="17.25" customHeight="1" x14ac:dyDescent="0.2">
      <c r="A27" s="406">
        <v>27</v>
      </c>
      <c r="C27" s="1389" t="s">
        <v>433</v>
      </c>
      <c r="D27" s="870"/>
      <c r="E27" s="1390"/>
      <c r="F27" s="1390"/>
      <c r="G27" s="1390"/>
      <c r="H27" s="1390"/>
      <c r="I27" s="1390"/>
      <c r="J27" s="870"/>
      <c r="K27" s="870"/>
      <c r="L27" s="870"/>
      <c r="M27" s="870"/>
      <c r="N27" s="870"/>
      <c r="O27" s="870"/>
      <c r="P27" s="870"/>
      <c r="Q27" s="870"/>
      <c r="R27" s="870"/>
      <c r="S27" s="870"/>
      <c r="T27" s="870">
        <v>3386684.6571148806</v>
      </c>
      <c r="U27" s="870">
        <v>3410758.0141495704</v>
      </c>
      <c r="V27" s="870">
        <v>3670055.9878677027</v>
      </c>
      <c r="W27" s="870">
        <v>3684978.9130656468</v>
      </c>
      <c r="X27" s="870">
        <v>3685774.1747583938</v>
      </c>
      <c r="Y27" s="870">
        <v>3726521.6285847547</v>
      </c>
      <c r="Z27" s="870">
        <v>3938590.6819726536</v>
      </c>
      <c r="AA27" s="870">
        <v>3770541.8666625819</v>
      </c>
      <c r="AB27" s="870">
        <v>3760306.8633400761</v>
      </c>
      <c r="AC27" s="870">
        <v>3525623.2123150933</v>
      </c>
      <c r="AD27" s="870">
        <v>3561731.7332775216</v>
      </c>
      <c r="AE27" s="870">
        <v>3691975.5989796771</v>
      </c>
      <c r="AF27" s="870"/>
      <c r="AG27" s="624" t="s">
        <v>506</v>
      </c>
    </row>
    <row r="28" spans="1:33" s="74" customFormat="1" ht="17.25" customHeight="1" x14ac:dyDescent="0.2">
      <c r="A28" s="406">
        <v>28</v>
      </c>
      <c r="C28" s="1389" t="s">
        <v>435</v>
      </c>
      <c r="D28" s="870"/>
      <c r="E28" s="1390"/>
      <c r="F28" s="1390"/>
      <c r="G28" s="1390"/>
      <c r="H28" s="1390"/>
      <c r="I28" s="1390"/>
      <c r="J28" s="870"/>
      <c r="K28" s="870"/>
      <c r="L28" s="870"/>
      <c r="M28" s="870"/>
      <c r="N28" s="870"/>
      <c r="O28" s="870"/>
      <c r="P28" s="870"/>
      <c r="Q28" s="870"/>
      <c r="R28" s="870"/>
      <c r="S28" s="870"/>
      <c r="T28" s="870">
        <v>614151.10169759765</v>
      </c>
      <c r="U28" s="870">
        <v>632797.47263463039</v>
      </c>
      <c r="V28" s="870">
        <v>704145.47922458779</v>
      </c>
      <c r="W28" s="870">
        <v>607379.30987581902</v>
      </c>
      <c r="X28" s="870">
        <v>599603.79932220967</v>
      </c>
      <c r="Y28" s="870">
        <v>618929.29982562491</v>
      </c>
      <c r="Z28" s="870">
        <v>576833.36466012639</v>
      </c>
      <c r="AA28" s="870">
        <v>551066.0619651638</v>
      </c>
      <c r="AB28" s="870">
        <v>566731.51745165361</v>
      </c>
      <c r="AC28" s="870">
        <v>534357.00988467527</v>
      </c>
      <c r="AD28" s="870">
        <v>521045.19295651763</v>
      </c>
      <c r="AE28" s="870">
        <v>481504.94297592284</v>
      </c>
      <c r="AF28" s="870"/>
      <c r="AG28" s="624" t="s">
        <v>1077</v>
      </c>
    </row>
    <row r="29" spans="1:33" s="74" customFormat="1" ht="17.25" customHeight="1" x14ac:dyDescent="0.2">
      <c r="A29" s="406">
        <v>29</v>
      </c>
      <c r="C29" s="1389" t="s">
        <v>436</v>
      </c>
      <c r="D29" s="870"/>
      <c r="E29" s="1390"/>
      <c r="F29" s="1390"/>
      <c r="G29" s="1390"/>
      <c r="H29" s="1390"/>
      <c r="I29" s="1390"/>
      <c r="J29" s="870"/>
      <c r="K29" s="870"/>
      <c r="L29" s="870"/>
      <c r="M29" s="870"/>
      <c r="N29" s="870"/>
      <c r="O29" s="870"/>
      <c r="P29" s="870"/>
      <c r="Q29" s="870"/>
      <c r="R29" s="870"/>
      <c r="S29" s="870"/>
      <c r="T29" s="870">
        <v>2773106.1262762067</v>
      </c>
      <c r="U29" s="870">
        <v>2778989.8469861262</v>
      </c>
      <c r="V29" s="870">
        <v>2967804.6667362945</v>
      </c>
      <c r="W29" s="870">
        <v>3077575.7693682108</v>
      </c>
      <c r="X29" s="870">
        <v>3086170.3754361845</v>
      </c>
      <c r="Y29" s="870">
        <v>3107592.3287591306</v>
      </c>
      <c r="Z29" s="870">
        <v>3362303.458516337</v>
      </c>
      <c r="AA29" s="870">
        <v>3220018.3052252182</v>
      </c>
      <c r="AB29" s="870">
        <v>3193707.7713191411</v>
      </c>
      <c r="AC29" s="870">
        <v>2991280.7302411594</v>
      </c>
      <c r="AD29" s="870">
        <v>3041577.9542310834</v>
      </c>
      <c r="AE29" s="870">
        <v>3217061.3597177048</v>
      </c>
      <c r="AF29" s="870"/>
      <c r="AG29" s="624" t="s">
        <v>1078</v>
      </c>
    </row>
    <row r="30" spans="1:33" s="74" customFormat="1" ht="17.25" customHeight="1" x14ac:dyDescent="0.2">
      <c r="A30" s="406">
        <v>30</v>
      </c>
      <c r="C30" s="1389" t="s">
        <v>434</v>
      </c>
      <c r="D30" s="870"/>
      <c r="E30" s="1390"/>
      <c r="F30" s="1390"/>
      <c r="G30" s="1390"/>
      <c r="H30" s="1390"/>
      <c r="I30" s="1390"/>
      <c r="J30" s="870"/>
      <c r="K30" s="870"/>
      <c r="L30" s="870"/>
      <c r="M30" s="870"/>
      <c r="N30" s="870"/>
      <c r="O30" s="870"/>
      <c r="P30" s="870"/>
      <c r="Q30" s="870"/>
      <c r="R30" s="870"/>
      <c r="S30" s="870"/>
      <c r="T30" s="870">
        <v>526321.07956483006</v>
      </c>
      <c r="U30" s="870">
        <v>512976.61322797154</v>
      </c>
      <c r="V30" s="870">
        <v>595189.14824644441</v>
      </c>
      <c r="W30" s="870">
        <v>527979.84875385975</v>
      </c>
      <c r="X30" s="870">
        <v>509059.18674467609</v>
      </c>
      <c r="Y30" s="870">
        <v>511708.00258535502</v>
      </c>
      <c r="Z30" s="870">
        <v>526288.98157549114</v>
      </c>
      <c r="AA30" s="870">
        <v>536476.78112647077</v>
      </c>
      <c r="AB30" s="870">
        <v>603730.91302759585</v>
      </c>
      <c r="AC30" s="870">
        <v>663527.1859873652</v>
      </c>
      <c r="AD30" s="870">
        <v>594164.2935921076</v>
      </c>
      <c r="AE30" s="870">
        <v>560443.4475430809</v>
      </c>
      <c r="AF30" s="870"/>
      <c r="AG30" s="624" t="s">
        <v>505</v>
      </c>
    </row>
    <row r="31" spans="1:33" s="74" customFormat="1" ht="17.25" customHeight="1" x14ac:dyDescent="0.2">
      <c r="A31" s="406">
        <v>31</v>
      </c>
      <c r="C31" s="1389" t="s">
        <v>437</v>
      </c>
      <c r="D31" s="870"/>
      <c r="E31" s="1390"/>
      <c r="F31" s="1390"/>
      <c r="G31" s="1390"/>
      <c r="H31" s="1390"/>
      <c r="I31" s="1390"/>
      <c r="J31" s="870"/>
      <c r="K31" s="870"/>
      <c r="L31" s="870"/>
      <c r="M31" s="870"/>
      <c r="N31" s="870"/>
      <c r="O31" s="870"/>
      <c r="P31" s="870"/>
      <c r="Q31" s="870"/>
      <c r="R31" s="870"/>
      <c r="S31" s="870"/>
      <c r="T31" s="870">
        <v>7526.3424414631845</v>
      </c>
      <c r="U31" s="870">
        <v>8381.4791649082963</v>
      </c>
      <c r="V31" s="870">
        <v>10261.304603669088</v>
      </c>
      <c r="W31" s="870">
        <v>11263.989656322992</v>
      </c>
      <c r="X31" s="870">
        <v>10818.01703406814</v>
      </c>
      <c r="Y31" s="870">
        <v>8387.8239500837517</v>
      </c>
      <c r="Z31" s="870">
        <v>9363.0737812911721</v>
      </c>
      <c r="AA31" s="870">
        <v>8405.2669902912621</v>
      </c>
      <c r="AB31" s="870">
        <v>7979.5302886140171</v>
      </c>
      <c r="AC31" s="870">
        <v>7942.6833964646466</v>
      </c>
      <c r="AD31" s="870">
        <v>6920.4404140414044</v>
      </c>
      <c r="AE31" s="870">
        <v>6369.753820033955</v>
      </c>
      <c r="AF31" s="870"/>
      <c r="AG31" s="624" t="s">
        <v>1077</v>
      </c>
    </row>
    <row r="32" spans="1:33" s="74" customFormat="1" ht="17.25" customHeight="1" x14ac:dyDescent="0.2">
      <c r="A32" s="406">
        <v>32</v>
      </c>
      <c r="C32" s="1389" t="s">
        <v>436</v>
      </c>
      <c r="D32" s="870"/>
      <c r="E32" s="1390"/>
      <c r="F32" s="1390"/>
      <c r="G32" s="1390"/>
      <c r="H32" s="1390"/>
      <c r="I32" s="1390"/>
      <c r="J32" s="870"/>
      <c r="K32" s="870"/>
      <c r="L32" s="870"/>
      <c r="M32" s="870"/>
      <c r="N32" s="870"/>
      <c r="O32" s="870"/>
      <c r="P32" s="870"/>
      <c r="Q32" s="870"/>
      <c r="R32" s="870"/>
      <c r="S32" s="870"/>
      <c r="T32" s="870">
        <v>59442.846097488393</v>
      </c>
      <c r="U32" s="870">
        <v>75677.62046436836</v>
      </c>
      <c r="V32" s="870">
        <v>58223.809617792715</v>
      </c>
      <c r="W32" s="870">
        <v>51955.603225293024</v>
      </c>
      <c r="X32" s="870">
        <v>58190.121375436982</v>
      </c>
      <c r="Y32" s="870">
        <v>59398.273050264863</v>
      </c>
      <c r="Z32" s="870">
        <v>64375.347539510556</v>
      </c>
      <c r="AA32" s="870">
        <v>60470.458604437925</v>
      </c>
      <c r="AB32" s="870">
        <v>62807.976443821703</v>
      </c>
      <c r="AC32" s="870">
        <v>75392.948560627745</v>
      </c>
      <c r="AD32" s="870">
        <v>70318.410827929765</v>
      </c>
      <c r="AE32" s="870">
        <v>65919.34491787244</v>
      </c>
      <c r="AF32" s="870"/>
      <c r="AG32" s="624" t="s">
        <v>1078</v>
      </c>
    </row>
    <row r="33" spans="1:33" s="74" customFormat="1" ht="17.25" customHeight="1" x14ac:dyDescent="0.2">
      <c r="A33" s="406">
        <v>33</v>
      </c>
      <c r="C33" s="1389" t="s">
        <v>1761</v>
      </c>
      <c r="D33" s="870"/>
      <c r="E33" s="1390"/>
      <c r="F33" s="1390"/>
      <c r="G33" s="1390"/>
      <c r="H33" s="1390"/>
      <c r="I33" s="1390"/>
      <c r="J33" s="870"/>
      <c r="K33" s="870"/>
      <c r="L33" s="870"/>
      <c r="M33" s="870"/>
      <c r="N33" s="870"/>
      <c r="O33" s="870"/>
      <c r="P33" s="870"/>
      <c r="Q33" s="870"/>
      <c r="R33" s="870"/>
      <c r="S33" s="870"/>
      <c r="T33" s="870">
        <v>459245.45241105458</v>
      </c>
      <c r="U33" s="870">
        <v>428358.27630765375</v>
      </c>
      <c r="V33" s="870">
        <v>526713.94965577812</v>
      </c>
      <c r="W33" s="870">
        <v>464751.69262750784</v>
      </c>
      <c r="X33" s="870">
        <v>440051.04833517096</v>
      </c>
      <c r="Y33" s="870">
        <v>443921.90558500646</v>
      </c>
      <c r="Z33" s="870">
        <v>452564.49036427034</v>
      </c>
      <c r="AA33" s="870">
        <v>467579.62547496334</v>
      </c>
      <c r="AB33" s="870">
        <v>532873.47519338469</v>
      </c>
      <c r="AC33" s="870">
        <v>580221.19119700533</v>
      </c>
      <c r="AD33" s="870">
        <v>517014.07627072767</v>
      </c>
      <c r="AE33" s="870">
        <v>488232.800993565</v>
      </c>
      <c r="AF33" s="870"/>
      <c r="AG33" s="624" t="s">
        <v>1079</v>
      </c>
    </row>
    <row r="34" spans="1:33" s="74" customFormat="1" ht="17.25" customHeight="1" x14ac:dyDescent="0.2">
      <c r="A34" s="406">
        <v>34</v>
      </c>
      <c r="C34" s="1389" t="s">
        <v>1353</v>
      </c>
      <c r="D34" s="870"/>
      <c r="E34" s="1390"/>
      <c r="F34" s="1390"/>
      <c r="G34" s="1390"/>
      <c r="H34" s="1390"/>
      <c r="I34" s="1390"/>
      <c r="J34" s="870"/>
      <c r="K34" s="870"/>
      <c r="L34" s="870"/>
      <c r="M34" s="870"/>
      <c r="N34" s="870"/>
      <c r="O34" s="870"/>
      <c r="P34" s="870"/>
      <c r="Q34" s="870"/>
      <c r="R34" s="870"/>
      <c r="S34" s="870"/>
      <c r="T34" s="870">
        <v>64770.250968749358</v>
      </c>
      <c r="U34" s="870">
        <v>22661.041708223216</v>
      </c>
      <c r="V34" s="870">
        <v>35470.738573277005</v>
      </c>
      <c r="W34" s="870">
        <v>-47552.316954822039</v>
      </c>
      <c r="X34" s="870">
        <v>112396.82254716243</v>
      </c>
      <c r="Y34" s="870">
        <v>-49036.449599739062</v>
      </c>
      <c r="Z34" s="870">
        <v>59345.411656996643</v>
      </c>
      <c r="AA34" s="870">
        <v>94946.381827160702</v>
      </c>
      <c r="AB34" s="870">
        <v>102153.06630732966</v>
      </c>
      <c r="AC34" s="870">
        <v>-145412.10923663291</v>
      </c>
      <c r="AD34" s="870">
        <v>-139595.2971287753</v>
      </c>
      <c r="AE34" s="870">
        <v>231215.22756999946</v>
      </c>
      <c r="AF34" s="870"/>
      <c r="AG34" s="624" t="s">
        <v>1080</v>
      </c>
    </row>
    <row r="35" spans="1:33" s="74" customFormat="1" ht="17.25" customHeight="1" x14ac:dyDescent="0.2">
      <c r="A35" s="406">
        <v>35</v>
      </c>
      <c r="C35" s="1389" t="s">
        <v>438</v>
      </c>
      <c r="D35" s="870"/>
      <c r="E35" s="1390"/>
      <c r="F35" s="1390"/>
      <c r="G35" s="1390"/>
      <c r="H35" s="1390"/>
      <c r="I35" s="1390"/>
      <c r="J35" s="870"/>
      <c r="K35" s="870"/>
      <c r="L35" s="870"/>
      <c r="M35" s="870"/>
      <c r="N35" s="870"/>
      <c r="O35" s="870"/>
      <c r="P35" s="870"/>
      <c r="Q35" s="870"/>
      <c r="R35" s="870"/>
      <c r="S35" s="870"/>
      <c r="T35" s="870">
        <v>61570.487864282615</v>
      </c>
      <c r="U35" s="870">
        <v>16551.133783756355</v>
      </c>
      <c r="V35" s="870">
        <v>10192.058547710203</v>
      </c>
      <c r="W35" s="870">
        <v>-62365.654383342015</v>
      </c>
      <c r="X35" s="870">
        <v>121833.16222279772</v>
      </c>
      <c r="Y35" s="870">
        <v>-23198.928570851382</v>
      </c>
      <c r="Z35" s="870">
        <v>46406.193217533117</v>
      </c>
      <c r="AA35" s="870">
        <v>110447.54091042232</v>
      </c>
      <c r="AB35" s="870">
        <v>65948.291435794919</v>
      </c>
      <c r="AC35" s="870">
        <v>-86320.01023790297</v>
      </c>
      <c r="AD35" s="870">
        <v>-129659.18712127258</v>
      </c>
      <c r="AE35" s="870">
        <v>186356.54462089803</v>
      </c>
      <c r="AF35" s="870"/>
      <c r="AG35" s="624" t="s">
        <v>506</v>
      </c>
    </row>
    <row r="36" spans="1:33" s="74" customFormat="1" ht="17.25" customHeight="1" x14ac:dyDescent="0.2">
      <c r="A36" s="406">
        <v>36</v>
      </c>
      <c r="C36" s="1395" t="s">
        <v>1290</v>
      </c>
      <c r="D36" s="870"/>
      <c r="E36" s="1390"/>
      <c r="F36" s="1390"/>
      <c r="G36" s="1390"/>
      <c r="H36" s="1390"/>
      <c r="I36" s="1390"/>
      <c r="J36" s="870"/>
      <c r="K36" s="870"/>
      <c r="L36" s="870"/>
      <c r="M36" s="870"/>
      <c r="N36" s="870"/>
      <c r="O36" s="870"/>
      <c r="P36" s="870"/>
      <c r="Q36" s="870"/>
      <c r="R36" s="870"/>
      <c r="S36" s="870"/>
      <c r="T36" s="870">
        <v>-3246.3452075720129</v>
      </c>
      <c r="U36" s="870">
        <v>2979.758017540094</v>
      </c>
      <c r="V36" s="870">
        <v>17125.149062183191</v>
      </c>
      <c r="W36" s="870">
        <v>12871.98959799375</v>
      </c>
      <c r="X36" s="870">
        <v>-9436.3396756353031</v>
      </c>
      <c r="Y36" s="870">
        <v>-27135.756309015884</v>
      </c>
      <c r="Z36" s="870">
        <v>14299.028681026477</v>
      </c>
      <c r="AA36" s="870">
        <v>-10471.046313772034</v>
      </c>
      <c r="AB36" s="870">
        <v>32722.610255187374</v>
      </c>
      <c r="AC36" s="870">
        <v>-53203.544185220286</v>
      </c>
      <c r="AD36" s="870">
        <v>-5274.6703040823731</v>
      </c>
      <c r="AE36" s="870">
        <v>31253.066112629767</v>
      </c>
      <c r="AF36" s="870"/>
      <c r="AG36" s="624" t="s">
        <v>505</v>
      </c>
    </row>
    <row r="37" spans="1:33" s="74" customFormat="1" ht="17.25" customHeight="1" thickBot="1" x14ac:dyDescent="0.25">
      <c r="A37" s="406">
        <v>37</v>
      </c>
      <c r="C37" s="1387" t="s">
        <v>700</v>
      </c>
      <c r="D37" s="869"/>
      <c r="E37" s="1388"/>
      <c r="F37" s="1388"/>
      <c r="G37" s="1388"/>
      <c r="H37" s="1388"/>
      <c r="I37" s="1388"/>
      <c r="J37" s="869"/>
      <c r="K37" s="869"/>
      <c r="L37" s="869"/>
      <c r="M37" s="869"/>
      <c r="N37" s="869"/>
      <c r="O37" s="869"/>
      <c r="P37" s="869"/>
      <c r="Q37" s="869"/>
      <c r="R37" s="869"/>
      <c r="S37" s="869"/>
      <c r="T37" s="869">
        <v>3094937.9088199087</v>
      </c>
      <c r="U37" s="869">
        <v>2945472.9251901829</v>
      </c>
      <c r="V37" s="869">
        <v>2732898.7573871594</v>
      </c>
      <c r="W37" s="869">
        <v>2834585.8518292876</v>
      </c>
      <c r="X37" s="869">
        <v>2874052.5081907418</v>
      </c>
      <c r="Y37" s="869">
        <v>3213619.5093733082</v>
      </c>
      <c r="Z37" s="869">
        <v>3172286.1657974357</v>
      </c>
      <c r="AA37" s="869">
        <v>3548567.247675525</v>
      </c>
      <c r="AB37" s="869">
        <v>3246958.8343480481</v>
      </c>
      <c r="AC37" s="869">
        <v>2703614.6355301281</v>
      </c>
      <c r="AD37" s="869">
        <v>3413526.1567240027</v>
      </c>
      <c r="AE37" s="869">
        <v>3518703.9016018379</v>
      </c>
      <c r="AF37" s="869"/>
      <c r="AG37" s="1363" t="s">
        <v>1081</v>
      </c>
    </row>
    <row r="38" spans="1:33" s="74" customFormat="1" ht="17.25" customHeight="1" thickBot="1" x14ac:dyDescent="0.25">
      <c r="A38" s="406">
        <v>38</v>
      </c>
      <c r="C38" s="1398" t="s">
        <v>1762</v>
      </c>
      <c r="D38" s="1312"/>
      <c r="E38" s="1414"/>
      <c r="F38" s="1414"/>
      <c r="G38" s="1414"/>
      <c r="H38" s="1414"/>
      <c r="I38" s="1414"/>
      <c r="J38" s="1312"/>
      <c r="K38" s="1312"/>
      <c r="L38" s="1312"/>
      <c r="M38" s="1312"/>
      <c r="N38" s="1312"/>
      <c r="O38" s="1312"/>
      <c r="P38" s="1312"/>
      <c r="Q38" s="1312"/>
      <c r="R38" s="1312"/>
      <c r="S38" s="1312"/>
      <c r="T38" s="1312">
        <v>17250661.722549744</v>
      </c>
      <c r="U38" s="1312">
        <v>17220744.52340978</v>
      </c>
      <c r="V38" s="1312">
        <v>17532620.729706045</v>
      </c>
      <c r="W38" s="1312">
        <v>17209980.034138303</v>
      </c>
      <c r="X38" s="1312">
        <v>17519033.430721086</v>
      </c>
      <c r="Y38" s="1312">
        <v>17689791.383369822</v>
      </c>
      <c r="Z38" s="1312">
        <v>18013554.865422755</v>
      </c>
      <c r="AA38" s="1312">
        <v>18247390.292057689</v>
      </c>
      <c r="AB38" s="1312">
        <v>17935404.094631121</v>
      </c>
      <c r="AC38" s="1312">
        <v>17175639.197875053</v>
      </c>
      <c r="AD38" s="1312">
        <v>17609051.903280731</v>
      </c>
      <c r="AE38" s="1312">
        <v>18322656.073006202</v>
      </c>
      <c r="AF38" s="1312"/>
      <c r="AG38" s="1415" t="s">
        <v>1082</v>
      </c>
    </row>
    <row r="39" spans="1:33" s="74" customFormat="1" ht="17.25" customHeight="1" x14ac:dyDescent="0.2">
      <c r="A39" s="406"/>
      <c r="C39" s="1314"/>
      <c r="D39" s="868"/>
      <c r="E39" s="1315"/>
      <c r="F39" s="1315"/>
      <c r="G39" s="1315"/>
      <c r="H39" s="1315"/>
      <c r="I39" s="1315"/>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1130"/>
    </row>
    <row r="40" spans="1:33" s="74" customFormat="1" ht="17.25" customHeight="1" x14ac:dyDescent="0.2">
      <c r="A40" s="406"/>
      <c r="C40" s="1314"/>
      <c r="D40" s="868"/>
      <c r="E40" s="1315"/>
      <c r="F40" s="1315"/>
      <c r="G40" s="1315"/>
      <c r="H40" s="1315"/>
      <c r="I40" s="1315"/>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1130"/>
    </row>
    <row r="41" spans="1:33" s="74" customFormat="1" ht="17.25" customHeight="1" x14ac:dyDescent="0.2">
      <c r="A41" s="406"/>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row>
    <row r="42" spans="1:33" s="74" customFormat="1" ht="17.25" customHeight="1" x14ac:dyDescent="0.2">
      <c r="A42" s="406"/>
      <c r="C42" s="1314"/>
      <c r="D42" s="868"/>
      <c r="E42" s="1315"/>
      <c r="F42" s="1315"/>
      <c r="G42" s="1315"/>
      <c r="H42" s="1315"/>
      <c r="I42" s="1315"/>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1130"/>
    </row>
    <row r="43" spans="1:33" s="74" customFormat="1" ht="17.25" customHeight="1" x14ac:dyDescent="0.2">
      <c r="A43" s="406"/>
      <c r="C43" s="1314"/>
      <c r="D43" s="868"/>
      <c r="E43" s="1315"/>
      <c r="F43" s="1315"/>
      <c r="G43" s="1315"/>
      <c r="H43" s="1315"/>
      <c r="I43" s="1315"/>
      <c r="J43" s="868"/>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1130"/>
    </row>
    <row r="44" spans="1:33" ht="12" customHeight="1" x14ac:dyDescent="0.2">
      <c r="C44" s="779"/>
      <c r="D44" s="54"/>
      <c r="E44" s="54"/>
      <c r="F44" s="54"/>
      <c r="G44" s="54"/>
      <c r="H44" s="54"/>
      <c r="I44" s="54"/>
      <c r="J44" s="1316"/>
      <c r="K44" s="1316"/>
      <c r="L44" s="1316"/>
      <c r="M44" s="1316"/>
      <c r="N44" s="1316"/>
      <c r="O44" s="1316"/>
      <c r="P44" s="1316"/>
      <c r="Q44" s="1316"/>
      <c r="R44" s="1316"/>
      <c r="S44" s="1316"/>
      <c r="T44" s="1316"/>
      <c r="U44" s="1316"/>
      <c r="V44" s="21"/>
      <c r="W44" s="21"/>
      <c r="X44" s="21"/>
      <c r="Y44" s="21"/>
      <c r="Z44" s="21"/>
      <c r="AA44" s="21"/>
      <c r="AB44" s="21"/>
      <c r="AC44" s="21"/>
      <c r="AD44" s="21"/>
      <c r="AE44" s="21"/>
      <c r="AF44" s="21"/>
      <c r="AG44" s="21"/>
    </row>
    <row r="45" spans="1:33" ht="24" customHeight="1" x14ac:dyDescent="0.15">
      <c r="C45" s="782"/>
      <c r="D45" s="287"/>
      <c r="E45" s="287"/>
      <c r="F45" s="287"/>
      <c r="G45" s="287"/>
      <c r="H45" s="287"/>
      <c r="I45" s="287"/>
      <c r="J45" s="287"/>
      <c r="K45" s="741"/>
      <c r="L45" s="741"/>
      <c r="M45" s="741"/>
      <c r="N45" s="741"/>
      <c r="O45" s="741"/>
      <c r="P45" s="741"/>
      <c r="Q45" s="741"/>
      <c r="R45" s="741"/>
      <c r="S45" s="741"/>
      <c r="T45" s="741"/>
      <c r="U45" s="741"/>
    </row>
    <row r="46" spans="1:33" ht="17.25" x14ac:dyDescent="0.2">
      <c r="C46" s="662" t="s">
        <v>747</v>
      </c>
      <c r="D46" s="61"/>
      <c r="E46" s="61"/>
      <c r="F46" s="61"/>
      <c r="G46" s="61"/>
      <c r="H46" s="61"/>
      <c r="I46" s="61"/>
      <c r="J46" s="61"/>
      <c r="K46" s="61"/>
      <c r="L46" s="61"/>
      <c r="M46" s="61"/>
      <c r="N46" s="61"/>
      <c r="O46" s="61"/>
      <c r="P46" s="61"/>
      <c r="Q46" s="61"/>
      <c r="R46" s="61"/>
      <c r="S46" s="61"/>
      <c r="T46" s="57"/>
      <c r="U46" s="57"/>
    </row>
    <row r="47" spans="1:33" x14ac:dyDescent="0.2">
      <c r="D47" s="63"/>
      <c r="E47" s="63"/>
      <c r="F47" s="63"/>
      <c r="G47" s="63"/>
      <c r="H47" s="63"/>
      <c r="I47" s="63"/>
      <c r="J47" s="63"/>
      <c r="K47" s="63"/>
      <c r="L47" s="63"/>
      <c r="M47" s="63"/>
      <c r="N47" s="63"/>
      <c r="O47" s="63"/>
      <c r="P47" s="63"/>
      <c r="Q47" s="63"/>
      <c r="R47" s="63"/>
      <c r="S47" s="63"/>
      <c r="T47" s="52"/>
      <c r="U47" s="52"/>
    </row>
    <row r="48" spans="1:33" ht="17.25" x14ac:dyDescent="0.2">
      <c r="C48" s="779" t="str">
        <f>C5</f>
        <v>平成27（2015）暦年連鎖価格</v>
      </c>
      <c r="E48" s="229"/>
      <c r="H48" s="56"/>
      <c r="J48" s="229"/>
      <c r="O48" s="229"/>
      <c r="T48" s="229" t="s">
        <v>1599</v>
      </c>
      <c r="U48" s="1045"/>
      <c r="V48" s="1045"/>
      <c r="W48" s="1052"/>
      <c r="X48" s="1052"/>
      <c r="Y48" s="1052"/>
      <c r="Z48" s="1052"/>
      <c r="AA48" s="1052"/>
      <c r="AB48" s="1052"/>
      <c r="AC48" s="1052"/>
      <c r="AD48" s="1052"/>
      <c r="AE48" s="1052"/>
      <c r="AF48" s="1052"/>
      <c r="AG48" s="1052" t="s">
        <v>1664</v>
      </c>
    </row>
    <row r="49" spans="1:33" s="74" customFormat="1" ht="17.25" customHeight="1" x14ac:dyDescent="0.2">
      <c r="A49" s="92"/>
      <c r="C49" s="2812" t="s">
        <v>1422</v>
      </c>
      <c r="D49" s="526"/>
      <c r="E49" s="896"/>
      <c r="F49" s="896"/>
      <c r="G49" s="896"/>
      <c r="H49" s="896"/>
      <c r="I49" s="896"/>
      <c r="J49" s="526"/>
      <c r="K49" s="526"/>
      <c r="L49" s="526"/>
      <c r="M49" s="526"/>
      <c r="N49" s="526"/>
      <c r="O49" s="526"/>
      <c r="P49" s="526"/>
      <c r="Q49" s="526"/>
      <c r="R49" s="526"/>
      <c r="S49" s="526"/>
      <c r="T49" s="526" t="s">
        <v>489</v>
      </c>
      <c r="U49" s="526" t="s">
        <v>1232</v>
      </c>
      <c r="V49" s="526" t="s">
        <v>2147</v>
      </c>
      <c r="W49" s="526" t="s">
        <v>414</v>
      </c>
      <c r="X49" s="526" t="s">
        <v>168</v>
      </c>
      <c r="Y49" s="526" t="s">
        <v>428</v>
      </c>
      <c r="Z49" s="526" t="s">
        <v>1668</v>
      </c>
      <c r="AA49" s="526" t="s">
        <v>1677</v>
      </c>
      <c r="AB49" s="526" t="s">
        <v>1776</v>
      </c>
      <c r="AC49" s="526" t="s">
        <v>2148</v>
      </c>
      <c r="AD49" s="526" t="s">
        <v>2149</v>
      </c>
      <c r="AE49" s="526" t="s">
        <v>2150</v>
      </c>
      <c r="AF49" s="2460"/>
      <c r="AG49" s="2760" t="s">
        <v>1242</v>
      </c>
    </row>
    <row r="50" spans="1:33" s="74" customFormat="1" ht="17.25" customHeight="1" x14ac:dyDescent="0.2">
      <c r="A50" s="92"/>
      <c r="C50" s="2814"/>
      <c r="D50" s="527"/>
      <c r="E50" s="898"/>
      <c r="F50" s="898"/>
      <c r="G50" s="898"/>
      <c r="H50" s="898"/>
      <c r="I50" s="898"/>
      <c r="J50" s="527"/>
      <c r="K50" s="527"/>
      <c r="L50" s="527"/>
      <c r="M50" s="527"/>
      <c r="N50" s="527"/>
      <c r="O50" s="527"/>
      <c r="P50" s="527"/>
      <c r="Q50" s="527"/>
      <c r="R50" s="527"/>
      <c r="S50" s="527"/>
      <c r="T50" s="527">
        <v>2011</v>
      </c>
      <c r="U50" s="527">
        <v>2012</v>
      </c>
      <c r="V50" s="527">
        <v>2013</v>
      </c>
      <c r="W50" s="527">
        <v>2014</v>
      </c>
      <c r="X50" s="527">
        <v>2015</v>
      </c>
      <c r="Y50" s="527">
        <v>2016</v>
      </c>
      <c r="Z50" s="527">
        <v>2017</v>
      </c>
      <c r="AA50" s="527">
        <v>2018</v>
      </c>
      <c r="AB50" s="527">
        <v>2019</v>
      </c>
      <c r="AC50" s="527">
        <v>2020</v>
      </c>
      <c r="AD50" s="527">
        <v>2021</v>
      </c>
      <c r="AE50" s="527">
        <v>2022</v>
      </c>
      <c r="AF50" s="1148"/>
      <c r="AG50" s="2761"/>
    </row>
    <row r="51" spans="1:33" s="74" customFormat="1" ht="17.25" customHeight="1" x14ac:dyDescent="0.2">
      <c r="A51" s="92"/>
      <c r="C51" s="1387" t="s">
        <v>1565</v>
      </c>
      <c r="D51" s="248"/>
      <c r="E51" s="934"/>
      <c r="F51" s="893"/>
      <c r="G51" s="893"/>
      <c r="H51" s="893"/>
      <c r="I51" s="893"/>
      <c r="J51" s="773"/>
      <c r="K51" s="248"/>
      <c r="L51" s="248"/>
      <c r="M51" s="248"/>
      <c r="N51" s="248"/>
      <c r="O51" s="734"/>
      <c r="P51" s="248"/>
      <c r="Q51" s="248"/>
      <c r="R51" s="248"/>
      <c r="S51" s="248"/>
      <c r="T51" s="734" t="s">
        <v>71</v>
      </c>
      <c r="U51" s="2418">
        <v>1.6227791905873312</v>
      </c>
      <c r="V51" s="2418">
        <v>1.9330550981154548</v>
      </c>
      <c r="W51" s="2418">
        <v>-3.5356346195599131</v>
      </c>
      <c r="X51" s="2418">
        <v>0.96288999413915999</v>
      </c>
      <c r="Y51" s="2418">
        <v>-0.81846721665541633</v>
      </c>
      <c r="Z51" s="2418">
        <v>0.52605949464605839</v>
      </c>
      <c r="AA51" s="2418">
        <v>-0.60483436051593786</v>
      </c>
      <c r="AB51" s="2418">
        <v>-1.142596641359539</v>
      </c>
      <c r="AC51" s="2418">
        <v>-3.8867651981278173</v>
      </c>
      <c r="AD51" s="2418">
        <v>1.487837498098199</v>
      </c>
      <c r="AE51" s="2418">
        <v>1.8629611110845268</v>
      </c>
      <c r="AF51" s="2418"/>
      <c r="AG51" s="623" t="s">
        <v>1423</v>
      </c>
    </row>
    <row r="52" spans="1:33" s="74" customFormat="1" ht="17.25" customHeight="1" x14ac:dyDescent="0.2">
      <c r="A52" s="92"/>
      <c r="C52" s="1389" t="s">
        <v>1354</v>
      </c>
      <c r="D52" s="248"/>
      <c r="E52" s="934"/>
      <c r="F52" s="893"/>
      <c r="G52" s="893"/>
      <c r="H52" s="893"/>
      <c r="I52" s="893"/>
      <c r="J52" s="773"/>
      <c r="K52" s="248"/>
      <c r="L52" s="248"/>
      <c r="M52" s="248"/>
      <c r="N52" s="248"/>
      <c r="O52" s="773"/>
      <c r="P52" s="248"/>
      <c r="Q52" s="248"/>
      <c r="R52" s="248"/>
      <c r="S52" s="248"/>
      <c r="T52" s="773" t="s">
        <v>71</v>
      </c>
      <c r="U52" s="2418">
        <v>1.5300399972444589</v>
      </c>
      <c r="V52" s="2418">
        <v>1.980288388309881</v>
      </c>
      <c r="W52" s="2418">
        <v>-3.4129154049329036</v>
      </c>
      <c r="X52" s="2418">
        <v>0.82346519238951643</v>
      </c>
      <c r="Y52" s="2418">
        <v>-0.90567238197304389</v>
      </c>
      <c r="Z52" s="2418">
        <v>0.57148073768982233</v>
      </c>
      <c r="AA52" s="2418">
        <v>-0.4107365524524953</v>
      </c>
      <c r="AB52" s="2418">
        <v>-1.3381514123725458</v>
      </c>
      <c r="AC52" s="2418">
        <v>-4.3350645632323825</v>
      </c>
      <c r="AD52" s="2418">
        <v>1.7226806516700499</v>
      </c>
      <c r="AE52" s="2418">
        <v>1.9847875948311167</v>
      </c>
      <c r="AF52" s="2418"/>
      <c r="AG52" s="624" t="s">
        <v>1074</v>
      </c>
    </row>
    <row r="53" spans="1:33" s="74" customFormat="1" ht="17.25" customHeight="1" x14ac:dyDescent="0.2">
      <c r="A53" s="92"/>
      <c r="C53" s="1391" t="s">
        <v>1755</v>
      </c>
      <c r="D53" s="248"/>
      <c r="E53" s="934"/>
      <c r="F53" s="893"/>
      <c r="G53" s="893"/>
      <c r="H53" s="893"/>
      <c r="I53" s="893"/>
      <c r="J53" s="773"/>
      <c r="K53" s="248"/>
      <c r="L53" s="248"/>
      <c r="M53" s="248"/>
      <c r="N53" s="248"/>
      <c r="O53" s="773"/>
      <c r="P53" s="248"/>
      <c r="Q53" s="248"/>
      <c r="R53" s="248"/>
      <c r="S53" s="248"/>
      <c r="T53" s="773" t="s">
        <v>71</v>
      </c>
      <c r="U53" s="2418">
        <v>2.2573927207435229</v>
      </c>
      <c r="V53" s="2418">
        <v>1.5226101502615386</v>
      </c>
      <c r="W53" s="2418">
        <v>-2.3766143322610955</v>
      </c>
      <c r="X53" s="2418">
        <v>2.1978255216253739</v>
      </c>
      <c r="Y53" s="2418">
        <v>-1.2048782336082864</v>
      </c>
      <c r="Z53" s="2418">
        <v>0.16544859776492782</v>
      </c>
      <c r="AA53" s="2418">
        <v>-0.25492675816660704</v>
      </c>
      <c r="AB53" s="2418">
        <v>-0.8936433268224464</v>
      </c>
      <c r="AC53" s="2418">
        <v>0.15628125236843982</v>
      </c>
      <c r="AD53" s="2418">
        <v>0.56745872110972595</v>
      </c>
      <c r="AE53" s="2418">
        <v>-1.9849773707085849</v>
      </c>
      <c r="AF53" s="2418"/>
      <c r="AG53" s="624" t="s">
        <v>506</v>
      </c>
    </row>
    <row r="54" spans="1:33" s="74" customFormat="1" ht="17.25" customHeight="1" x14ac:dyDescent="0.2">
      <c r="A54" s="92"/>
      <c r="C54" s="1391" t="s">
        <v>1251</v>
      </c>
      <c r="D54" s="248"/>
      <c r="E54" s="934"/>
      <c r="F54" s="893"/>
      <c r="G54" s="893"/>
      <c r="H54" s="893"/>
      <c r="I54" s="893"/>
      <c r="J54" s="773"/>
      <c r="K54" s="248"/>
      <c r="L54" s="248"/>
      <c r="M54" s="248"/>
      <c r="N54" s="248"/>
      <c r="O54" s="773"/>
      <c r="P54" s="248"/>
      <c r="Q54" s="248"/>
      <c r="R54" s="248"/>
      <c r="S54" s="248"/>
      <c r="T54" s="773" t="s">
        <v>71</v>
      </c>
      <c r="U54" s="2418">
        <v>-0.90291171793986935</v>
      </c>
      <c r="V54" s="2418">
        <v>2.2869319838532576</v>
      </c>
      <c r="W54" s="2418">
        <v>-8.2898621569686082</v>
      </c>
      <c r="X54" s="2418">
        <v>5.427885782262365</v>
      </c>
      <c r="Y54" s="2418">
        <v>-1.5925224288641293</v>
      </c>
      <c r="Z54" s="2418">
        <v>-2.1225811294328767</v>
      </c>
      <c r="AA54" s="2418">
        <v>-5.4966820085156183</v>
      </c>
      <c r="AB54" s="2418">
        <v>-0.82774747329823484</v>
      </c>
      <c r="AC54" s="2418">
        <v>-0.63210015281864873</v>
      </c>
      <c r="AD54" s="2418">
        <v>-1.6181125451811385</v>
      </c>
      <c r="AE54" s="2418">
        <v>-2.6440350363103993</v>
      </c>
      <c r="AF54" s="2418"/>
      <c r="AG54" s="624" t="s">
        <v>505</v>
      </c>
    </row>
    <row r="55" spans="1:33" s="74" customFormat="1" ht="17.25" customHeight="1" x14ac:dyDescent="0.2">
      <c r="A55" s="92"/>
      <c r="C55" s="1391" t="s">
        <v>1252</v>
      </c>
      <c r="D55" s="248"/>
      <c r="E55" s="934"/>
      <c r="F55" s="893"/>
      <c r="G55" s="893"/>
      <c r="H55" s="893"/>
      <c r="I55" s="893"/>
      <c r="J55" s="773"/>
      <c r="K55" s="248"/>
      <c r="L55" s="248"/>
      <c r="M55" s="248"/>
      <c r="N55" s="248"/>
      <c r="O55" s="773"/>
      <c r="P55" s="248"/>
      <c r="Q55" s="248"/>
      <c r="R55" s="248"/>
      <c r="S55" s="248"/>
      <c r="T55" s="773" t="s">
        <v>71</v>
      </c>
      <c r="U55" s="2418">
        <v>4.0991709369536888</v>
      </c>
      <c r="V55" s="2418">
        <v>11.672895423897135</v>
      </c>
      <c r="W55" s="2418">
        <v>-1.1578992072784344</v>
      </c>
      <c r="X55" s="2418">
        <v>-2.3652685931861095</v>
      </c>
      <c r="Y55" s="2418">
        <v>-13.206573498314778</v>
      </c>
      <c r="Z55" s="2418">
        <v>-1.9951702994850051</v>
      </c>
      <c r="AA55" s="2418">
        <v>1.0643645590737272</v>
      </c>
      <c r="AB55" s="2418">
        <v>-5.8863449897002873</v>
      </c>
      <c r="AC55" s="2418">
        <v>-8.6130811717909701</v>
      </c>
      <c r="AD55" s="2418">
        <v>2.266356322625529</v>
      </c>
      <c r="AE55" s="2418">
        <v>12.466480863667794</v>
      </c>
      <c r="AF55" s="2418"/>
      <c r="AG55" s="624" t="s">
        <v>503</v>
      </c>
    </row>
    <row r="56" spans="1:33" s="74" customFormat="1" ht="17.25" customHeight="1" x14ac:dyDescent="0.2">
      <c r="A56" s="92"/>
      <c r="C56" s="1391" t="s">
        <v>1836</v>
      </c>
      <c r="D56" s="248"/>
      <c r="E56" s="934"/>
      <c r="F56" s="893"/>
      <c r="G56" s="893"/>
      <c r="H56" s="893"/>
      <c r="I56" s="893"/>
      <c r="J56" s="773"/>
      <c r="K56" s="248"/>
      <c r="L56" s="248"/>
      <c r="M56" s="248"/>
      <c r="N56" s="248"/>
      <c r="O56" s="773"/>
      <c r="P56" s="248"/>
      <c r="Q56" s="248"/>
      <c r="R56" s="248"/>
      <c r="S56" s="248"/>
      <c r="T56" s="773" t="s">
        <v>71</v>
      </c>
      <c r="U56" s="2418">
        <v>1.6207186450111211</v>
      </c>
      <c r="V56" s="2418">
        <v>0.79290843408277301</v>
      </c>
      <c r="W56" s="2418">
        <v>-1.429866102903532</v>
      </c>
      <c r="X56" s="2418">
        <v>-0.75489737381314592</v>
      </c>
      <c r="Y56" s="2418">
        <v>0.53343979007707265</v>
      </c>
      <c r="Z56" s="2418">
        <v>1.1485244714959153</v>
      </c>
      <c r="AA56" s="2418">
        <v>-0.20446678944915364</v>
      </c>
      <c r="AB56" s="2418">
        <v>-0.94973824483657321</v>
      </c>
      <c r="AC56" s="2418">
        <v>1.8423242537523032</v>
      </c>
      <c r="AD56" s="2418">
        <v>0.85360474917650642</v>
      </c>
      <c r="AE56" s="2418">
        <v>1.3717806349229589</v>
      </c>
      <c r="AF56" s="2418"/>
      <c r="AG56" s="624" t="s">
        <v>560</v>
      </c>
    </row>
    <row r="57" spans="1:33" s="74" customFormat="1" ht="17.25" customHeight="1" x14ac:dyDescent="0.2">
      <c r="A57" s="92"/>
      <c r="C57" s="1391" t="s">
        <v>1254</v>
      </c>
      <c r="D57" s="248"/>
      <c r="E57" s="934"/>
      <c r="F57" s="893"/>
      <c r="G57" s="893"/>
      <c r="H57" s="893"/>
      <c r="I57" s="893"/>
      <c r="J57" s="773"/>
      <c r="K57" s="248"/>
      <c r="L57" s="248"/>
      <c r="M57" s="248"/>
      <c r="N57" s="248"/>
      <c r="O57" s="773"/>
      <c r="P57" s="248"/>
      <c r="Q57" s="248"/>
      <c r="R57" s="248"/>
      <c r="S57" s="248"/>
      <c r="T57" s="773" t="s">
        <v>71</v>
      </c>
      <c r="U57" s="2418">
        <v>8.3161624329282304</v>
      </c>
      <c r="V57" s="2418">
        <v>16.600354879632917</v>
      </c>
      <c r="W57" s="2418">
        <v>-6.9556535620233344</v>
      </c>
      <c r="X57" s="2418">
        <v>0.77250485120623491</v>
      </c>
      <c r="Y57" s="2418">
        <v>-1.4394992070092538</v>
      </c>
      <c r="Z57" s="2418">
        <v>1.8413013011229218</v>
      </c>
      <c r="AA57" s="2418">
        <v>0.96496171712585621</v>
      </c>
      <c r="AB57" s="2418">
        <v>-3.4362952717364004</v>
      </c>
      <c r="AC57" s="2418">
        <v>5.5106211276699124</v>
      </c>
      <c r="AD57" s="2418">
        <v>6.4188576427720578</v>
      </c>
      <c r="AE57" s="2418">
        <v>2.2741624281910289</v>
      </c>
      <c r="AF57" s="2418"/>
      <c r="AG57" s="624" t="s">
        <v>559</v>
      </c>
    </row>
    <row r="58" spans="1:33" s="74" customFormat="1" ht="17.25" customHeight="1" x14ac:dyDescent="0.2">
      <c r="A58" s="92"/>
      <c r="C58" s="1391" t="s">
        <v>1253</v>
      </c>
      <c r="D58" s="248"/>
      <c r="E58" s="934"/>
      <c r="F58" s="893"/>
      <c r="G58" s="893"/>
      <c r="H58" s="893"/>
      <c r="I58" s="893"/>
      <c r="J58" s="773"/>
      <c r="K58" s="248"/>
      <c r="L58" s="248"/>
      <c r="M58" s="248"/>
      <c r="N58" s="248"/>
      <c r="O58" s="773"/>
      <c r="P58" s="248"/>
      <c r="Q58" s="248"/>
      <c r="R58" s="248"/>
      <c r="S58" s="248"/>
      <c r="T58" s="773" t="s">
        <v>71</v>
      </c>
      <c r="U58" s="2418">
        <v>-2.0650216933339904</v>
      </c>
      <c r="V58" s="2418">
        <v>-5.3432401812714136E-2</v>
      </c>
      <c r="W58" s="2418">
        <v>-1.717088115519394</v>
      </c>
      <c r="X58" s="2418">
        <v>2.075961715795116</v>
      </c>
      <c r="Y58" s="2418">
        <v>-3.0161130589524077</v>
      </c>
      <c r="Z58" s="2418">
        <v>2.226660295683347</v>
      </c>
      <c r="AA58" s="2418">
        <v>3.0421215211674513</v>
      </c>
      <c r="AB58" s="2418">
        <v>2.2737545539344817</v>
      </c>
      <c r="AC58" s="2418">
        <v>7.1371386153234573</v>
      </c>
      <c r="AD58" s="2418">
        <v>2.7671834358789615</v>
      </c>
      <c r="AE58" s="2418">
        <v>4.3493898817767107</v>
      </c>
      <c r="AF58" s="2418"/>
      <c r="AG58" s="624" t="s">
        <v>558</v>
      </c>
    </row>
    <row r="59" spans="1:33" s="74" customFormat="1" ht="17.25" customHeight="1" x14ac:dyDescent="0.2">
      <c r="A59" s="92"/>
      <c r="C59" s="1391" t="s">
        <v>1255</v>
      </c>
      <c r="D59" s="248"/>
      <c r="E59" s="934"/>
      <c r="F59" s="893"/>
      <c r="G59" s="893"/>
      <c r="H59" s="893"/>
      <c r="I59" s="893"/>
      <c r="J59" s="773"/>
      <c r="K59" s="248"/>
      <c r="L59" s="248"/>
      <c r="M59" s="248"/>
      <c r="N59" s="248"/>
      <c r="O59" s="773"/>
      <c r="P59" s="248"/>
      <c r="Q59" s="248"/>
      <c r="R59" s="248"/>
      <c r="S59" s="248"/>
      <c r="T59" s="773" t="s">
        <v>71</v>
      </c>
      <c r="U59" s="2418">
        <v>3.6252618388706193</v>
      </c>
      <c r="V59" s="2418">
        <v>0.40443137325074652</v>
      </c>
      <c r="W59" s="2418">
        <v>-5.8706562632596775</v>
      </c>
      <c r="X59" s="2418">
        <v>-1.2403516523246227</v>
      </c>
      <c r="Y59" s="2418">
        <v>4.0747921460412506</v>
      </c>
      <c r="Z59" s="2418">
        <v>0.97621738246886913</v>
      </c>
      <c r="AA59" s="2418">
        <v>-0.75570921154066717</v>
      </c>
      <c r="AB59" s="2418">
        <v>-4.0495205852530747</v>
      </c>
      <c r="AC59" s="2418">
        <v>-20.746404532740559</v>
      </c>
      <c r="AD59" s="2418">
        <v>-4.4505300579343103</v>
      </c>
      <c r="AE59" s="2418">
        <v>5.9264864133123485</v>
      </c>
      <c r="AF59" s="2418"/>
      <c r="AG59" s="624" t="s">
        <v>557</v>
      </c>
    </row>
    <row r="60" spans="1:33" s="74" customFormat="1" ht="17.25" customHeight="1" x14ac:dyDescent="0.2">
      <c r="A60" s="92"/>
      <c r="C60" s="1391" t="s">
        <v>1756</v>
      </c>
      <c r="D60" s="248"/>
      <c r="E60" s="934"/>
      <c r="F60" s="893"/>
      <c r="G60" s="893"/>
      <c r="H60" s="893"/>
      <c r="I60" s="893"/>
      <c r="J60" s="773"/>
      <c r="K60" s="248"/>
      <c r="L60" s="248"/>
      <c r="M60" s="248"/>
      <c r="N60" s="248"/>
      <c r="O60" s="773"/>
      <c r="P60" s="248"/>
      <c r="Q60" s="248"/>
      <c r="R60" s="248"/>
      <c r="S60" s="248"/>
      <c r="T60" s="773" t="s">
        <v>71</v>
      </c>
      <c r="U60" s="2418">
        <v>-1.3293596270849695</v>
      </c>
      <c r="V60" s="2418">
        <v>9.534220512278635</v>
      </c>
      <c r="W60" s="2418">
        <v>-0.44374161515200461</v>
      </c>
      <c r="X60" s="2418">
        <v>-2.3709616265225275</v>
      </c>
      <c r="Y60" s="2418">
        <v>2.4593880752028285</v>
      </c>
      <c r="Z60" s="2418">
        <v>3.5894083147327116</v>
      </c>
      <c r="AA60" s="2418">
        <v>4.1490456681142485</v>
      </c>
      <c r="AB60" s="2418">
        <v>0.33969861356846209</v>
      </c>
      <c r="AC60" s="2418">
        <v>9.7772105963813249</v>
      </c>
      <c r="AD60" s="2418">
        <v>4.9441721972857788</v>
      </c>
      <c r="AE60" s="2418">
        <v>-0.7370365822923719</v>
      </c>
      <c r="AF60" s="2418"/>
      <c r="AG60" s="624" t="s">
        <v>556</v>
      </c>
    </row>
    <row r="61" spans="1:33" s="74" customFormat="1" ht="17.25" customHeight="1" x14ac:dyDescent="0.2">
      <c r="A61" s="92"/>
      <c r="C61" s="1391" t="s">
        <v>1764</v>
      </c>
      <c r="D61" s="248"/>
      <c r="E61" s="934"/>
      <c r="F61" s="893"/>
      <c r="G61" s="893"/>
      <c r="H61" s="893"/>
      <c r="I61" s="893"/>
      <c r="J61" s="773"/>
      <c r="K61" s="248"/>
      <c r="L61" s="248"/>
      <c r="M61" s="248"/>
      <c r="N61" s="248"/>
      <c r="O61" s="773"/>
      <c r="P61" s="248"/>
      <c r="Q61" s="248"/>
      <c r="R61" s="248"/>
      <c r="S61" s="248"/>
      <c r="T61" s="773" t="s">
        <v>71</v>
      </c>
      <c r="U61" s="2418">
        <v>2.9900501484335873</v>
      </c>
      <c r="V61" s="2418">
        <v>3.6010632104128248</v>
      </c>
      <c r="W61" s="2418">
        <v>0.15340220369040036</v>
      </c>
      <c r="X61" s="2418">
        <v>2.383765219802747</v>
      </c>
      <c r="Y61" s="2418">
        <v>-5.1969668544185499</v>
      </c>
      <c r="Z61" s="2418">
        <v>-0.6988707069429223</v>
      </c>
      <c r="AA61" s="2418">
        <v>-1.5317591006334785</v>
      </c>
      <c r="AB61" s="2418">
        <v>-3.6785344561058309</v>
      </c>
      <c r="AC61" s="2418">
        <v>-6.9293101641826009</v>
      </c>
      <c r="AD61" s="2418">
        <v>5.0388509971860396</v>
      </c>
      <c r="AE61" s="2418">
        <v>2.342747878866458</v>
      </c>
      <c r="AF61" s="2418"/>
      <c r="AG61" s="624" t="s">
        <v>555</v>
      </c>
    </row>
    <row r="62" spans="1:33" s="74" customFormat="1" ht="17.25" customHeight="1" x14ac:dyDescent="0.2">
      <c r="A62" s="92"/>
      <c r="C62" s="1391" t="s">
        <v>1758</v>
      </c>
      <c r="D62" s="248"/>
      <c r="E62" s="934"/>
      <c r="F62" s="893"/>
      <c r="G62" s="893"/>
      <c r="H62" s="893"/>
      <c r="I62" s="893"/>
      <c r="J62" s="773"/>
      <c r="K62" s="248"/>
      <c r="L62" s="248"/>
      <c r="M62" s="248"/>
      <c r="N62" s="248"/>
      <c r="O62" s="773"/>
      <c r="P62" s="248"/>
      <c r="Q62" s="248"/>
      <c r="R62" s="248"/>
      <c r="S62" s="248"/>
      <c r="T62" s="773" t="s">
        <v>71</v>
      </c>
      <c r="U62" s="2418">
        <v>-4.3375779570613897</v>
      </c>
      <c r="V62" s="2418">
        <v>-5.8301254046199009</v>
      </c>
      <c r="W62" s="2418">
        <v>-4.882115802007581</v>
      </c>
      <c r="X62" s="2418">
        <v>-2.0915535572836208</v>
      </c>
      <c r="Y62" s="2418">
        <v>-3.72267227350912</v>
      </c>
      <c r="Z62" s="2418">
        <v>-5.3664100135175419</v>
      </c>
      <c r="AA62" s="2418">
        <v>-3.5669239695283905</v>
      </c>
      <c r="AB62" s="2418">
        <v>-5.3625164557497218</v>
      </c>
      <c r="AC62" s="2418">
        <v>-2.3361180452051156</v>
      </c>
      <c r="AD62" s="2418">
        <v>-0.12429285534348855</v>
      </c>
      <c r="AE62" s="2418">
        <v>-0.23921412686059851</v>
      </c>
      <c r="AF62" s="2418"/>
      <c r="AG62" s="624" t="s">
        <v>554</v>
      </c>
    </row>
    <row r="63" spans="1:33" s="74" customFormat="1" ht="17.25" customHeight="1" x14ac:dyDescent="0.2">
      <c r="A63" s="92"/>
      <c r="C63" s="1391" t="s">
        <v>1759</v>
      </c>
      <c r="D63" s="248"/>
      <c r="E63" s="934"/>
      <c r="F63" s="893"/>
      <c r="G63" s="893"/>
      <c r="H63" s="893"/>
      <c r="I63" s="893"/>
      <c r="J63" s="773"/>
      <c r="K63" s="248"/>
      <c r="L63" s="248"/>
      <c r="M63" s="248"/>
      <c r="N63" s="248"/>
      <c r="O63" s="773"/>
      <c r="P63" s="248"/>
      <c r="Q63" s="248"/>
      <c r="R63" s="248"/>
      <c r="S63" s="248"/>
      <c r="T63" s="773" t="s">
        <v>71</v>
      </c>
      <c r="U63" s="2418">
        <v>3.0439728226316909E-2</v>
      </c>
      <c r="V63" s="2418">
        <v>1.0716987806866696</v>
      </c>
      <c r="W63" s="2418">
        <v>-2.7723741705068305</v>
      </c>
      <c r="X63" s="2418">
        <v>-1.2829321933401694</v>
      </c>
      <c r="Y63" s="2418">
        <v>-1.3140287573439546</v>
      </c>
      <c r="Z63" s="2418">
        <v>-3.1946292190930148</v>
      </c>
      <c r="AA63" s="2418">
        <v>-5.068157713209331</v>
      </c>
      <c r="AB63" s="2418">
        <v>-6.2607463561604408</v>
      </c>
      <c r="AC63" s="2418">
        <v>-27.205413309802985</v>
      </c>
      <c r="AD63" s="2418">
        <v>-5.6215586934692308</v>
      </c>
      <c r="AE63" s="2418">
        <v>16.450643072092276</v>
      </c>
      <c r="AF63" s="2418"/>
      <c r="AG63" s="624" t="s">
        <v>522</v>
      </c>
    </row>
    <row r="64" spans="1:33" s="74" customFormat="1" ht="17.25" customHeight="1" x14ac:dyDescent="0.2">
      <c r="A64" s="92"/>
      <c r="C64" s="1391" t="s">
        <v>1712</v>
      </c>
      <c r="D64" s="248"/>
      <c r="E64" s="934"/>
      <c r="F64" s="893"/>
      <c r="G64" s="893"/>
      <c r="H64" s="893"/>
      <c r="I64" s="893"/>
      <c r="J64" s="773"/>
      <c r="K64" s="248"/>
      <c r="L64" s="248"/>
      <c r="M64" s="248"/>
      <c r="N64" s="248"/>
      <c r="O64" s="773"/>
      <c r="P64" s="248"/>
      <c r="Q64" s="248"/>
      <c r="R64" s="248"/>
      <c r="S64" s="248"/>
      <c r="T64" s="773" t="s">
        <v>71</v>
      </c>
      <c r="U64" s="2418">
        <v>5.7198506444651187</v>
      </c>
      <c r="V64" s="2418">
        <v>-2.0627217368769268</v>
      </c>
      <c r="W64" s="2418">
        <v>-7.7580107627955641</v>
      </c>
      <c r="X64" s="2418">
        <v>10.939314933317966</v>
      </c>
      <c r="Y64" s="2418">
        <v>-2.7193359234699788</v>
      </c>
      <c r="Z64" s="2418">
        <v>1.1129084168053582</v>
      </c>
      <c r="AA64" s="2418">
        <v>-4.4469482493527224</v>
      </c>
      <c r="AB64" s="2418">
        <v>7.5733321962278</v>
      </c>
      <c r="AC64" s="2418">
        <v>-0.45563638475443202</v>
      </c>
      <c r="AD64" s="2418">
        <v>9.1039772002053496</v>
      </c>
      <c r="AE64" s="2418">
        <v>-6.7488733866734822</v>
      </c>
      <c r="AF64" s="2418"/>
      <c r="AG64" s="624" t="s">
        <v>523</v>
      </c>
    </row>
    <row r="65" spans="1:33" s="74" customFormat="1" ht="17.25" customHeight="1" x14ac:dyDescent="0.2">
      <c r="A65" s="92"/>
      <c r="C65" s="1391" t="s">
        <v>1763</v>
      </c>
      <c r="D65" s="248"/>
      <c r="E65" s="934"/>
      <c r="F65" s="893"/>
      <c r="G65" s="893"/>
      <c r="H65" s="893"/>
      <c r="I65" s="893"/>
      <c r="J65" s="773"/>
      <c r="K65" s="248"/>
      <c r="L65" s="248"/>
      <c r="M65" s="248"/>
      <c r="N65" s="248"/>
      <c r="O65" s="773"/>
      <c r="P65" s="248"/>
      <c r="Q65" s="248"/>
      <c r="R65" s="248"/>
      <c r="S65" s="248"/>
      <c r="T65" s="773" t="s">
        <v>71</v>
      </c>
      <c r="U65" s="2418">
        <v>-4.1403031992213846</v>
      </c>
      <c r="V65" s="2418">
        <v>-1.1832777578225429</v>
      </c>
      <c r="W65" s="2418">
        <v>-8.9837577055199453</v>
      </c>
      <c r="X65" s="2418">
        <v>3.745412536131898</v>
      </c>
      <c r="Y65" s="2418">
        <v>-1.6045991553311878</v>
      </c>
      <c r="Z65" s="2418">
        <v>2.525095458360771</v>
      </c>
      <c r="AA65" s="2418">
        <v>2.868187973719083</v>
      </c>
      <c r="AB65" s="2418">
        <v>1.3506149149886681</v>
      </c>
      <c r="AC65" s="2418">
        <v>-10.511022605768739</v>
      </c>
      <c r="AD65" s="2418">
        <v>7.4691568540160125</v>
      </c>
      <c r="AE65" s="2418">
        <v>4.2724011597753186</v>
      </c>
      <c r="AF65" s="2418"/>
      <c r="AG65" s="624" t="s">
        <v>1714</v>
      </c>
    </row>
    <row r="66" spans="1:33" s="74" customFormat="1" ht="17.25" customHeight="1" x14ac:dyDescent="0.2">
      <c r="A66" s="92"/>
      <c r="C66" s="1389" t="s">
        <v>1355</v>
      </c>
      <c r="D66" s="248"/>
      <c r="E66" s="934"/>
      <c r="F66" s="893"/>
      <c r="G66" s="893"/>
      <c r="H66" s="893"/>
      <c r="I66" s="893"/>
      <c r="J66" s="773"/>
      <c r="K66" s="248"/>
      <c r="L66" s="248"/>
      <c r="M66" s="248"/>
      <c r="N66" s="248"/>
      <c r="O66" s="773"/>
      <c r="P66" s="248"/>
      <c r="Q66" s="248"/>
      <c r="R66" s="248"/>
      <c r="S66" s="248"/>
      <c r="T66" s="773" t="s">
        <v>71</v>
      </c>
      <c r="U66" s="2418">
        <v>6.3813927200220277</v>
      </c>
      <c r="V66" s="2418">
        <v>-0.39462518074273589</v>
      </c>
      <c r="W66" s="2418">
        <v>-9.7393991250949714</v>
      </c>
      <c r="X66" s="2418">
        <v>8.5825595368482546</v>
      </c>
      <c r="Y66" s="2418">
        <v>3.5972926540299932</v>
      </c>
      <c r="Z66" s="2418">
        <v>-1.679248029899294</v>
      </c>
      <c r="AA66" s="2418">
        <v>-10.22795400587253</v>
      </c>
      <c r="AB66" s="2418">
        <v>9.6281109732335945</v>
      </c>
      <c r="AC66" s="2418">
        <v>18.5282664648458</v>
      </c>
      <c r="AD66" s="2418">
        <v>-8.0481693517908131</v>
      </c>
      <c r="AE66" s="2418">
        <v>-3.5881158402926383</v>
      </c>
      <c r="AF66" s="2418"/>
      <c r="AG66" s="624" t="s">
        <v>1075</v>
      </c>
    </row>
    <row r="67" spans="1:33" s="74" customFormat="1" ht="17.25" customHeight="1" x14ac:dyDescent="0.2">
      <c r="A67" s="92"/>
      <c r="C67" s="1393" t="s">
        <v>1760</v>
      </c>
      <c r="D67" s="807"/>
      <c r="E67" s="1122"/>
      <c r="F67" s="891"/>
      <c r="G67" s="891"/>
      <c r="H67" s="891"/>
      <c r="I67" s="891"/>
      <c r="J67" s="894"/>
      <c r="K67" s="807"/>
      <c r="L67" s="807"/>
      <c r="M67" s="807"/>
      <c r="N67" s="807"/>
      <c r="O67" s="894"/>
      <c r="P67" s="807"/>
      <c r="Q67" s="807"/>
      <c r="R67" s="807"/>
      <c r="S67" s="807"/>
      <c r="T67" s="894" t="s">
        <v>71</v>
      </c>
      <c r="U67" s="2406">
        <v>0.70734775804328631</v>
      </c>
      <c r="V67" s="2406">
        <v>0.54774218403437214</v>
      </c>
      <c r="W67" s="2406">
        <v>0.43409073553524191</v>
      </c>
      <c r="X67" s="2406">
        <v>2.3834525661419637</v>
      </c>
      <c r="Y67" s="2406">
        <v>0.76084769315341028</v>
      </c>
      <c r="Z67" s="2406">
        <v>-0.59238545593849334</v>
      </c>
      <c r="AA67" s="2406">
        <v>1.3702759236289275</v>
      </c>
      <c r="AB67" s="2406">
        <v>0.86036503931137265</v>
      </c>
      <c r="AC67" s="2406">
        <v>24.32137161969392</v>
      </c>
      <c r="AD67" s="2406">
        <v>-13.831451394098194</v>
      </c>
      <c r="AE67" s="2406">
        <v>-0.24930490027912366</v>
      </c>
      <c r="AF67" s="2406"/>
      <c r="AG67" s="1324" t="s">
        <v>1433</v>
      </c>
    </row>
    <row r="68" spans="1:33" s="74" customFormat="1" ht="17.25" customHeight="1" x14ac:dyDescent="0.2">
      <c r="A68" s="92"/>
      <c r="C68" s="1389" t="s">
        <v>1352</v>
      </c>
      <c r="D68" s="248"/>
      <c r="E68" s="934"/>
      <c r="F68" s="893"/>
      <c r="G68" s="893"/>
      <c r="H68" s="893"/>
      <c r="I68" s="893"/>
      <c r="J68" s="773"/>
      <c r="K68" s="248"/>
      <c r="L68" s="248"/>
      <c r="M68" s="248"/>
      <c r="N68" s="248"/>
      <c r="O68" s="773"/>
      <c r="P68" s="248"/>
      <c r="Q68" s="248"/>
      <c r="R68" s="248"/>
      <c r="S68" s="248"/>
      <c r="T68" s="773" t="s">
        <v>71</v>
      </c>
      <c r="U68" s="2418">
        <v>-0.69522781138248169</v>
      </c>
      <c r="V68" s="2418">
        <v>8.9317818540987091</v>
      </c>
      <c r="W68" s="2418">
        <v>-3.0819417849818009</v>
      </c>
      <c r="X68" s="2418">
        <v>3.4269487141459942</v>
      </c>
      <c r="Y68" s="2418">
        <v>-2.709319935477561</v>
      </c>
      <c r="Z68" s="2418">
        <v>7.974602774846784</v>
      </c>
      <c r="AA68" s="2418">
        <v>-2.6688434002842931</v>
      </c>
      <c r="AB68" s="2418">
        <v>1.4850602139037772</v>
      </c>
      <c r="AC68" s="2418">
        <v>-9.255857793518329</v>
      </c>
      <c r="AD68" s="2418">
        <v>-0.7428152899175422</v>
      </c>
      <c r="AE68" s="2418">
        <v>11.592170857308748</v>
      </c>
      <c r="AF68" s="2418"/>
      <c r="AG68" s="623" t="s">
        <v>1406</v>
      </c>
    </row>
    <row r="69" spans="1:33" s="74" customFormat="1" ht="17.25" customHeight="1" x14ac:dyDescent="0.2">
      <c r="A69" s="92"/>
      <c r="C69" s="1389" t="s">
        <v>1291</v>
      </c>
      <c r="D69" s="248"/>
      <c r="E69" s="934"/>
      <c r="F69" s="893"/>
      <c r="G69" s="893"/>
      <c r="H69" s="893"/>
      <c r="I69" s="893"/>
      <c r="J69" s="773"/>
      <c r="K69" s="248"/>
      <c r="L69" s="248"/>
      <c r="M69" s="248"/>
      <c r="N69" s="248"/>
      <c r="O69" s="773"/>
      <c r="P69" s="248"/>
      <c r="Q69" s="248"/>
      <c r="R69" s="248"/>
      <c r="S69" s="248"/>
      <c r="T69" s="773" t="s">
        <v>71</v>
      </c>
      <c r="U69" s="2418">
        <v>0.28431189439994675</v>
      </c>
      <c r="V69" s="2418">
        <v>8.6798248262051292</v>
      </c>
      <c r="W69" s="2418">
        <v>-1.1972599836367892</v>
      </c>
      <c r="X69" s="2418">
        <v>-0.43041286797913525</v>
      </c>
      <c r="Y69" s="2418">
        <v>1.0345795971871352</v>
      </c>
      <c r="Z69" s="2418">
        <v>5.3467324643046377</v>
      </c>
      <c r="AA69" s="2418">
        <v>-3.5294791626733324</v>
      </c>
      <c r="AB69" s="2418">
        <v>1.3476861938236162</v>
      </c>
      <c r="AC69" s="2418">
        <v>-3.9536247290194337</v>
      </c>
      <c r="AD69" s="2418">
        <v>-0.84686772162440027</v>
      </c>
      <c r="AE69" s="2418">
        <v>2.2836836626164425</v>
      </c>
      <c r="AF69" s="2418"/>
      <c r="AG69" s="624" t="s">
        <v>1407</v>
      </c>
    </row>
    <row r="70" spans="1:33" s="74" customFormat="1" ht="17.25" customHeight="1" x14ac:dyDescent="0.2">
      <c r="A70" s="92"/>
      <c r="C70" s="1389" t="s">
        <v>433</v>
      </c>
      <c r="D70" s="248"/>
      <c r="E70" s="934"/>
      <c r="F70" s="893"/>
      <c r="G70" s="893"/>
      <c r="H70" s="893"/>
      <c r="I70" s="893"/>
      <c r="J70" s="773"/>
      <c r="K70" s="248"/>
      <c r="L70" s="248"/>
      <c r="M70" s="248"/>
      <c r="N70" s="248"/>
      <c r="O70" s="773"/>
      <c r="P70" s="248"/>
      <c r="Q70" s="248"/>
      <c r="R70" s="248"/>
      <c r="S70" s="248"/>
      <c r="T70" s="773" t="s">
        <v>71</v>
      </c>
      <c r="U70" s="2418">
        <v>0.71082369550159452</v>
      </c>
      <c r="V70" s="2418">
        <v>7.6023562106262377</v>
      </c>
      <c r="W70" s="2418">
        <v>0.40661301209778955</v>
      </c>
      <c r="X70" s="2418">
        <v>2.1581173502172035E-2</v>
      </c>
      <c r="Y70" s="2418">
        <v>1.1055331090389364</v>
      </c>
      <c r="Z70" s="2418">
        <v>5.6908043082642079</v>
      </c>
      <c r="AA70" s="2418">
        <v>-4.2667245438640977</v>
      </c>
      <c r="AB70" s="2418">
        <v>-0.27144648393906401</v>
      </c>
      <c r="AC70" s="2418">
        <v>-6.2410771129600366</v>
      </c>
      <c r="AD70" s="2418">
        <v>1.0241741328540277</v>
      </c>
      <c r="AE70" s="2418">
        <v>3.6567567536116563</v>
      </c>
      <c r="AF70" s="2418"/>
      <c r="AG70" s="624" t="s">
        <v>506</v>
      </c>
    </row>
    <row r="71" spans="1:33" s="74" customFormat="1" ht="17.25" customHeight="1" x14ac:dyDescent="0.2">
      <c r="A71" s="92"/>
      <c r="C71" s="1389" t="s">
        <v>435</v>
      </c>
      <c r="D71" s="248"/>
      <c r="E71" s="934"/>
      <c r="F71" s="893"/>
      <c r="G71" s="893"/>
      <c r="H71" s="893"/>
      <c r="I71" s="893"/>
      <c r="J71" s="773"/>
      <c r="K71" s="248"/>
      <c r="L71" s="248"/>
      <c r="M71" s="248"/>
      <c r="N71" s="248"/>
      <c r="O71" s="773"/>
      <c r="P71" s="248"/>
      <c r="Q71" s="248"/>
      <c r="R71" s="248"/>
      <c r="S71" s="248"/>
      <c r="T71" s="773" t="s">
        <v>71</v>
      </c>
      <c r="U71" s="2418">
        <v>3.0361210597020127</v>
      </c>
      <c r="V71" s="2418">
        <v>11.275014467567711</v>
      </c>
      <c r="W71" s="2418">
        <v>-13.742354698538817</v>
      </c>
      <c r="X71" s="2418">
        <v>-1.2801737608083896</v>
      </c>
      <c r="Y71" s="2418">
        <v>3.223045038283745</v>
      </c>
      <c r="Z71" s="2418">
        <v>-6.8014125647886559</v>
      </c>
      <c r="AA71" s="2418">
        <v>-4.4670270954498044</v>
      </c>
      <c r="AB71" s="2418">
        <v>2.8427545384713149</v>
      </c>
      <c r="AC71" s="2418">
        <v>-5.7124946416519222</v>
      </c>
      <c r="AD71" s="2418">
        <v>-2.491184111354805</v>
      </c>
      <c r="AE71" s="2418">
        <v>-7.5886411610930127</v>
      </c>
      <c r="AF71" s="2418"/>
      <c r="AG71" s="624" t="s">
        <v>1408</v>
      </c>
    </row>
    <row r="72" spans="1:33" s="74" customFormat="1" ht="17.25" customHeight="1" x14ac:dyDescent="0.2">
      <c r="A72" s="92"/>
      <c r="C72" s="1389" t="s">
        <v>436</v>
      </c>
      <c r="D72" s="248"/>
      <c r="E72" s="934"/>
      <c r="F72" s="893"/>
      <c r="G72" s="893"/>
      <c r="H72" s="893"/>
      <c r="I72" s="893"/>
      <c r="J72" s="773"/>
      <c r="K72" s="248"/>
      <c r="L72" s="248"/>
      <c r="M72" s="248"/>
      <c r="N72" s="248"/>
      <c r="O72" s="773"/>
      <c r="P72" s="248"/>
      <c r="Q72" s="248"/>
      <c r="R72" s="248"/>
      <c r="S72" s="248"/>
      <c r="T72" s="773" t="s">
        <v>71</v>
      </c>
      <c r="U72" s="2418">
        <v>0.21217077320514477</v>
      </c>
      <c r="V72" s="2418">
        <v>6.7943688227195986</v>
      </c>
      <c r="W72" s="2418">
        <v>3.6987307103547362</v>
      </c>
      <c r="X72" s="2418">
        <v>0.27926545801137959</v>
      </c>
      <c r="Y72" s="2418">
        <v>0.69412737201581809</v>
      </c>
      <c r="Z72" s="2418">
        <v>8.1964139053887219</v>
      </c>
      <c r="AA72" s="2418">
        <v>-4.2317760739509218</v>
      </c>
      <c r="AB72" s="2418">
        <v>-0.81709268122427403</v>
      </c>
      <c r="AC72" s="2418">
        <v>-6.3383081851089536</v>
      </c>
      <c r="AD72" s="2418">
        <v>1.6814611708433347</v>
      </c>
      <c r="AE72" s="2418">
        <v>5.7694857119315213</v>
      </c>
      <c r="AF72" s="2418"/>
      <c r="AG72" s="624" t="s">
        <v>1409</v>
      </c>
    </row>
    <row r="73" spans="1:33" s="74" customFormat="1" ht="17.25" customHeight="1" x14ac:dyDescent="0.2">
      <c r="A73" s="92"/>
      <c r="C73" s="1389" t="s">
        <v>434</v>
      </c>
      <c r="D73" s="248"/>
      <c r="E73" s="934"/>
      <c r="F73" s="893"/>
      <c r="G73" s="893"/>
      <c r="H73" s="893"/>
      <c r="I73" s="893"/>
      <c r="J73" s="773"/>
      <c r="K73" s="248"/>
      <c r="L73" s="248"/>
      <c r="M73" s="248"/>
      <c r="N73" s="248"/>
      <c r="O73" s="773"/>
      <c r="P73" s="248"/>
      <c r="Q73" s="248"/>
      <c r="R73" s="248"/>
      <c r="S73" s="248"/>
      <c r="T73" s="773" t="s">
        <v>71</v>
      </c>
      <c r="U73" s="2418">
        <v>-2.5354231200262589</v>
      </c>
      <c r="V73" s="2418">
        <v>16.026565909338419</v>
      </c>
      <c r="W73" s="2418">
        <v>-11.292090874068816</v>
      </c>
      <c r="X73" s="2418">
        <v>-3.5835954826382688</v>
      </c>
      <c r="Y73" s="2418">
        <v>0.52033553458048498</v>
      </c>
      <c r="Z73" s="2418">
        <v>2.8494725344272887</v>
      </c>
      <c r="AA73" s="2418">
        <v>1.9357805136793083</v>
      </c>
      <c r="AB73" s="2418">
        <v>12.536261450105579</v>
      </c>
      <c r="AC73" s="2418">
        <v>9.9044577094623776</v>
      </c>
      <c r="AD73" s="2418">
        <v>-10.453662466299974</v>
      </c>
      <c r="AE73" s="2418">
        <v>-5.6753403751616194</v>
      </c>
      <c r="AF73" s="2418"/>
      <c r="AG73" s="624" t="s">
        <v>505</v>
      </c>
    </row>
    <row r="74" spans="1:33" s="74" customFormat="1" ht="17.25" customHeight="1" x14ac:dyDescent="0.2">
      <c r="A74" s="92"/>
      <c r="C74" s="1389" t="s">
        <v>437</v>
      </c>
      <c r="D74" s="248"/>
      <c r="E74" s="934"/>
      <c r="F74" s="893"/>
      <c r="G74" s="893"/>
      <c r="H74" s="893"/>
      <c r="I74" s="893"/>
      <c r="J74" s="773"/>
      <c r="K74" s="248"/>
      <c r="L74" s="248"/>
      <c r="M74" s="248"/>
      <c r="N74" s="248"/>
      <c r="O74" s="773"/>
      <c r="P74" s="248"/>
      <c r="Q74" s="248"/>
      <c r="R74" s="248"/>
      <c r="S74" s="248"/>
      <c r="T74" s="773" t="s">
        <v>71</v>
      </c>
      <c r="U74" s="2418">
        <v>11.361916230838753</v>
      </c>
      <c r="V74" s="2418">
        <v>22.42832561860051</v>
      </c>
      <c r="W74" s="2418">
        <v>9.7715163069555402</v>
      </c>
      <c r="X74" s="2418">
        <v>-3.9592776259742668</v>
      </c>
      <c r="Y74" s="2418">
        <v>-22.464311863544072</v>
      </c>
      <c r="Z74" s="2418">
        <v>11.626970678106364</v>
      </c>
      <c r="AA74" s="2418">
        <v>-10.229619176063231</v>
      </c>
      <c r="AB74" s="2418">
        <v>-5.0651181237788663</v>
      </c>
      <c r="AC74" s="2418">
        <v>-0.46176768326761097</v>
      </c>
      <c r="AD74" s="2418">
        <v>-12.870247136858692</v>
      </c>
      <c r="AE74" s="2418">
        <v>-7.9573923198604462</v>
      </c>
      <c r="AF74" s="2418"/>
      <c r="AG74" s="624" t="s">
        <v>1408</v>
      </c>
    </row>
    <row r="75" spans="1:33" s="74" customFormat="1" ht="17.25" customHeight="1" x14ac:dyDescent="0.2">
      <c r="A75" s="92"/>
      <c r="C75" s="1389" t="s">
        <v>436</v>
      </c>
      <c r="D75" s="248"/>
      <c r="E75" s="934"/>
      <c r="F75" s="893"/>
      <c r="G75" s="893"/>
      <c r="H75" s="893"/>
      <c r="I75" s="893"/>
      <c r="J75" s="773"/>
      <c r="K75" s="248"/>
      <c r="L75" s="248"/>
      <c r="M75" s="248"/>
      <c r="N75" s="248"/>
      <c r="O75" s="773"/>
      <c r="P75" s="248"/>
      <c r="Q75" s="248"/>
      <c r="R75" s="248"/>
      <c r="S75" s="248"/>
      <c r="T75" s="773" t="s">
        <v>71</v>
      </c>
      <c r="U75" s="2418">
        <v>27.311569739198482</v>
      </c>
      <c r="V75" s="2418">
        <v>-23.063371627538821</v>
      </c>
      <c r="W75" s="2418">
        <v>-10.765709824978853</v>
      </c>
      <c r="X75" s="2418">
        <v>11.999703137137029</v>
      </c>
      <c r="Y75" s="2418">
        <v>2.076214392186948</v>
      </c>
      <c r="Z75" s="2418">
        <v>8.3791568906959935</v>
      </c>
      <c r="AA75" s="2418">
        <v>-6.0658141420921963</v>
      </c>
      <c r="AB75" s="2418">
        <v>3.8655533517191198</v>
      </c>
      <c r="AC75" s="2418">
        <v>20.037219521094762</v>
      </c>
      <c r="AD75" s="2418">
        <v>-6.7307856100325525</v>
      </c>
      <c r="AE75" s="2418">
        <v>-6.2559233894262878</v>
      </c>
      <c r="AF75" s="2418"/>
      <c r="AG75" s="624" t="s">
        <v>1409</v>
      </c>
    </row>
    <row r="76" spans="1:33" s="74" customFormat="1" ht="17.25" customHeight="1" x14ac:dyDescent="0.2">
      <c r="A76" s="92"/>
      <c r="C76" s="1389" t="s">
        <v>1761</v>
      </c>
      <c r="D76" s="248"/>
      <c r="E76" s="934"/>
      <c r="F76" s="893"/>
      <c r="G76" s="893"/>
      <c r="H76" s="893"/>
      <c r="I76" s="893"/>
      <c r="J76" s="773"/>
      <c r="K76" s="248"/>
      <c r="L76" s="248"/>
      <c r="M76" s="248"/>
      <c r="N76" s="248"/>
      <c r="O76" s="773"/>
      <c r="P76" s="248"/>
      <c r="Q76" s="248"/>
      <c r="R76" s="248"/>
      <c r="S76" s="248"/>
      <c r="T76" s="773" t="s">
        <v>71</v>
      </c>
      <c r="U76" s="2418">
        <v>-6.7256357011794226</v>
      </c>
      <c r="V76" s="2418">
        <v>22.961076927455881</v>
      </c>
      <c r="W76" s="2418">
        <v>-11.763929371675896</v>
      </c>
      <c r="X76" s="2418">
        <v>-5.3148045901005752</v>
      </c>
      <c r="Y76" s="2418">
        <v>0.87963822935543945</v>
      </c>
      <c r="Z76" s="2418">
        <v>1.9468705352295057</v>
      </c>
      <c r="AA76" s="2418">
        <v>3.3177890511487673</v>
      </c>
      <c r="AB76" s="2418">
        <v>13.964220458086984</v>
      </c>
      <c r="AC76" s="2418">
        <v>8.8853580085662465</v>
      </c>
      <c r="AD76" s="2418">
        <v>-10.89362399809638</v>
      </c>
      <c r="AE76" s="2418">
        <v>-5.5668262428684283</v>
      </c>
      <c r="AF76" s="2418"/>
      <c r="AG76" s="624" t="s">
        <v>1410</v>
      </c>
    </row>
    <row r="77" spans="1:33" s="74" customFormat="1" ht="17.25" customHeight="1" x14ac:dyDescent="0.2">
      <c r="A77" s="92"/>
      <c r="C77" s="1389" t="s">
        <v>1353</v>
      </c>
      <c r="D77" s="248"/>
      <c r="E77" s="934"/>
      <c r="F77" s="893"/>
      <c r="G77" s="893"/>
      <c r="H77" s="893"/>
      <c r="I77" s="893"/>
      <c r="J77" s="773"/>
      <c r="K77" s="248"/>
      <c r="L77" s="248"/>
      <c r="M77" s="248"/>
      <c r="N77" s="248"/>
      <c r="O77" s="773"/>
      <c r="P77" s="248"/>
      <c r="Q77" s="248"/>
      <c r="R77" s="248"/>
      <c r="S77" s="248"/>
      <c r="T77" s="773" t="s">
        <v>71</v>
      </c>
      <c r="U77" s="2418">
        <v>-65.013194530994141</v>
      </c>
      <c r="V77" s="2418">
        <v>56.527396357094297</v>
      </c>
      <c r="W77" s="2418">
        <v>-234.06069021254345</v>
      </c>
      <c r="X77" s="2418">
        <v>336.36455538843063</v>
      </c>
      <c r="Y77" s="2418">
        <v>-143.62796784505457</v>
      </c>
      <c r="Z77" s="2418">
        <v>221.02305966562562</v>
      </c>
      <c r="AA77" s="2418">
        <v>59.989423236171646</v>
      </c>
      <c r="AB77" s="2418">
        <v>7.5902676241922817</v>
      </c>
      <c r="AC77" s="2418">
        <v>-242.34727795557066</v>
      </c>
      <c r="AD77" s="2418">
        <v>4.000225385900813</v>
      </c>
      <c r="AE77" s="2418">
        <v>265.63253370685237</v>
      </c>
      <c r="AF77" s="2418"/>
      <c r="AG77" s="624" t="s">
        <v>1411</v>
      </c>
    </row>
    <row r="78" spans="1:33" s="74" customFormat="1" ht="17.25" customHeight="1" x14ac:dyDescent="0.2">
      <c r="A78" s="92"/>
      <c r="C78" s="1389" t="s">
        <v>438</v>
      </c>
      <c r="D78" s="248"/>
      <c r="E78" s="934"/>
      <c r="F78" s="893"/>
      <c r="G78" s="893"/>
      <c r="H78" s="893"/>
      <c r="I78" s="893"/>
      <c r="J78" s="773"/>
      <c r="K78" s="248"/>
      <c r="L78" s="248"/>
      <c r="M78" s="248"/>
      <c r="N78" s="248"/>
      <c r="O78" s="773"/>
      <c r="P78" s="248"/>
      <c r="Q78" s="248"/>
      <c r="R78" s="248"/>
      <c r="S78" s="248"/>
      <c r="T78" s="773" t="s">
        <v>71</v>
      </c>
      <c r="U78" s="2418">
        <v>-73.11839753448217</v>
      </c>
      <c r="V78" s="2418">
        <v>-38.420783247411649</v>
      </c>
      <c r="W78" s="2418">
        <v>-711.90439685369927</v>
      </c>
      <c r="X78" s="2418">
        <v>295.35297661422373</v>
      </c>
      <c r="Y78" s="2418">
        <v>-119.04155498190816</v>
      </c>
      <c r="Z78" s="2418">
        <v>300.03593302080691</v>
      </c>
      <c r="AA78" s="2418">
        <v>138.00172617626649</v>
      </c>
      <c r="AB78" s="2418">
        <v>-40.289941367475258</v>
      </c>
      <c r="AC78" s="2418">
        <v>-230.89044213062184</v>
      </c>
      <c r="AD78" s="2418">
        <v>-50.207566894309117</v>
      </c>
      <c r="AE78" s="2418">
        <v>243.72799086469311</v>
      </c>
      <c r="AF78" s="2418"/>
      <c r="AG78" s="624" t="s">
        <v>506</v>
      </c>
    </row>
    <row r="79" spans="1:33" s="74" customFormat="1" ht="17.25" customHeight="1" x14ac:dyDescent="0.2">
      <c r="A79" s="92"/>
      <c r="C79" s="1395" t="s">
        <v>1290</v>
      </c>
      <c r="D79" s="252"/>
      <c r="E79" s="1401"/>
      <c r="F79" s="1402"/>
      <c r="G79" s="1402"/>
      <c r="H79" s="1402"/>
      <c r="I79" s="1402"/>
      <c r="J79" s="774"/>
      <c r="K79" s="252"/>
      <c r="L79" s="252"/>
      <c r="M79" s="252"/>
      <c r="N79" s="252"/>
      <c r="O79" s="774"/>
      <c r="P79" s="252"/>
      <c r="Q79" s="252"/>
      <c r="R79" s="252"/>
      <c r="S79" s="252"/>
      <c r="T79" s="774" t="s">
        <v>71</v>
      </c>
      <c r="U79" s="2429">
        <v>191.78808250551694</v>
      </c>
      <c r="V79" s="2429">
        <v>474.71609981003314</v>
      </c>
      <c r="W79" s="2429">
        <v>-24.835751494750657</v>
      </c>
      <c r="X79" s="2429">
        <v>-173.30909960575224</v>
      </c>
      <c r="Y79" s="2429">
        <v>-187.5665484899892</v>
      </c>
      <c r="Z79" s="2429">
        <v>152.69441735174931</v>
      </c>
      <c r="AA79" s="2429">
        <v>-173.22907413750536</v>
      </c>
      <c r="AB79" s="2429">
        <v>412.50563959543365</v>
      </c>
      <c r="AC79" s="2429">
        <v>-262.58954823686827</v>
      </c>
      <c r="AD79" s="2429">
        <v>90.085866675123398</v>
      </c>
      <c r="AE79" s="2429">
        <v>692.51221992853664</v>
      </c>
      <c r="AF79" s="2429"/>
      <c r="AG79" s="625" t="s">
        <v>505</v>
      </c>
    </row>
    <row r="80" spans="1:33" s="74" customFormat="1" ht="17.25" customHeight="1" thickBot="1" x14ac:dyDescent="0.25">
      <c r="A80" s="92"/>
      <c r="C80" s="1389" t="s">
        <v>700</v>
      </c>
      <c r="D80" s="634"/>
      <c r="E80" s="1403"/>
      <c r="F80" s="1404"/>
      <c r="G80" s="1404"/>
      <c r="H80" s="1404"/>
      <c r="I80" s="1404"/>
      <c r="J80" s="1023"/>
      <c r="K80" s="634"/>
      <c r="L80" s="634"/>
      <c r="M80" s="634"/>
      <c r="N80" s="634"/>
      <c r="O80" s="1023"/>
      <c r="P80" s="634"/>
      <c r="Q80" s="634"/>
      <c r="R80" s="634"/>
      <c r="S80" s="634"/>
      <c r="T80" s="1023" t="s">
        <v>71</v>
      </c>
      <c r="U80" s="2430">
        <v>-4.8293370669499573</v>
      </c>
      <c r="V80" s="2430">
        <v>-7.2169791813414097</v>
      </c>
      <c r="W80" s="2430">
        <v>3.7208511353471474</v>
      </c>
      <c r="X80" s="2430">
        <v>1.3923253139778602</v>
      </c>
      <c r="Y80" s="2430">
        <v>11.814919881068175</v>
      </c>
      <c r="Z80" s="2430">
        <v>-1.2861928257316579</v>
      </c>
      <c r="AA80" s="2430">
        <v>11.86151129538786</v>
      </c>
      <c r="AB80" s="2430">
        <v>-8.4994419515381665</v>
      </c>
      <c r="AC80" s="2430">
        <v>-16.733941714016744</v>
      </c>
      <c r="AD80" s="2430">
        <v>26.257866482316714</v>
      </c>
      <c r="AE80" s="2430">
        <v>3.0812051834041121</v>
      </c>
      <c r="AF80" s="2430"/>
      <c r="AG80" s="623" t="s">
        <v>1412</v>
      </c>
    </row>
    <row r="81" spans="1:33" s="74" customFormat="1" ht="17.25" customHeight="1" thickBot="1" x14ac:dyDescent="0.25">
      <c r="A81" s="92"/>
      <c r="C81" s="1398" t="s">
        <v>1762</v>
      </c>
      <c r="D81" s="282"/>
      <c r="E81" s="936"/>
      <c r="F81" s="929"/>
      <c r="G81" s="929"/>
      <c r="H81" s="929"/>
      <c r="I81" s="929"/>
      <c r="J81" s="775"/>
      <c r="K81" s="282"/>
      <c r="L81" s="282"/>
      <c r="M81" s="282"/>
      <c r="N81" s="282"/>
      <c r="O81" s="775"/>
      <c r="P81" s="282"/>
      <c r="Q81" s="282"/>
      <c r="R81" s="282"/>
      <c r="S81" s="282"/>
      <c r="T81" s="775" t="s">
        <v>71</v>
      </c>
      <c r="U81" s="2421">
        <v>-0.17342638573021318</v>
      </c>
      <c r="V81" s="2421">
        <v>1.811049492501926</v>
      </c>
      <c r="W81" s="2421">
        <v>-1.8402308504916309</v>
      </c>
      <c r="X81" s="2421">
        <v>1.7957800995104689</v>
      </c>
      <c r="Y81" s="2421">
        <v>0.97469962212239913</v>
      </c>
      <c r="Z81" s="2421">
        <v>1.8302278135247096</v>
      </c>
      <c r="AA81" s="2421">
        <v>1.2981081656668669</v>
      </c>
      <c r="AB81" s="2421">
        <v>-1.7097579019963338</v>
      </c>
      <c r="AC81" s="2421">
        <v>-4.2361180865921995</v>
      </c>
      <c r="AD81" s="2421">
        <v>2.5234152884353822</v>
      </c>
      <c r="AE81" s="2421">
        <v>4.0524849017709919</v>
      </c>
      <c r="AF81" s="2421"/>
      <c r="AG81" s="1415" t="s">
        <v>1413</v>
      </c>
    </row>
    <row r="82" spans="1:33" s="74" customFormat="1" ht="17.25" customHeight="1" x14ac:dyDescent="0.2">
      <c r="A82" s="92"/>
      <c r="C82" s="1314"/>
      <c r="D82" s="249"/>
      <c r="E82" s="1118"/>
      <c r="F82" s="1119"/>
      <c r="G82" s="1119"/>
      <c r="H82" s="1119"/>
      <c r="I82" s="1119"/>
      <c r="J82" s="1056"/>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1130"/>
    </row>
    <row r="83" spans="1:33" s="74" customFormat="1" ht="17.25" customHeight="1" x14ac:dyDescent="0.2">
      <c r="A83" s="92"/>
      <c r="C83" s="1314"/>
      <c r="D83" s="249"/>
      <c r="E83" s="1118"/>
      <c r="F83" s="1119"/>
      <c r="G83" s="1119"/>
      <c r="H83" s="1119"/>
      <c r="I83" s="1119"/>
      <c r="J83" s="1056"/>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1130"/>
    </row>
    <row r="84" spans="1:33" s="74" customFormat="1" ht="17.25" customHeight="1" x14ac:dyDescent="0.2">
      <c r="A84" s="92"/>
    </row>
    <row r="85" spans="1:33" s="74" customFormat="1" ht="17.25" customHeight="1" x14ac:dyDescent="0.2">
      <c r="A85" s="92"/>
    </row>
    <row r="86" spans="1:33" s="74" customFormat="1" ht="17.25" customHeight="1" x14ac:dyDescent="0.2">
      <c r="A86" s="92"/>
    </row>
    <row r="87" spans="1:33" x14ac:dyDescent="0.2">
      <c r="C87" s="1319"/>
      <c r="D87" s="54"/>
      <c r="E87" s="54"/>
      <c r="F87" s="54"/>
      <c r="G87" s="54"/>
      <c r="H87" s="54"/>
      <c r="I87" s="54"/>
      <c r="J87" s="54"/>
      <c r="K87" s="54"/>
      <c r="L87" s="54"/>
      <c r="M87" s="54"/>
      <c r="N87" s="54"/>
      <c r="O87" s="54"/>
      <c r="P87" s="54"/>
      <c r="Q87" s="54"/>
      <c r="R87" s="54"/>
      <c r="S87" s="54"/>
      <c r="T87" s="1316"/>
      <c r="U87" s="1316"/>
      <c r="V87" s="21"/>
      <c r="W87" s="21"/>
      <c r="X87" s="21"/>
      <c r="Y87" s="21"/>
      <c r="Z87" s="21"/>
      <c r="AA87" s="21"/>
      <c r="AB87" s="21"/>
      <c r="AC87" s="21"/>
      <c r="AD87" s="21"/>
      <c r="AE87" s="21"/>
      <c r="AF87" s="21"/>
      <c r="AG87" s="21"/>
    </row>
    <row r="88" spans="1:33" ht="17.25" customHeight="1" x14ac:dyDescent="0.2">
      <c r="C88" s="782"/>
      <c r="D88" s="287"/>
      <c r="E88" s="287"/>
      <c r="F88" s="287"/>
      <c r="G88" s="287"/>
      <c r="H88" s="287"/>
      <c r="I88" s="287"/>
      <c r="J88" s="287"/>
      <c r="K88" s="287"/>
      <c r="L88" s="287"/>
      <c r="M88" s="287"/>
      <c r="N88" s="274"/>
      <c r="O88" s="274"/>
      <c r="P88" s="274"/>
      <c r="Q88" s="274"/>
      <c r="R88" s="274"/>
      <c r="S88" s="274"/>
      <c r="T88" s="274"/>
      <c r="U88" s="274"/>
    </row>
    <row r="89" spans="1:33" ht="17.25" x14ac:dyDescent="0.2">
      <c r="C89" s="662" t="s">
        <v>33</v>
      </c>
      <c r="D89" s="58"/>
      <c r="E89" s="58"/>
      <c r="F89" s="58"/>
      <c r="G89" s="58"/>
      <c r="H89" s="58"/>
      <c r="I89" s="58"/>
      <c r="J89" s="58"/>
      <c r="K89" s="58"/>
      <c r="L89" s="58"/>
      <c r="M89" s="58"/>
      <c r="N89" s="58"/>
      <c r="O89" s="58"/>
      <c r="P89" s="58"/>
      <c r="Q89" s="58"/>
      <c r="R89" s="58"/>
      <c r="S89" s="58"/>
      <c r="T89" s="57"/>
      <c r="U89" s="57"/>
    </row>
    <row r="90" spans="1:33" x14ac:dyDescent="0.2">
      <c r="U90" s="37"/>
    </row>
    <row r="91" spans="1:33" s="62" customFormat="1" ht="17.25" x14ac:dyDescent="0.2">
      <c r="A91" s="488"/>
      <c r="C91" s="786" t="str">
        <f>C5</f>
        <v>平成27（2015）暦年連鎖価格</v>
      </c>
      <c r="E91" s="660"/>
      <c r="H91" s="142"/>
      <c r="I91" s="142"/>
      <c r="J91" s="660"/>
      <c r="K91" s="142"/>
      <c r="L91" s="142"/>
      <c r="M91" s="142"/>
      <c r="N91" s="142"/>
      <c r="O91" s="1293"/>
      <c r="P91" s="142"/>
      <c r="Q91" s="142"/>
      <c r="R91" s="142"/>
      <c r="S91" s="142"/>
      <c r="T91" s="1293" t="s">
        <v>802</v>
      </c>
      <c r="U91" s="1045"/>
      <c r="V91" s="1043"/>
      <c r="W91" s="1052"/>
      <c r="X91" s="1052"/>
      <c r="Y91" s="1052"/>
      <c r="Z91" s="1052"/>
      <c r="AA91" s="1052"/>
      <c r="AB91" s="1052"/>
      <c r="AC91" s="1052"/>
      <c r="AD91" s="1052"/>
      <c r="AE91" s="1052"/>
      <c r="AF91" s="1052"/>
      <c r="AG91" s="1052" t="s">
        <v>1666</v>
      </c>
    </row>
    <row r="92" spans="1:33" s="74" customFormat="1" ht="17.25" customHeight="1" x14ac:dyDescent="0.2">
      <c r="A92" s="92"/>
      <c r="C92" s="2812" t="s">
        <v>1422</v>
      </c>
      <c r="D92" s="526"/>
      <c r="E92" s="896"/>
      <c r="F92" s="896"/>
      <c r="G92" s="896"/>
      <c r="H92" s="896"/>
      <c r="I92" s="896"/>
      <c r="J92" s="526"/>
      <c r="K92" s="526"/>
      <c r="L92" s="526"/>
      <c r="M92" s="526"/>
      <c r="N92" s="526"/>
      <c r="O92" s="526"/>
      <c r="P92" s="526"/>
      <c r="Q92" s="526"/>
      <c r="R92" s="526"/>
      <c r="S92" s="526"/>
      <c r="T92" s="526" t="s">
        <v>489</v>
      </c>
      <c r="U92" s="526" t="s">
        <v>1232</v>
      </c>
      <c r="V92" s="526" t="s">
        <v>2147</v>
      </c>
      <c r="W92" s="526" t="s">
        <v>414</v>
      </c>
      <c r="X92" s="526" t="s">
        <v>168</v>
      </c>
      <c r="Y92" s="526" t="s">
        <v>428</v>
      </c>
      <c r="Z92" s="526" t="s">
        <v>1668</v>
      </c>
      <c r="AA92" s="526" t="s">
        <v>1677</v>
      </c>
      <c r="AB92" s="526" t="s">
        <v>1776</v>
      </c>
      <c r="AC92" s="526" t="s">
        <v>2148</v>
      </c>
      <c r="AD92" s="526" t="s">
        <v>2149</v>
      </c>
      <c r="AE92" s="526" t="s">
        <v>2150</v>
      </c>
      <c r="AF92" s="2460"/>
      <c r="AG92" s="2760" t="s">
        <v>1242</v>
      </c>
    </row>
    <row r="93" spans="1:33" s="74" customFormat="1" ht="17.25" customHeight="1" x14ac:dyDescent="0.2">
      <c r="A93" s="92"/>
      <c r="C93" s="2814"/>
      <c r="D93" s="527"/>
      <c r="E93" s="898"/>
      <c r="F93" s="898"/>
      <c r="G93" s="898"/>
      <c r="H93" s="898"/>
      <c r="I93" s="898"/>
      <c r="J93" s="527"/>
      <c r="K93" s="527"/>
      <c r="L93" s="527"/>
      <c r="M93" s="527"/>
      <c r="N93" s="527"/>
      <c r="O93" s="527"/>
      <c r="P93" s="527"/>
      <c r="Q93" s="527"/>
      <c r="R93" s="527"/>
      <c r="S93" s="527"/>
      <c r="T93" s="527">
        <v>2011</v>
      </c>
      <c r="U93" s="527">
        <v>2012</v>
      </c>
      <c r="V93" s="527">
        <v>2013</v>
      </c>
      <c r="W93" s="527">
        <v>2014</v>
      </c>
      <c r="X93" s="527">
        <v>2015</v>
      </c>
      <c r="Y93" s="527">
        <v>2016</v>
      </c>
      <c r="Z93" s="527">
        <v>2017</v>
      </c>
      <c r="AA93" s="527">
        <v>2018</v>
      </c>
      <c r="AB93" s="527">
        <v>2019</v>
      </c>
      <c r="AC93" s="527">
        <v>2020</v>
      </c>
      <c r="AD93" s="527">
        <v>2021</v>
      </c>
      <c r="AE93" s="527">
        <v>2022</v>
      </c>
      <c r="AF93" s="1148"/>
      <c r="AG93" s="2761"/>
    </row>
    <row r="94" spans="1:33" s="74" customFormat="1" ht="17.25" customHeight="1" x14ac:dyDescent="0.2">
      <c r="A94" s="92"/>
      <c r="C94" s="1387" t="s">
        <v>1565</v>
      </c>
      <c r="D94" s="542"/>
      <c r="E94" s="912"/>
      <c r="F94" s="912"/>
      <c r="G94" s="912"/>
      <c r="H94" s="912"/>
      <c r="I94" s="912"/>
      <c r="J94" s="542"/>
      <c r="K94" s="542"/>
      <c r="L94" s="542"/>
      <c r="M94" s="542"/>
      <c r="N94" s="542"/>
      <c r="O94" s="542"/>
      <c r="P94" s="542"/>
      <c r="Q94" s="542"/>
      <c r="R94" s="542"/>
      <c r="S94" s="542"/>
      <c r="T94" s="2434">
        <v>47.6</v>
      </c>
      <c r="U94" s="2434">
        <v>48.4</v>
      </c>
      <c r="V94" s="2434">
        <v>48.5</v>
      </c>
      <c r="W94" s="2434">
        <v>47.7</v>
      </c>
      <c r="X94" s="2434">
        <v>47.3</v>
      </c>
      <c r="Y94" s="2434">
        <v>46.4</v>
      </c>
      <c r="Z94" s="2434">
        <v>45.8</v>
      </c>
      <c r="AA94" s="2434">
        <v>45</v>
      </c>
      <c r="AB94" s="2434">
        <v>45.2</v>
      </c>
      <c r="AC94" s="2434">
        <v>45.4</v>
      </c>
      <c r="AD94" s="2434">
        <v>44.9</v>
      </c>
      <c r="AE94" s="2434">
        <v>44</v>
      </c>
      <c r="AF94" s="2434"/>
      <c r="AG94" s="623" t="s">
        <v>1423</v>
      </c>
    </row>
    <row r="95" spans="1:33" s="74" customFormat="1" ht="17.25" customHeight="1" x14ac:dyDescent="0.2">
      <c r="A95" s="92"/>
      <c r="C95" s="1389" t="s">
        <v>1354</v>
      </c>
      <c r="D95" s="542"/>
      <c r="E95" s="912"/>
      <c r="F95" s="912"/>
      <c r="G95" s="912"/>
      <c r="H95" s="912"/>
      <c r="I95" s="912"/>
      <c r="J95" s="542"/>
      <c r="K95" s="542"/>
      <c r="L95" s="542"/>
      <c r="M95" s="542"/>
      <c r="N95" s="542"/>
      <c r="O95" s="542"/>
      <c r="P95" s="542"/>
      <c r="Q95" s="542"/>
      <c r="R95" s="542"/>
      <c r="S95" s="542"/>
      <c r="T95" s="2434">
        <v>46.7</v>
      </c>
      <c r="U95" s="2434">
        <v>47.5</v>
      </c>
      <c r="V95" s="2434">
        <v>47.6</v>
      </c>
      <c r="W95" s="2434">
        <v>46.8</v>
      </c>
      <c r="X95" s="2434">
        <v>46.3</v>
      </c>
      <c r="Y95" s="2434">
        <v>45.5</v>
      </c>
      <c r="Z95" s="2434">
        <v>44.9</v>
      </c>
      <c r="AA95" s="2434">
        <v>44.2</v>
      </c>
      <c r="AB95" s="2434">
        <v>44.3</v>
      </c>
      <c r="AC95" s="2434">
        <v>44.3</v>
      </c>
      <c r="AD95" s="2434">
        <v>43.9</v>
      </c>
      <c r="AE95" s="2434">
        <v>43.1</v>
      </c>
      <c r="AF95" s="2434"/>
      <c r="AG95" s="624" t="s">
        <v>1074</v>
      </c>
    </row>
    <row r="96" spans="1:33" s="74" customFormat="1" ht="17.25" customHeight="1" x14ac:dyDescent="0.2">
      <c r="A96" s="92"/>
      <c r="C96" s="1391" t="s">
        <v>1755</v>
      </c>
      <c r="D96" s="542"/>
      <c r="E96" s="912"/>
      <c r="F96" s="912"/>
      <c r="G96" s="912"/>
      <c r="H96" s="912"/>
      <c r="I96" s="912"/>
      <c r="J96" s="542"/>
      <c r="K96" s="542"/>
      <c r="L96" s="542"/>
      <c r="M96" s="542"/>
      <c r="N96" s="542"/>
      <c r="O96" s="542"/>
      <c r="P96" s="542"/>
      <c r="Q96" s="542"/>
      <c r="R96" s="542"/>
      <c r="S96" s="542"/>
      <c r="T96" s="2434">
        <v>7.2</v>
      </c>
      <c r="U96" s="2434">
        <v>7.3</v>
      </c>
      <c r="V96" s="2434">
        <v>7.3</v>
      </c>
      <c r="W96" s="2434">
        <v>7.3</v>
      </c>
      <c r="X96" s="2434">
        <v>7.3</v>
      </c>
      <c r="Y96" s="2434">
        <v>7.2</v>
      </c>
      <c r="Z96" s="2434">
        <v>7</v>
      </c>
      <c r="AA96" s="2434">
        <v>6.9</v>
      </c>
      <c r="AB96" s="2434">
        <v>7</v>
      </c>
      <c r="AC96" s="2434">
        <v>7.3</v>
      </c>
      <c r="AD96" s="2434">
        <v>7.2</v>
      </c>
      <c r="AE96" s="2434">
        <v>6.7</v>
      </c>
      <c r="AF96" s="2434"/>
      <c r="AG96" s="624" t="s">
        <v>506</v>
      </c>
    </row>
    <row r="97" spans="1:33" s="74" customFormat="1" ht="17.25" customHeight="1" x14ac:dyDescent="0.2">
      <c r="A97" s="92"/>
      <c r="C97" s="1391" t="s">
        <v>1251</v>
      </c>
      <c r="D97" s="542"/>
      <c r="E97" s="912"/>
      <c r="F97" s="912"/>
      <c r="G97" s="912"/>
      <c r="H97" s="912"/>
      <c r="I97" s="912"/>
      <c r="J97" s="542"/>
      <c r="K97" s="542"/>
      <c r="L97" s="542"/>
      <c r="M97" s="542"/>
      <c r="N97" s="542"/>
      <c r="O97" s="542"/>
      <c r="P97" s="542"/>
      <c r="Q97" s="542"/>
      <c r="R97" s="542"/>
      <c r="S97" s="542"/>
      <c r="T97" s="2434">
        <v>1.1000000000000001</v>
      </c>
      <c r="U97" s="2434">
        <v>1.1000000000000001</v>
      </c>
      <c r="V97" s="2434">
        <v>1.1000000000000001</v>
      </c>
      <c r="W97" s="2434">
        <v>1.1000000000000001</v>
      </c>
      <c r="X97" s="2434">
        <v>1.1000000000000001</v>
      </c>
      <c r="Y97" s="2434">
        <v>1.1000000000000001</v>
      </c>
      <c r="Z97" s="2434">
        <v>1</v>
      </c>
      <c r="AA97" s="2434">
        <v>1</v>
      </c>
      <c r="AB97" s="2434">
        <v>1</v>
      </c>
      <c r="AC97" s="2434">
        <v>1</v>
      </c>
      <c r="AD97" s="2434">
        <v>1</v>
      </c>
      <c r="AE97" s="2434">
        <v>0.9</v>
      </c>
      <c r="AF97" s="2434"/>
      <c r="AG97" s="624" t="s">
        <v>505</v>
      </c>
    </row>
    <row r="98" spans="1:33" s="74" customFormat="1" ht="17.25" customHeight="1" x14ac:dyDescent="0.2">
      <c r="A98" s="92"/>
      <c r="C98" s="1391" t="s">
        <v>1252</v>
      </c>
      <c r="D98" s="542"/>
      <c r="E98" s="912"/>
      <c r="F98" s="912"/>
      <c r="G98" s="912"/>
      <c r="H98" s="912"/>
      <c r="I98" s="912"/>
      <c r="J98" s="542"/>
      <c r="K98" s="542"/>
      <c r="L98" s="542"/>
      <c r="M98" s="542"/>
      <c r="N98" s="542"/>
      <c r="O98" s="542"/>
      <c r="P98" s="542"/>
      <c r="Q98" s="542"/>
      <c r="R98" s="542"/>
      <c r="S98" s="542"/>
      <c r="T98" s="2434">
        <v>1.6</v>
      </c>
      <c r="U98" s="2434">
        <v>1.6</v>
      </c>
      <c r="V98" s="2434">
        <v>1.8</v>
      </c>
      <c r="W98" s="2434">
        <v>1.8</v>
      </c>
      <c r="X98" s="2434">
        <v>1.7</v>
      </c>
      <c r="Y98" s="2434">
        <v>1.5</v>
      </c>
      <c r="Z98" s="2434">
        <v>1.4</v>
      </c>
      <c r="AA98" s="2434">
        <v>1.4</v>
      </c>
      <c r="AB98" s="2434">
        <v>1.4</v>
      </c>
      <c r="AC98" s="2434">
        <v>1.3</v>
      </c>
      <c r="AD98" s="2434">
        <v>1.3</v>
      </c>
      <c r="AE98" s="2434">
        <v>1.4</v>
      </c>
      <c r="AF98" s="2434"/>
      <c r="AG98" s="624" t="s">
        <v>503</v>
      </c>
    </row>
    <row r="99" spans="1:33" s="74" customFormat="1" ht="17.25" customHeight="1" x14ac:dyDescent="0.2">
      <c r="A99" s="92"/>
      <c r="C99" s="1391" t="s">
        <v>1836</v>
      </c>
      <c r="D99" s="542"/>
      <c r="E99" s="912"/>
      <c r="F99" s="912"/>
      <c r="G99" s="912"/>
      <c r="H99" s="912"/>
      <c r="I99" s="912"/>
      <c r="J99" s="542"/>
      <c r="K99" s="542"/>
      <c r="L99" s="542"/>
      <c r="M99" s="542"/>
      <c r="N99" s="542"/>
      <c r="O99" s="542"/>
      <c r="P99" s="542"/>
      <c r="Q99" s="542"/>
      <c r="R99" s="542"/>
      <c r="S99" s="542"/>
      <c r="T99" s="2434">
        <v>12</v>
      </c>
      <c r="U99" s="2434">
        <v>12.3</v>
      </c>
      <c r="V99" s="2434">
        <v>12.1</v>
      </c>
      <c r="W99" s="2434">
        <v>12.2</v>
      </c>
      <c r="X99" s="2434">
        <v>11.9</v>
      </c>
      <c r="Y99" s="2434">
        <v>11.8</v>
      </c>
      <c r="Z99" s="2434">
        <v>11.7</v>
      </c>
      <c r="AA99" s="2434">
        <v>11.6</v>
      </c>
      <c r="AB99" s="2434">
        <v>11.7</v>
      </c>
      <c r="AC99" s="2434">
        <v>12.4</v>
      </c>
      <c r="AD99" s="2434">
        <v>12.2</v>
      </c>
      <c r="AE99" s="2434">
        <v>11.9</v>
      </c>
      <c r="AF99" s="2434"/>
      <c r="AG99" s="624" t="s">
        <v>560</v>
      </c>
    </row>
    <row r="100" spans="1:33" s="74" customFormat="1" ht="17.25" customHeight="1" x14ac:dyDescent="0.2">
      <c r="A100" s="92"/>
      <c r="C100" s="1391" t="s">
        <v>1254</v>
      </c>
      <c r="D100" s="542"/>
      <c r="E100" s="912"/>
      <c r="F100" s="912"/>
      <c r="G100" s="912"/>
      <c r="H100" s="912"/>
      <c r="I100" s="912"/>
      <c r="J100" s="542"/>
      <c r="K100" s="542"/>
      <c r="L100" s="542"/>
      <c r="M100" s="542"/>
      <c r="N100" s="542"/>
      <c r="O100" s="542"/>
      <c r="P100" s="542"/>
      <c r="Q100" s="542"/>
      <c r="R100" s="542"/>
      <c r="S100" s="542"/>
      <c r="T100" s="2434">
        <v>1.6</v>
      </c>
      <c r="U100" s="2434">
        <v>1.7</v>
      </c>
      <c r="V100" s="2434">
        <v>2</v>
      </c>
      <c r="W100" s="2434">
        <v>1.8</v>
      </c>
      <c r="X100" s="2434">
        <v>1.8</v>
      </c>
      <c r="Y100" s="2434">
        <v>1.8</v>
      </c>
      <c r="Z100" s="2434">
        <v>1.8</v>
      </c>
      <c r="AA100" s="2434">
        <v>1.8</v>
      </c>
      <c r="AB100" s="2434">
        <v>1.7</v>
      </c>
      <c r="AC100" s="2434">
        <v>1.9</v>
      </c>
      <c r="AD100" s="2434">
        <v>2</v>
      </c>
      <c r="AE100" s="2434">
        <v>2</v>
      </c>
      <c r="AF100" s="2434"/>
      <c r="AG100" s="624" t="s">
        <v>559</v>
      </c>
    </row>
    <row r="101" spans="1:33" s="74" customFormat="1" ht="17.25" customHeight="1" x14ac:dyDescent="0.2">
      <c r="A101" s="92"/>
      <c r="C101" s="1391" t="s">
        <v>1253</v>
      </c>
      <c r="D101" s="542"/>
      <c r="E101" s="912"/>
      <c r="F101" s="912"/>
      <c r="G101" s="912"/>
      <c r="H101" s="912"/>
      <c r="I101" s="912"/>
      <c r="J101" s="542"/>
      <c r="K101" s="542"/>
      <c r="L101" s="542"/>
      <c r="M101" s="542"/>
      <c r="N101" s="542"/>
      <c r="O101" s="542"/>
      <c r="P101" s="542"/>
      <c r="Q101" s="542"/>
      <c r="R101" s="542"/>
      <c r="S101" s="542"/>
      <c r="T101" s="2434">
        <v>2</v>
      </c>
      <c r="U101" s="2434">
        <v>1.9</v>
      </c>
      <c r="V101" s="2434">
        <v>1.9</v>
      </c>
      <c r="W101" s="2434">
        <v>1.9</v>
      </c>
      <c r="X101" s="2434">
        <v>1.9</v>
      </c>
      <c r="Y101" s="2434">
        <v>1.8</v>
      </c>
      <c r="Z101" s="2434">
        <v>1.8</v>
      </c>
      <c r="AA101" s="2434">
        <v>1.9</v>
      </c>
      <c r="AB101" s="2434">
        <v>2</v>
      </c>
      <c r="AC101" s="2434">
        <v>2.2000000000000002</v>
      </c>
      <c r="AD101" s="2434">
        <v>2.2000000000000002</v>
      </c>
      <c r="AE101" s="2434">
        <v>2.2000000000000002</v>
      </c>
      <c r="AF101" s="2434"/>
      <c r="AG101" s="624" t="s">
        <v>558</v>
      </c>
    </row>
    <row r="102" spans="1:33" s="74" customFormat="1" ht="17.25" customHeight="1" x14ac:dyDescent="0.2">
      <c r="A102" s="92"/>
      <c r="C102" s="1391" t="s">
        <v>1255</v>
      </c>
      <c r="D102" s="542"/>
      <c r="E102" s="912"/>
      <c r="F102" s="912"/>
      <c r="G102" s="912"/>
      <c r="H102" s="912"/>
      <c r="I102" s="912"/>
      <c r="J102" s="542"/>
      <c r="K102" s="542"/>
      <c r="L102" s="542"/>
      <c r="M102" s="542"/>
      <c r="N102" s="542"/>
      <c r="O102" s="542"/>
      <c r="P102" s="542"/>
      <c r="Q102" s="542"/>
      <c r="R102" s="542"/>
      <c r="S102" s="542"/>
      <c r="T102" s="2434">
        <v>5.8</v>
      </c>
      <c r="U102" s="2434">
        <v>6</v>
      </c>
      <c r="V102" s="2434">
        <v>6</v>
      </c>
      <c r="W102" s="2434">
        <v>5.7</v>
      </c>
      <c r="X102" s="2434">
        <v>5.6</v>
      </c>
      <c r="Y102" s="2434">
        <v>5.7</v>
      </c>
      <c r="Z102" s="2434">
        <v>5.7</v>
      </c>
      <c r="AA102" s="2434">
        <v>5.6</v>
      </c>
      <c r="AB102" s="2434">
        <v>5.4</v>
      </c>
      <c r="AC102" s="2434">
        <v>4.5</v>
      </c>
      <c r="AD102" s="2434">
        <v>4.2</v>
      </c>
      <c r="AE102" s="2434">
        <v>4.3</v>
      </c>
      <c r="AF102" s="2434"/>
      <c r="AG102" s="624" t="s">
        <v>557</v>
      </c>
    </row>
    <row r="103" spans="1:33" s="74" customFormat="1" ht="17.25" customHeight="1" x14ac:dyDescent="0.2">
      <c r="A103" s="92"/>
      <c r="C103" s="1391" t="s">
        <v>1756</v>
      </c>
      <c r="D103" s="542"/>
      <c r="E103" s="912"/>
      <c r="F103" s="912"/>
      <c r="G103" s="912"/>
      <c r="H103" s="912"/>
      <c r="I103" s="912"/>
      <c r="J103" s="542"/>
      <c r="K103" s="542"/>
      <c r="L103" s="542"/>
      <c r="M103" s="542"/>
      <c r="N103" s="542"/>
      <c r="O103" s="542"/>
      <c r="P103" s="542"/>
      <c r="Q103" s="542"/>
      <c r="R103" s="542"/>
      <c r="S103" s="542"/>
      <c r="T103" s="2434">
        <v>2.2999999999999998</v>
      </c>
      <c r="U103" s="2434">
        <v>2.2000000000000002</v>
      </c>
      <c r="V103" s="2434">
        <v>2.4</v>
      </c>
      <c r="W103" s="2434">
        <v>2.4</v>
      </c>
      <c r="X103" s="2434">
        <v>2.2999999999999998</v>
      </c>
      <c r="Y103" s="2434">
        <v>2.4</v>
      </c>
      <c r="Z103" s="2434">
        <v>2.4</v>
      </c>
      <c r="AA103" s="2434">
        <v>2.5</v>
      </c>
      <c r="AB103" s="2434">
        <v>2.5</v>
      </c>
      <c r="AC103" s="2434">
        <v>2.9</v>
      </c>
      <c r="AD103" s="2434">
        <v>3</v>
      </c>
      <c r="AE103" s="2434">
        <v>2.8</v>
      </c>
      <c r="AF103" s="2434"/>
      <c r="AG103" s="624" t="s">
        <v>556</v>
      </c>
    </row>
    <row r="104" spans="1:33" s="74" customFormat="1" ht="17.25" customHeight="1" x14ac:dyDescent="0.2">
      <c r="A104" s="92"/>
      <c r="C104" s="1391" t="s">
        <v>1764</v>
      </c>
      <c r="D104" s="542"/>
      <c r="E104" s="912"/>
      <c r="F104" s="912"/>
      <c r="G104" s="912"/>
      <c r="H104" s="912"/>
      <c r="I104" s="912"/>
      <c r="J104" s="542"/>
      <c r="K104" s="542"/>
      <c r="L104" s="542"/>
      <c r="M104" s="542"/>
      <c r="N104" s="542"/>
      <c r="O104" s="542"/>
      <c r="P104" s="542"/>
      <c r="Q104" s="542"/>
      <c r="R104" s="542"/>
      <c r="S104" s="542"/>
      <c r="T104" s="2434">
        <v>2.8</v>
      </c>
      <c r="U104" s="2434">
        <v>2.8</v>
      </c>
      <c r="V104" s="2434">
        <v>2.9</v>
      </c>
      <c r="W104" s="2434">
        <v>3</v>
      </c>
      <c r="X104" s="2434">
        <v>3</v>
      </c>
      <c r="Y104" s="2434">
        <v>2.8</v>
      </c>
      <c r="Z104" s="2434">
        <v>2.7</v>
      </c>
      <c r="AA104" s="2434">
        <v>2.6</v>
      </c>
      <c r="AB104" s="2434">
        <v>2.6</v>
      </c>
      <c r="AC104" s="2434">
        <v>2.5</v>
      </c>
      <c r="AD104" s="2434">
        <v>2.6</v>
      </c>
      <c r="AE104" s="2434">
        <v>2.5</v>
      </c>
      <c r="AF104" s="2434"/>
      <c r="AG104" s="624" t="s">
        <v>555</v>
      </c>
    </row>
    <row r="105" spans="1:33" s="74" customFormat="1" ht="17.25" customHeight="1" x14ac:dyDescent="0.2">
      <c r="A105" s="92"/>
      <c r="C105" s="1391" t="s">
        <v>1758</v>
      </c>
      <c r="D105" s="542"/>
      <c r="E105" s="912"/>
      <c r="F105" s="912"/>
      <c r="G105" s="912"/>
      <c r="H105" s="912"/>
      <c r="I105" s="912"/>
      <c r="J105" s="542"/>
      <c r="K105" s="542"/>
      <c r="L105" s="542"/>
      <c r="M105" s="542"/>
      <c r="N105" s="542"/>
      <c r="O105" s="542"/>
      <c r="P105" s="542"/>
      <c r="Q105" s="542"/>
      <c r="R105" s="542"/>
      <c r="S105" s="542"/>
      <c r="T105" s="2434">
        <v>0.8</v>
      </c>
      <c r="U105" s="2434">
        <v>0.8</v>
      </c>
      <c r="V105" s="2434">
        <v>0.7</v>
      </c>
      <c r="W105" s="2434">
        <v>0.7</v>
      </c>
      <c r="X105" s="2434">
        <v>0.7</v>
      </c>
      <c r="Y105" s="2434">
        <v>0.6</v>
      </c>
      <c r="Z105" s="2434">
        <v>0.6</v>
      </c>
      <c r="AA105" s="2434">
        <v>0.6</v>
      </c>
      <c r="AB105" s="2434">
        <v>0.5</v>
      </c>
      <c r="AC105" s="2434">
        <v>0.6</v>
      </c>
      <c r="AD105" s="2434">
        <v>0.5</v>
      </c>
      <c r="AE105" s="2434">
        <v>0.5</v>
      </c>
      <c r="AF105" s="2434"/>
      <c r="AG105" s="624" t="s">
        <v>554</v>
      </c>
    </row>
    <row r="106" spans="1:33" s="74" customFormat="1" ht="17.25" customHeight="1" x14ac:dyDescent="0.2">
      <c r="A106" s="92"/>
      <c r="C106" s="1391" t="s">
        <v>1759</v>
      </c>
      <c r="D106" s="542"/>
      <c r="E106" s="912"/>
      <c r="F106" s="912"/>
      <c r="G106" s="912"/>
      <c r="H106" s="912"/>
      <c r="I106" s="912"/>
      <c r="J106" s="542"/>
      <c r="K106" s="542"/>
      <c r="L106" s="542"/>
      <c r="M106" s="542"/>
      <c r="N106" s="542"/>
      <c r="O106" s="542"/>
      <c r="P106" s="542"/>
      <c r="Q106" s="542"/>
      <c r="R106" s="542"/>
      <c r="S106" s="542"/>
      <c r="T106" s="2434">
        <v>3.3</v>
      </c>
      <c r="U106" s="2434">
        <v>3.3</v>
      </c>
      <c r="V106" s="2434">
        <v>3.3</v>
      </c>
      <c r="W106" s="2434">
        <v>3.3</v>
      </c>
      <c r="X106" s="2434">
        <v>3.2</v>
      </c>
      <c r="Y106" s="2434">
        <v>3.1</v>
      </c>
      <c r="Z106" s="2434">
        <v>3</v>
      </c>
      <c r="AA106" s="2434">
        <v>2.8</v>
      </c>
      <c r="AB106" s="2434">
        <v>2.6</v>
      </c>
      <c r="AC106" s="2434">
        <v>2</v>
      </c>
      <c r="AD106" s="2434">
        <v>1.9</v>
      </c>
      <c r="AE106" s="2434">
        <v>2.1</v>
      </c>
      <c r="AF106" s="2434"/>
      <c r="AG106" s="624" t="s">
        <v>522</v>
      </c>
    </row>
    <row r="107" spans="1:33" s="74" customFormat="1" ht="17.25" customHeight="1" x14ac:dyDescent="0.2">
      <c r="A107" s="92"/>
      <c r="C107" s="1391" t="s">
        <v>1712</v>
      </c>
      <c r="D107" s="542"/>
      <c r="E107" s="912"/>
      <c r="F107" s="912"/>
      <c r="G107" s="912"/>
      <c r="H107" s="912"/>
      <c r="I107" s="912"/>
      <c r="J107" s="542"/>
      <c r="K107" s="542"/>
      <c r="L107" s="542"/>
      <c r="M107" s="542"/>
      <c r="N107" s="542"/>
      <c r="O107" s="542"/>
      <c r="P107" s="542"/>
      <c r="Q107" s="542"/>
      <c r="R107" s="542"/>
      <c r="S107" s="542"/>
      <c r="T107" s="2434">
        <v>2.2999999999999998</v>
      </c>
      <c r="U107" s="2434">
        <v>2.5</v>
      </c>
      <c r="V107" s="2434">
        <v>2.4</v>
      </c>
      <c r="W107" s="2434">
        <v>2.2000000000000002</v>
      </c>
      <c r="X107" s="2434">
        <v>2.4</v>
      </c>
      <c r="Y107" s="2434">
        <v>2.2999999999999998</v>
      </c>
      <c r="Z107" s="2434">
        <v>2.2999999999999998</v>
      </c>
      <c r="AA107" s="2434">
        <v>2.2000000000000002</v>
      </c>
      <c r="AB107" s="2434">
        <v>2.4</v>
      </c>
      <c r="AC107" s="2434">
        <v>2.5</v>
      </c>
      <c r="AD107" s="2434">
        <v>2.7</v>
      </c>
      <c r="AE107" s="2434">
        <v>2.4</v>
      </c>
      <c r="AF107" s="2434"/>
      <c r="AG107" s="624" t="s">
        <v>523</v>
      </c>
    </row>
    <row r="108" spans="1:33" s="74" customFormat="1" ht="17.25" customHeight="1" x14ac:dyDescent="0.2">
      <c r="A108" s="92"/>
      <c r="C108" s="1391" t="s">
        <v>1763</v>
      </c>
      <c r="D108" s="542"/>
      <c r="E108" s="912"/>
      <c r="F108" s="912"/>
      <c r="G108" s="912"/>
      <c r="H108" s="912"/>
      <c r="I108" s="912"/>
      <c r="J108" s="542"/>
      <c r="K108" s="542"/>
      <c r="L108" s="542"/>
      <c r="M108" s="542"/>
      <c r="N108" s="542"/>
      <c r="O108" s="542"/>
      <c r="P108" s="542"/>
      <c r="Q108" s="542"/>
      <c r="R108" s="542"/>
      <c r="S108" s="542"/>
      <c r="T108" s="2434">
        <v>3.9</v>
      </c>
      <c r="U108" s="2434">
        <v>3.7</v>
      </c>
      <c r="V108" s="2434">
        <v>3.6</v>
      </c>
      <c r="W108" s="2434">
        <v>3.3</v>
      </c>
      <c r="X108" s="2434">
        <v>3.4</v>
      </c>
      <c r="Y108" s="2434">
        <v>3.3</v>
      </c>
      <c r="Z108" s="2434">
        <v>3.3</v>
      </c>
      <c r="AA108" s="2434">
        <v>3.4</v>
      </c>
      <c r="AB108" s="2434">
        <v>3.5</v>
      </c>
      <c r="AC108" s="2434">
        <v>3.3</v>
      </c>
      <c r="AD108" s="2434">
        <v>3.4</v>
      </c>
      <c r="AE108" s="2434">
        <v>3.4</v>
      </c>
      <c r="AF108" s="2434"/>
      <c r="AG108" s="624" t="s">
        <v>1714</v>
      </c>
    </row>
    <row r="109" spans="1:33" s="74" customFormat="1" ht="17.25" customHeight="1" x14ac:dyDescent="0.2">
      <c r="A109" s="92"/>
      <c r="C109" s="1389" t="s">
        <v>1355</v>
      </c>
      <c r="D109" s="542"/>
      <c r="E109" s="912"/>
      <c r="F109" s="912"/>
      <c r="G109" s="912"/>
      <c r="H109" s="912"/>
      <c r="I109" s="912"/>
      <c r="J109" s="542"/>
      <c r="K109" s="542"/>
      <c r="L109" s="542"/>
      <c r="M109" s="542"/>
      <c r="N109" s="542"/>
      <c r="O109" s="542"/>
      <c r="P109" s="542"/>
      <c r="Q109" s="542"/>
      <c r="R109" s="542"/>
      <c r="S109" s="542"/>
      <c r="T109" s="2434">
        <v>0.9</v>
      </c>
      <c r="U109" s="2434">
        <v>1</v>
      </c>
      <c r="V109" s="2434">
        <v>0.9</v>
      </c>
      <c r="W109" s="2434">
        <v>0.9</v>
      </c>
      <c r="X109" s="2434">
        <v>0.9</v>
      </c>
      <c r="Y109" s="2434">
        <v>0.9</v>
      </c>
      <c r="Z109" s="2434">
        <v>0.9</v>
      </c>
      <c r="AA109" s="2434">
        <v>0.8</v>
      </c>
      <c r="AB109" s="2434">
        <v>0.9</v>
      </c>
      <c r="AC109" s="2434">
        <v>1.1000000000000001</v>
      </c>
      <c r="AD109" s="2434">
        <v>1</v>
      </c>
      <c r="AE109" s="2434">
        <v>0.9</v>
      </c>
      <c r="AF109" s="2434"/>
      <c r="AG109" s="624" t="s">
        <v>1075</v>
      </c>
    </row>
    <row r="110" spans="1:33" s="74" customFormat="1" ht="17.25" customHeight="1" x14ac:dyDescent="0.2">
      <c r="A110" s="92"/>
      <c r="C110" s="1393" t="s">
        <v>1760</v>
      </c>
      <c r="D110" s="1310"/>
      <c r="E110" s="1323"/>
      <c r="F110" s="1323"/>
      <c r="G110" s="1323"/>
      <c r="H110" s="1323"/>
      <c r="I110" s="1323"/>
      <c r="J110" s="1310"/>
      <c r="K110" s="1310"/>
      <c r="L110" s="1310"/>
      <c r="M110" s="1310"/>
      <c r="N110" s="1310"/>
      <c r="O110" s="1310"/>
      <c r="P110" s="1310"/>
      <c r="Q110" s="1310"/>
      <c r="R110" s="1310"/>
      <c r="S110" s="1310"/>
      <c r="T110" s="2435">
        <v>11.5</v>
      </c>
      <c r="U110" s="2435">
        <v>11.6</v>
      </c>
      <c r="V110" s="2435">
        <v>11.4</v>
      </c>
      <c r="W110" s="2435">
        <v>11.7</v>
      </c>
      <c r="X110" s="2435">
        <v>11.7</v>
      </c>
      <c r="Y110" s="2435">
        <v>11.7</v>
      </c>
      <c r="Z110" s="2435">
        <v>11.4</v>
      </c>
      <c r="AA110" s="2435">
        <v>11.5</v>
      </c>
      <c r="AB110" s="2435">
        <v>11.7</v>
      </c>
      <c r="AC110" s="2435">
        <v>15.3</v>
      </c>
      <c r="AD110" s="2435">
        <v>12.8</v>
      </c>
      <c r="AE110" s="2435">
        <v>12.3</v>
      </c>
      <c r="AF110" s="2435"/>
      <c r="AG110" s="1324" t="s">
        <v>1433</v>
      </c>
    </row>
    <row r="111" spans="1:33" s="74" customFormat="1" ht="17.25" customHeight="1" x14ac:dyDescent="0.2">
      <c r="A111" s="92"/>
      <c r="C111" s="1389" t="s">
        <v>1352</v>
      </c>
      <c r="D111" s="248"/>
      <c r="E111" s="893"/>
      <c r="F111" s="893"/>
      <c r="G111" s="893"/>
      <c r="H111" s="893"/>
      <c r="I111" s="893"/>
      <c r="J111" s="248"/>
      <c r="K111" s="248"/>
      <c r="L111" s="248"/>
      <c r="M111" s="248"/>
      <c r="N111" s="248"/>
      <c r="O111" s="248"/>
      <c r="P111" s="248"/>
      <c r="Q111" s="248"/>
      <c r="R111" s="248"/>
      <c r="S111" s="248"/>
      <c r="T111" s="2434">
        <v>23</v>
      </c>
      <c r="U111" s="2434">
        <v>22.9</v>
      </c>
      <c r="V111" s="2434">
        <v>24.5</v>
      </c>
      <c r="W111" s="2434">
        <v>24.2</v>
      </c>
      <c r="X111" s="2434">
        <v>24.6</v>
      </c>
      <c r="Y111" s="2434">
        <v>23.7</v>
      </c>
      <c r="Z111" s="2434">
        <v>25.1</v>
      </c>
      <c r="AA111" s="2434">
        <v>24.1</v>
      </c>
      <c r="AB111" s="2434">
        <v>24.9</v>
      </c>
      <c r="AC111" s="2434">
        <v>23.6</v>
      </c>
      <c r="AD111" s="2434">
        <v>22.9</v>
      </c>
      <c r="AE111" s="2434">
        <v>24.5</v>
      </c>
      <c r="AF111" s="2434"/>
      <c r="AG111" s="623" t="s">
        <v>1076</v>
      </c>
    </row>
    <row r="112" spans="1:33" s="74" customFormat="1" ht="17.25" customHeight="1" x14ac:dyDescent="0.2">
      <c r="A112" s="92"/>
      <c r="C112" s="1389" t="s">
        <v>1291</v>
      </c>
      <c r="D112" s="248"/>
      <c r="E112" s="893"/>
      <c r="F112" s="893"/>
      <c r="G112" s="893"/>
      <c r="H112" s="893"/>
      <c r="I112" s="893"/>
      <c r="J112" s="248"/>
      <c r="K112" s="248"/>
      <c r="L112" s="248"/>
      <c r="M112" s="248"/>
      <c r="N112" s="248"/>
      <c r="O112" s="248"/>
      <c r="P112" s="248"/>
      <c r="Q112" s="248"/>
      <c r="R112" s="248"/>
      <c r="S112" s="248"/>
      <c r="T112" s="2434">
        <v>22.7</v>
      </c>
      <c r="U112" s="2434">
        <v>22.8</v>
      </c>
      <c r="V112" s="2434">
        <v>24.3</v>
      </c>
      <c r="W112" s="2434">
        <v>24.5</v>
      </c>
      <c r="X112" s="2434">
        <v>23.9</v>
      </c>
      <c r="Y112" s="2434">
        <v>24</v>
      </c>
      <c r="Z112" s="2434">
        <v>24.8</v>
      </c>
      <c r="AA112" s="2434">
        <v>23.6</v>
      </c>
      <c r="AB112" s="2434">
        <v>24.3</v>
      </c>
      <c r="AC112" s="2434">
        <v>24.4</v>
      </c>
      <c r="AD112" s="2434">
        <v>23.6</v>
      </c>
      <c r="AE112" s="2434">
        <v>23.2</v>
      </c>
      <c r="AF112" s="2434"/>
      <c r="AG112" s="624" t="s">
        <v>577</v>
      </c>
    </row>
    <row r="113" spans="1:33" s="74" customFormat="1" ht="17.25" customHeight="1" x14ac:dyDescent="0.2">
      <c r="A113" s="92"/>
      <c r="C113" s="1389" t="s">
        <v>433</v>
      </c>
      <c r="D113" s="248"/>
      <c r="E113" s="893"/>
      <c r="F113" s="893"/>
      <c r="G113" s="893"/>
      <c r="H113" s="893"/>
      <c r="I113" s="893"/>
      <c r="J113" s="248"/>
      <c r="K113" s="248"/>
      <c r="L113" s="248"/>
      <c r="M113" s="248"/>
      <c r="N113" s="248"/>
      <c r="O113" s="248"/>
      <c r="P113" s="248"/>
      <c r="Q113" s="248"/>
      <c r="R113" s="248"/>
      <c r="S113" s="248"/>
      <c r="T113" s="2434">
        <v>19.600000000000001</v>
      </c>
      <c r="U113" s="2434">
        <v>19.8</v>
      </c>
      <c r="V113" s="2434">
        <v>20.9</v>
      </c>
      <c r="W113" s="2434">
        <v>21.4</v>
      </c>
      <c r="X113" s="2434">
        <v>21</v>
      </c>
      <c r="Y113" s="2434">
        <v>21.1</v>
      </c>
      <c r="Z113" s="2434">
        <v>21.9</v>
      </c>
      <c r="AA113" s="2434">
        <v>20.7</v>
      </c>
      <c r="AB113" s="2434">
        <v>21</v>
      </c>
      <c r="AC113" s="2434">
        <v>20.5</v>
      </c>
      <c r="AD113" s="2434">
        <v>20.2</v>
      </c>
      <c r="AE113" s="2434">
        <v>20.100000000000001</v>
      </c>
      <c r="AF113" s="2434"/>
      <c r="AG113" s="624" t="s">
        <v>506</v>
      </c>
    </row>
    <row r="114" spans="1:33" s="74" customFormat="1" ht="17.25" customHeight="1" x14ac:dyDescent="0.2">
      <c r="A114" s="92"/>
      <c r="C114" s="1389" t="s">
        <v>435</v>
      </c>
      <c r="D114" s="248"/>
      <c r="E114" s="893"/>
      <c r="F114" s="893"/>
      <c r="G114" s="893"/>
      <c r="H114" s="893"/>
      <c r="I114" s="893"/>
      <c r="J114" s="248"/>
      <c r="K114" s="248"/>
      <c r="L114" s="248"/>
      <c r="M114" s="248"/>
      <c r="N114" s="248"/>
      <c r="O114" s="248"/>
      <c r="P114" s="248"/>
      <c r="Q114" s="248"/>
      <c r="R114" s="248"/>
      <c r="S114" s="248"/>
      <c r="T114" s="2434">
        <v>3.6</v>
      </c>
      <c r="U114" s="2434">
        <v>3.7</v>
      </c>
      <c r="V114" s="2434">
        <v>4</v>
      </c>
      <c r="W114" s="2434">
        <v>3.5</v>
      </c>
      <c r="X114" s="2434">
        <v>3.4</v>
      </c>
      <c r="Y114" s="2434">
        <v>3.5</v>
      </c>
      <c r="Z114" s="2434">
        <v>3.2</v>
      </c>
      <c r="AA114" s="2434">
        <v>3</v>
      </c>
      <c r="AB114" s="2434">
        <v>3.2</v>
      </c>
      <c r="AC114" s="2434">
        <v>3.1</v>
      </c>
      <c r="AD114" s="2434">
        <v>3</v>
      </c>
      <c r="AE114" s="2434">
        <v>2.6</v>
      </c>
      <c r="AF114" s="2434"/>
      <c r="AG114" s="624" t="s">
        <v>1077</v>
      </c>
    </row>
    <row r="115" spans="1:33" s="74" customFormat="1" ht="17.25" customHeight="1" x14ac:dyDescent="0.2">
      <c r="A115" s="92"/>
      <c r="C115" s="1389" t="s">
        <v>436</v>
      </c>
      <c r="D115" s="248"/>
      <c r="E115" s="893"/>
      <c r="F115" s="893"/>
      <c r="G115" s="893"/>
      <c r="H115" s="893"/>
      <c r="I115" s="893"/>
      <c r="J115" s="248"/>
      <c r="K115" s="248"/>
      <c r="L115" s="248"/>
      <c r="M115" s="248"/>
      <c r="N115" s="248"/>
      <c r="O115" s="248"/>
      <c r="P115" s="248"/>
      <c r="Q115" s="248"/>
      <c r="R115" s="248"/>
      <c r="S115" s="248"/>
      <c r="T115" s="2434">
        <v>16.100000000000001</v>
      </c>
      <c r="U115" s="2434">
        <v>16.100000000000001</v>
      </c>
      <c r="V115" s="2434">
        <v>16.899999999999999</v>
      </c>
      <c r="W115" s="2434">
        <v>17.899999999999999</v>
      </c>
      <c r="X115" s="2434">
        <v>17.600000000000001</v>
      </c>
      <c r="Y115" s="2434">
        <v>17.600000000000001</v>
      </c>
      <c r="Z115" s="2434">
        <v>18.7</v>
      </c>
      <c r="AA115" s="2434">
        <v>17.600000000000001</v>
      </c>
      <c r="AB115" s="2434">
        <v>17.8</v>
      </c>
      <c r="AC115" s="2434">
        <v>17.399999999999999</v>
      </c>
      <c r="AD115" s="2434">
        <v>17.3</v>
      </c>
      <c r="AE115" s="2434">
        <v>17.600000000000001</v>
      </c>
      <c r="AF115" s="2434"/>
      <c r="AG115" s="624" t="s">
        <v>1078</v>
      </c>
    </row>
    <row r="116" spans="1:33" s="74" customFormat="1" ht="17.25" customHeight="1" x14ac:dyDescent="0.2">
      <c r="A116" s="92"/>
      <c r="C116" s="1389" t="s">
        <v>434</v>
      </c>
      <c r="D116" s="248"/>
      <c r="E116" s="893"/>
      <c r="F116" s="893"/>
      <c r="G116" s="893"/>
      <c r="H116" s="893"/>
      <c r="I116" s="893"/>
      <c r="J116" s="248"/>
      <c r="K116" s="248"/>
      <c r="L116" s="248"/>
      <c r="M116" s="248"/>
      <c r="N116" s="248"/>
      <c r="O116" s="248"/>
      <c r="P116" s="248"/>
      <c r="Q116" s="248"/>
      <c r="R116" s="248"/>
      <c r="S116" s="248"/>
      <c r="T116" s="2434">
        <v>3.1</v>
      </c>
      <c r="U116" s="2434">
        <v>3</v>
      </c>
      <c r="V116" s="2434">
        <v>3.4</v>
      </c>
      <c r="W116" s="2434">
        <v>3.1</v>
      </c>
      <c r="X116" s="2434">
        <v>2.9</v>
      </c>
      <c r="Y116" s="2434">
        <v>2.9</v>
      </c>
      <c r="Z116" s="2434">
        <v>2.9</v>
      </c>
      <c r="AA116" s="2434">
        <v>2.9</v>
      </c>
      <c r="AB116" s="2434">
        <v>3.4</v>
      </c>
      <c r="AC116" s="2434">
        <v>3.9</v>
      </c>
      <c r="AD116" s="2434">
        <v>3.4</v>
      </c>
      <c r="AE116" s="2434">
        <v>3.1</v>
      </c>
      <c r="AF116" s="2434"/>
      <c r="AG116" s="624" t="s">
        <v>505</v>
      </c>
    </row>
    <row r="117" spans="1:33" s="74" customFormat="1" ht="17.25" customHeight="1" x14ac:dyDescent="0.2">
      <c r="A117" s="92"/>
      <c r="C117" s="1389" t="s">
        <v>437</v>
      </c>
      <c r="D117" s="248"/>
      <c r="E117" s="893"/>
      <c r="F117" s="893"/>
      <c r="G117" s="893"/>
      <c r="H117" s="893"/>
      <c r="I117" s="893"/>
      <c r="J117" s="248"/>
      <c r="K117" s="248"/>
      <c r="L117" s="248"/>
      <c r="M117" s="248"/>
      <c r="N117" s="248"/>
      <c r="O117" s="248"/>
      <c r="P117" s="248"/>
      <c r="Q117" s="248"/>
      <c r="R117" s="248"/>
      <c r="S117" s="248"/>
      <c r="T117" s="2434">
        <v>0</v>
      </c>
      <c r="U117" s="2434">
        <v>0</v>
      </c>
      <c r="V117" s="2434">
        <v>0.1</v>
      </c>
      <c r="W117" s="2434">
        <v>0.1</v>
      </c>
      <c r="X117" s="2434">
        <v>0.1</v>
      </c>
      <c r="Y117" s="2434">
        <v>0</v>
      </c>
      <c r="Z117" s="2434">
        <v>0.1</v>
      </c>
      <c r="AA117" s="2434">
        <v>0</v>
      </c>
      <c r="AB117" s="2434">
        <v>0</v>
      </c>
      <c r="AC117" s="2434">
        <v>0</v>
      </c>
      <c r="AD117" s="2434">
        <v>0</v>
      </c>
      <c r="AE117" s="2434">
        <v>0</v>
      </c>
      <c r="AF117" s="2434"/>
      <c r="AG117" s="624" t="s">
        <v>1077</v>
      </c>
    </row>
    <row r="118" spans="1:33" s="74" customFormat="1" ht="17.25" customHeight="1" x14ac:dyDescent="0.2">
      <c r="A118" s="92"/>
      <c r="C118" s="1389" t="s">
        <v>436</v>
      </c>
      <c r="D118" s="248"/>
      <c r="E118" s="893"/>
      <c r="F118" s="893"/>
      <c r="G118" s="893"/>
      <c r="H118" s="893"/>
      <c r="I118" s="893"/>
      <c r="J118" s="248"/>
      <c r="K118" s="248"/>
      <c r="L118" s="248"/>
      <c r="M118" s="248"/>
      <c r="N118" s="248"/>
      <c r="O118" s="248"/>
      <c r="P118" s="248"/>
      <c r="Q118" s="248"/>
      <c r="R118" s="248"/>
      <c r="S118" s="248"/>
      <c r="T118" s="2434">
        <v>0.3</v>
      </c>
      <c r="U118" s="2434">
        <v>0.4</v>
      </c>
      <c r="V118" s="2434">
        <v>0.3</v>
      </c>
      <c r="W118" s="2434">
        <v>0.3</v>
      </c>
      <c r="X118" s="2434">
        <v>0.3</v>
      </c>
      <c r="Y118" s="2434">
        <v>0.3</v>
      </c>
      <c r="Z118" s="2434">
        <v>0.4</v>
      </c>
      <c r="AA118" s="2434">
        <v>0.3</v>
      </c>
      <c r="AB118" s="2434">
        <v>0.4</v>
      </c>
      <c r="AC118" s="2434">
        <v>0.4</v>
      </c>
      <c r="AD118" s="2434">
        <v>0.4</v>
      </c>
      <c r="AE118" s="2434">
        <v>0.4</v>
      </c>
      <c r="AF118" s="2434"/>
      <c r="AG118" s="624" t="s">
        <v>1078</v>
      </c>
    </row>
    <row r="119" spans="1:33" s="74" customFormat="1" ht="17.25" customHeight="1" x14ac:dyDescent="0.2">
      <c r="A119" s="92"/>
      <c r="C119" s="1389" t="s">
        <v>1761</v>
      </c>
      <c r="D119" s="248"/>
      <c r="E119" s="893"/>
      <c r="F119" s="893"/>
      <c r="G119" s="893"/>
      <c r="H119" s="893"/>
      <c r="I119" s="893"/>
      <c r="J119" s="248"/>
      <c r="K119" s="248"/>
      <c r="L119" s="248"/>
      <c r="M119" s="248"/>
      <c r="N119" s="248"/>
      <c r="O119" s="248"/>
      <c r="P119" s="248"/>
      <c r="Q119" s="248"/>
      <c r="R119" s="248"/>
      <c r="S119" s="248"/>
      <c r="T119" s="2434">
        <v>2.7</v>
      </c>
      <c r="U119" s="2434">
        <v>2.5</v>
      </c>
      <c r="V119" s="2434">
        <v>3</v>
      </c>
      <c r="W119" s="2434">
        <v>2.7</v>
      </c>
      <c r="X119" s="2434">
        <v>2.5</v>
      </c>
      <c r="Y119" s="2434">
        <v>2.5</v>
      </c>
      <c r="Z119" s="2434">
        <v>2.5</v>
      </c>
      <c r="AA119" s="2434">
        <v>2.6</v>
      </c>
      <c r="AB119" s="2434">
        <v>3</v>
      </c>
      <c r="AC119" s="2434">
        <v>3.4</v>
      </c>
      <c r="AD119" s="2434">
        <v>2.9</v>
      </c>
      <c r="AE119" s="2434">
        <v>2.7</v>
      </c>
      <c r="AF119" s="2434"/>
      <c r="AG119" s="624" t="s">
        <v>1079</v>
      </c>
    </row>
    <row r="120" spans="1:33" s="74" customFormat="1" ht="17.25" customHeight="1" x14ac:dyDescent="0.2">
      <c r="A120" s="92"/>
      <c r="C120" s="1389" t="s">
        <v>1353</v>
      </c>
      <c r="D120" s="248"/>
      <c r="E120" s="893"/>
      <c r="F120" s="893"/>
      <c r="G120" s="893"/>
      <c r="H120" s="893"/>
      <c r="I120" s="893"/>
      <c r="J120" s="248"/>
      <c r="K120" s="248"/>
      <c r="L120" s="248"/>
      <c r="M120" s="248"/>
      <c r="N120" s="248"/>
      <c r="O120" s="248"/>
      <c r="P120" s="248"/>
      <c r="Q120" s="248"/>
      <c r="R120" s="248"/>
      <c r="S120" s="248"/>
      <c r="T120" s="2434">
        <v>0.4</v>
      </c>
      <c r="U120" s="2434">
        <v>0.1</v>
      </c>
      <c r="V120" s="2434">
        <v>0.2</v>
      </c>
      <c r="W120" s="2434">
        <v>-0.3</v>
      </c>
      <c r="X120" s="2434">
        <v>0.6</v>
      </c>
      <c r="Y120" s="2434">
        <v>-0.3</v>
      </c>
      <c r="Z120" s="2434">
        <v>0.3</v>
      </c>
      <c r="AA120" s="2434">
        <v>0.5</v>
      </c>
      <c r="AB120" s="2434">
        <v>0.6</v>
      </c>
      <c r="AC120" s="2434">
        <v>-0.8</v>
      </c>
      <c r="AD120" s="2434">
        <v>-0.8</v>
      </c>
      <c r="AE120" s="2434">
        <v>1.3</v>
      </c>
      <c r="AF120" s="2434"/>
      <c r="AG120" s="624" t="s">
        <v>1080</v>
      </c>
    </row>
    <row r="121" spans="1:33" s="74" customFormat="1" ht="17.25" customHeight="1" x14ac:dyDescent="0.2">
      <c r="A121" s="92"/>
      <c r="C121" s="1389" t="s">
        <v>438</v>
      </c>
      <c r="D121" s="248"/>
      <c r="E121" s="893"/>
      <c r="F121" s="893"/>
      <c r="G121" s="893"/>
      <c r="H121" s="893"/>
      <c r="I121" s="893"/>
      <c r="J121" s="248"/>
      <c r="K121" s="248"/>
      <c r="L121" s="248"/>
      <c r="M121" s="248"/>
      <c r="N121" s="248"/>
      <c r="O121" s="248"/>
      <c r="P121" s="248"/>
      <c r="Q121" s="248"/>
      <c r="R121" s="248"/>
      <c r="S121" s="248"/>
      <c r="T121" s="2434">
        <v>0.4</v>
      </c>
      <c r="U121" s="2434">
        <v>0.1</v>
      </c>
      <c r="V121" s="2434">
        <v>0.1</v>
      </c>
      <c r="W121" s="2434">
        <v>-0.4</v>
      </c>
      <c r="X121" s="2434">
        <v>0.7</v>
      </c>
      <c r="Y121" s="2434">
        <v>-0.1</v>
      </c>
      <c r="Z121" s="2434">
        <v>0.3</v>
      </c>
      <c r="AA121" s="2434">
        <v>0.6</v>
      </c>
      <c r="AB121" s="2434">
        <v>0.4</v>
      </c>
      <c r="AC121" s="2434">
        <v>-0.5</v>
      </c>
      <c r="AD121" s="2434">
        <v>-0.7</v>
      </c>
      <c r="AE121" s="2434">
        <v>1</v>
      </c>
      <c r="AF121" s="2434"/>
      <c r="AG121" s="624" t="s">
        <v>506</v>
      </c>
    </row>
    <row r="122" spans="1:33" s="74" customFormat="1" ht="17.25" customHeight="1" x14ac:dyDescent="0.2">
      <c r="A122" s="92"/>
      <c r="C122" s="1395" t="s">
        <v>1290</v>
      </c>
      <c r="D122" s="252"/>
      <c r="E122" s="1402"/>
      <c r="F122" s="1402"/>
      <c r="G122" s="1402"/>
      <c r="H122" s="1402"/>
      <c r="I122" s="1402"/>
      <c r="J122" s="252"/>
      <c r="K122" s="252"/>
      <c r="L122" s="252"/>
      <c r="M122" s="252"/>
      <c r="N122" s="252"/>
      <c r="O122" s="252"/>
      <c r="P122" s="252"/>
      <c r="Q122" s="252"/>
      <c r="R122" s="252"/>
      <c r="S122" s="252"/>
      <c r="T122" s="2436">
        <v>0</v>
      </c>
      <c r="U122" s="2436">
        <v>0</v>
      </c>
      <c r="V122" s="2436">
        <v>0.1</v>
      </c>
      <c r="W122" s="2436">
        <v>0.1</v>
      </c>
      <c r="X122" s="2436">
        <v>-0.1</v>
      </c>
      <c r="Y122" s="2436">
        <v>-0.2</v>
      </c>
      <c r="Z122" s="2436">
        <v>0.1</v>
      </c>
      <c r="AA122" s="2436">
        <v>-0.1</v>
      </c>
      <c r="AB122" s="2436">
        <v>0.2</v>
      </c>
      <c r="AC122" s="2436">
        <v>-0.3</v>
      </c>
      <c r="AD122" s="2436">
        <v>0</v>
      </c>
      <c r="AE122" s="2436">
        <v>0.2</v>
      </c>
      <c r="AF122" s="2436"/>
      <c r="AG122" s="625" t="s">
        <v>505</v>
      </c>
    </row>
    <row r="123" spans="1:33" s="74" customFormat="1" ht="17.25" customHeight="1" thickBot="1" x14ac:dyDescent="0.25">
      <c r="A123" s="92"/>
      <c r="C123" s="1389" t="s">
        <v>700</v>
      </c>
      <c r="D123" s="634"/>
      <c r="E123" s="1404"/>
      <c r="F123" s="1404"/>
      <c r="G123" s="1404"/>
      <c r="H123" s="1404"/>
      <c r="I123" s="1404"/>
      <c r="J123" s="634"/>
      <c r="K123" s="634"/>
      <c r="L123" s="634"/>
      <c r="M123" s="634"/>
      <c r="N123" s="634"/>
      <c r="O123" s="634"/>
      <c r="P123" s="634"/>
      <c r="Q123" s="634"/>
      <c r="R123" s="634"/>
      <c r="S123" s="634"/>
      <c r="T123" s="2437">
        <v>17.899999999999999</v>
      </c>
      <c r="U123" s="2437">
        <v>17.100000000000001</v>
      </c>
      <c r="V123" s="2437">
        <v>15.6</v>
      </c>
      <c r="W123" s="2437">
        <v>16.5</v>
      </c>
      <c r="X123" s="2437">
        <v>16.399999999999999</v>
      </c>
      <c r="Y123" s="2437">
        <v>18.2</v>
      </c>
      <c r="Z123" s="2437">
        <v>17.600000000000001</v>
      </c>
      <c r="AA123" s="2437">
        <v>19.399999999999999</v>
      </c>
      <c r="AB123" s="2437">
        <v>18.100000000000001</v>
      </c>
      <c r="AC123" s="2437">
        <v>15.7</v>
      </c>
      <c r="AD123" s="2437">
        <v>19.399999999999999</v>
      </c>
      <c r="AE123" s="2437">
        <v>19.2</v>
      </c>
      <c r="AF123" s="2437"/>
      <c r="AG123" s="623" t="s">
        <v>1081</v>
      </c>
    </row>
    <row r="124" spans="1:33" s="74" customFormat="1" ht="17.25" customHeight="1" thickBot="1" x14ac:dyDescent="0.25">
      <c r="A124" s="92"/>
      <c r="C124" s="1398" t="s">
        <v>1762</v>
      </c>
      <c r="D124" s="635"/>
      <c r="E124" s="1409"/>
      <c r="F124" s="1409"/>
      <c r="G124" s="1409"/>
      <c r="H124" s="1409"/>
      <c r="I124" s="1409"/>
      <c r="J124" s="635"/>
      <c r="K124" s="635"/>
      <c r="L124" s="635"/>
      <c r="M124" s="635"/>
      <c r="N124" s="635"/>
      <c r="O124" s="635"/>
      <c r="P124" s="635"/>
      <c r="Q124" s="635"/>
      <c r="R124" s="635"/>
      <c r="S124" s="635"/>
      <c r="T124" s="2439">
        <v>100</v>
      </c>
      <c r="U124" s="2439">
        <v>100</v>
      </c>
      <c r="V124" s="2439">
        <v>100</v>
      </c>
      <c r="W124" s="2439">
        <v>100</v>
      </c>
      <c r="X124" s="2439">
        <v>100</v>
      </c>
      <c r="Y124" s="2439">
        <v>100</v>
      </c>
      <c r="Z124" s="2439">
        <v>100</v>
      </c>
      <c r="AA124" s="2439">
        <v>100</v>
      </c>
      <c r="AB124" s="2439">
        <v>100</v>
      </c>
      <c r="AC124" s="2439">
        <v>100</v>
      </c>
      <c r="AD124" s="2439">
        <v>100</v>
      </c>
      <c r="AE124" s="2439">
        <v>100</v>
      </c>
      <c r="AF124" s="2439"/>
      <c r="AG124" s="627" t="s">
        <v>1082</v>
      </c>
    </row>
    <row r="125" spans="1:33" s="74" customFormat="1" ht="17.25" customHeight="1" x14ac:dyDescent="0.2">
      <c r="A125" s="92"/>
      <c r="C125" s="1325"/>
      <c r="D125" s="637"/>
      <c r="E125" s="1326"/>
      <c r="F125" s="1326"/>
      <c r="G125" s="1326"/>
      <c r="H125" s="1326"/>
      <c r="I125" s="1326"/>
      <c r="J125" s="637"/>
      <c r="K125" s="637"/>
      <c r="L125" s="637"/>
      <c r="M125" s="637"/>
      <c r="N125" s="637"/>
      <c r="O125" s="637"/>
      <c r="P125" s="637"/>
      <c r="Q125" s="637"/>
      <c r="R125" s="637"/>
      <c r="S125" s="637"/>
      <c r="T125" s="637"/>
      <c r="U125" s="637"/>
      <c r="V125" s="637"/>
      <c r="W125" s="637"/>
      <c r="X125" s="637"/>
      <c r="Y125" s="637"/>
      <c r="Z125" s="637"/>
      <c r="AA125" s="637"/>
      <c r="AB125" s="637"/>
      <c r="AC125" s="637"/>
      <c r="AD125" s="637"/>
      <c r="AE125" s="637"/>
      <c r="AF125" s="637"/>
      <c r="AG125" s="1327"/>
    </row>
    <row r="126" spans="1:33" s="74" customFormat="1" ht="17.25" customHeight="1" x14ac:dyDescent="0.2">
      <c r="A126" s="92"/>
      <c r="C126" s="1314"/>
      <c r="D126" s="249"/>
      <c r="E126" s="1119"/>
      <c r="F126" s="1119"/>
      <c r="G126" s="1119"/>
      <c r="H126" s="1119"/>
      <c r="I126" s="111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1130"/>
    </row>
    <row r="127" spans="1:33" s="74" customFormat="1" ht="17.25" customHeight="1" x14ac:dyDescent="0.2">
      <c r="A127" s="92"/>
      <c r="C127" s="779"/>
      <c r="D127" s="54"/>
      <c r="E127" s="54"/>
      <c r="F127" s="54"/>
      <c r="G127" s="54"/>
      <c r="H127" s="54"/>
      <c r="I127" s="54"/>
      <c r="J127" s="54"/>
      <c r="K127" s="54"/>
      <c r="L127" s="54"/>
      <c r="M127" s="54"/>
      <c r="N127" s="54"/>
      <c r="O127" s="54"/>
      <c r="P127" s="54"/>
      <c r="Q127" s="54"/>
      <c r="R127" s="54"/>
      <c r="S127" s="54"/>
      <c r="T127" s="1316"/>
      <c r="U127" s="54"/>
      <c r="V127" s="21"/>
      <c r="W127" s="21"/>
      <c r="X127" s="21"/>
      <c r="Y127" s="21"/>
      <c r="Z127" s="21"/>
      <c r="AA127" s="21"/>
      <c r="AB127" s="21"/>
      <c r="AC127" s="21"/>
      <c r="AD127" s="21"/>
      <c r="AE127" s="21"/>
      <c r="AF127" s="21"/>
      <c r="AG127" s="21"/>
    </row>
    <row r="128" spans="1:33" s="74" customFormat="1" ht="17.25" customHeight="1" x14ac:dyDescent="0.2">
      <c r="A128" s="92"/>
    </row>
    <row r="129" spans="1:21" s="74" customFormat="1" ht="17.25" customHeight="1" x14ac:dyDescent="0.2">
      <c r="A129" s="92"/>
    </row>
    <row r="131" spans="1:21" ht="18" customHeight="1" x14ac:dyDescent="0.2">
      <c r="C131" s="782"/>
      <c r="D131" s="287"/>
      <c r="E131" s="287"/>
      <c r="F131" s="287"/>
      <c r="G131" s="287"/>
      <c r="H131" s="287"/>
      <c r="I131" s="287"/>
      <c r="J131" s="287"/>
      <c r="K131" s="287"/>
      <c r="L131" s="287"/>
      <c r="M131" s="287"/>
      <c r="N131" s="274"/>
      <c r="O131" s="274"/>
      <c r="P131" s="274"/>
      <c r="Q131" s="274"/>
      <c r="R131" s="274"/>
      <c r="S131" s="274"/>
      <c r="T131" s="274"/>
      <c r="U131" s="274"/>
    </row>
  </sheetData>
  <mergeCells count="7">
    <mergeCell ref="Y3:AG4"/>
    <mergeCell ref="C6:C7"/>
    <mergeCell ref="C92:C93"/>
    <mergeCell ref="C49:C50"/>
    <mergeCell ref="AG6:AG7"/>
    <mergeCell ref="AG49:AG50"/>
    <mergeCell ref="AG92:AG93"/>
  </mergeCells>
  <phoneticPr fontId="11"/>
  <pageMargins left="0.70866141732283472" right="0.35433070866141736" top="0.59055118110236227" bottom="0.39370078740157483" header="0.51181102362204722" footer="0.31496062992125984"/>
  <pageSetup paperSize="9" scale="83" fitToWidth="2" pageOrder="overThenDown" orientation="portrait" r:id="rId1"/>
  <headerFooter alignWithMargins="0"/>
  <rowBreaks count="2" manualBreakCount="2">
    <brk id="45" max="16383" man="1"/>
    <brk id="88" max="16383" man="1"/>
  </rowBreaks>
  <colBreaks count="1" manualBreakCount="1">
    <brk id="24" min="2" max="12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H128"/>
  <sheetViews>
    <sheetView view="pageBreakPreview" zoomScale="75" zoomScaleNormal="75" zoomScaleSheetLayoutView="100" workbookViewId="0">
      <selection activeCell="AJ4" sqref="AJ4"/>
    </sheetView>
  </sheetViews>
  <sheetFormatPr defaultRowHeight="18" customHeight="1" x14ac:dyDescent="0.2"/>
  <cols>
    <col min="1" max="2" width="2.69921875" style="20" customWidth="1"/>
    <col min="3" max="3" width="28.69921875" style="20" customWidth="1"/>
    <col min="4" max="9" width="8.69921875" style="20" hidden="1" customWidth="1"/>
    <col min="10" max="14" width="8.5" style="20" hidden="1" customWidth="1"/>
    <col min="15" max="19" width="10.19921875" style="20" hidden="1" customWidth="1"/>
    <col min="20" max="31" width="11.69921875" style="20" customWidth="1"/>
    <col min="32" max="32" width="11.69921875" style="20" hidden="1" customWidth="1"/>
    <col min="33" max="33" width="4.69921875" style="20" customWidth="1"/>
    <col min="34" max="16384" width="8.796875" style="20"/>
  </cols>
  <sheetData>
    <row r="1" spans="1:34" s="240" customFormat="1" ht="12.95" customHeight="1" x14ac:dyDescent="0.15">
      <c r="A1" s="2398" t="str">
        <f>目次!$N$1</f>
        <v>平成</v>
      </c>
      <c r="B1" s="2398">
        <f>目次!$O$1</f>
        <v>1988</v>
      </c>
      <c r="C1" s="131"/>
      <c r="D1" s="455">
        <f>F1-1</f>
        <v>8</v>
      </c>
      <c r="E1" s="455">
        <f>F1-1</f>
        <v>8</v>
      </c>
      <c r="F1" s="455">
        <f>G1-1</f>
        <v>9</v>
      </c>
      <c r="G1" s="455">
        <f t="shared" ref="G1:M1" si="0">H1-1</f>
        <v>10</v>
      </c>
      <c r="H1" s="455">
        <f t="shared" si="0"/>
        <v>11</v>
      </c>
      <c r="I1" s="455">
        <f t="shared" si="0"/>
        <v>12</v>
      </c>
      <c r="J1" s="455">
        <f t="shared" si="0"/>
        <v>13</v>
      </c>
      <c r="K1" s="455">
        <f t="shared" si="0"/>
        <v>14</v>
      </c>
      <c r="L1" s="455">
        <f t="shared" si="0"/>
        <v>15</v>
      </c>
      <c r="M1" s="455">
        <f t="shared" si="0"/>
        <v>16</v>
      </c>
      <c r="N1" s="455">
        <f>O1-1</f>
        <v>17</v>
      </c>
      <c r="O1" s="455">
        <f>P1-1</f>
        <v>18</v>
      </c>
      <c r="P1" s="445">
        <v>19</v>
      </c>
      <c r="Q1" s="445">
        <v>20</v>
      </c>
      <c r="R1" s="445">
        <v>21</v>
      </c>
      <c r="S1" s="445">
        <v>22</v>
      </c>
      <c r="T1" s="445">
        <v>23</v>
      </c>
      <c r="U1" s="445">
        <v>24</v>
      </c>
      <c r="V1" s="445">
        <v>25</v>
      </c>
      <c r="W1" s="445">
        <v>26</v>
      </c>
      <c r="X1" s="445">
        <v>27</v>
      </c>
      <c r="Y1" s="445">
        <v>28</v>
      </c>
      <c r="Z1" s="445">
        <v>29</v>
      </c>
      <c r="AA1" s="445">
        <v>30</v>
      </c>
      <c r="AB1" s="445">
        <v>31</v>
      </c>
      <c r="AC1" s="445">
        <v>32</v>
      </c>
      <c r="AD1" s="445">
        <v>33</v>
      </c>
      <c r="AE1" s="445">
        <v>34</v>
      </c>
      <c r="AF1" s="2466"/>
    </row>
    <row r="2" spans="1:34" s="240" customFormat="1" ht="12.95" customHeight="1" x14ac:dyDescent="0.15">
      <c r="A2" s="2398" t="str">
        <f>目次!$N$2</f>
        <v>令和</v>
      </c>
      <c r="B2" s="2398">
        <f>目次!$O$2</f>
        <v>2018</v>
      </c>
      <c r="C2" s="131"/>
      <c r="D2" s="455" t="str">
        <f t="shared" ref="D2:O2" si="1">"H"&amp;D1</f>
        <v>H8</v>
      </c>
      <c r="E2" s="455" t="str">
        <f>"H"&amp;E1</f>
        <v>H8</v>
      </c>
      <c r="F2" s="455" t="str">
        <f>"H"&amp;F1</f>
        <v>H9</v>
      </c>
      <c r="G2" s="455" t="str">
        <f t="shared" si="1"/>
        <v>H10</v>
      </c>
      <c r="H2" s="455" t="str">
        <f t="shared" si="1"/>
        <v>H11</v>
      </c>
      <c r="I2" s="455" t="str">
        <f t="shared" si="1"/>
        <v>H12</v>
      </c>
      <c r="J2" s="519" t="str">
        <f t="shared" si="1"/>
        <v>H13</v>
      </c>
      <c r="K2" s="519" t="str">
        <f t="shared" si="1"/>
        <v>H14</v>
      </c>
      <c r="L2" s="519" t="str">
        <f t="shared" si="1"/>
        <v>H15</v>
      </c>
      <c r="M2" s="519" t="str">
        <f t="shared" si="1"/>
        <v>H16</v>
      </c>
      <c r="N2" s="519" t="str">
        <f t="shared" si="1"/>
        <v>H17</v>
      </c>
      <c r="O2" s="519" t="str">
        <f t="shared" si="1"/>
        <v>H18</v>
      </c>
      <c r="P2" s="520" t="str">
        <f t="shared" ref="P2:Y2" si="2">"H"&amp;P1</f>
        <v>H19</v>
      </c>
      <c r="Q2" s="520" t="str">
        <f t="shared" si="2"/>
        <v>H20</v>
      </c>
      <c r="R2" s="520" t="str">
        <f t="shared" si="2"/>
        <v>H21</v>
      </c>
      <c r="S2" s="520" t="str">
        <f t="shared" si="2"/>
        <v>H22</v>
      </c>
      <c r="T2" s="520" t="str">
        <f t="shared" si="2"/>
        <v>H23</v>
      </c>
      <c r="U2" s="520" t="str">
        <f t="shared" si="2"/>
        <v>H24</v>
      </c>
      <c r="V2" s="520" t="str">
        <f t="shared" si="2"/>
        <v>H25</v>
      </c>
      <c r="W2" s="520" t="str">
        <f t="shared" si="2"/>
        <v>H26</v>
      </c>
      <c r="X2" s="520" t="str">
        <f t="shared" si="2"/>
        <v>H27</v>
      </c>
      <c r="Y2" s="520" t="str">
        <f t="shared" si="2"/>
        <v>H28</v>
      </c>
      <c r="Z2" s="520" t="str">
        <f>"H"&amp;Z1</f>
        <v>H29</v>
      </c>
      <c r="AA2" s="520" t="str">
        <f>"H"&amp;AA1</f>
        <v>H30</v>
      </c>
      <c r="AB2" s="520" t="str">
        <f>"R"&amp;AB1-30</f>
        <v>R1</v>
      </c>
      <c r="AC2" s="520" t="str">
        <f>"R"&amp;AC1-30</f>
        <v>R2</v>
      </c>
      <c r="AD2" s="520" t="str">
        <f>"R"&amp;AD1-30</f>
        <v>R3</v>
      </c>
      <c r="AE2" s="520" t="str">
        <f>"R"&amp;AE1-30</f>
        <v>R4</v>
      </c>
      <c r="AF2" s="2467"/>
    </row>
    <row r="3" spans="1:34" ht="24.95" customHeight="1" x14ac:dyDescent="0.2">
      <c r="A3" s="2398" t="str">
        <f>目次!$N$3</f>
        <v/>
      </c>
      <c r="B3" s="2398" t="str">
        <f>目次!$O$3</f>
        <v/>
      </c>
      <c r="C3" s="662" t="s">
        <v>745</v>
      </c>
      <c r="D3" s="58"/>
      <c r="E3" s="58"/>
      <c r="F3" s="58"/>
      <c r="G3" s="58"/>
      <c r="H3" s="58"/>
      <c r="I3" s="58"/>
      <c r="J3" s="58"/>
      <c r="K3" s="1004"/>
      <c r="L3" s="1004"/>
      <c r="M3" s="1004"/>
      <c r="N3" s="1004"/>
      <c r="O3" s="1004"/>
      <c r="P3" s="1296"/>
      <c r="Q3" s="1296"/>
      <c r="R3" s="1296"/>
      <c r="S3" s="1296"/>
      <c r="T3" s="1549"/>
      <c r="U3" s="1549"/>
      <c r="V3" s="1549"/>
      <c r="W3" s="1549"/>
      <c r="X3" s="1549"/>
      <c r="Y3" s="1549"/>
      <c r="Z3" s="1549"/>
      <c r="AA3" s="1549"/>
      <c r="AB3" s="1549"/>
      <c r="AC3" s="2236"/>
      <c r="AD3" s="2401"/>
      <c r="AE3" s="2401"/>
      <c r="AF3" s="2401"/>
      <c r="AG3" s="1549"/>
    </row>
    <row r="4" spans="1:34" ht="21.75" customHeight="1" x14ac:dyDescent="0.2">
      <c r="C4" s="58"/>
      <c r="D4" s="58"/>
      <c r="E4" s="58"/>
      <c r="F4" s="58"/>
      <c r="G4" s="58"/>
      <c r="H4" s="58"/>
      <c r="I4" s="58"/>
      <c r="J4" s="58"/>
      <c r="K4" s="1004"/>
      <c r="L4" s="1004"/>
      <c r="M4" s="1004"/>
      <c r="N4" s="1004"/>
      <c r="O4" s="1004"/>
      <c r="P4" s="1296"/>
      <c r="Q4" s="1296"/>
      <c r="R4" s="1296"/>
      <c r="S4" s="1549"/>
      <c r="T4" s="1549"/>
      <c r="U4" s="1549"/>
      <c r="V4" s="1549"/>
      <c r="W4" s="1549"/>
      <c r="X4" s="1549"/>
      <c r="Y4" s="1549"/>
      <c r="Z4" s="1549"/>
      <c r="AA4" s="1549"/>
      <c r="AB4" s="1549"/>
      <c r="AC4" s="2236"/>
      <c r="AD4" s="2401"/>
      <c r="AE4" s="2401"/>
      <c r="AF4" s="2401"/>
      <c r="AG4" s="1549"/>
    </row>
    <row r="5" spans="1:34" ht="17.25" customHeight="1" x14ac:dyDescent="0.15">
      <c r="C5" s="1420" t="s">
        <v>1831</v>
      </c>
      <c r="E5" s="660" t="s">
        <v>1359</v>
      </c>
      <c r="F5" s="228"/>
      <c r="G5" s="228"/>
      <c r="H5" s="621"/>
      <c r="I5" s="54"/>
      <c r="J5" s="660" t="s">
        <v>1359</v>
      </c>
      <c r="K5" s="143"/>
      <c r="L5" s="143"/>
      <c r="M5" s="143"/>
      <c r="N5" s="143"/>
      <c r="O5" s="660" t="s">
        <v>1359</v>
      </c>
      <c r="P5" s="143"/>
      <c r="Q5" s="143"/>
      <c r="R5" s="143"/>
      <c r="S5" s="143"/>
      <c r="T5" s="660" t="s">
        <v>1359</v>
      </c>
      <c r="U5" s="2817" t="s">
        <v>1608</v>
      </c>
      <c r="V5" s="2817"/>
      <c r="W5" s="2817"/>
      <c r="X5" s="1297" t="s">
        <v>202</v>
      </c>
      <c r="Y5" s="1297" t="s">
        <v>202</v>
      </c>
      <c r="Z5" s="1297" t="s">
        <v>202</v>
      </c>
      <c r="AA5" s="1297" t="s">
        <v>202</v>
      </c>
      <c r="AB5" s="1297"/>
      <c r="AC5" s="1297"/>
      <c r="AD5" s="1297"/>
      <c r="AE5" s="1297"/>
      <c r="AF5" s="1297"/>
      <c r="AG5" s="1297" t="s">
        <v>1608</v>
      </c>
      <c r="AH5" s="1297"/>
    </row>
    <row r="6" spans="1:34" s="74" customFormat="1" ht="17.25" customHeight="1" x14ac:dyDescent="0.2">
      <c r="C6" s="2812" t="s">
        <v>1422</v>
      </c>
      <c r="D6" s="481" t="str">
        <f t="shared" ref="D6:N6" si="3">"平成"&amp;D$1&amp;"年度"</f>
        <v>平成8年度</v>
      </c>
      <c r="E6" s="895" t="str">
        <f t="shared" si="3"/>
        <v>平成8年度</v>
      </c>
      <c r="F6" s="895" t="str">
        <f t="shared" si="3"/>
        <v>平成9年度</v>
      </c>
      <c r="G6" s="895" t="str">
        <f t="shared" si="3"/>
        <v>平成10年度</v>
      </c>
      <c r="H6" s="896" t="str">
        <f t="shared" si="3"/>
        <v>平成11年度</v>
      </c>
      <c r="I6" s="910" t="str">
        <f t="shared" si="3"/>
        <v>平成12年度</v>
      </c>
      <c r="J6" s="526" t="str">
        <f t="shared" si="3"/>
        <v>平成13年度</v>
      </c>
      <c r="K6" s="526" t="str">
        <f t="shared" si="3"/>
        <v>平成14年度</v>
      </c>
      <c r="L6" s="864" t="str">
        <f t="shared" si="3"/>
        <v>平成15年度</v>
      </c>
      <c r="M6" s="526" t="str">
        <f t="shared" si="3"/>
        <v>平成16年度</v>
      </c>
      <c r="N6" s="526" t="str">
        <f t="shared" si="3"/>
        <v>平成17年度</v>
      </c>
      <c r="O6" s="864" t="str">
        <f>"平成"&amp;O$1&amp;"年度"</f>
        <v>平成18年度</v>
      </c>
      <c r="P6" s="481" t="str">
        <f>"平成"&amp;P$1&amp;"年度"</f>
        <v>平成19年度</v>
      </c>
      <c r="Q6" s="481" t="str">
        <f>"平成"&amp;Q$1&amp;"年度"</f>
        <v>平成20年度</v>
      </c>
      <c r="R6" s="526" t="str">
        <f>"平成"&amp;R$1&amp;"年度"</f>
        <v>平成21年度</v>
      </c>
      <c r="S6" s="526" t="str">
        <f>"平成"&amp;S$1&amp;"年度"</f>
        <v>平成22年度</v>
      </c>
      <c r="T6" s="526" t="s">
        <v>489</v>
      </c>
      <c r="U6" s="864" t="s">
        <v>1232</v>
      </c>
      <c r="V6" s="481" t="s">
        <v>2147</v>
      </c>
      <c r="W6" s="526" t="s">
        <v>414</v>
      </c>
      <c r="X6" s="526" t="s">
        <v>168</v>
      </c>
      <c r="Y6" s="481" t="s">
        <v>428</v>
      </c>
      <c r="Z6" s="481" t="s">
        <v>1668</v>
      </c>
      <c r="AA6" s="481" t="s">
        <v>1677</v>
      </c>
      <c r="AB6" s="526" t="s">
        <v>1776</v>
      </c>
      <c r="AC6" s="526" t="s">
        <v>2148</v>
      </c>
      <c r="AD6" s="526" t="s">
        <v>2149</v>
      </c>
      <c r="AE6" s="526" t="s">
        <v>2150</v>
      </c>
      <c r="AF6" s="2460"/>
      <c r="AG6" s="2760" t="s">
        <v>1242</v>
      </c>
    </row>
    <row r="7" spans="1:34" s="74" customFormat="1" ht="17.25" customHeight="1" x14ac:dyDescent="0.2">
      <c r="C7" s="2813"/>
      <c r="D7" s="482">
        <f t="shared" ref="D7:N7" si="4">1988+D$1</f>
        <v>1996</v>
      </c>
      <c r="E7" s="897">
        <f t="shared" si="4"/>
        <v>1996</v>
      </c>
      <c r="F7" s="897">
        <f t="shared" si="4"/>
        <v>1997</v>
      </c>
      <c r="G7" s="897">
        <f t="shared" si="4"/>
        <v>1998</v>
      </c>
      <c r="H7" s="898">
        <f t="shared" si="4"/>
        <v>1999</v>
      </c>
      <c r="I7" s="911">
        <f t="shared" si="4"/>
        <v>2000</v>
      </c>
      <c r="J7" s="527">
        <f t="shared" si="4"/>
        <v>2001</v>
      </c>
      <c r="K7" s="527">
        <f t="shared" si="4"/>
        <v>2002</v>
      </c>
      <c r="L7" s="865">
        <f t="shared" si="4"/>
        <v>2003</v>
      </c>
      <c r="M7" s="529">
        <f t="shared" si="4"/>
        <v>2004</v>
      </c>
      <c r="N7" s="527">
        <f t="shared" si="4"/>
        <v>2005</v>
      </c>
      <c r="O7" s="865">
        <f>1988+O$1</f>
        <v>2006</v>
      </c>
      <c r="P7" s="482">
        <f>1988+P$1</f>
        <v>2007</v>
      </c>
      <c r="Q7" s="482">
        <f>1988+Q$1</f>
        <v>2008</v>
      </c>
      <c r="R7" s="529">
        <f>1988+R$1</f>
        <v>2009</v>
      </c>
      <c r="S7" s="527">
        <f>1988+S$1</f>
        <v>2010</v>
      </c>
      <c r="T7" s="527">
        <v>2011</v>
      </c>
      <c r="U7" s="865">
        <v>2012</v>
      </c>
      <c r="V7" s="482">
        <v>2013</v>
      </c>
      <c r="W7" s="529">
        <v>2014</v>
      </c>
      <c r="X7" s="527">
        <v>2015</v>
      </c>
      <c r="Y7" s="528">
        <v>2016</v>
      </c>
      <c r="Z7" s="528">
        <v>2017</v>
      </c>
      <c r="AA7" s="528">
        <v>2018</v>
      </c>
      <c r="AB7" s="528">
        <v>2019</v>
      </c>
      <c r="AC7" s="528">
        <v>2020</v>
      </c>
      <c r="AD7" s="528">
        <v>2021</v>
      </c>
      <c r="AE7" s="528">
        <v>2022</v>
      </c>
      <c r="AF7" s="2468"/>
      <c r="AG7" s="2761"/>
    </row>
    <row r="8" spans="1:34" s="74" customFormat="1" ht="17.25" customHeight="1" x14ac:dyDescent="0.2">
      <c r="C8" s="780" t="s">
        <v>1414</v>
      </c>
      <c r="D8" s="542"/>
      <c r="E8" s="912"/>
      <c r="F8" s="912"/>
      <c r="G8" s="912"/>
      <c r="H8" s="912"/>
      <c r="I8" s="912"/>
      <c r="J8" s="542"/>
      <c r="K8" s="542"/>
      <c r="L8" s="542"/>
      <c r="M8" s="542"/>
      <c r="N8" s="542"/>
      <c r="O8" s="542"/>
      <c r="P8" s="542"/>
      <c r="Q8" s="542"/>
      <c r="R8" s="542"/>
      <c r="S8" s="542"/>
      <c r="T8" s="542">
        <v>98.342650894354264</v>
      </c>
      <c r="U8" s="1422">
        <v>97.559313669353813</v>
      </c>
      <c r="V8" s="542">
        <v>97.74323014643933</v>
      </c>
      <c r="W8" s="542">
        <v>99.934182006939182</v>
      </c>
      <c r="X8" s="542">
        <v>99.924201261468383</v>
      </c>
      <c r="Y8" s="542">
        <v>99.758150964774543</v>
      </c>
      <c r="Z8" s="542">
        <v>100.29340421790005</v>
      </c>
      <c r="AA8" s="542">
        <v>100.83379574885258</v>
      </c>
      <c r="AB8" s="542">
        <v>101.49231435973216</v>
      </c>
      <c r="AC8" s="542">
        <v>101.49483919985582</v>
      </c>
      <c r="AD8" s="542">
        <v>102.73153603723631</v>
      </c>
      <c r="AE8" s="542">
        <v>105.91556290254631</v>
      </c>
      <c r="AF8" s="542"/>
      <c r="AG8" s="624" t="s">
        <v>1423</v>
      </c>
    </row>
    <row r="9" spans="1:34" s="74" customFormat="1" ht="17.25" customHeight="1" x14ac:dyDescent="0.2">
      <c r="C9" s="781" t="s">
        <v>1292</v>
      </c>
      <c r="D9" s="542"/>
      <c r="E9" s="912"/>
      <c r="F9" s="912"/>
      <c r="G9" s="912"/>
      <c r="H9" s="912"/>
      <c r="I9" s="912"/>
      <c r="J9" s="542"/>
      <c r="K9" s="542"/>
      <c r="L9" s="542"/>
      <c r="M9" s="542"/>
      <c r="N9" s="542"/>
      <c r="O9" s="542"/>
      <c r="P9" s="542"/>
      <c r="Q9" s="542"/>
      <c r="R9" s="542"/>
      <c r="S9" s="542"/>
      <c r="T9" s="542">
        <v>98.318946264835532</v>
      </c>
      <c r="U9" s="1422">
        <v>97.548026218320345</v>
      </c>
      <c r="V9" s="542">
        <v>97.735566116680843</v>
      </c>
      <c r="W9" s="542">
        <v>99.944766383494866</v>
      </c>
      <c r="X9" s="542">
        <v>99.930625042476805</v>
      </c>
      <c r="Y9" s="542">
        <v>99.769421395184139</v>
      </c>
      <c r="Z9" s="542">
        <v>100.30133819039393</v>
      </c>
      <c r="AA9" s="542">
        <v>100.8442965805032</v>
      </c>
      <c r="AB9" s="542">
        <v>101.52022699654906</v>
      </c>
      <c r="AC9" s="542">
        <v>101.53789394419057</v>
      </c>
      <c r="AD9" s="542">
        <v>102.7663098986225</v>
      </c>
      <c r="AE9" s="542">
        <v>105.96072352814065</v>
      </c>
      <c r="AF9" s="542"/>
      <c r="AG9" s="624" t="s">
        <v>1375</v>
      </c>
    </row>
    <row r="10" spans="1:34" s="74" customFormat="1" ht="17.25" customHeight="1" x14ac:dyDescent="0.2">
      <c r="C10" s="1391" t="s">
        <v>1755</v>
      </c>
      <c r="D10" s="542"/>
      <c r="E10" s="912"/>
      <c r="F10" s="912"/>
      <c r="G10" s="912"/>
      <c r="H10" s="912"/>
      <c r="I10" s="912"/>
      <c r="J10" s="542"/>
      <c r="K10" s="542"/>
      <c r="L10" s="542"/>
      <c r="M10" s="542"/>
      <c r="N10" s="542"/>
      <c r="O10" s="542"/>
      <c r="P10" s="542"/>
      <c r="Q10" s="542"/>
      <c r="R10" s="542"/>
      <c r="S10" s="542"/>
      <c r="T10" s="542">
        <v>93.800000000000011</v>
      </c>
      <c r="U10" s="1422">
        <v>93.200000000000017</v>
      </c>
      <c r="V10" s="542">
        <v>93.800000000000011</v>
      </c>
      <c r="W10" s="542">
        <v>97.899999999999991</v>
      </c>
      <c r="X10" s="542">
        <v>100.59999999999998</v>
      </c>
      <c r="Y10" s="542">
        <v>102.2</v>
      </c>
      <c r="Z10" s="542">
        <v>103.19999999999997</v>
      </c>
      <c r="AA10" s="542">
        <v>103.59999999999998</v>
      </c>
      <c r="AB10" s="542">
        <v>104.5</v>
      </c>
      <c r="AC10" s="542">
        <v>104.89999999999999</v>
      </c>
      <c r="AD10" s="542">
        <v>105.60000000000001</v>
      </c>
      <c r="AE10" s="542">
        <v>111.99999999999997</v>
      </c>
      <c r="AF10" s="542"/>
      <c r="AG10" s="624" t="s">
        <v>506</v>
      </c>
    </row>
    <row r="11" spans="1:34" s="74" customFormat="1" ht="17.25" customHeight="1" x14ac:dyDescent="0.2">
      <c r="C11" s="1391" t="s">
        <v>1251</v>
      </c>
      <c r="D11" s="542"/>
      <c r="E11" s="912"/>
      <c r="F11" s="912"/>
      <c r="G11" s="912"/>
      <c r="H11" s="912"/>
      <c r="I11" s="912"/>
      <c r="J11" s="542"/>
      <c r="K11" s="542"/>
      <c r="L11" s="542"/>
      <c r="M11" s="542"/>
      <c r="N11" s="542"/>
      <c r="O11" s="542"/>
      <c r="P11" s="542"/>
      <c r="Q11" s="542"/>
      <c r="R11" s="542"/>
      <c r="S11" s="542"/>
      <c r="T11" s="542">
        <v>97.500000000000014</v>
      </c>
      <c r="U11" s="1422">
        <v>97.100000000000023</v>
      </c>
      <c r="V11" s="542">
        <v>96.7</v>
      </c>
      <c r="W11" s="542">
        <v>100.2</v>
      </c>
      <c r="X11" s="542">
        <v>99.9</v>
      </c>
      <c r="Y11" s="542">
        <v>101</v>
      </c>
      <c r="Z11" s="542">
        <v>103</v>
      </c>
      <c r="AA11" s="542">
        <v>105.20000000000003</v>
      </c>
      <c r="AB11" s="542">
        <v>108.5</v>
      </c>
      <c r="AC11" s="542">
        <v>112.29999999999998</v>
      </c>
      <c r="AD11" s="542">
        <v>117.79999999999997</v>
      </c>
      <c r="AE11" s="542">
        <v>121.49999999999996</v>
      </c>
      <c r="AF11" s="542"/>
      <c r="AG11" s="624" t="s">
        <v>505</v>
      </c>
    </row>
    <row r="12" spans="1:34" s="74" customFormat="1" ht="17.25" customHeight="1" x14ac:dyDescent="0.2">
      <c r="C12" s="1391" t="s">
        <v>1252</v>
      </c>
      <c r="D12" s="542"/>
      <c r="E12" s="912"/>
      <c r="F12" s="912"/>
      <c r="G12" s="912"/>
      <c r="H12" s="912"/>
      <c r="I12" s="912"/>
      <c r="J12" s="542"/>
      <c r="K12" s="542"/>
      <c r="L12" s="542"/>
      <c r="M12" s="542"/>
      <c r="N12" s="542"/>
      <c r="O12" s="542"/>
      <c r="P12" s="542"/>
      <c r="Q12" s="542"/>
      <c r="R12" s="542"/>
      <c r="S12" s="542"/>
      <c r="T12" s="542">
        <v>95.200000000000045</v>
      </c>
      <c r="U12" s="1422">
        <v>95.30000000000004</v>
      </c>
      <c r="V12" s="542">
        <v>95.900000000000034</v>
      </c>
      <c r="W12" s="542">
        <v>98.900000000000048</v>
      </c>
      <c r="X12" s="542">
        <v>100.49999999999999</v>
      </c>
      <c r="Y12" s="542">
        <v>101.9</v>
      </c>
      <c r="Z12" s="542">
        <v>102.30000000000001</v>
      </c>
      <c r="AA12" s="542">
        <v>102.1</v>
      </c>
      <c r="AB12" s="542">
        <v>103.00000000000003</v>
      </c>
      <c r="AC12" s="542">
        <v>103.70000000000003</v>
      </c>
      <c r="AD12" s="542">
        <v>104.00000000000003</v>
      </c>
      <c r="AE12" s="542">
        <v>106.30000000000001</v>
      </c>
      <c r="AF12" s="542"/>
      <c r="AG12" s="624" t="s">
        <v>503</v>
      </c>
    </row>
    <row r="13" spans="1:34" s="74" customFormat="1" ht="17.25" customHeight="1" x14ac:dyDescent="0.2">
      <c r="C13" s="1391" t="s">
        <v>1836</v>
      </c>
      <c r="D13" s="542"/>
      <c r="E13" s="912"/>
      <c r="F13" s="912"/>
      <c r="G13" s="912"/>
      <c r="H13" s="912"/>
      <c r="I13" s="912"/>
      <c r="J13" s="542"/>
      <c r="K13" s="542"/>
      <c r="L13" s="542"/>
      <c r="M13" s="542"/>
      <c r="N13" s="542"/>
      <c r="O13" s="542"/>
      <c r="P13" s="542"/>
      <c r="Q13" s="542"/>
      <c r="R13" s="542"/>
      <c r="S13" s="542"/>
      <c r="T13" s="542">
        <v>100.79999999999998</v>
      </c>
      <c r="U13" s="1422">
        <v>100.49999999999999</v>
      </c>
      <c r="V13" s="542">
        <v>100.49999999999999</v>
      </c>
      <c r="W13" s="542">
        <v>100.70000000000002</v>
      </c>
      <c r="X13" s="542">
        <v>99.5</v>
      </c>
      <c r="Y13" s="542">
        <v>98.199999999999989</v>
      </c>
      <c r="Z13" s="542">
        <v>98.3</v>
      </c>
      <c r="AA13" s="542">
        <v>98.4</v>
      </c>
      <c r="AB13" s="542">
        <v>98.3</v>
      </c>
      <c r="AC13" s="542">
        <v>97.499999999999972</v>
      </c>
      <c r="AD13" s="542">
        <v>99.099999999999966</v>
      </c>
      <c r="AE13" s="542">
        <v>100.79999999999998</v>
      </c>
      <c r="AF13" s="542"/>
      <c r="AG13" s="624" t="s">
        <v>560</v>
      </c>
    </row>
    <row r="14" spans="1:34" s="74" customFormat="1" ht="17.25" customHeight="1" x14ac:dyDescent="0.2">
      <c r="C14" s="1391" t="s">
        <v>1254</v>
      </c>
      <c r="D14" s="542"/>
      <c r="E14" s="912"/>
      <c r="F14" s="912"/>
      <c r="G14" s="912"/>
      <c r="H14" s="912"/>
      <c r="I14" s="912"/>
      <c r="J14" s="542"/>
      <c r="K14" s="542"/>
      <c r="L14" s="542"/>
      <c r="M14" s="542"/>
      <c r="N14" s="542"/>
      <c r="O14" s="542"/>
      <c r="P14" s="542"/>
      <c r="Q14" s="542"/>
      <c r="R14" s="542"/>
      <c r="S14" s="542"/>
      <c r="T14" s="542">
        <v>104.80000000000003</v>
      </c>
      <c r="U14" s="1422">
        <v>98.90000000000002</v>
      </c>
      <c r="V14" s="542">
        <v>96.9</v>
      </c>
      <c r="W14" s="542">
        <v>99.9</v>
      </c>
      <c r="X14" s="542">
        <v>100</v>
      </c>
      <c r="Y14" s="542">
        <v>99.699999999999974</v>
      </c>
      <c r="Z14" s="542">
        <v>98.9</v>
      </c>
      <c r="AA14" s="542">
        <v>98.1</v>
      </c>
      <c r="AB14" s="542">
        <v>100.6</v>
      </c>
      <c r="AC14" s="542">
        <v>102.19999999999996</v>
      </c>
      <c r="AD14" s="542">
        <v>102.69999999999999</v>
      </c>
      <c r="AE14" s="542">
        <v>108.59999999999997</v>
      </c>
      <c r="AF14" s="542"/>
      <c r="AG14" s="624" t="s">
        <v>559</v>
      </c>
    </row>
    <row r="15" spans="1:34" s="74" customFormat="1" ht="17.25" customHeight="1" x14ac:dyDescent="0.2">
      <c r="C15" s="1391" t="s">
        <v>1253</v>
      </c>
      <c r="D15" s="542"/>
      <c r="E15" s="912"/>
      <c r="F15" s="912"/>
      <c r="G15" s="912"/>
      <c r="H15" s="912"/>
      <c r="I15" s="912"/>
      <c r="J15" s="542"/>
      <c r="K15" s="542"/>
      <c r="L15" s="542"/>
      <c r="M15" s="542"/>
      <c r="N15" s="542"/>
      <c r="O15" s="542"/>
      <c r="P15" s="542"/>
      <c r="Q15" s="542"/>
      <c r="R15" s="542"/>
      <c r="S15" s="542"/>
      <c r="T15" s="542">
        <v>99.500000000000014</v>
      </c>
      <c r="U15" s="1422">
        <v>99.4</v>
      </c>
      <c r="V15" s="542">
        <v>99.3</v>
      </c>
      <c r="W15" s="542">
        <v>99.900000000000034</v>
      </c>
      <c r="X15" s="542">
        <v>100.00000000000003</v>
      </c>
      <c r="Y15" s="542">
        <v>99.40000000000002</v>
      </c>
      <c r="Z15" s="542">
        <v>99.40000000000002</v>
      </c>
      <c r="AA15" s="542">
        <v>98.5</v>
      </c>
      <c r="AB15" s="542">
        <v>98.800000000000011</v>
      </c>
      <c r="AC15" s="542">
        <v>98.6</v>
      </c>
      <c r="AD15" s="542">
        <v>98.100000000000023</v>
      </c>
      <c r="AE15" s="542">
        <v>97.100000000000023</v>
      </c>
      <c r="AF15" s="542"/>
      <c r="AG15" s="624" t="s">
        <v>558</v>
      </c>
    </row>
    <row r="16" spans="1:34" s="74" customFormat="1" ht="17.25" customHeight="1" x14ac:dyDescent="0.2">
      <c r="C16" s="1391" t="s">
        <v>1255</v>
      </c>
      <c r="D16" s="542"/>
      <c r="E16" s="912"/>
      <c r="F16" s="912"/>
      <c r="G16" s="912"/>
      <c r="H16" s="912"/>
      <c r="I16" s="912"/>
      <c r="J16" s="542"/>
      <c r="K16" s="542"/>
      <c r="L16" s="542"/>
      <c r="M16" s="542"/>
      <c r="N16" s="542"/>
      <c r="O16" s="542"/>
      <c r="P16" s="542"/>
      <c r="Q16" s="542"/>
      <c r="R16" s="542"/>
      <c r="S16" s="542"/>
      <c r="T16" s="542">
        <v>98.100000000000009</v>
      </c>
      <c r="U16" s="1422">
        <v>98.199999999999989</v>
      </c>
      <c r="V16" s="542">
        <v>99.4</v>
      </c>
      <c r="W16" s="542">
        <v>102.89999999999999</v>
      </c>
      <c r="X16" s="542">
        <v>99.1</v>
      </c>
      <c r="Y16" s="542">
        <v>98.2</v>
      </c>
      <c r="Z16" s="542">
        <v>100.20000000000002</v>
      </c>
      <c r="AA16" s="542">
        <v>102.8</v>
      </c>
      <c r="AB16" s="542">
        <v>103.60000000000002</v>
      </c>
      <c r="AC16" s="542">
        <v>102.90000000000002</v>
      </c>
      <c r="AD16" s="542">
        <v>107.69999999999999</v>
      </c>
      <c r="AE16" s="542">
        <v>110.09999999999998</v>
      </c>
      <c r="AF16" s="542"/>
      <c r="AG16" s="624" t="s">
        <v>557</v>
      </c>
    </row>
    <row r="17" spans="3:33" s="74" customFormat="1" ht="17.25" customHeight="1" x14ac:dyDescent="0.2">
      <c r="C17" s="1391" t="s">
        <v>1756</v>
      </c>
      <c r="D17" s="542"/>
      <c r="E17" s="912"/>
      <c r="F17" s="912"/>
      <c r="G17" s="912"/>
      <c r="H17" s="912"/>
      <c r="I17" s="912"/>
      <c r="J17" s="542"/>
      <c r="K17" s="542"/>
      <c r="L17" s="542"/>
      <c r="M17" s="542"/>
      <c r="N17" s="542"/>
      <c r="O17" s="542"/>
      <c r="P17" s="542"/>
      <c r="Q17" s="542"/>
      <c r="R17" s="542"/>
      <c r="S17" s="542"/>
      <c r="T17" s="542">
        <v>101.70000000000002</v>
      </c>
      <c r="U17" s="1422">
        <v>97.90000000000002</v>
      </c>
      <c r="V17" s="542">
        <v>98.1</v>
      </c>
      <c r="W17" s="542">
        <v>99.5</v>
      </c>
      <c r="X17" s="542">
        <v>100.50000000000001</v>
      </c>
      <c r="Y17" s="542">
        <v>97.8</v>
      </c>
      <c r="Z17" s="542">
        <v>95.800000000000011</v>
      </c>
      <c r="AA17" s="542">
        <v>93.700000000000045</v>
      </c>
      <c r="AB17" s="542">
        <v>91.500000000000043</v>
      </c>
      <c r="AC17" s="542">
        <v>92.000000000000043</v>
      </c>
      <c r="AD17" s="542">
        <v>88.500000000000028</v>
      </c>
      <c r="AE17" s="542">
        <v>91.200000000000045</v>
      </c>
      <c r="AF17" s="542"/>
      <c r="AG17" s="624" t="s">
        <v>556</v>
      </c>
    </row>
    <row r="18" spans="3:33" s="74" customFormat="1" ht="17.25" customHeight="1" x14ac:dyDescent="0.2">
      <c r="C18" s="1391" t="s">
        <v>1764</v>
      </c>
      <c r="D18" s="542"/>
      <c r="E18" s="912"/>
      <c r="F18" s="912"/>
      <c r="G18" s="912"/>
      <c r="H18" s="912"/>
      <c r="I18" s="912"/>
      <c r="J18" s="542"/>
      <c r="K18" s="542"/>
      <c r="L18" s="542"/>
      <c r="M18" s="542"/>
      <c r="N18" s="542"/>
      <c r="O18" s="542"/>
      <c r="P18" s="542"/>
      <c r="Q18" s="542"/>
      <c r="R18" s="542"/>
      <c r="S18" s="542"/>
      <c r="T18" s="542">
        <v>97.09999999999998</v>
      </c>
      <c r="U18" s="1422">
        <v>96.699999999999989</v>
      </c>
      <c r="V18" s="542">
        <v>96.799999999999983</v>
      </c>
      <c r="W18" s="542">
        <v>99.500000000000014</v>
      </c>
      <c r="X18" s="542">
        <v>100.1</v>
      </c>
      <c r="Y18" s="542">
        <v>100.9</v>
      </c>
      <c r="Z18" s="542">
        <v>101.09999999999997</v>
      </c>
      <c r="AA18" s="542">
        <v>101.89999999999999</v>
      </c>
      <c r="AB18" s="542">
        <v>103.49999999999999</v>
      </c>
      <c r="AC18" s="542">
        <v>104.89999999999998</v>
      </c>
      <c r="AD18" s="542">
        <v>106.69999999999997</v>
      </c>
      <c r="AE18" s="542">
        <v>108.69999999999997</v>
      </c>
      <c r="AF18" s="542"/>
      <c r="AG18" s="624" t="s">
        <v>555</v>
      </c>
    </row>
    <row r="19" spans="3:33" s="74" customFormat="1" ht="17.25" customHeight="1" x14ac:dyDescent="0.2">
      <c r="C19" s="1391" t="s">
        <v>1758</v>
      </c>
      <c r="D19" s="542"/>
      <c r="E19" s="912"/>
      <c r="F19" s="912"/>
      <c r="G19" s="912"/>
      <c r="H19" s="912"/>
      <c r="I19" s="912"/>
      <c r="J19" s="542"/>
      <c r="K19" s="542"/>
      <c r="L19" s="542"/>
      <c r="M19" s="542"/>
      <c r="N19" s="542"/>
      <c r="O19" s="542"/>
      <c r="P19" s="542"/>
      <c r="Q19" s="542"/>
      <c r="R19" s="542"/>
      <c r="S19" s="542"/>
      <c r="T19" s="542">
        <v>99.6</v>
      </c>
      <c r="U19" s="1422">
        <v>98.2</v>
      </c>
      <c r="V19" s="542">
        <v>98</v>
      </c>
      <c r="W19" s="542">
        <v>99.500000000000028</v>
      </c>
      <c r="X19" s="542">
        <v>100</v>
      </c>
      <c r="Y19" s="542">
        <v>99.500000000000028</v>
      </c>
      <c r="Z19" s="542">
        <v>99.999999999999972</v>
      </c>
      <c r="AA19" s="542">
        <v>100</v>
      </c>
      <c r="AB19" s="542">
        <v>99.499999999999986</v>
      </c>
      <c r="AC19" s="542">
        <v>100</v>
      </c>
      <c r="AD19" s="542">
        <v>102.1</v>
      </c>
      <c r="AE19" s="542">
        <v>103.70000000000002</v>
      </c>
      <c r="AF19" s="542"/>
      <c r="AG19" s="624" t="s">
        <v>554</v>
      </c>
    </row>
    <row r="20" spans="3:33" s="74" customFormat="1" ht="17.25" customHeight="1" x14ac:dyDescent="0.2">
      <c r="C20" s="1391" t="s">
        <v>1759</v>
      </c>
      <c r="D20" s="542"/>
      <c r="E20" s="912"/>
      <c r="F20" s="912"/>
      <c r="G20" s="912"/>
      <c r="H20" s="912"/>
      <c r="I20" s="912"/>
      <c r="J20" s="542"/>
      <c r="K20" s="542"/>
      <c r="L20" s="542"/>
      <c r="M20" s="542"/>
      <c r="N20" s="542"/>
      <c r="O20" s="542"/>
      <c r="P20" s="542"/>
      <c r="Q20" s="542"/>
      <c r="R20" s="542"/>
      <c r="S20" s="542"/>
      <c r="T20" s="542">
        <v>94.6</v>
      </c>
      <c r="U20" s="1422">
        <v>94.800000000000011</v>
      </c>
      <c r="V20" s="542">
        <v>94.600000000000009</v>
      </c>
      <c r="W20" s="542">
        <v>98.6</v>
      </c>
      <c r="X20" s="542">
        <v>100.29999999999998</v>
      </c>
      <c r="Y20" s="542">
        <v>101.1</v>
      </c>
      <c r="Z20" s="542">
        <v>101.6</v>
      </c>
      <c r="AA20" s="542">
        <v>102.8</v>
      </c>
      <c r="AB20" s="542">
        <v>104.59999999999998</v>
      </c>
      <c r="AC20" s="542">
        <v>105</v>
      </c>
      <c r="AD20" s="542">
        <v>106.20000000000003</v>
      </c>
      <c r="AE20" s="542">
        <v>111.20000000000002</v>
      </c>
      <c r="AF20" s="542"/>
      <c r="AG20" s="624" t="s">
        <v>522</v>
      </c>
    </row>
    <row r="21" spans="3:33" s="74" customFormat="1" ht="17.25" customHeight="1" x14ac:dyDescent="0.2">
      <c r="C21" s="1391" t="s">
        <v>1712</v>
      </c>
      <c r="D21" s="542"/>
      <c r="E21" s="912"/>
      <c r="F21" s="912"/>
      <c r="G21" s="912"/>
      <c r="H21" s="912"/>
      <c r="I21" s="912"/>
      <c r="J21" s="542"/>
      <c r="K21" s="542"/>
      <c r="L21" s="542"/>
      <c r="M21" s="542"/>
      <c r="N21" s="542"/>
      <c r="O21" s="542"/>
      <c r="P21" s="542"/>
      <c r="Q21" s="542"/>
      <c r="R21" s="542"/>
      <c r="S21" s="542"/>
      <c r="T21" s="542">
        <v>103.30000000000001</v>
      </c>
      <c r="U21" s="1422">
        <v>100.60000000000002</v>
      </c>
      <c r="V21" s="542">
        <v>99.600000000000009</v>
      </c>
      <c r="W21" s="542">
        <v>99.700000000000017</v>
      </c>
      <c r="X21" s="542">
        <v>100.2</v>
      </c>
      <c r="Y21" s="542">
        <v>101.1</v>
      </c>
      <c r="Z21" s="542">
        <v>102.79999999999998</v>
      </c>
      <c r="AA21" s="542">
        <v>104.89999999999998</v>
      </c>
      <c r="AB21" s="542">
        <v>106.19999999999996</v>
      </c>
      <c r="AC21" s="542">
        <v>103.99999999999996</v>
      </c>
      <c r="AD21" s="542">
        <v>104.49999999999993</v>
      </c>
      <c r="AE21" s="542">
        <v>109.79999999999994</v>
      </c>
      <c r="AF21" s="542"/>
      <c r="AG21" s="624" t="s">
        <v>523</v>
      </c>
    </row>
    <row r="22" spans="3:33" s="74" customFormat="1" ht="17.25" customHeight="1" x14ac:dyDescent="0.2">
      <c r="C22" s="1391" t="s">
        <v>1763</v>
      </c>
      <c r="D22" s="542"/>
      <c r="E22" s="912"/>
      <c r="F22" s="912"/>
      <c r="G22" s="912"/>
      <c r="H22" s="912"/>
      <c r="I22" s="912"/>
      <c r="J22" s="542"/>
      <c r="K22" s="542"/>
      <c r="L22" s="542"/>
      <c r="M22" s="542"/>
      <c r="N22" s="542"/>
      <c r="O22" s="542"/>
      <c r="P22" s="542"/>
      <c r="Q22" s="542"/>
      <c r="R22" s="542"/>
      <c r="S22" s="542"/>
      <c r="T22" s="542">
        <v>96.40000000000002</v>
      </c>
      <c r="U22" s="1422">
        <v>95.90000000000002</v>
      </c>
      <c r="V22" s="542">
        <v>96.800000000000011</v>
      </c>
      <c r="W22" s="542">
        <v>99.6</v>
      </c>
      <c r="X22" s="542">
        <v>99.9</v>
      </c>
      <c r="Y22" s="542">
        <v>99.9</v>
      </c>
      <c r="Z22" s="542">
        <v>100.4</v>
      </c>
      <c r="AA22" s="542">
        <v>101</v>
      </c>
      <c r="AB22" s="542">
        <v>102.4</v>
      </c>
      <c r="AC22" s="542">
        <v>103.30000000000001</v>
      </c>
      <c r="AD22" s="542">
        <v>104.70000000000002</v>
      </c>
      <c r="AE22" s="542">
        <v>108</v>
      </c>
      <c r="AF22" s="542"/>
      <c r="AG22" s="624" t="s">
        <v>1714</v>
      </c>
    </row>
    <row r="23" spans="3:33" s="74" customFormat="1" ht="17.25" customHeight="1" x14ac:dyDescent="0.2">
      <c r="C23" s="781" t="s">
        <v>465</v>
      </c>
      <c r="D23" s="542"/>
      <c r="E23" s="912"/>
      <c r="F23" s="912"/>
      <c r="G23" s="912"/>
      <c r="H23" s="912"/>
      <c r="I23" s="912"/>
      <c r="J23" s="542"/>
      <c r="K23" s="542"/>
      <c r="L23" s="542"/>
      <c r="M23" s="542"/>
      <c r="N23" s="542"/>
      <c r="O23" s="542"/>
      <c r="P23" s="542"/>
      <c r="Q23" s="542"/>
      <c r="R23" s="542"/>
      <c r="S23" s="542"/>
      <c r="T23" s="542">
        <v>99.6</v>
      </c>
      <c r="U23" s="1422">
        <v>98.2</v>
      </c>
      <c r="V23" s="542">
        <v>98.200000000000017</v>
      </c>
      <c r="W23" s="542">
        <v>99.40000000000002</v>
      </c>
      <c r="X23" s="542">
        <v>99.600000000000009</v>
      </c>
      <c r="Y23" s="542">
        <v>99.200000000000017</v>
      </c>
      <c r="Z23" s="542">
        <v>99.9</v>
      </c>
      <c r="AA23" s="542">
        <v>100.30000000000001</v>
      </c>
      <c r="AB23" s="542">
        <v>100.10000000000001</v>
      </c>
      <c r="AC23" s="542">
        <v>99.500000000000028</v>
      </c>
      <c r="AD23" s="542">
        <v>101.10000000000004</v>
      </c>
      <c r="AE23" s="542">
        <v>103.8</v>
      </c>
      <c r="AF23" s="542"/>
      <c r="AG23" s="624" t="s">
        <v>1075</v>
      </c>
    </row>
    <row r="24" spans="3:33" s="74" customFormat="1" ht="17.25" customHeight="1" x14ac:dyDescent="0.2">
      <c r="C24" s="1393" t="s">
        <v>1760</v>
      </c>
      <c r="D24" s="1310"/>
      <c r="E24" s="1323"/>
      <c r="F24" s="1323"/>
      <c r="G24" s="1323"/>
      <c r="H24" s="1323"/>
      <c r="I24" s="1323"/>
      <c r="J24" s="1310"/>
      <c r="K24" s="1310"/>
      <c r="L24" s="1310"/>
      <c r="M24" s="1310"/>
      <c r="N24" s="1310"/>
      <c r="O24" s="1310"/>
      <c r="P24" s="1310"/>
      <c r="Q24" s="1310"/>
      <c r="R24" s="1310"/>
      <c r="S24" s="1310"/>
      <c r="T24" s="1310">
        <v>99.5</v>
      </c>
      <c r="U24" s="1423">
        <v>98.700000000000017</v>
      </c>
      <c r="V24" s="1310">
        <v>98.399999999999991</v>
      </c>
      <c r="W24" s="1310">
        <v>100.19999999999997</v>
      </c>
      <c r="X24" s="1310">
        <v>100</v>
      </c>
      <c r="Y24" s="1310">
        <v>99.600000000000023</v>
      </c>
      <c r="Z24" s="1310">
        <v>100.2</v>
      </c>
      <c r="AA24" s="1310">
        <v>100.40000000000002</v>
      </c>
      <c r="AB24" s="1310">
        <v>100.80000000000003</v>
      </c>
      <c r="AC24" s="1310">
        <v>99.900000000000034</v>
      </c>
      <c r="AD24" s="1310">
        <v>100.9</v>
      </c>
      <c r="AE24" s="1310">
        <v>102.30000000000001</v>
      </c>
      <c r="AF24" s="1310"/>
      <c r="AG24" s="1324" t="s">
        <v>1433</v>
      </c>
    </row>
    <row r="25" spans="3:33" s="74" customFormat="1" ht="17.25" customHeight="1" x14ac:dyDescent="0.2">
      <c r="C25" s="1389" t="s">
        <v>1352</v>
      </c>
      <c r="D25" s="542"/>
      <c r="E25" s="912"/>
      <c r="F25" s="912"/>
      <c r="G25" s="912"/>
      <c r="H25" s="912"/>
      <c r="I25" s="912"/>
      <c r="J25" s="542"/>
      <c r="K25" s="542"/>
      <c r="L25" s="542"/>
      <c r="M25" s="542"/>
      <c r="N25" s="542"/>
      <c r="O25" s="542"/>
      <c r="P25" s="542"/>
      <c r="Q25" s="542"/>
      <c r="R25" s="542"/>
      <c r="S25" s="542"/>
      <c r="T25" s="542">
        <v>96.913992314062241</v>
      </c>
      <c r="U25" s="1422">
        <v>96.599303453749116</v>
      </c>
      <c r="V25" s="542">
        <v>97.779066533416781</v>
      </c>
      <c r="W25" s="542">
        <v>99.569365954517892</v>
      </c>
      <c r="X25" s="542">
        <v>99.865849720870386</v>
      </c>
      <c r="Y25" s="542">
        <v>99.234527378901532</v>
      </c>
      <c r="Z25" s="542">
        <v>100.30842921931887</v>
      </c>
      <c r="AA25" s="542">
        <v>101.38011684649362</v>
      </c>
      <c r="AB25" s="542">
        <v>101.91809410861809</v>
      </c>
      <c r="AC25" s="542">
        <v>101.96410414801527</v>
      </c>
      <c r="AD25" s="542">
        <v>105.16016244400592</v>
      </c>
      <c r="AE25" s="542">
        <v>110.2604434761562</v>
      </c>
      <c r="AF25" s="542"/>
      <c r="AG25" s="623" t="s">
        <v>1076</v>
      </c>
    </row>
    <row r="26" spans="3:33" s="74" customFormat="1" ht="17.25" customHeight="1" x14ac:dyDescent="0.2">
      <c r="C26" s="1389" t="s">
        <v>1291</v>
      </c>
      <c r="D26" s="542"/>
      <c r="E26" s="912"/>
      <c r="F26" s="912"/>
      <c r="G26" s="912"/>
      <c r="H26" s="912"/>
      <c r="I26" s="912"/>
      <c r="J26" s="542"/>
      <c r="K26" s="542"/>
      <c r="L26" s="542"/>
      <c r="M26" s="542"/>
      <c r="N26" s="542"/>
      <c r="O26" s="542"/>
      <c r="P26" s="542"/>
      <c r="Q26" s="542"/>
      <c r="R26" s="542"/>
      <c r="S26" s="542"/>
      <c r="T26" s="542">
        <v>96.921481169597101</v>
      </c>
      <c r="U26" s="1422">
        <v>96.608647375589058</v>
      </c>
      <c r="V26" s="542">
        <v>97.736608935876248</v>
      </c>
      <c r="W26" s="542">
        <v>99.554403460585135</v>
      </c>
      <c r="X26" s="542">
        <v>99.887864614804116</v>
      </c>
      <c r="Y26" s="542">
        <v>99.256727308887449</v>
      </c>
      <c r="Z26" s="542">
        <v>100.27621557934457</v>
      </c>
      <c r="AA26" s="542">
        <v>101.37511713680894</v>
      </c>
      <c r="AB26" s="542">
        <v>102.02663035046615</v>
      </c>
      <c r="AC26" s="542">
        <v>101.88606378394243</v>
      </c>
      <c r="AD26" s="542">
        <v>105.36781161446216</v>
      </c>
      <c r="AE26" s="542">
        <v>110.02200012863462</v>
      </c>
      <c r="AF26" s="542"/>
      <c r="AG26" s="624" t="s">
        <v>577</v>
      </c>
    </row>
    <row r="27" spans="3:33" s="74" customFormat="1" ht="17.25" customHeight="1" x14ac:dyDescent="0.2">
      <c r="C27" s="1389" t="s">
        <v>433</v>
      </c>
      <c r="D27" s="542"/>
      <c r="E27" s="912"/>
      <c r="F27" s="912"/>
      <c r="G27" s="912"/>
      <c r="H27" s="912"/>
      <c r="I27" s="912"/>
      <c r="J27" s="542"/>
      <c r="K27" s="542"/>
      <c r="L27" s="542"/>
      <c r="M27" s="542"/>
      <c r="N27" s="542"/>
      <c r="O27" s="542"/>
      <c r="P27" s="542"/>
      <c r="Q27" s="542"/>
      <c r="R27" s="542"/>
      <c r="S27" s="542"/>
      <c r="T27" s="542">
        <v>97.254371702019043</v>
      </c>
      <c r="U27" s="1422">
        <v>96.917175194485537</v>
      </c>
      <c r="V27" s="542">
        <v>97.986195340405075</v>
      </c>
      <c r="W27" s="542">
        <v>99.548804167392717</v>
      </c>
      <c r="X27" s="542">
        <v>99.9</v>
      </c>
      <c r="Y27" s="542">
        <v>99.216261370001078</v>
      </c>
      <c r="Z27" s="542">
        <v>100.16282909542259</v>
      </c>
      <c r="AA27" s="542">
        <v>101.16526384021765</v>
      </c>
      <c r="AB27" s="542">
        <v>101.66120282261811</v>
      </c>
      <c r="AC27" s="542">
        <v>101.41276501930831</v>
      </c>
      <c r="AD27" s="542">
        <v>104.88877695597469</v>
      </c>
      <c r="AE27" s="542">
        <v>109.4792186308064</v>
      </c>
      <c r="AF27" s="542"/>
      <c r="AG27" s="624" t="s">
        <v>506</v>
      </c>
    </row>
    <row r="28" spans="3:33" s="74" customFormat="1" ht="17.25" customHeight="1" x14ac:dyDescent="0.2">
      <c r="C28" s="1389" t="s">
        <v>435</v>
      </c>
      <c r="D28" s="542"/>
      <c r="E28" s="912"/>
      <c r="F28" s="912"/>
      <c r="G28" s="912"/>
      <c r="H28" s="912"/>
      <c r="I28" s="912"/>
      <c r="J28" s="542"/>
      <c r="K28" s="542"/>
      <c r="L28" s="542"/>
      <c r="M28" s="542"/>
      <c r="N28" s="542"/>
      <c r="O28" s="542"/>
      <c r="P28" s="542"/>
      <c r="Q28" s="542"/>
      <c r="R28" s="542"/>
      <c r="S28" s="542"/>
      <c r="T28" s="542">
        <v>94.7</v>
      </c>
      <c r="U28" s="1422">
        <v>94.2</v>
      </c>
      <c r="V28" s="542">
        <v>96.4</v>
      </c>
      <c r="W28" s="542">
        <v>99.800000000000011</v>
      </c>
      <c r="X28" s="542">
        <v>99.9</v>
      </c>
      <c r="Y28" s="542">
        <v>99.8</v>
      </c>
      <c r="Z28" s="542">
        <v>101.59999999999998</v>
      </c>
      <c r="AA28" s="542">
        <v>103.2</v>
      </c>
      <c r="AB28" s="542">
        <v>104.80000000000001</v>
      </c>
      <c r="AC28" s="542">
        <v>105.40000000000003</v>
      </c>
      <c r="AD28" s="542">
        <v>113.40000000000006</v>
      </c>
      <c r="AE28" s="542">
        <v>119.20000000000006</v>
      </c>
      <c r="AF28" s="542"/>
      <c r="AG28" s="624" t="s">
        <v>1077</v>
      </c>
    </row>
    <row r="29" spans="3:33" s="74" customFormat="1" ht="17.25" customHeight="1" x14ac:dyDescent="0.2">
      <c r="C29" s="1389" t="s">
        <v>436</v>
      </c>
      <c r="D29" s="542"/>
      <c r="E29" s="912"/>
      <c r="F29" s="912"/>
      <c r="G29" s="912"/>
      <c r="H29" s="912"/>
      <c r="I29" s="912"/>
      <c r="J29" s="542"/>
      <c r="K29" s="542"/>
      <c r="L29" s="542"/>
      <c r="M29" s="542"/>
      <c r="N29" s="542"/>
      <c r="O29" s="542"/>
      <c r="P29" s="542"/>
      <c r="Q29" s="542"/>
      <c r="R29" s="542"/>
      <c r="S29" s="542"/>
      <c r="T29" s="542">
        <v>97.800000000000011</v>
      </c>
      <c r="U29" s="1422">
        <v>97.5</v>
      </c>
      <c r="V29" s="542">
        <v>98.3</v>
      </c>
      <c r="W29" s="542">
        <v>99.499999999999986</v>
      </c>
      <c r="X29" s="542">
        <v>99.9</v>
      </c>
      <c r="Y29" s="542">
        <v>99.09999999999998</v>
      </c>
      <c r="Z29" s="542">
        <v>99.899999999999991</v>
      </c>
      <c r="AA29" s="542">
        <v>100.8</v>
      </c>
      <c r="AB29" s="542">
        <v>101.09999999999997</v>
      </c>
      <c r="AC29" s="542">
        <v>100.69999999999999</v>
      </c>
      <c r="AD29" s="542">
        <v>103.39999999999998</v>
      </c>
      <c r="AE29" s="542">
        <v>107.79999999999997</v>
      </c>
      <c r="AF29" s="542"/>
      <c r="AG29" s="624" t="s">
        <v>1078</v>
      </c>
    </row>
    <row r="30" spans="3:33" s="74" customFormat="1" ht="17.25" customHeight="1" x14ac:dyDescent="0.2">
      <c r="C30" s="1389" t="s">
        <v>434</v>
      </c>
      <c r="D30" s="542"/>
      <c r="E30" s="912"/>
      <c r="F30" s="912"/>
      <c r="G30" s="912"/>
      <c r="H30" s="912"/>
      <c r="I30" s="912"/>
      <c r="J30" s="542"/>
      <c r="K30" s="542"/>
      <c r="L30" s="542"/>
      <c r="M30" s="542"/>
      <c r="N30" s="542"/>
      <c r="O30" s="542"/>
      <c r="P30" s="542"/>
      <c r="Q30" s="542"/>
      <c r="R30" s="542"/>
      <c r="S30" s="542"/>
      <c r="T30" s="542">
        <v>94.657685978458872</v>
      </c>
      <c r="U30" s="1422">
        <v>94.507001496153592</v>
      </c>
      <c r="V30" s="542">
        <v>95.996081881448475</v>
      </c>
      <c r="W30" s="542">
        <v>99.594944385457865</v>
      </c>
      <c r="X30" s="542">
        <v>99.8</v>
      </c>
      <c r="Y30" s="542">
        <v>99.551929437314229</v>
      </c>
      <c r="Z30" s="542">
        <v>101.11705504444085</v>
      </c>
      <c r="AA30" s="542">
        <v>102.89443959070654</v>
      </c>
      <c r="AB30" s="542">
        <v>104.51630303865218</v>
      </c>
      <c r="AC30" s="542">
        <v>104.94815066824744</v>
      </c>
      <c r="AD30" s="542">
        <v>108.47196748070616</v>
      </c>
      <c r="AE30" s="542">
        <v>113.54381829676359</v>
      </c>
      <c r="AF30" s="542"/>
      <c r="AG30" s="624" t="s">
        <v>505</v>
      </c>
    </row>
    <row r="31" spans="3:33" s="74" customFormat="1" ht="17.25" customHeight="1" x14ac:dyDescent="0.2">
      <c r="C31" s="1389" t="s">
        <v>437</v>
      </c>
      <c r="D31" s="542"/>
      <c r="E31" s="912"/>
      <c r="F31" s="912"/>
      <c r="G31" s="912"/>
      <c r="H31" s="912"/>
      <c r="I31" s="912"/>
      <c r="J31" s="542"/>
      <c r="K31" s="542"/>
      <c r="L31" s="542"/>
      <c r="M31" s="542"/>
      <c r="N31" s="542"/>
      <c r="O31" s="542"/>
      <c r="P31" s="542"/>
      <c r="Q31" s="542"/>
      <c r="R31" s="542"/>
      <c r="S31" s="542"/>
      <c r="T31" s="542">
        <v>94.799999999999983</v>
      </c>
      <c r="U31" s="1422">
        <v>94.3</v>
      </c>
      <c r="V31" s="542">
        <v>96.300000000000011</v>
      </c>
      <c r="W31" s="542">
        <v>99.899999999999991</v>
      </c>
      <c r="X31" s="542">
        <v>99.799999999999983</v>
      </c>
      <c r="Y31" s="542">
        <v>99.500000000000028</v>
      </c>
      <c r="Z31" s="542">
        <v>101.2</v>
      </c>
      <c r="AA31" s="542">
        <v>102.99999999999999</v>
      </c>
      <c r="AB31" s="542">
        <v>105.10000000000002</v>
      </c>
      <c r="AC31" s="542">
        <v>105.59999999999998</v>
      </c>
      <c r="AD31" s="542">
        <v>111.1</v>
      </c>
      <c r="AE31" s="542">
        <v>117.8</v>
      </c>
      <c r="AF31" s="542"/>
      <c r="AG31" s="624" t="s">
        <v>1077</v>
      </c>
    </row>
    <row r="32" spans="3:33" s="74" customFormat="1" ht="17.25" customHeight="1" x14ac:dyDescent="0.2">
      <c r="C32" s="1389" t="s">
        <v>436</v>
      </c>
      <c r="D32" s="542"/>
      <c r="E32" s="912"/>
      <c r="F32" s="912"/>
      <c r="G32" s="912"/>
      <c r="H32" s="912"/>
      <c r="I32" s="912"/>
      <c r="J32" s="542"/>
      <c r="K32" s="542"/>
      <c r="L32" s="542"/>
      <c r="M32" s="542"/>
      <c r="N32" s="542"/>
      <c r="O32" s="542"/>
      <c r="P32" s="542"/>
      <c r="Q32" s="542"/>
      <c r="R32" s="542"/>
      <c r="S32" s="542"/>
      <c r="T32" s="542">
        <v>96.799999999999955</v>
      </c>
      <c r="U32" s="1422">
        <v>96.399999999999963</v>
      </c>
      <c r="V32" s="542">
        <v>97.69999999999996</v>
      </c>
      <c r="W32" s="542">
        <v>99.499999999999986</v>
      </c>
      <c r="X32" s="542">
        <v>99.8</v>
      </c>
      <c r="Y32" s="542">
        <v>99.2</v>
      </c>
      <c r="Z32" s="542">
        <v>100.50000000000003</v>
      </c>
      <c r="AA32" s="542">
        <v>102.10000000000004</v>
      </c>
      <c r="AB32" s="542">
        <v>103.00000000000004</v>
      </c>
      <c r="AC32" s="542">
        <v>102.90000000000003</v>
      </c>
      <c r="AD32" s="542">
        <v>106.40000000000005</v>
      </c>
      <c r="AE32" s="542">
        <v>111.10000000000007</v>
      </c>
      <c r="AF32" s="542"/>
      <c r="AG32" s="624" t="s">
        <v>1078</v>
      </c>
    </row>
    <row r="33" spans="3:33" s="74" customFormat="1" ht="17.25" customHeight="1" x14ac:dyDescent="0.2">
      <c r="C33" s="1389" t="s">
        <v>1761</v>
      </c>
      <c r="D33" s="542"/>
      <c r="E33" s="912"/>
      <c r="F33" s="912"/>
      <c r="G33" s="912"/>
      <c r="H33" s="912"/>
      <c r="I33" s="912"/>
      <c r="J33" s="542"/>
      <c r="K33" s="542"/>
      <c r="L33" s="542"/>
      <c r="M33" s="542"/>
      <c r="N33" s="542"/>
      <c r="O33" s="542"/>
      <c r="P33" s="542"/>
      <c r="Q33" s="542"/>
      <c r="R33" s="542"/>
      <c r="S33" s="542"/>
      <c r="T33" s="542">
        <v>94.400000000000034</v>
      </c>
      <c r="U33" s="1422">
        <v>94.300000000000011</v>
      </c>
      <c r="V33" s="542">
        <v>95.800000000000011</v>
      </c>
      <c r="W33" s="542">
        <v>99.6</v>
      </c>
      <c r="X33" s="542">
        <v>99.800000000000011</v>
      </c>
      <c r="Y33" s="542">
        <v>99.600000000000009</v>
      </c>
      <c r="Z33" s="542">
        <v>101.20000000000002</v>
      </c>
      <c r="AA33" s="542">
        <v>103.00000000000003</v>
      </c>
      <c r="AB33" s="542">
        <v>104.70000000000003</v>
      </c>
      <c r="AC33" s="542">
        <v>105.20000000000003</v>
      </c>
      <c r="AD33" s="542">
        <v>108.70000000000002</v>
      </c>
      <c r="AE33" s="542">
        <v>113.79999999999998</v>
      </c>
      <c r="AF33" s="542"/>
      <c r="AG33" s="624" t="s">
        <v>1079</v>
      </c>
    </row>
    <row r="34" spans="3:33" s="74" customFormat="1" ht="17.25" customHeight="1" x14ac:dyDescent="0.2">
      <c r="C34" s="1389" t="s">
        <v>1353</v>
      </c>
      <c r="D34" s="542"/>
      <c r="E34" s="912"/>
      <c r="F34" s="912"/>
      <c r="G34" s="912"/>
      <c r="H34" s="912"/>
      <c r="I34" s="912"/>
      <c r="J34" s="542"/>
      <c r="K34" s="542"/>
      <c r="L34" s="542"/>
      <c r="M34" s="542"/>
      <c r="N34" s="542"/>
      <c r="O34" s="542"/>
      <c r="P34" s="542"/>
      <c r="Q34" s="542"/>
      <c r="R34" s="542"/>
      <c r="S34" s="542"/>
      <c r="T34" s="542">
        <v>89.160252660861744</v>
      </c>
      <c r="U34" s="1422">
        <v>88.545349885327468</v>
      </c>
      <c r="V34" s="542">
        <v>95.867646705747646</v>
      </c>
      <c r="W34" s="542">
        <v>100.12779071509455</v>
      </c>
      <c r="X34" s="542">
        <v>99.044217850587998</v>
      </c>
      <c r="Y34" s="542">
        <v>98.446110971968949</v>
      </c>
      <c r="Z34" s="542">
        <v>103.62334857257119</v>
      </c>
      <c r="AA34" s="542">
        <v>103.48027621757696</v>
      </c>
      <c r="AB34" s="542">
        <v>99.17653814646205</v>
      </c>
      <c r="AC34" s="542">
        <v>93.840274331116518</v>
      </c>
      <c r="AD34" s="542">
        <v>105.36249588123898</v>
      </c>
      <c r="AE34" s="542">
        <v>118.86162861597731</v>
      </c>
      <c r="AF34" s="542"/>
      <c r="AG34" s="624" t="s">
        <v>1080</v>
      </c>
    </row>
    <row r="35" spans="3:33" s="74" customFormat="1" ht="17.25" customHeight="1" x14ac:dyDescent="0.2">
      <c r="C35" s="1389" t="s">
        <v>438</v>
      </c>
      <c r="D35" s="542"/>
      <c r="E35" s="912"/>
      <c r="F35" s="912"/>
      <c r="G35" s="912"/>
      <c r="H35" s="912"/>
      <c r="I35" s="912"/>
      <c r="J35" s="542"/>
      <c r="K35" s="542"/>
      <c r="L35" s="542"/>
      <c r="M35" s="542"/>
      <c r="N35" s="542"/>
      <c r="O35" s="542"/>
      <c r="P35" s="542"/>
      <c r="Q35" s="542"/>
      <c r="R35" s="542"/>
      <c r="S35" s="542"/>
      <c r="T35" s="542">
        <v>100.2</v>
      </c>
      <c r="U35" s="1422">
        <v>98.799999999999983</v>
      </c>
      <c r="V35" s="542">
        <v>101.6</v>
      </c>
      <c r="W35" s="542">
        <v>102</v>
      </c>
      <c r="X35" s="542">
        <v>98.700000000000017</v>
      </c>
      <c r="Y35" s="542">
        <v>96.500000000000014</v>
      </c>
      <c r="Z35" s="542">
        <v>99.300000000000011</v>
      </c>
      <c r="AA35" s="542">
        <v>100.40000000000002</v>
      </c>
      <c r="AB35" s="542">
        <v>98.09999999999998</v>
      </c>
      <c r="AC35" s="542">
        <v>96.999999999999986</v>
      </c>
      <c r="AD35" s="542">
        <v>107.89999999999998</v>
      </c>
      <c r="AE35" s="542">
        <v>119.49999999999999</v>
      </c>
      <c r="AF35" s="542"/>
      <c r="AG35" s="624" t="s">
        <v>506</v>
      </c>
    </row>
    <row r="36" spans="3:33" s="74" customFormat="1" ht="17.25" customHeight="1" x14ac:dyDescent="0.2">
      <c r="C36" s="1395" t="s">
        <v>1290</v>
      </c>
      <c r="D36" s="543"/>
      <c r="E36" s="913"/>
      <c r="F36" s="913"/>
      <c r="G36" s="913"/>
      <c r="H36" s="913"/>
      <c r="I36" s="913"/>
      <c r="J36" s="543"/>
      <c r="K36" s="543"/>
      <c r="L36" s="543"/>
      <c r="M36" s="543"/>
      <c r="N36" s="543"/>
      <c r="O36" s="543"/>
      <c r="P36" s="543"/>
      <c r="Q36" s="543"/>
      <c r="R36" s="543"/>
      <c r="S36" s="543"/>
      <c r="T36" s="543">
        <v>121.49999999999999</v>
      </c>
      <c r="U36" s="1424">
        <v>124.60000000000002</v>
      </c>
      <c r="V36" s="543">
        <v>138.10000000000002</v>
      </c>
      <c r="W36" s="543">
        <v>124.29999999999998</v>
      </c>
      <c r="X36" s="543">
        <v>94.6</v>
      </c>
      <c r="Y36" s="543">
        <v>95.400000000000034</v>
      </c>
      <c r="Z36" s="543">
        <v>107.79999999999998</v>
      </c>
      <c r="AA36" s="543">
        <v>120.7</v>
      </c>
      <c r="AB36" s="543">
        <v>111.89999999999998</v>
      </c>
      <c r="AC36" s="543">
        <v>99.099999999999966</v>
      </c>
      <c r="AD36" s="543">
        <v>136.09999999999997</v>
      </c>
      <c r="AE36" s="543">
        <v>166.79999999999998</v>
      </c>
      <c r="AF36" s="542"/>
      <c r="AG36" s="625" t="s">
        <v>505</v>
      </c>
    </row>
    <row r="37" spans="3:33" s="74" customFormat="1" ht="17.25" customHeight="1" thickBot="1" x14ac:dyDescent="0.25">
      <c r="C37" s="781" t="s">
        <v>700</v>
      </c>
      <c r="D37" s="542"/>
      <c r="E37" s="914"/>
      <c r="F37" s="914"/>
      <c r="G37" s="914"/>
      <c r="H37" s="914"/>
      <c r="I37" s="914"/>
      <c r="J37" s="682"/>
      <c r="K37" s="682"/>
      <c r="L37" s="682"/>
      <c r="M37" s="682"/>
      <c r="N37" s="682"/>
      <c r="O37" s="1416"/>
      <c r="P37" s="1416"/>
      <c r="Q37" s="1416"/>
      <c r="R37" s="1416"/>
      <c r="S37" s="1416"/>
      <c r="T37" s="1416" t="s">
        <v>630</v>
      </c>
      <c r="U37" s="1425" t="s">
        <v>630</v>
      </c>
      <c r="V37" s="1416" t="s">
        <v>630</v>
      </c>
      <c r="W37" s="1416" t="s">
        <v>630</v>
      </c>
      <c r="X37" s="1416" t="s">
        <v>630</v>
      </c>
      <c r="Y37" s="1416" t="s">
        <v>630</v>
      </c>
      <c r="Z37" s="1416" t="s">
        <v>630</v>
      </c>
      <c r="AA37" s="1416" t="s">
        <v>630</v>
      </c>
      <c r="AB37" s="1416" t="s">
        <v>630</v>
      </c>
      <c r="AC37" s="1416" t="s">
        <v>630</v>
      </c>
      <c r="AD37" s="1416" t="s">
        <v>630</v>
      </c>
      <c r="AE37" s="1416" t="s">
        <v>630</v>
      </c>
      <c r="AF37" s="2469"/>
      <c r="AG37" s="623" t="s">
        <v>1081</v>
      </c>
    </row>
    <row r="38" spans="3:33" s="74" customFormat="1" ht="17.25" customHeight="1" thickBot="1" x14ac:dyDescent="0.25">
      <c r="C38" s="1398" t="s">
        <v>1762</v>
      </c>
      <c r="D38" s="1429"/>
      <c r="E38" s="1430"/>
      <c r="F38" s="1430"/>
      <c r="G38" s="1430"/>
      <c r="H38" s="1430"/>
      <c r="I38" s="1430"/>
      <c r="J38" s="1429"/>
      <c r="K38" s="1429"/>
      <c r="L38" s="1429"/>
      <c r="M38" s="1429"/>
      <c r="N38" s="1429"/>
      <c r="O38" s="1429"/>
      <c r="P38" s="1429"/>
      <c r="Q38" s="1429"/>
      <c r="R38" s="1431"/>
      <c r="S38" s="1433"/>
      <c r="T38" s="1433">
        <v>96.415874902810216</v>
      </c>
      <c r="U38" s="1432">
        <v>96.419029077951308</v>
      </c>
      <c r="V38" s="1429">
        <v>96.756170548449191</v>
      </c>
      <c r="W38" s="1431">
        <v>98.48629753118972</v>
      </c>
      <c r="X38" s="1433">
        <v>99.981268845776825</v>
      </c>
      <c r="Y38" s="2558">
        <v>99.711487991663617</v>
      </c>
      <c r="Z38" s="1429">
        <v>99.266333363761419</v>
      </c>
      <c r="AA38" s="1429">
        <v>99.011141229510585</v>
      </c>
      <c r="AB38" s="1429">
        <v>99.222127962147653</v>
      </c>
      <c r="AC38" s="1429">
        <v>100.1842997717436</v>
      </c>
      <c r="AD38" s="1429">
        <v>99.268005555114229</v>
      </c>
      <c r="AE38" s="1429">
        <v>100.43734702894331</v>
      </c>
      <c r="AF38" s="2470"/>
      <c r="AG38" s="1364" t="s">
        <v>1082</v>
      </c>
    </row>
    <row r="39" spans="3:33" s="74" customFormat="1" ht="17.25" customHeight="1" x14ac:dyDescent="0.2">
      <c r="C39" s="1551"/>
      <c r="D39" s="1552"/>
      <c r="E39" s="1553"/>
      <c r="F39" s="1553"/>
      <c r="G39" s="1553"/>
      <c r="H39" s="1553"/>
      <c r="I39" s="1553"/>
      <c r="J39" s="1552"/>
      <c r="K39" s="1552"/>
      <c r="L39" s="1552"/>
      <c r="M39" s="1552"/>
      <c r="N39" s="1552"/>
      <c r="O39" s="1552"/>
      <c r="P39" s="1552"/>
      <c r="Q39" s="1552"/>
      <c r="R39" s="1552"/>
      <c r="S39" s="1552"/>
      <c r="T39" s="1552"/>
      <c r="U39" s="1552"/>
      <c r="V39" s="1552"/>
      <c r="W39" s="1552"/>
      <c r="X39" s="1552"/>
      <c r="Y39" s="1552"/>
      <c r="Z39" s="1552"/>
      <c r="AA39" s="1552"/>
      <c r="AB39" s="1552"/>
      <c r="AC39" s="1552"/>
      <c r="AD39" s="1552"/>
      <c r="AE39" s="1552"/>
      <c r="AF39" s="1552"/>
      <c r="AG39" s="1554"/>
    </row>
    <row r="40" spans="3:33" s="74" customFormat="1" ht="15" customHeight="1" x14ac:dyDescent="0.15">
      <c r="C40" s="287"/>
      <c r="D40" s="287"/>
      <c r="E40" s="287"/>
      <c r="F40" s="287"/>
      <c r="G40" s="287"/>
      <c r="H40" s="287"/>
      <c r="I40" s="287"/>
      <c r="J40" s="287"/>
    </row>
    <row r="41" spans="3:33" ht="25.5" customHeight="1" x14ac:dyDescent="0.2">
      <c r="C41" s="662" t="s">
        <v>1357</v>
      </c>
      <c r="D41" s="58"/>
      <c r="E41" s="58"/>
      <c r="F41" s="58"/>
      <c r="G41" s="58"/>
      <c r="H41" s="58"/>
      <c r="I41" s="58"/>
      <c r="J41" s="58"/>
      <c r="K41" s="58"/>
      <c r="L41" s="58"/>
      <c r="M41" s="58"/>
      <c r="N41" s="58"/>
      <c r="O41" s="58"/>
      <c r="P41" s="58"/>
      <c r="Q41" s="58"/>
      <c r="R41" s="58"/>
      <c r="S41" s="58"/>
      <c r="T41" s="58"/>
      <c r="U41" s="58"/>
    </row>
    <row r="42" spans="3:33" ht="11.25" customHeight="1" x14ac:dyDescent="0.2">
      <c r="C42" s="59"/>
      <c r="D42" s="58"/>
      <c r="E42" s="58"/>
      <c r="F42" s="58"/>
      <c r="G42" s="58"/>
      <c r="H42" s="58"/>
      <c r="I42" s="58"/>
      <c r="J42" s="58"/>
      <c r="K42" s="58"/>
      <c r="L42" s="58"/>
      <c r="M42" s="58"/>
      <c r="N42" s="58"/>
      <c r="O42" s="58"/>
      <c r="P42" s="58"/>
      <c r="Q42" s="58"/>
      <c r="R42" s="58"/>
      <c r="S42" s="58"/>
      <c r="T42" s="58"/>
      <c r="U42" s="58"/>
    </row>
    <row r="43" spans="3:33" s="62" customFormat="1" ht="17.25" x14ac:dyDescent="0.2">
      <c r="C43" s="1420" t="str">
        <f>C5</f>
        <v>平成27（2015）暦年＝100</v>
      </c>
      <c r="D43" s="64"/>
      <c r="E43" s="229"/>
      <c r="H43" s="64"/>
      <c r="I43" s="142"/>
      <c r="J43" s="229"/>
      <c r="K43" s="142"/>
      <c r="L43" s="142"/>
      <c r="M43" s="142"/>
      <c r="N43" s="142"/>
      <c r="O43" s="660"/>
      <c r="P43" s="142"/>
      <c r="Q43" s="142"/>
      <c r="R43" s="142"/>
      <c r="S43" s="142"/>
      <c r="T43" s="660" t="s">
        <v>1599</v>
      </c>
      <c r="U43" s="1043"/>
      <c r="V43" s="1043"/>
      <c r="W43" s="1054"/>
      <c r="X43" s="1054"/>
      <c r="Y43" s="1054"/>
      <c r="Z43" s="1054"/>
      <c r="AA43" s="1054"/>
      <c r="AB43" s="1054"/>
      <c r="AC43" s="1054"/>
      <c r="AD43" s="1054"/>
      <c r="AE43" s="1054"/>
      <c r="AF43" s="1054"/>
      <c r="AG43" s="1054" t="s">
        <v>1664</v>
      </c>
    </row>
    <row r="44" spans="3:33" s="74" customFormat="1" ht="17.25" customHeight="1" x14ac:dyDescent="0.2">
      <c r="C44" s="2815" t="s">
        <v>1422</v>
      </c>
      <c r="D44" s="481"/>
      <c r="E44" s="895"/>
      <c r="F44" s="895"/>
      <c r="G44" s="895"/>
      <c r="H44" s="895"/>
      <c r="I44" s="896"/>
      <c r="J44" s="526"/>
      <c r="K44" s="526"/>
      <c r="L44" s="864"/>
      <c r="M44" s="526"/>
      <c r="N44" s="526"/>
      <c r="O44" s="864"/>
      <c r="P44" s="481"/>
      <c r="Q44" s="481"/>
      <c r="R44" s="526"/>
      <c r="S44" s="526"/>
      <c r="T44" s="526" t="s">
        <v>489</v>
      </c>
      <c r="U44" s="864" t="s">
        <v>1232</v>
      </c>
      <c r="V44" s="481" t="s">
        <v>2147</v>
      </c>
      <c r="W44" s="526" t="s">
        <v>414</v>
      </c>
      <c r="X44" s="526" t="s">
        <v>168</v>
      </c>
      <c r="Y44" s="481" t="s">
        <v>428</v>
      </c>
      <c r="Z44" s="481" t="s">
        <v>1668</v>
      </c>
      <c r="AA44" s="481" t="s">
        <v>1677</v>
      </c>
      <c r="AB44" s="481" t="s">
        <v>1776</v>
      </c>
      <c r="AC44" s="481" t="s">
        <v>2148</v>
      </c>
      <c r="AD44" s="481" t="s">
        <v>2149</v>
      </c>
      <c r="AE44" s="481" t="s">
        <v>2150</v>
      </c>
      <c r="AF44" s="2471"/>
      <c r="AG44" s="2760" t="s">
        <v>1242</v>
      </c>
    </row>
    <row r="45" spans="3:33" s="74" customFormat="1" ht="17.25" customHeight="1" x14ac:dyDescent="0.2">
      <c r="C45" s="2816"/>
      <c r="D45" s="482"/>
      <c r="E45" s="897"/>
      <c r="F45" s="897"/>
      <c r="G45" s="897"/>
      <c r="H45" s="897"/>
      <c r="I45" s="903"/>
      <c r="J45" s="527"/>
      <c r="K45" s="527"/>
      <c r="L45" s="865"/>
      <c r="M45" s="529"/>
      <c r="N45" s="527"/>
      <c r="O45" s="865"/>
      <c r="P45" s="482"/>
      <c r="Q45" s="482"/>
      <c r="R45" s="529"/>
      <c r="S45" s="527"/>
      <c r="T45" s="527">
        <v>2011</v>
      </c>
      <c r="U45" s="865">
        <v>2012</v>
      </c>
      <c r="V45" s="482">
        <v>2013</v>
      </c>
      <c r="W45" s="529">
        <v>2014</v>
      </c>
      <c r="X45" s="527">
        <v>2015</v>
      </c>
      <c r="Y45" s="528">
        <v>2016</v>
      </c>
      <c r="Z45" s="482">
        <v>2017</v>
      </c>
      <c r="AA45" s="482">
        <v>2018</v>
      </c>
      <c r="AB45" s="482">
        <v>2019</v>
      </c>
      <c r="AC45" s="482">
        <v>2020</v>
      </c>
      <c r="AD45" s="482">
        <v>2021</v>
      </c>
      <c r="AE45" s="482">
        <v>2022</v>
      </c>
      <c r="AF45" s="2472"/>
      <c r="AG45" s="2761"/>
    </row>
    <row r="46" spans="3:33" s="74" customFormat="1" ht="17.25" customHeight="1" x14ac:dyDescent="0.2">
      <c r="C46" s="780" t="s">
        <v>1414</v>
      </c>
      <c r="D46" s="250"/>
      <c r="E46" s="904"/>
      <c r="F46" s="905"/>
      <c r="G46" s="905"/>
      <c r="H46" s="905"/>
      <c r="I46" s="906"/>
      <c r="J46" s="737"/>
      <c r="K46" s="248"/>
      <c r="L46" s="249"/>
      <c r="M46" s="996"/>
      <c r="N46" s="248"/>
      <c r="O46" s="1056"/>
      <c r="P46" s="247"/>
      <c r="Q46" s="247"/>
      <c r="R46" s="996"/>
      <c r="S46" s="248"/>
      <c r="T46" s="773" t="s">
        <v>71</v>
      </c>
      <c r="U46" s="2442">
        <v>-0.79653865121244172</v>
      </c>
      <c r="V46" s="2443">
        <v>0.18851760038907095</v>
      </c>
      <c r="W46" s="2444">
        <v>2.2415382192888078</v>
      </c>
      <c r="X46" s="2434">
        <v>-9.9873189236765469E-3</v>
      </c>
      <c r="Y46" s="2445">
        <v>-0.16617625619977927</v>
      </c>
      <c r="Z46" s="2443">
        <v>0.53655089629167652</v>
      </c>
      <c r="AA46" s="2443">
        <v>0.53881063781469063</v>
      </c>
      <c r="AB46" s="2443">
        <v>0.6530733133559341</v>
      </c>
      <c r="AC46" s="2443">
        <v>2.4877155867297773E-3</v>
      </c>
      <c r="AD46" s="2443">
        <v>1.2184824835726804</v>
      </c>
      <c r="AE46" s="2443">
        <v>3.0993665510422375</v>
      </c>
      <c r="AF46" s="2443"/>
      <c r="AG46" s="630" t="s">
        <v>1423</v>
      </c>
    </row>
    <row r="47" spans="3:33" s="74" customFormat="1" ht="17.25" customHeight="1" x14ac:dyDescent="0.2">
      <c r="C47" s="781" t="s">
        <v>1292</v>
      </c>
      <c r="D47" s="250"/>
      <c r="E47" s="904"/>
      <c r="F47" s="905"/>
      <c r="G47" s="905"/>
      <c r="H47" s="905"/>
      <c r="I47" s="906"/>
      <c r="J47" s="737"/>
      <c r="K47" s="248"/>
      <c r="L47" s="249"/>
      <c r="M47" s="996"/>
      <c r="N47" s="248"/>
      <c r="O47" s="1056"/>
      <c r="P47" s="247"/>
      <c r="Q47" s="247"/>
      <c r="R47" s="996"/>
      <c r="S47" s="248"/>
      <c r="T47" s="773" t="s">
        <v>71</v>
      </c>
      <c r="U47" s="2442">
        <v>-0.78410120917956627</v>
      </c>
      <c r="V47" s="2443">
        <v>0.19225391392416746</v>
      </c>
      <c r="W47" s="2444">
        <v>2.2603851950645959</v>
      </c>
      <c r="X47" s="2434">
        <v>-1.4149156108689276E-2</v>
      </c>
      <c r="Y47" s="2445">
        <v>-0.16131555989381541</v>
      </c>
      <c r="Z47" s="2443">
        <v>0.53314611608590301</v>
      </c>
      <c r="AA47" s="2443">
        <v>0.54132716462726993</v>
      </c>
      <c r="AB47" s="2443">
        <v>0.67027133805854788</v>
      </c>
      <c r="AC47" s="2443">
        <v>1.7402391783583049E-2</v>
      </c>
      <c r="AD47" s="2443">
        <v>1.2098103542576011</v>
      </c>
      <c r="AE47" s="2443">
        <v>3.1084249621003091</v>
      </c>
      <c r="AF47" s="2443"/>
      <c r="AG47" s="631" t="s">
        <v>1415</v>
      </c>
    </row>
    <row r="48" spans="3:33" s="74" customFormat="1" ht="17.25" customHeight="1" x14ac:dyDescent="0.2">
      <c r="C48" s="1391" t="s">
        <v>1755</v>
      </c>
      <c r="D48" s="250"/>
      <c r="E48" s="904"/>
      <c r="F48" s="905"/>
      <c r="G48" s="905"/>
      <c r="H48" s="905"/>
      <c r="I48" s="906"/>
      <c r="J48" s="737"/>
      <c r="K48" s="248"/>
      <c r="L48" s="249"/>
      <c r="M48" s="996"/>
      <c r="N48" s="248"/>
      <c r="O48" s="1056"/>
      <c r="P48" s="247"/>
      <c r="Q48" s="247"/>
      <c r="R48" s="996"/>
      <c r="S48" s="248"/>
      <c r="T48" s="773" t="s">
        <v>71</v>
      </c>
      <c r="U48" s="2442">
        <v>-0.63965884861406641</v>
      </c>
      <c r="V48" s="2443">
        <v>0.64377682403433667</v>
      </c>
      <c r="W48" s="2444">
        <v>4.3710021321961445</v>
      </c>
      <c r="X48" s="2434">
        <v>2.757916241062297</v>
      </c>
      <c r="Y48" s="2445">
        <v>1.5904572564612529</v>
      </c>
      <c r="Z48" s="2443">
        <v>0.97847358121327943</v>
      </c>
      <c r="AA48" s="2443">
        <v>0.38759689922480689</v>
      </c>
      <c r="AB48" s="2443">
        <v>0.86872586872588364</v>
      </c>
      <c r="AC48" s="2443">
        <v>0.382775119617218</v>
      </c>
      <c r="AD48" s="2443">
        <v>0.6673021925643674</v>
      </c>
      <c r="AE48" s="2443">
        <v>6.060606060606033</v>
      </c>
      <c r="AF48" s="2442"/>
      <c r="AG48" s="624" t="s">
        <v>506</v>
      </c>
    </row>
    <row r="49" spans="3:33" s="74" customFormat="1" ht="17.25" customHeight="1" x14ac:dyDescent="0.2">
      <c r="C49" s="1391" t="s">
        <v>1251</v>
      </c>
      <c r="D49" s="250"/>
      <c r="E49" s="904"/>
      <c r="F49" s="905"/>
      <c r="G49" s="905"/>
      <c r="H49" s="905"/>
      <c r="I49" s="906"/>
      <c r="J49" s="737"/>
      <c r="K49" s="248"/>
      <c r="L49" s="249"/>
      <c r="M49" s="996"/>
      <c r="N49" s="248"/>
      <c r="O49" s="1056"/>
      <c r="P49" s="247"/>
      <c r="Q49" s="247"/>
      <c r="R49" s="996"/>
      <c r="S49" s="248"/>
      <c r="T49" s="773" t="s">
        <v>71</v>
      </c>
      <c r="U49" s="2442">
        <v>-0.41025641025640436</v>
      </c>
      <c r="V49" s="2443">
        <v>-0.4119464469619194</v>
      </c>
      <c r="W49" s="2444">
        <v>3.6194415718717732</v>
      </c>
      <c r="X49" s="2434">
        <v>-0.29940119760478723</v>
      </c>
      <c r="Y49" s="2445">
        <v>1.1011011011010874</v>
      </c>
      <c r="Z49" s="2443">
        <v>1.980198019801982</v>
      </c>
      <c r="AA49" s="2443">
        <v>2.1359223300971175</v>
      </c>
      <c r="AB49" s="2443">
        <v>3.1368821292775406</v>
      </c>
      <c r="AC49" s="2443">
        <v>3.5023041474654182</v>
      </c>
      <c r="AD49" s="2443">
        <v>4.897595725734627</v>
      </c>
      <c r="AE49" s="2443">
        <v>3.1409168081494077</v>
      </c>
      <c r="AF49" s="2442"/>
      <c r="AG49" s="624" t="s">
        <v>505</v>
      </c>
    </row>
    <row r="50" spans="3:33" s="74" customFormat="1" ht="17.25" customHeight="1" x14ac:dyDescent="0.2">
      <c r="C50" s="1391" t="s">
        <v>1252</v>
      </c>
      <c r="D50" s="250"/>
      <c r="E50" s="904"/>
      <c r="F50" s="905"/>
      <c r="G50" s="905"/>
      <c r="H50" s="905"/>
      <c r="I50" s="906"/>
      <c r="J50" s="737"/>
      <c r="K50" s="248"/>
      <c r="L50" s="249"/>
      <c r="M50" s="996"/>
      <c r="N50" s="248"/>
      <c r="O50" s="1056"/>
      <c r="P50" s="247"/>
      <c r="Q50" s="247"/>
      <c r="R50" s="996"/>
      <c r="S50" s="248"/>
      <c r="T50" s="773" t="s">
        <v>71</v>
      </c>
      <c r="U50" s="2442">
        <v>0.10504201680672232</v>
      </c>
      <c r="V50" s="2443">
        <v>0.62959076600208608</v>
      </c>
      <c r="W50" s="2444">
        <v>3.1282586027111758</v>
      </c>
      <c r="X50" s="2434">
        <v>1.6177957532860887</v>
      </c>
      <c r="Y50" s="2445">
        <v>1.393034825870676</v>
      </c>
      <c r="Z50" s="2443">
        <v>0.39254170755642637</v>
      </c>
      <c r="AA50" s="2443">
        <v>-0.19550342130989495</v>
      </c>
      <c r="AB50" s="2443">
        <v>0.88148873653284276</v>
      </c>
      <c r="AC50" s="2443">
        <v>0.67961165048544547</v>
      </c>
      <c r="AD50" s="2443">
        <v>0.28929604628735728</v>
      </c>
      <c r="AE50" s="2443">
        <v>2.2115384615384537</v>
      </c>
      <c r="AF50" s="2442"/>
      <c r="AG50" s="624" t="s">
        <v>503</v>
      </c>
    </row>
    <row r="51" spans="3:33" s="74" customFormat="1" ht="17.25" customHeight="1" x14ac:dyDescent="0.2">
      <c r="C51" s="1391" t="s">
        <v>1836</v>
      </c>
      <c r="D51" s="250"/>
      <c r="E51" s="904"/>
      <c r="F51" s="905"/>
      <c r="G51" s="905"/>
      <c r="H51" s="905"/>
      <c r="I51" s="906"/>
      <c r="J51" s="737"/>
      <c r="K51" s="248"/>
      <c r="L51" s="249"/>
      <c r="M51" s="996"/>
      <c r="N51" s="248"/>
      <c r="O51" s="1056"/>
      <c r="P51" s="247"/>
      <c r="Q51" s="247"/>
      <c r="R51" s="996"/>
      <c r="S51" s="248"/>
      <c r="T51" s="773" t="s">
        <v>71</v>
      </c>
      <c r="U51" s="2442">
        <v>-0.29761904761904656</v>
      </c>
      <c r="V51" s="2443">
        <v>0</v>
      </c>
      <c r="W51" s="2444">
        <v>0.19900497512441717</v>
      </c>
      <c r="X51" s="2434">
        <v>-1.1916583912611856</v>
      </c>
      <c r="Y51" s="2445">
        <v>-1.3065326633165952</v>
      </c>
      <c r="Z51" s="2443">
        <v>0.10183299389003864</v>
      </c>
      <c r="AA51" s="2443">
        <v>0.10172939979655737</v>
      </c>
      <c r="AB51" s="2443">
        <v>-0.10162601626017009</v>
      </c>
      <c r="AC51" s="2443">
        <v>-0.81383519837235907</v>
      </c>
      <c r="AD51" s="2443">
        <v>1.6410256410256396</v>
      </c>
      <c r="AE51" s="2443">
        <v>1.7154389505550149</v>
      </c>
      <c r="AF51" s="2442"/>
      <c r="AG51" s="624" t="s">
        <v>560</v>
      </c>
    </row>
    <row r="52" spans="3:33" s="74" customFormat="1" ht="17.25" customHeight="1" x14ac:dyDescent="0.2">
      <c r="C52" s="1391" t="s">
        <v>1254</v>
      </c>
      <c r="D52" s="250"/>
      <c r="E52" s="904"/>
      <c r="F52" s="905"/>
      <c r="G52" s="905"/>
      <c r="H52" s="905"/>
      <c r="I52" s="906"/>
      <c r="J52" s="737"/>
      <c r="K52" s="248"/>
      <c r="L52" s="249"/>
      <c r="M52" s="996"/>
      <c r="N52" s="248"/>
      <c r="O52" s="1056"/>
      <c r="P52" s="247"/>
      <c r="Q52" s="247"/>
      <c r="R52" s="996"/>
      <c r="S52" s="248"/>
      <c r="T52" s="773" t="s">
        <v>71</v>
      </c>
      <c r="U52" s="2442">
        <v>-5.6297709923664119</v>
      </c>
      <c r="V52" s="2443">
        <v>-2.0222446916076997</v>
      </c>
      <c r="W52" s="2444">
        <v>3.0959752321981338</v>
      </c>
      <c r="X52" s="2434">
        <v>0.10010010010008674</v>
      </c>
      <c r="Y52" s="2445">
        <v>-0.30000000000002247</v>
      </c>
      <c r="Z52" s="2443">
        <v>-0.80240722166496914</v>
      </c>
      <c r="AA52" s="2443">
        <v>-0.80889787664308876</v>
      </c>
      <c r="AB52" s="2443">
        <v>2.5484199796126372</v>
      </c>
      <c r="AC52" s="2443">
        <v>1.5904572564612085</v>
      </c>
      <c r="AD52" s="2443">
        <v>0.48923679060668412</v>
      </c>
      <c r="AE52" s="2443">
        <v>5.7448880233690103</v>
      </c>
      <c r="AF52" s="2442"/>
      <c r="AG52" s="624" t="s">
        <v>559</v>
      </c>
    </row>
    <row r="53" spans="3:33" s="74" customFormat="1" ht="17.25" customHeight="1" x14ac:dyDescent="0.2">
      <c r="C53" s="1391" t="s">
        <v>1253</v>
      </c>
      <c r="D53" s="250"/>
      <c r="E53" s="904"/>
      <c r="F53" s="905"/>
      <c r="G53" s="905"/>
      <c r="H53" s="905"/>
      <c r="I53" s="906"/>
      <c r="J53" s="737"/>
      <c r="K53" s="248"/>
      <c r="L53" s="249"/>
      <c r="M53" s="996"/>
      <c r="N53" s="248"/>
      <c r="O53" s="1056"/>
      <c r="P53" s="247"/>
      <c r="Q53" s="247"/>
      <c r="R53" s="996"/>
      <c r="S53" s="248"/>
      <c r="T53" s="773" t="s">
        <v>71</v>
      </c>
      <c r="U53" s="2442">
        <v>-0.10050251256282783</v>
      </c>
      <c r="V53" s="2443">
        <v>-0.1006036217303885</v>
      </c>
      <c r="W53" s="2444">
        <v>0.60422960725079466</v>
      </c>
      <c r="X53" s="2434">
        <v>0.10010010010008674</v>
      </c>
      <c r="Y53" s="2445">
        <v>-0.60000000000001164</v>
      </c>
      <c r="Z53" s="2443">
        <v>0</v>
      </c>
      <c r="AA53" s="2443">
        <v>-0.90543259557346323</v>
      </c>
      <c r="AB53" s="2443">
        <v>0.30456852791880262</v>
      </c>
      <c r="AC53" s="2443">
        <v>-0.20242914979758941</v>
      </c>
      <c r="AD53" s="2443">
        <v>-0.50709939148070315</v>
      </c>
      <c r="AE53" s="2443">
        <v>-1.0193679918450549</v>
      </c>
      <c r="AF53" s="2442"/>
      <c r="AG53" s="624" t="s">
        <v>558</v>
      </c>
    </row>
    <row r="54" spans="3:33" s="74" customFormat="1" ht="17.25" customHeight="1" x14ac:dyDescent="0.2">
      <c r="C54" s="1391" t="s">
        <v>1255</v>
      </c>
      <c r="D54" s="250"/>
      <c r="E54" s="904"/>
      <c r="F54" s="905"/>
      <c r="G54" s="905"/>
      <c r="H54" s="905"/>
      <c r="I54" s="906"/>
      <c r="J54" s="737"/>
      <c r="K54" s="248"/>
      <c r="L54" s="249"/>
      <c r="M54" s="996"/>
      <c r="N54" s="248"/>
      <c r="O54" s="1056"/>
      <c r="P54" s="247"/>
      <c r="Q54" s="247"/>
      <c r="R54" s="996"/>
      <c r="S54" s="248"/>
      <c r="T54" s="773" t="s">
        <v>71</v>
      </c>
      <c r="U54" s="2442">
        <v>0.10193679918448773</v>
      </c>
      <c r="V54" s="2443">
        <v>1.2219959266802638</v>
      </c>
      <c r="W54" s="2444">
        <v>3.5211267605633756</v>
      </c>
      <c r="X54" s="2434">
        <v>-3.6929057337220628</v>
      </c>
      <c r="Y54" s="2445">
        <v>-0.90817356205852295</v>
      </c>
      <c r="Z54" s="2443">
        <v>2.0366598778004175</v>
      </c>
      <c r="AA54" s="2443">
        <v>2.5948103792414967</v>
      </c>
      <c r="AB54" s="2443">
        <v>0.77821011673153695</v>
      </c>
      <c r="AC54" s="2443">
        <v>-0.67567567567567988</v>
      </c>
      <c r="AD54" s="2443">
        <v>4.6647230320699506</v>
      </c>
      <c r="AE54" s="2443">
        <v>2.228412256267398</v>
      </c>
      <c r="AF54" s="2442"/>
      <c r="AG54" s="624" t="s">
        <v>557</v>
      </c>
    </row>
    <row r="55" spans="3:33" s="74" customFormat="1" ht="17.25" customHeight="1" x14ac:dyDescent="0.2">
      <c r="C55" s="1391" t="s">
        <v>1756</v>
      </c>
      <c r="D55" s="250"/>
      <c r="E55" s="904"/>
      <c r="F55" s="905"/>
      <c r="G55" s="905"/>
      <c r="H55" s="905"/>
      <c r="I55" s="906"/>
      <c r="J55" s="737"/>
      <c r="K55" s="248"/>
      <c r="L55" s="249"/>
      <c r="M55" s="996"/>
      <c r="N55" s="248"/>
      <c r="O55" s="1056"/>
      <c r="P55" s="247"/>
      <c r="Q55" s="247"/>
      <c r="R55" s="996"/>
      <c r="S55" s="248"/>
      <c r="T55" s="773" t="s">
        <v>71</v>
      </c>
      <c r="U55" s="2442">
        <v>-3.7364798426745338</v>
      </c>
      <c r="V55" s="2443">
        <v>0.20429009193052572</v>
      </c>
      <c r="W55" s="2444">
        <v>1.4271151885830946</v>
      </c>
      <c r="X55" s="2434">
        <v>1.0050251256281451</v>
      </c>
      <c r="Y55" s="2445">
        <v>-2.6865671641791211</v>
      </c>
      <c r="Z55" s="2443">
        <v>-2.0449897750511092</v>
      </c>
      <c r="AA55" s="2443">
        <v>-2.1920668058454718</v>
      </c>
      <c r="AB55" s="2443">
        <v>-2.3479188900747072</v>
      </c>
      <c r="AC55" s="2443">
        <v>0.5464480874316946</v>
      </c>
      <c r="AD55" s="2443">
        <v>-3.8043478260869734</v>
      </c>
      <c r="AE55" s="2443">
        <v>3.0508474576271372</v>
      </c>
      <c r="AF55" s="2442"/>
      <c r="AG55" s="624" t="s">
        <v>556</v>
      </c>
    </row>
    <row r="56" spans="3:33" s="74" customFormat="1" ht="17.25" customHeight="1" x14ac:dyDescent="0.2">
      <c r="C56" s="1391" t="s">
        <v>1764</v>
      </c>
      <c r="D56" s="250"/>
      <c r="E56" s="904"/>
      <c r="F56" s="905"/>
      <c r="G56" s="905"/>
      <c r="H56" s="905"/>
      <c r="I56" s="906"/>
      <c r="J56" s="737"/>
      <c r="K56" s="248"/>
      <c r="L56" s="249"/>
      <c r="M56" s="996"/>
      <c r="N56" s="248"/>
      <c r="O56" s="1056"/>
      <c r="P56" s="247"/>
      <c r="Q56" s="247"/>
      <c r="R56" s="996"/>
      <c r="S56" s="248"/>
      <c r="T56" s="773" t="s">
        <v>71</v>
      </c>
      <c r="U56" s="2442">
        <v>-0.41194644696188609</v>
      </c>
      <c r="V56" s="2443">
        <v>0.10341261633919352</v>
      </c>
      <c r="W56" s="2444">
        <v>2.7892561983471342</v>
      </c>
      <c r="X56" s="2434">
        <v>0.60301507537685595</v>
      </c>
      <c r="Y56" s="2445">
        <v>0.79920079920081655</v>
      </c>
      <c r="Z56" s="2443">
        <v>0.19821605550045529</v>
      </c>
      <c r="AA56" s="2443">
        <v>0.79129574678538095</v>
      </c>
      <c r="AB56" s="2443">
        <v>1.5701668302257055</v>
      </c>
      <c r="AC56" s="2443">
        <v>1.352657004830915</v>
      </c>
      <c r="AD56" s="2443">
        <v>1.7159199237368972</v>
      </c>
      <c r="AE56" s="2443">
        <v>1.8744142455482615</v>
      </c>
      <c r="AF56" s="2442"/>
      <c r="AG56" s="624" t="s">
        <v>555</v>
      </c>
    </row>
    <row r="57" spans="3:33" s="74" customFormat="1" ht="17.25" customHeight="1" x14ac:dyDescent="0.2">
      <c r="C57" s="1391" t="s">
        <v>1758</v>
      </c>
      <c r="D57" s="250"/>
      <c r="E57" s="904"/>
      <c r="F57" s="905"/>
      <c r="G57" s="905"/>
      <c r="H57" s="905"/>
      <c r="I57" s="906"/>
      <c r="J57" s="737"/>
      <c r="K57" s="248"/>
      <c r="L57" s="249"/>
      <c r="M57" s="996"/>
      <c r="N57" s="248"/>
      <c r="O57" s="1056"/>
      <c r="P57" s="247"/>
      <c r="Q57" s="247"/>
      <c r="R57" s="996"/>
      <c r="S57" s="248"/>
      <c r="T57" s="773" t="s">
        <v>71</v>
      </c>
      <c r="U57" s="2442">
        <v>-1.4056224899598346</v>
      </c>
      <c r="V57" s="2443">
        <v>-0.20366598778004397</v>
      </c>
      <c r="W57" s="2444">
        <v>1.5306122448979886</v>
      </c>
      <c r="X57" s="2434">
        <v>0.50251256281403922</v>
      </c>
      <c r="Y57" s="2445">
        <v>-0.49999999999996714</v>
      </c>
      <c r="Z57" s="2443">
        <v>0.50251256281401702</v>
      </c>
      <c r="AA57" s="2443">
        <v>2.2204460492503131E-14</v>
      </c>
      <c r="AB57" s="2443">
        <v>-0.50000000000001155</v>
      </c>
      <c r="AC57" s="2443">
        <v>0.50251256281408363</v>
      </c>
      <c r="AD57" s="2443">
        <v>2.0999999999999908</v>
      </c>
      <c r="AE57" s="2443">
        <v>1.5670910871694588</v>
      </c>
      <c r="AF57" s="2442"/>
      <c r="AG57" s="624" t="s">
        <v>554</v>
      </c>
    </row>
    <row r="58" spans="3:33" s="74" customFormat="1" ht="17.25" customHeight="1" x14ac:dyDescent="0.2">
      <c r="C58" s="1391" t="s">
        <v>1759</v>
      </c>
      <c r="D58" s="250"/>
      <c r="E58" s="904"/>
      <c r="F58" s="905"/>
      <c r="G58" s="905"/>
      <c r="H58" s="905"/>
      <c r="I58" s="906"/>
      <c r="J58" s="737"/>
      <c r="K58" s="248"/>
      <c r="L58" s="249"/>
      <c r="M58" s="996"/>
      <c r="N58" s="248"/>
      <c r="O58" s="1056"/>
      <c r="P58" s="247"/>
      <c r="Q58" s="247"/>
      <c r="R58" s="996"/>
      <c r="S58" s="248"/>
      <c r="T58" s="773" t="s">
        <v>71</v>
      </c>
      <c r="U58" s="2442">
        <v>0.21141649048628253</v>
      </c>
      <c r="V58" s="2443">
        <v>-0.21097046413501852</v>
      </c>
      <c r="W58" s="2444">
        <v>4.2283298097251398</v>
      </c>
      <c r="X58" s="2434">
        <v>1.7241379310344751</v>
      </c>
      <c r="Y58" s="2445">
        <v>0.79760717846462104</v>
      </c>
      <c r="Z58" s="2443">
        <v>0.49455984174084922</v>
      </c>
      <c r="AA58" s="2443">
        <v>1.1811023622047223</v>
      </c>
      <c r="AB58" s="2443">
        <v>1.7509727626459082</v>
      </c>
      <c r="AC58" s="2443">
        <v>0.38240917782028649</v>
      </c>
      <c r="AD58" s="2443">
        <v>1.1428571428571788</v>
      </c>
      <c r="AE58" s="2443">
        <v>4.708097928436894</v>
      </c>
      <c r="AF58" s="2442"/>
      <c r="AG58" s="624" t="s">
        <v>522</v>
      </c>
    </row>
    <row r="59" spans="3:33" s="74" customFormat="1" ht="17.25" customHeight="1" x14ac:dyDescent="0.2">
      <c r="C59" s="1391" t="s">
        <v>1712</v>
      </c>
      <c r="D59" s="250"/>
      <c r="E59" s="904"/>
      <c r="F59" s="905"/>
      <c r="G59" s="905"/>
      <c r="H59" s="905"/>
      <c r="I59" s="906"/>
      <c r="J59" s="737"/>
      <c r="K59" s="248"/>
      <c r="L59" s="249"/>
      <c r="M59" s="996"/>
      <c r="N59" s="248"/>
      <c r="O59" s="1056"/>
      <c r="P59" s="247"/>
      <c r="Q59" s="247"/>
      <c r="R59" s="996"/>
      <c r="S59" s="248"/>
      <c r="T59" s="773" t="s">
        <v>71</v>
      </c>
      <c r="U59" s="2442">
        <v>-2.6137463697966989</v>
      </c>
      <c r="V59" s="2443">
        <v>-0.99403578528828307</v>
      </c>
      <c r="W59" s="2444">
        <v>0.10040160642570406</v>
      </c>
      <c r="X59" s="2434">
        <v>0.5015045135406071</v>
      </c>
      <c r="Y59" s="2445">
        <v>0.89820359281436168</v>
      </c>
      <c r="Z59" s="2443">
        <v>1.6815034619188873</v>
      </c>
      <c r="AA59" s="2443">
        <v>2.0428015564202262</v>
      </c>
      <c r="AB59" s="2443">
        <v>1.239275500476622</v>
      </c>
      <c r="AC59" s="2443">
        <v>-2.0715630885122405</v>
      </c>
      <c r="AD59" s="2443">
        <v>0.48076923076920686</v>
      </c>
      <c r="AE59" s="2443">
        <v>5.0717703349282495</v>
      </c>
      <c r="AF59" s="2442"/>
      <c r="AG59" s="624" t="s">
        <v>523</v>
      </c>
    </row>
    <row r="60" spans="3:33" s="74" customFormat="1" ht="17.25" customHeight="1" x14ac:dyDescent="0.2">
      <c r="C60" s="1391" t="s">
        <v>1763</v>
      </c>
      <c r="D60" s="250"/>
      <c r="E60" s="904"/>
      <c r="F60" s="905"/>
      <c r="G60" s="905"/>
      <c r="H60" s="905"/>
      <c r="I60" s="906"/>
      <c r="J60" s="737"/>
      <c r="K60" s="248"/>
      <c r="L60" s="249"/>
      <c r="M60" s="996"/>
      <c r="N60" s="248"/>
      <c r="O60" s="1056"/>
      <c r="P60" s="247"/>
      <c r="Q60" s="247"/>
      <c r="R60" s="996"/>
      <c r="S60" s="248"/>
      <c r="T60" s="773" t="s">
        <v>71</v>
      </c>
      <c r="U60" s="2442">
        <v>-0.51867219917012264</v>
      </c>
      <c r="V60" s="2443">
        <v>0.93847758081333499</v>
      </c>
      <c r="W60" s="2444">
        <v>2.8925619834710536</v>
      </c>
      <c r="X60" s="2434">
        <v>0.30120481927711218</v>
      </c>
      <c r="Y60" s="2445">
        <v>0</v>
      </c>
      <c r="Z60" s="2443">
        <v>0.50050050050050032</v>
      </c>
      <c r="AA60" s="2443">
        <v>0.59760956175298752</v>
      </c>
      <c r="AB60" s="2443">
        <v>1.3861386138613874</v>
      </c>
      <c r="AC60" s="2443">
        <v>0.87890625</v>
      </c>
      <c r="AD60" s="2443">
        <v>1.3552758954501476</v>
      </c>
      <c r="AE60" s="2443">
        <v>3.1518624641833748</v>
      </c>
      <c r="AF60" s="2442"/>
      <c r="AG60" s="624" t="s">
        <v>1715</v>
      </c>
    </row>
    <row r="61" spans="3:33" s="74" customFormat="1" ht="17.25" customHeight="1" x14ac:dyDescent="0.2">
      <c r="C61" s="781" t="s">
        <v>465</v>
      </c>
      <c r="D61" s="250"/>
      <c r="E61" s="904"/>
      <c r="F61" s="905"/>
      <c r="G61" s="905"/>
      <c r="H61" s="905"/>
      <c r="I61" s="906"/>
      <c r="J61" s="737"/>
      <c r="K61" s="248"/>
      <c r="L61" s="249"/>
      <c r="M61" s="996"/>
      <c r="N61" s="248"/>
      <c r="O61" s="1056"/>
      <c r="P61" s="247"/>
      <c r="Q61" s="247"/>
      <c r="R61" s="996"/>
      <c r="S61" s="248"/>
      <c r="T61" s="773" t="s">
        <v>71</v>
      </c>
      <c r="U61" s="2442">
        <v>-1.4056224899598346</v>
      </c>
      <c r="V61" s="2443">
        <v>2.2204460492503131E-14</v>
      </c>
      <c r="W61" s="2444">
        <v>1.2219959266802416</v>
      </c>
      <c r="X61" s="2434">
        <v>0.2012072434607548</v>
      </c>
      <c r="Y61" s="2445">
        <v>-0.40160642570280514</v>
      </c>
      <c r="Z61" s="2443">
        <v>0.70564516129030253</v>
      </c>
      <c r="AA61" s="2443">
        <v>0.40040040040041358</v>
      </c>
      <c r="AB61" s="2443">
        <v>-0.19940179461614971</v>
      </c>
      <c r="AC61" s="2443">
        <v>-0.5994005994005791</v>
      </c>
      <c r="AD61" s="2443">
        <v>1.6080402010050232</v>
      </c>
      <c r="AE61" s="2443">
        <v>2.6706231454005636</v>
      </c>
      <c r="AF61" s="2443"/>
      <c r="AG61" s="631" t="s">
        <v>1075</v>
      </c>
    </row>
    <row r="62" spans="3:33" s="74" customFormat="1" ht="17.25" customHeight="1" x14ac:dyDescent="0.2">
      <c r="C62" s="1393" t="s">
        <v>1760</v>
      </c>
      <c r="D62" s="1317"/>
      <c r="E62" s="1308"/>
      <c r="F62" s="1418"/>
      <c r="G62" s="1418"/>
      <c r="H62" s="1418"/>
      <c r="I62" s="1131"/>
      <c r="J62" s="1318"/>
      <c r="K62" s="807"/>
      <c r="L62" s="1140"/>
      <c r="M62" s="1141"/>
      <c r="N62" s="807"/>
      <c r="O62" s="1419"/>
      <c r="P62" s="1142"/>
      <c r="Q62" s="1142"/>
      <c r="R62" s="1141"/>
      <c r="S62" s="807"/>
      <c r="T62" s="894" t="s">
        <v>71</v>
      </c>
      <c r="U62" s="2446">
        <v>-0.8040201005025005</v>
      </c>
      <c r="V62" s="2447">
        <v>-0.30395136778118559</v>
      </c>
      <c r="W62" s="2448">
        <v>1.8292682926829062</v>
      </c>
      <c r="X62" s="2435">
        <v>-0.19960079840316558</v>
      </c>
      <c r="Y62" s="2449">
        <v>-0.39999999999997815</v>
      </c>
      <c r="Z62" s="2447">
        <v>0.60240963855420215</v>
      </c>
      <c r="AA62" s="2447">
        <v>0.19960079840322109</v>
      </c>
      <c r="AB62" s="2447">
        <v>0.39840637450199168</v>
      </c>
      <c r="AC62" s="2447">
        <v>-0.89285714285713969</v>
      </c>
      <c r="AD62" s="2447">
        <v>1.0010010010009784</v>
      </c>
      <c r="AE62" s="2447">
        <v>1.3875123885034757</v>
      </c>
      <c r="AF62" s="2447"/>
      <c r="AG62" s="1309" t="s">
        <v>1433</v>
      </c>
    </row>
    <row r="63" spans="3:33" s="74" customFormat="1" ht="17.25" customHeight="1" x14ac:dyDescent="0.2">
      <c r="C63" s="1389" t="s">
        <v>1352</v>
      </c>
      <c r="D63" s="250"/>
      <c r="E63" s="904"/>
      <c r="F63" s="905"/>
      <c r="G63" s="905"/>
      <c r="H63" s="905"/>
      <c r="I63" s="906"/>
      <c r="J63" s="737"/>
      <c r="K63" s="248"/>
      <c r="L63" s="249"/>
      <c r="M63" s="996"/>
      <c r="N63" s="248"/>
      <c r="O63" s="1056"/>
      <c r="P63" s="247"/>
      <c r="Q63" s="247"/>
      <c r="R63" s="996"/>
      <c r="S63" s="248"/>
      <c r="T63" s="773" t="s">
        <v>71</v>
      </c>
      <c r="U63" s="2442">
        <v>-0.32470941790668784</v>
      </c>
      <c r="V63" s="2443">
        <v>1.2212956382573914</v>
      </c>
      <c r="W63" s="2444">
        <v>1.8309639113697873</v>
      </c>
      <c r="X63" s="2434">
        <v>0.29776604833249287</v>
      </c>
      <c r="Y63" s="2445">
        <v>-0.63217040032546024</v>
      </c>
      <c r="Z63" s="2443">
        <v>1.0821856754725356</v>
      </c>
      <c r="AA63" s="2443">
        <v>1.0683923928582084</v>
      </c>
      <c r="AB63" s="2443">
        <v>0.53065362208948308</v>
      </c>
      <c r="AC63" s="2443">
        <v>4.5144132452223928E-2</v>
      </c>
      <c r="AD63" s="2443">
        <v>3.1344935776134841</v>
      </c>
      <c r="AE63" s="2443">
        <v>4.8500125081738954</v>
      </c>
      <c r="AF63" s="2443"/>
      <c r="AG63" s="630" t="s">
        <v>1076</v>
      </c>
    </row>
    <row r="64" spans="3:33" s="74" customFormat="1" ht="17.25" customHeight="1" x14ac:dyDescent="0.2">
      <c r="C64" s="1389" t="s">
        <v>1291</v>
      </c>
      <c r="D64" s="250"/>
      <c r="E64" s="904"/>
      <c r="F64" s="905"/>
      <c r="G64" s="905"/>
      <c r="H64" s="905"/>
      <c r="I64" s="906"/>
      <c r="J64" s="737"/>
      <c r="K64" s="248"/>
      <c r="L64" s="249"/>
      <c r="M64" s="996"/>
      <c r="N64" s="248"/>
      <c r="O64" s="1056"/>
      <c r="P64" s="247"/>
      <c r="Q64" s="247"/>
      <c r="R64" s="996"/>
      <c r="S64" s="248"/>
      <c r="T64" s="773" t="s">
        <v>71</v>
      </c>
      <c r="U64" s="2442">
        <v>-0.32277033969448921</v>
      </c>
      <c r="V64" s="2443">
        <v>1.167557554037546</v>
      </c>
      <c r="W64" s="2444">
        <v>1.8598911344484215</v>
      </c>
      <c r="X64" s="2434">
        <v>0.3349536962983235</v>
      </c>
      <c r="Y64" s="2445">
        <v>-0.63184582867048533</v>
      </c>
      <c r="Z64" s="2443">
        <v>1.0271225921891114</v>
      </c>
      <c r="AA64" s="2443">
        <v>1.0958745811411763</v>
      </c>
      <c r="AB64" s="2443">
        <v>0.64267567037972206</v>
      </c>
      <c r="AC64" s="2443">
        <v>-0.13777438894224669</v>
      </c>
      <c r="AD64" s="2443">
        <v>3.417295458486902</v>
      </c>
      <c r="AE64" s="2443">
        <v>4.4170875743362759</v>
      </c>
      <c r="AF64" s="2443"/>
      <c r="AG64" s="631" t="s">
        <v>577</v>
      </c>
    </row>
    <row r="65" spans="3:33" s="74" customFormat="1" ht="17.25" customHeight="1" x14ac:dyDescent="0.2">
      <c r="C65" s="1389" t="s">
        <v>433</v>
      </c>
      <c r="D65" s="250"/>
      <c r="E65" s="904"/>
      <c r="F65" s="905"/>
      <c r="G65" s="905"/>
      <c r="H65" s="905"/>
      <c r="I65" s="906"/>
      <c r="J65" s="737"/>
      <c r="K65" s="248"/>
      <c r="L65" s="249"/>
      <c r="M65" s="996"/>
      <c r="N65" s="248"/>
      <c r="O65" s="1056"/>
      <c r="P65" s="247"/>
      <c r="Q65" s="247"/>
      <c r="R65" s="996"/>
      <c r="S65" s="248"/>
      <c r="T65" s="773" t="s">
        <v>71</v>
      </c>
      <c r="U65" s="2442">
        <v>-0.34671604127642919</v>
      </c>
      <c r="V65" s="2443">
        <v>1.1030244575064296</v>
      </c>
      <c r="W65" s="2444">
        <v>1.5947234419696699</v>
      </c>
      <c r="X65" s="2434">
        <v>0.35278759553629691</v>
      </c>
      <c r="Y65" s="2445">
        <v>-0.68442305305197459</v>
      </c>
      <c r="Z65" s="2443">
        <v>0.95404494419673025</v>
      </c>
      <c r="AA65" s="2443">
        <v>1.000805142834027</v>
      </c>
      <c r="AB65" s="2443">
        <v>0.4902265496818714</v>
      </c>
      <c r="AC65" s="2443">
        <v>-0.24437818598632699</v>
      </c>
      <c r="AD65" s="2443">
        <v>3.4275881699947552</v>
      </c>
      <c r="AE65" s="2443">
        <v>4.3764850807236133</v>
      </c>
      <c r="AF65" s="2443"/>
      <c r="AG65" s="631" t="s">
        <v>506</v>
      </c>
    </row>
    <row r="66" spans="3:33" s="74" customFormat="1" ht="17.25" customHeight="1" x14ac:dyDescent="0.2">
      <c r="C66" s="1389" t="s">
        <v>435</v>
      </c>
      <c r="D66" s="250"/>
      <c r="E66" s="904"/>
      <c r="F66" s="905"/>
      <c r="G66" s="905"/>
      <c r="H66" s="905"/>
      <c r="I66" s="906"/>
      <c r="J66" s="737"/>
      <c r="K66" s="248"/>
      <c r="L66" s="249"/>
      <c r="M66" s="996"/>
      <c r="N66" s="248"/>
      <c r="O66" s="1056"/>
      <c r="P66" s="247"/>
      <c r="Q66" s="247"/>
      <c r="R66" s="996"/>
      <c r="S66" s="248"/>
      <c r="T66" s="773" t="s">
        <v>71</v>
      </c>
      <c r="U66" s="2442">
        <v>-0.52798310454065245</v>
      </c>
      <c r="V66" s="2443">
        <v>2.3354564755838636</v>
      </c>
      <c r="W66" s="2444">
        <v>3.5269709543568561</v>
      </c>
      <c r="X66" s="2434">
        <v>0.10020040080158665</v>
      </c>
      <c r="Y66" s="2445">
        <v>-0.10010010010010895</v>
      </c>
      <c r="Z66" s="2443">
        <v>1.8036072144288484</v>
      </c>
      <c r="AA66" s="2443">
        <v>1.5748031496063186</v>
      </c>
      <c r="AB66" s="2443">
        <v>1.5503875968992276</v>
      </c>
      <c r="AC66" s="2443">
        <v>0.57251908396949158</v>
      </c>
      <c r="AD66" s="2443">
        <v>7.5901328273245028</v>
      </c>
      <c r="AE66" s="2443">
        <v>5.1146384479717755</v>
      </c>
      <c r="AF66" s="2443"/>
      <c r="AG66" s="631" t="s">
        <v>1077</v>
      </c>
    </row>
    <row r="67" spans="3:33" s="74" customFormat="1" ht="17.25" customHeight="1" x14ac:dyDescent="0.2">
      <c r="C67" s="1389" t="s">
        <v>436</v>
      </c>
      <c r="D67" s="250"/>
      <c r="E67" s="904"/>
      <c r="F67" s="905"/>
      <c r="G67" s="905"/>
      <c r="H67" s="905"/>
      <c r="I67" s="906"/>
      <c r="J67" s="737"/>
      <c r="K67" s="248"/>
      <c r="L67" s="249"/>
      <c r="M67" s="996"/>
      <c r="N67" s="248"/>
      <c r="O67" s="1056"/>
      <c r="P67" s="247"/>
      <c r="Q67" s="247"/>
      <c r="R67" s="996"/>
      <c r="S67" s="248"/>
      <c r="T67" s="773" t="s">
        <v>71</v>
      </c>
      <c r="U67" s="2442">
        <v>-0.30674846625767804</v>
      </c>
      <c r="V67" s="2443">
        <v>0.82051282051280872</v>
      </c>
      <c r="W67" s="2444">
        <v>1.2207527975584886</v>
      </c>
      <c r="X67" s="2434">
        <v>0.4020100502512669</v>
      </c>
      <c r="Y67" s="2445">
        <v>-0.80080080080082716</v>
      </c>
      <c r="Z67" s="2443">
        <v>0.80726538849646978</v>
      </c>
      <c r="AA67" s="2443">
        <v>0.9009009009009139</v>
      </c>
      <c r="AB67" s="2443">
        <v>0.29761904761902436</v>
      </c>
      <c r="AC67" s="2443">
        <v>-0.39564787339265717</v>
      </c>
      <c r="AD67" s="2443">
        <v>2.6812313803376231</v>
      </c>
      <c r="AE67" s="2443">
        <v>4.2553191489361541</v>
      </c>
      <c r="AF67" s="2443"/>
      <c r="AG67" s="631" t="s">
        <v>1078</v>
      </c>
    </row>
    <row r="68" spans="3:33" s="74" customFormat="1" ht="17.25" customHeight="1" x14ac:dyDescent="0.2">
      <c r="C68" s="1389" t="s">
        <v>434</v>
      </c>
      <c r="D68" s="250"/>
      <c r="E68" s="904"/>
      <c r="F68" s="905"/>
      <c r="G68" s="905"/>
      <c r="H68" s="905"/>
      <c r="I68" s="906"/>
      <c r="J68" s="737"/>
      <c r="K68" s="248"/>
      <c r="L68" s="249"/>
      <c r="M68" s="996"/>
      <c r="N68" s="248"/>
      <c r="O68" s="1056"/>
      <c r="P68" s="247"/>
      <c r="Q68" s="247"/>
      <c r="R68" s="996"/>
      <c r="S68" s="248"/>
      <c r="T68" s="773" t="s">
        <v>71</v>
      </c>
      <c r="U68" s="2442">
        <v>-0.15918885059114096</v>
      </c>
      <c r="V68" s="2443">
        <v>1.5756297012084142</v>
      </c>
      <c r="W68" s="2444">
        <v>3.7489681177340639</v>
      </c>
      <c r="X68" s="2434">
        <v>0.20588958185319139</v>
      </c>
      <c r="Y68" s="2445">
        <v>-0.24856769808193624</v>
      </c>
      <c r="Z68" s="2443">
        <v>1.5721700382634429</v>
      </c>
      <c r="AA68" s="2443">
        <v>1.7577495166216428</v>
      </c>
      <c r="AB68" s="2443">
        <v>1.5762401295901896</v>
      </c>
      <c r="AC68" s="2443">
        <v>0.41318685893008134</v>
      </c>
      <c r="AD68" s="2443">
        <v>3.35767404191607</v>
      </c>
      <c r="AE68" s="2443">
        <v>4.6757249212424856</v>
      </c>
      <c r="AF68" s="2443"/>
      <c r="AG68" s="631" t="s">
        <v>505</v>
      </c>
    </row>
    <row r="69" spans="3:33" s="74" customFormat="1" ht="17.25" customHeight="1" x14ac:dyDescent="0.2">
      <c r="C69" s="1389" t="s">
        <v>437</v>
      </c>
      <c r="D69" s="250"/>
      <c r="E69" s="904"/>
      <c r="F69" s="905"/>
      <c r="G69" s="905"/>
      <c r="H69" s="905"/>
      <c r="I69" s="906"/>
      <c r="J69" s="737"/>
      <c r="K69" s="248"/>
      <c r="L69" s="249"/>
      <c r="M69" s="996"/>
      <c r="N69" s="248"/>
      <c r="O69" s="1056"/>
      <c r="P69" s="247"/>
      <c r="Q69" s="247"/>
      <c r="R69" s="996"/>
      <c r="S69" s="248"/>
      <c r="T69" s="773" t="s">
        <v>71</v>
      </c>
      <c r="U69" s="2442">
        <v>-0.52742616033754075</v>
      </c>
      <c r="V69" s="2443">
        <v>2.1208907741251393</v>
      </c>
      <c r="W69" s="2444">
        <v>3.738317757009324</v>
      </c>
      <c r="X69" s="2434">
        <v>-0.10010010010010895</v>
      </c>
      <c r="Y69" s="2445">
        <v>-0.30060120240475996</v>
      </c>
      <c r="Z69" s="2443">
        <v>1.7085427135678177</v>
      </c>
      <c r="AA69" s="2443">
        <v>1.7786561264822032</v>
      </c>
      <c r="AB69" s="2443">
        <v>2.0388349514563364</v>
      </c>
      <c r="AC69" s="2443">
        <v>0.47573739295905249</v>
      </c>
      <c r="AD69" s="2443">
        <v>5.2083333333333481</v>
      </c>
      <c r="AE69" s="2443">
        <v>6.0306030603060279</v>
      </c>
      <c r="AF69" s="2443"/>
      <c r="AG69" s="631" t="s">
        <v>1077</v>
      </c>
    </row>
    <row r="70" spans="3:33" s="74" customFormat="1" ht="17.25" customHeight="1" x14ac:dyDescent="0.2">
      <c r="C70" s="1389" t="s">
        <v>436</v>
      </c>
      <c r="D70" s="250"/>
      <c r="E70" s="904"/>
      <c r="F70" s="905"/>
      <c r="G70" s="905"/>
      <c r="H70" s="905"/>
      <c r="I70" s="906"/>
      <c r="J70" s="737"/>
      <c r="K70" s="248"/>
      <c r="L70" s="249"/>
      <c r="M70" s="996"/>
      <c r="N70" s="248"/>
      <c r="O70" s="1056"/>
      <c r="P70" s="247"/>
      <c r="Q70" s="247"/>
      <c r="R70" s="996"/>
      <c r="S70" s="248"/>
      <c r="T70" s="773" t="s">
        <v>71</v>
      </c>
      <c r="U70" s="2442">
        <v>-0.41322314049585529</v>
      </c>
      <c r="V70" s="2443">
        <v>1.3485477178423189</v>
      </c>
      <c r="W70" s="2444">
        <v>1.8423746161719823</v>
      </c>
      <c r="X70" s="2434">
        <v>0.30150753768845018</v>
      </c>
      <c r="Y70" s="2445">
        <v>-0.60120240480960874</v>
      </c>
      <c r="Z70" s="2443">
        <v>1.3104838709677713</v>
      </c>
      <c r="AA70" s="2443">
        <v>1.5920398009950265</v>
      </c>
      <c r="AB70" s="2443">
        <v>0.88148873653282056</v>
      </c>
      <c r="AC70" s="2443">
        <v>-9.7087378640781097E-2</v>
      </c>
      <c r="AD70" s="2443">
        <v>3.4013605442176909</v>
      </c>
      <c r="AE70" s="2443">
        <v>4.4172932330827308</v>
      </c>
      <c r="AF70" s="2443"/>
      <c r="AG70" s="631" t="s">
        <v>1078</v>
      </c>
    </row>
    <row r="71" spans="3:33" s="74" customFormat="1" ht="17.25" customHeight="1" x14ac:dyDescent="0.2">
      <c r="C71" s="1389" t="s">
        <v>1761</v>
      </c>
      <c r="D71" s="250"/>
      <c r="E71" s="904"/>
      <c r="F71" s="905"/>
      <c r="G71" s="905"/>
      <c r="H71" s="905"/>
      <c r="I71" s="906"/>
      <c r="J71" s="737"/>
      <c r="K71" s="248"/>
      <c r="L71" s="249"/>
      <c r="M71" s="996"/>
      <c r="N71" s="248"/>
      <c r="O71" s="1056"/>
      <c r="P71" s="247"/>
      <c r="Q71" s="247"/>
      <c r="R71" s="996"/>
      <c r="S71" s="248"/>
      <c r="T71" s="773" t="s">
        <v>71</v>
      </c>
      <c r="U71" s="2442">
        <v>-0.10593220338985798</v>
      </c>
      <c r="V71" s="2443">
        <v>1.5906680805938489</v>
      </c>
      <c r="W71" s="2444">
        <v>3.9665970772442494</v>
      </c>
      <c r="X71" s="2434">
        <v>0.20080321285143032</v>
      </c>
      <c r="Y71" s="2445">
        <v>-0.20040080160320661</v>
      </c>
      <c r="Z71" s="2443">
        <v>1.6064257028112428</v>
      </c>
      <c r="AA71" s="2443">
        <v>1.7786561264822254</v>
      </c>
      <c r="AB71" s="2443">
        <v>1.650485436893212</v>
      </c>
      <c r="AC71" s="2443">
        <v>0.47755491881567025</v>
      </c>
      <c r="AD71" s="2443">
        <v>3.3269961977186124</v>
      </c>
      <c r="AE71" s="2443">
        <v>4.6918123275068613</v>
      </c>
      <c r="AF71" s="2443"/>
      <c r="AG71" s="631" t="s">
        <v>1079</v>
      </c>
    </row>
    <row r="72" spans="3:33" s="74" customFormat="1" ht="17.25" customHeight="1" x14ac:dyDescent="0.2">
      <c r="C72" s="1389" t="s">
        <v>1353</v>
      </c>
      <c r="D72" s="250"/>
      <c r="E72" s="904"/>
      <c r="F72" s="905"/>
      <c r="G72" s="905"/>
      <c r="H72" s="905"/>
      <c r="I72" s="906"/>
      <c r="J72" s="737"/>
      <c r="K72" s="248"/>
      <c r="L72" s="249"/>
      <c r="M72" s="996"/>
      <c r="N72" s="248"/>
      <c r="O72" s="1056"/>
      <c r="P72" s="247"/>
      <c r="Q72" s="247"/>
      <c r="R72" s="996"/>
      <c r="S72" s="248"/>
      <c r="T72" s="773" t="s">
        <v>71</v>
      </c>
      <c r="U72" s="2442">
        <v>-0.6896601985563855</v>
      </c>
      <c r="V72" s="2443">
        <v>8.2695441713235951</v>
      </c>
      <c r="W72" s="2444">
        <v>4.4437765562586717</v>
      </c>
      <c r="X72" s="2434">
        <v>-1.0821899262611012</v>
      </c>
      <c r="Y72" s="2445">
        <v>-0.60387864289191961</v>
      </c>
      <c r="Z72" s="2443">
        <v>5.2589559399419894</v>
      </c>
      <c r="AA72" s="2443">
        <v>-0.13806961168990606</v>
      </c>
      <c r="AB72" s="2443">
        <v>-4.158993605762995</v>
      </c>
      <c r="AC72" s="2443">
        <v>-5.380570763082126</v>
      </c>
      <c r="AD72" s="2443">
        <v>12.278546319532445</v>
      </c>
      <c r="AE72" s="2443">
        <v>12.812085193913859</v>
      </c>
      <c r="AF72" s="2443"/>
      <c r="AG72" s="631" t="s">
        <v>1080</v>
      </c>
    </row>
    <row r="73" spans="3:33" s="74" customFormat="1" ht="17.25" customHeight="1" x14ac:dyDescent="0.2">
      <c r="C73" s="1389" t="s">
        <v>438</v>
      </c>
      <c r="D73" s="250"/>
      <c r="E73" s="904"/>
      <c r="F73" s="905"/>
      <c r="G73" s="905"/>
      <c r="H73" s="905"/>
      <c r="I73" s="906"/>
      <c r="J73" s="737"/>
      <c r="K73" s="248"/>
      <c r="L73" s="249"/>
      <c r="M73" s="996"/>
      <c r="N73" s="248"/>
      <c r="O73" s="1056"/>
      <c r="P73" s="247"/>
      <c r="Q73" s="247"/>
      <c r="R73" s="996"/>
      <c r="S73" s="248"/>
      <c r="T73" s="773" t="s">
        <v>71</v>
      </c>
      <c r="U73" s="2442">
        <v>-1.39720558882237</v>
      </c>
      <c r="V73" s="2443">
        <v>2.8340080971660075</v>
      </c>
      <c r="W73" s="2444">
        <v>0.3937007874015741</v>
      </c>
      <c r="X73" s="2434">
        <v>-3.2352941176470473</v>
      </c>
      <c r="Y73" s="2445">
        <v>-2.2289766970618019</v>
      </c>
      <c r="Z73" s="2443">
        <v>2.9015544041450791</v>
      </c>
      <c r="AA73" s="2443">
        <v>1.1077542799597273</v>
      </c>
      <c r="AB73" s="2443">
        <v>-2.2908366533864966</v>
      </c>
      <c r="AC73" s="2443">
        <v>-1.1213047910295537</v>
      </c>
      <c r="AD73" s="2443">
        <v>11.237113402061837</v>
      </c>
      <c r="AE73" s="2443">
        <v>10.750695088044493</v>
      </c>
      <c r="AF73" s="2443"/>
      <c r="AG73" s="631" t="s">
        <v>506</v>
      </c>
    </row>
    <row r="74" spans="3:33" s="74" customFormat="1" ht="17.25" customHeight="1" x14ac:dyDescent="0.2">
      <c r="C74" s="1395" t="s">
        <v>1290</v>
      </c>
      <c r="D74" s="632"/>
      <c r="E74" s="907"/>
      <c r="F74" s="908"/>
      <c r="G74" s="908"/>
      <c r="H74" s="908"/>
      <c r="I74" s="909"/>
      <c r="J74" s="738"/>
      <c r="K74" s="252"/>
      <c r="L74" s="253"/>
      <c r="M74" s="1020"/>
      <c r="N74" s="252"/>
      <c r="O74" s="1417"/>
      <c r="P74" s="251"/>
      <c r="Q74" s="251"/>
      <c r="R74" s="1020"/>
      <c r="S74" s="252"/>
      <c r="T74" s="774" t="s">
        <v>71</v>
      </c>
      <c r="U74" s="2450">
        <v>2.5514403292181465</v>
      </c>
      <c r="V74" s="2451">
        <v>10.834670947030499</v>
      </c>
      <c r="W74" s="2452">
        <v>-9.9927588703838115</v>
      </c>
      <c r="X74" s="2436">
        <v>-23.893805309734507</v>
      </c>
      <c r="Y74" s="2453">
        <v>0.84566596194506349</v>
      </c>
      <c r="Z74" s="2451">
        <v>12.997903563941238</v>
      </c>
      <c r="AA74" s="2451">
        <v>11.966604823747694</v>
      </c>
      <c r="AB74" s="2451">
        <v>-7.2908036454018443</v>
      </c>
      <c r="AC74" s="2451">
        <v>-11.438784629133171</v>
      </c>
      <c r="AD74" s="2451">
        <v>37.336024217961672</v>
      </c>
      <c r="AE74" s="2451">
        <v>22.556943423953001</v>
      </c>
      <c r="AF74" s="2451"/>
      <c r="AG74" s="633" t="s">
        <v>505</v>
      </c>
    </row>
    <row r="75" spans="3:33" s="74" customFormat="1" ht="17.25" customHeight="1" thickBot="1" x14ac:dyDescent="0.25">
      <c r="C75" s="781" t="s">
        <v>700</v>
      </c>
      <c r="D75" s="542"/>
      <c r="E75" s="914"/>
      <c r="F75" s="914"/>
      <c r="G75" s="914"/>
      <c r="H75" s="914"/>
      <c r="I75" s="914"/>
      <c r="J75" s="682"/>
      <c r="K75" s="682"/>
      <c r="L75" s="682"/>
      <c r="M75" s="682"/>
      <c r="N75" s="682"/>
      <c r="O75" s="1416"/>
      <c r="P75" s="1416"/>
      <c r="Q75" s="1416"/>
      <c r="R75" s="1416"/>
      <c r="S75" s="1416"/>
      <c r="T75" s="1416" t="s">
        <v>71</v>
      </c>
      <c r="U75" s="2454" t="s">
        <v>630</v>
      </c>
      <c r="V75" s="2455" t="s">
        <v>630</v>
      </c>
      <c r="W75" s="2455" t="s">
        <v>630</v>
      </c>
      <c r="X75" s="2455" t="s">
        <v>630</v>
      </c>
      <c r="Y75" s="2455" t="s">
        <v>630</v>
      </c>
      <c r="Z75" s="2455" t="s">
        <v>630</v>
      </c>
      <c r="AA75" s="2455" t="s">
        <v>630</v>
      </c>
      <c r="AB75" s="2455" t="s">
        <v>630</v>
      </c>
      <c r="AC75" s="2455" t="s">
        <v>630</v>
      </c>
      <c r="AD75" s="2455" t="s">
        <v>630</v>
      </c>
      <c r="AE75" s="2455" t="s">
        <v>630</v>
      </c>
      <c r="AF75" s="2473"/>
      <c r="AG75" s="623" t="s">
        <v>1435</v>
      </c>
    </row>
    <row r="76" spans="3:33" s="74" customFormat="1" ht="17.25" customHeight="1" thickBot="1" x14ac:dyDescent="0.25">
      <c r="C76" s="1398" t="s">
        <v>1762</v>
      </c>
      <c r="D76" s="1320"/>
      <c r="E76" s="1321"/>
      <c r="F76" s="1426"/>
      <c r="G76" s="1426"/>
      <c r="H76" s="1426"/>
      <c r="I76" s="928"/>
      <c r="J76" s="1322"/>
      <c r="K76" s="282"/>
      <c r="L76" s="1427"/>
      <c r="M76" s="1021"/>
      <c r="N76" s="282"/>
      <c r="O76" s="1428"/>
      <c r="P76" s="1320"/>
      <c r="Q76" s="1320"/>
      <c r="R76" s="1021"/>
      <c r="S76" s="282"/>
      <c r="T76" s="775" t="s">
        <v>71</v>
      </c>
      <c r="U76" s="2456">
        <v>3.2714271838152342E-3</v>
      </c>
      <c r="V76" s="2457">
        <v>0.34966279345678419</v>
      </c>
      <c r="W76" s="2458">
        <v>1.788130899490481</v>
      </c>
      <c r="X76" s="2559">
        <v>1.5179485390987013</v>
      </c>
      <c r="Y76" s="2459">
        <v>-0.26983139664825684</v>
      </c>
      <c r="Z76" s="2457">
        <v>-0.44644266861147974</v>
      </c>
      <c r="AA76" s="2457">
        <v>-0.25707823146411402</v>
      </c>
      <c r="AB76" s="2457">
        <v>0.21309393065978011</v>
      </c>
      <c r="AC76" s="2457">
        <v>0.96971495104700711</v>
      </c>
      <c r="AD76" s="2457">
        <v>-0.91460859507629388</v>
      </c>
      <c r="AE76" s="2457">
        <v>1.1779641056451462</v>
      </c>
      <c r="AF76" s="2474"/>
      <c r="AG76" s="1313" t="s">
        <v>1082</v>
      </c>
    </row>
    <row r="77" spans="3:33" s="74" customFormat="1" ht="17.25" customHeight="1" x14ac:dyDescent="0.2">
      <c r="C77" s="1551"/>
      <c r="D77" s="1555"/>
      <c r="E77" s="1556"/>
      <c r="F77" s="1557"/>
      <c r="G77" s="1557"/>
      <c r="H77" s="1557"/>
      <c r="I77" s="1557"/>
      <c r="J77" s="1558"/>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4"/>
    </row>
    <row r="78" spans="3:33" s="74" customFormat="1" ht="17.25" customHeight="1" x14ac:dyDescent="0.2">
      <c r="C78" s="1559"/>
      <c r="D78" s="249"/>
      <c r="E78" s="1118"/>
      <c r="F78" s="1119"/>
      <c r="G78" s="1119"/>
      <c r="H78" s="1119"/>
      <c r="I78" s="1119"/>
      <c r="J78" s="1056"/>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1130"/>
    </row>
    <row r="79" spans="3:33" ht="13.5" x14ac:dyDescent="0.2">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row>
    <row r="80" spans="3:33" ht="12" customHeight="1" x14ac:dyDescent="0.2">
      <c r="C80" s="287"/>
      <c r="D80" s="287"/>
      <c r="E80" s="287"/>
      <c r="F80" s="287"/>
      <c r="G80" s="287"/>
      <c r="H80" s="287"/>
      <c r="I80" s="287"/>
      <c r="J80" s="287"/>
      <c r="K80" s="287"/>
      <c r="L80" s="287"/>
      <c r="M80" s="287"/>
      <c r="N80" s="274"/>
      <c r="O80" s="274"/>
      <c r="P80" s="274"/>
      <c r="Q80" s="274"/>
      <c r="R80" s="274"/>
      <c r="S80" s="274"/>
      <c r="T80" s="274"/>
      <c r="U80" s="274"/>
    </row>
    <row r="81" spans="3:20" ht="13.5" x14ac:dyDescent="0.2"/>
    <row r="82" spans="3:20" ht="13.5" x14ac:dyDescent="0.2"/>
    <row r="83" spans="3:20" ht="13.5" x14ac:dyDescent="0.2">
      <c r="M83" s="21"/>
      <c r="N83" s="21"/>
      <c r="O83" s="21"/>
      <c r="P83" s="21"/>
      <c r="Q83" s="21"/>
      <c r="R83" s="21"/>
      <c r="S83" s="21"/>
      <c r="T83" s="21"/>
    </row>
    <row r="84" spans="3:20" ht="13.5" x14ac:dyDescent="0.2">
      <c r="M84" s="21"/>
      <c r="N84" s="21"/>
      <c r="O84" s="21"/>
      <c r="P84" s="21"/>
      <c r="Q84" s="21"/>
      <c r="R84" s="21"/>
      <c r="S84" s="21"/>
      <c r="T84" s="21"/>
    </row>
    <row r="85" spans="3:20" ht="13.5" x14ac:dyDescent="0.2">
      <c r="C85" s="21"/>
      <c r="D85" s="21"/>
      <c r="E85" s="21"/>
      <c r="F85" s="21"/>
      <c r="G85" s="21"/>
    </row>
    <row r="86" spans="3:20" ht="13.5" x14ac:dyDescent="0.2">
      <c r="C86" s="76"/>
      <c r="D86" s="21"/>
      <c r="E86" s="21"/>
      <c r="F86" s="21"/>
      <c r="G86" s="21"/>
    </row>
    <row r="87" spans="3:20" ht="13.5" x14ac:dyDescent="0.2">
      <c r="C87" s="76"/>
      <c r="D87" s="21"/>
      <c r="E87" s="21"/>
      <c r="F87" s="21"/>
      <c r="G87" s="21"/>
    </row>
    <row r="88" spans="3:20" ht="13.5" x14ac:dyDescent="0.2">
      <c r="C88" s="77"/>
      <c r="D88" s="21"/>
      <c r="E88" s="21"/>
      <c r="F88" s="21"/>
      <c r="G88" s="21"/>
    </row>
    <row r="89" spans="3:20" ht="13.5" x14ac:dyDescent="0.2">
      <c r="C89" s="77"/>
      <c r="D89" s="21"/>
      <c r="E89" s="21"/>
      <c r="F89" s="21"/>
      <c r="G89" s="21"/>
    </row>
    <row r="90" spans="3:20" ht="13.5" x14ac:dyDescent="0.2">
      <c r="C90" s="77"/>
      <c r="D90" s="21"/>
      <c r="E90" s="21"/>
      <c r="F90" s="21"/>
      <c r="G90" s="21"/>
    </row>
    <row r="91" spans="3:20" ht="13.5" x14ac:dyDescent="0.2">
      <c r="C91" s="77"/>
      <c r="D91" s="21"/>
      <c r="E91" s="21"/>
      <c r="F91" s="21"/>
      <c r="G91" s="21"/>
    </row>
    <row r="92" spans="3:20" ht="13.5" x14ac:dyDescent="0.2">
      <c r="C92" s="77"/>
      <c r="D92" s="21"/>
      <c r="E92" s="21"/>
      <c r="F92" s="21"/>
      <c r="G92" s="21"/>
    </row>
    <row r="93" spans="3:20" ht="13.5" x14ac:dyDescent="0.2">
      <c r="C93" s="77"/>
      <c r="D93" s="21"/>
      <c r="E93" s="21"/>
      <c r="F93" s="21"/>
      <c r="G93" s="21"/>
    </row>
    <row r="94" spans="3:20" ht="13.5" x14ac:dyDescent="0.2">
      <c r="C94" s="77"/>
      <c r="D94" s="21"/>
      <c r="E94" s="21"/>
      <c r="F94" s="21"/>
      <c r="G94" s="21"/>
    </row>
    <row r="95" spans="3:20" ht="13.5" x14ac:dyDescent="0.2">
      <c r="C95" s="77"/>
      <c r="D95" s="21"/>
      <c r="E95" s="21"/>
      <c r="F95" s="21"/>
      <c r="G95" s="21"/>
    </row>
    <row r="96" spans="3:20" ht="13.5" x14ac:dyDescent="0.2">
      <c r="C96" s="77"/>
      <c r="D96" s="21"/>
      <c r="E96" s="21"/>
      <c r="F96" s="21"/>
      <c r="G96" s="21"/>
    </row>
    <row r="97" spans="3:7" ht="13.5" x14ac:dyDescent="0.2">
      <c r="C97" s="77"/>
      <c r="D97" s="21"/>
      <c r="E97" s="21"/>
      <c r="F97" s="21"/>
      <c r="G97" s="21"/>
    </row>
    <row r="98" spans="3:7" ht="13.5" x14ac:dyDescent="0.2">
      <c r="C98" s="76"/>
      <c r="D98" s="21"/>
      <c r="E98" s="21"/>
      <c r="F98" s="21"/>
      <c r="G98" s="21"/>
    </row>
    <row r="99" spans="3:7" ht="13.5" x14ac:dyDescent="0.2">
      <c r="C99" s="76"/>
      <c r="D99" s="21"/>
      <c r="E99" s="21"/>
      <c r="F99" s="21"/>
      <c r="G99" s="21"/>
    </row>
    <row r="100" spans="3:7" ht="13.5" x14ac:dyDescent="0.2">
      <c r="C100" s="76"/>
      <c r="D100" s="21"/>
      <c r="E100" s="21"/>
      <c r="F100" s="21"/>
      <c r="G100" s="21"/>
    </row>
    <row r="101" spans="3:7" ht="13.5" x14ac:dyDescent="0.2">
      <c r="C101" s="76"/>
      <c r="D101" s="21"/>
      <c r="E101" s="21"/>
      <c r="F101" s="21"/>
      <c r="G101" s="21"/>
    </row>
    <row r="102" spans="3:7" ht="13.5" x14ac:dyDescent="0.2">
      <c r="C102" s="76"/>
      <c r="D102" s="21"/>
      <c r="E102" s="21"/>
      <c r="F102" s="21"/>
      <c r="G102" s="21"/>
    </row>
    <row r="103" spans="3:7" ht="13.5" x14ac:dyDescent="0.2">
      <c r="C103" s="78"/>
      <c r="D103" s="21"/>
      <c r="E103" s="21"/>
      <c r="F103" s="21"/>
      <c r="G103" s="21"/>
    </row>
    <row r="104" spans="3:7" ht="13.5" x14ac:dyDescent="0.2">
      <c r="C104" s="76"/>
      <c r="D104" s="21"/>
      <c r="E104" s="21"/>
      <c r="F104" s="21"/>
      <c r="G104" s="21"/>
    </row>
    <row r="105" spans="3:7" ht="13.5" x14ac:dyDescent="0.2">
      <c r="C105" s="76"/>
      <c r="D105" s="21"/>
      <c r="E105" s="21"/>
      <c r="F105" s="21"/>
      <c r="G105" s="21"/>
    </row>
    <row r="106" spans="3:7" ht="13.5" x14ac:dyDescent="0.2">
      <c r="C106" s="76"/>
      <c r="D106" s="21"/>
      <c r="E106" s="21"/>
      <c r="F106" s="21"/>
      <c r="G106" s="21"/>
    </row>
    <row r="107" spans="3:7" ht="13.5" x14ac:dyDescent="0.2">
      <c r="C107" s="76"/>
      <c r="D107" s="21"/>
      <c r="E107" s="21"/>
      <c r="F107" s="21"/>
      <c r="G107" s="21"/>
    </row>
    <row r="108" spans="3:7" ht="13.5" x14ac:dyDescent="0.2">
      <c r="C108" s="76"/>
      <c r="D108" s="21"/>
      <c r="E108" s="21"/>
      <c r="F108" s="21"/>
      <c r="G108" s="21"/>
    </row>
    <row r="109" spans="3:7" ht="13.5" x14ac:dyDescent="0.2">
      <c r="C109" s="76"/>
      <c r="D109" s="21"/>
      <c r="E109" s="21"/>
      <c r="F109" s="21"/>
      <c r="G109" s="21"/>
    </row>
    <row r="110" spans="3:7" ht="13.5" x14ac:dyDescent="0.2">
      <c r="C110" s="76"/>
      <c r="D110" s="21"/>
      <c r="E110" s="21"/>
      <c r="F110" s="21"/>
      <c r="G110" s="21"/>
    </row>
    <row r="111" spans="3:7" ht="13.5" x14ac:dyDescent="0.2">
      <c r="C111" s="76"/>
      <c r="D111" s="21"/>
      <c r="E111" s="21"/>
      <c r="F111" s="21"/>
      <c r="G111" s="21"/>
    </row>
    <row r="112" spans="3:7" ht="13.5" x14ac:dyDescent="0.2">
      <c r="C112" s="76"/>
      <c r="D112" s="21"/>
      <c r="E112" s="21"/>
      <c r="F112" s="21"/>
      <c r="G112" s="21"/>
    </row>
    <row r="113" spans="3:7" ht="13.5" x14ac:dyDescent="0.2">
      <c r="C113" s="76"/>
      <c r="D113" s="21"/>
      <c r="E113" s="21"/>
      <c r="F113" s="21"/>
      <c r="G113" s="21"/>
    </row>
    <row r="114" spans="3:7" ht="13.5" x14ac:dyDescent="0.2">
      <c r="C114" s="76"/>
      <c r="D114" s="21"/>
      <c r="E114" s="21"/>
      <c r="F114" s="21"/>
      <c r="G114" s="21"/>
    </row>
    <row r="115" spans="3:7" ht="13.5" x14ac:dyDescent="0.2">
      <c r="C115" s="76"/>
      <c r="D115" s="21"/>
      <c r="E115" s="21"/>
      <c r="F115" s="21"/>
      <c r="G115" s="21"/>
    </row>
    <row r="116" spans="3:7" ht="13.5" x14ac:dyDescent="0.2">
      <c r="C116" s="76"/>
      <c r="D116" s="21"/>
      <c r="E116" s="21"/>
      <c r="F116" s="21"/>
      <c r="G116" s="21"/>
    </row>
    <row r="117" spans="3:7" ht="13.5" x14ac:dyDescent="0.2">
      <c r="C117" s="76"/>
      <c r="D117" s="21"/>
      <c r="E117" s="21"/>
      <c r="F117" s="21"/>
      <c r="G117" s="21"/>
    </row>
    <row r="118" spans="3:7" ht="13.5" x14ac:dyDescent="0.2">
      <c r="C118" s="76"/>
      <c r="D118" s="21"/>
      <c r="E118" s="21"/>
      <c r="F118" s="21"/>
      <c r="G118" s="21"/>
    </row>
    <row r="119" spans="3:7" ht="13.5" x14ac:dyDescent="0.2">
      <c r="C119" s="76"/>
      <c r="D119" s="21"/>
      <c r="E119" s="21"/>
      <c r="F119" s="21"/>
      <c r="G119" s="21"/>
    </row>
    <row r="120" spans="3:7" ht="13.5" x14ac:dyDescent="0.2">
      <c r="C120" s="79"/>
      <c r="D120" s="21"/>
      <c r="E120" s="21"/>
      <c r="F120" s="21"/>
      <c r="G120" s="21"/>
    </row>
    <row r="121" spans="3:7" ht="13.5" x14ac:dyDescent="0.2">
      <c r="C121" s="79"/>
      <c r="D121" s="21"/>
      <c r="E121" s="21"/>
      <c r="F121" s="21"/>
      <c r="G121" s="21"/>
    </row>
    <row r="122" spans="3:7" ht="13.5" x14ac:dyDescent="0.2">
      <c r="C122" s="79"/>
      <c r="D122" s="21"/>
      <c r="E122" s="21"/>
      <c r="F122" s="21"/>
      <c r="G122" s="21"/>
    </row>
    <row r="123" spans="3:7" ht="13.5" x14ac:dyDescent="0.2">
      <c r="C123" s="76"/>
      <c r="D123" s="21"/>
      <c r="E123" s="21"/>
      <c r="F123" s="21"/>
      <c r="G123" s="21"/>
    </row>
    <row r="124" spans="3:7" ht="13.5" x14ac:dyDescent="0.2">
      <c r="C124" s="76"/>
      <c r="D124" s="21"/>
      <c r="E124" s="21"/>
      <c r="F124" s="21"/>
      <c r="G124" s="21"/>
    </row>
    <row r="125" spans="3:7" ht="13.5" x14ac:dyDescent="0.2">
      <c r="C125" s="76"/>
      <c r="D125" s="21"/>
      <c r="E125" s="21"/>
      <c r="F125" s="21"/>
      <c r="G125" s="21"/>
    </row>
    <row r="126" spans="3:7" ht="18" customHeight="1" x14ac:dyDescent="0.2">
      <c r="C126" s="21"/>
      <c r="D126" s="21"/>
      <c r="E126" s="21"/>
      <c r="F126" s="21"/>
      <c r="G126" s="21"/>
    </row>
    <row r="127" spans="3:7" ht="18" customHeight="1" x14ac:dyDescent="0.2">
      <c r="C127" s="21"/>
      <c r="D127" s="21"/>
      <c r="E127" s="21"/>
      <c r="F127" s="21"/>
      <c r="G127" s="21"/>
    </row>
    <row r="128" spans="3:7" ht="18" customHeight="1" x14ac:dyDescent="0.2">
      <c r="C128" s="21"/>
      <c r="D128" s="21"/>
      <c r="E128" s="21"/>
      <c r="F128" s="21"/>
      <c r="G128" s="21"/>
    </row>
  </sheetData>
  <mergeCells count="5">
    <mergeCell ref="C6:C7"/>
    <mergeCell ref="C44:C45"/>
    <mergeCell ref="U5:W5"/>
    <mergeCell ref="AG6:AG7"/>
    <mergeCell ref="AG44:AG45"/>
  </mergeCells>
  <phoneticPr fontId="11"/>
  <pageMargins left="0.6692913385826772" right="0.31496062992125984" top="0.59055118110236227" bottom="0.39370078740157483" header="0.51181102362204722" footer="0.31496062992125984"/>
  <pageSetup paperSize="9" scale="84" pageOrder="overThenDown" orientation="portrait" r:id="rId1"/>
  <headerFooter alignWithMargins="0"/>
  <rowBreaks count="1" manualBreakCount="1">
    <brk id="40" min="2" max="26" man="1"/>
  </rowBreaks>
  <colBreaks count="1" manualBreakCount="1">
    <brk id="24" min="2" max="7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S589"/>
  <sheetViews>
    <sheetView view="pageBreakPreview" zoomScaleNormal="100" zoomScaleSheetLayoutView="100" workbookViewId="0">
      <pane ySplit="1" topLeftCell="A2" activePane="bottomLeft" state="frozen"/>
      <selection activeCell="K19" sqref="K19"/>
      <selection pane="bottomLeft" activeCell="C4" sqref="C4"/>
    </sheetView>
  </sheetViews>
  <sheetFormatPr defaultRowHeight="17.100000000000001" customHeight="1" x14ac:dyDescent="0.15"/>
  <cols>
    <col min="1" max="1" width="2.69921875" style="65" customWidth="1"/>
    <col min="2" max="2" width="3.69921875" style="102" customWidth="1"/>
    <col min="3" max="3" width="13.69921875" style="65" customWidth="1"/>
    <col min="4" max="6" width="6.8984375" style="66" customWidth="1"/>
    <col min="7" max="7" width="6.296875" style="66" customWidth="1"/>
    <col min="8" max="8" width="6.8984375" style="66" customWidth="1"/>
    <col min="9" max="9" width="5.69921875" style="66" customWidth="1"/>
    <col min="10" max="10" width="6.8984375" style="66" customWidth="1"/>
    <col min="11" max="12" width="6.296875" style="66" customWidth="1"/>
    <col min="13" max="13" width="2.69921875" style="65" customWidth="1"/>
    <col min="14" max="14" width="12.796875" style="65" customWidth="1"/>
    <col min="15" max="15" width="12.19921875" style="65" customWidth="1"/>
    <col min="16" max="16" width="9.19921875" style="65" customWidth="1"/>
    <col min="17" max="18" width="5.69921875" style="65" customWidth="1"/>
    <col min="19" max="19" width="11.09765625" style="65" customWidth="1"/>
    <col min="20" max="20" width="10.796875" style="65" customWidth="1"/>
    <col min="21" max="21" width="12.59765625" style="65" customWidth="1"/>
    <col min="22" max="22" width="10.69921875" style="65" customWidth="1"/>
    <col min="23" max="23" width="9.8984375" style="65" customWidth="1"/>
    <col min="24" max="24" width="4.8984375" style="65" customWidth="1"/>
    <col min="25" max="16384" width="8.796875" style="65"/>
  </cols>
  <sheetData>
    <row r="1" spans="1:13" s="499" customFormat="1" ht="12.95" customHeight="1" x14ac:dyDescent="0.2">
      <c r="A1" s="2398" t="str">
        <f>目次!$N$1</f>
        <v>平成</v>
      </c>
      <c r="B1" s="2398">
        <f>目次!$O$1</f>
        <v>1988</v>
      </c>
      <c r="D1" s="501">
        <v>0</v>
      </c>
      <c r="E1" s="501">
        <f>D1+1</f>
        <v>1</v>
      </c>
      <c r="F1" s="501">
        <f t="shared" ref="F1:M1" si="0">E1+1</f>
        <v>2</v>
      </c>
      <c r="G1" s="501">
        <f t="shared" si="0"/>
        <v>3</v>
      </c>
      <c r="H1" s="501">
        <f t="shared" si="0"/>
        <v>4</v>
      </c>
      <c r="I1" s="501">
        <f t="shared" si="0"/>
        <v>5</v>
      </c>
      <c r="J1" s="501">
        <f t="shared" si="0"/>
        <v>6</v>
      </c>
      <c r="K1" s="501">
        <f t="shared" si="0"/>
        <v>7</v>
      </c>
      <c r="L1" s="501">
        <f t="shared" si="0"/>
        <v>8</v>
      </c>
      <c r="M1" s="501">
        <f t="shared" si="0"/>
        <v>9</v>
      </c>
    </row>
    <row r="2" spans="1:13" ht="21.95" customHeight="1" x14ac:dyDescent="0.15">
      <c r="A2" s="2398" t="str">
        <f>目次!$N$2</f>
        <v>令和</v>
      </c>
      <c r="B2" s="2398">
        <f>目次!$O$2</f>
        <v>2018</v>
      </c>
      <c r="C2" s="851" t="s">
        <v>2151</v>
      </c>
      <c r="H2" s="2820" t="s">
        <v>1244</v>
      </c>
      <c r="I2" s="2821"/>
      <c r="J2" s="2821"/>
      <c r="K2" s="2821"/>
      <c r="L2" s="2821"/>
      <c r="M2" s="2822"/>
    </row>
    <row r="3" spans="1:13" ht="21.95" customHeight="1" x14ac:dyDescent="0.15">
      <c r="A3" s="2398" t="str">
        <f>目次!$N$3</f>
        <v/>
      </c>
      <c r="B3" s="2398" t="str">
        <f>目次!$O$3</f>
        <v/>
      </c>
      <c r="C3" s="726" t="s">
        <v>1056</v>
      </c>
      <c r="D3" s="284"/>
      <c r="E3" s="284"/>
      <c r="F3" s="284"/>
      <c r="G3" s="284"/>
      <c r="H3" s="2823"/>
      <c r="I3" s="2824"/>
      <c r="J3" s="2824"/>
      <c r="K3" s="2824"/>
      <c r="L3" s="2824"/>
      <c r="M3" s="2825"/>
    </row>
    <row r="4" spans="1:13" ht="16.5" customHeight="1" x14ac:dyDescent="0.15">
      <c r="B4" s="748">
        <v>23</v>
      </c>
      <c r="C4" s="2552" t="s">
        <v>2152</v>
      </c>
      <c r="D4" s="285"/>
      <c r="E4" s="285"/>
      <c r="F4" s="285"/>
      <c r="G4" s="285"/>
      <c r="H4" s="285"/>
      <c r="I4" s="285"/>
      <c r="J4" s="285"/>
      <c r="K4" s="110"/>
      <c r="L4" s="285"/>
      <c r="M4" s="286" t="s">
        <v>607</v>
      </c>
    </row>
    <row r="5" spans="1:13" ht="16.5" customHeight="1" x14ac:dyDescent="0.15">
      <c r="A5" s="239"/>
      <c r="B5" s="2547">
        <v>2011</v>
      </c>
      <c r="C5" s="2553"/>
      <c r="D5" s="2549" t="s">
        <v>608</v>
      </c>
      <c r="E5" s="669"/>
      <c r="F5" s="668" t="s">
        <v>1404</v>
      </c>
      <c r="G5" s="669"/>
      <c r="H5" s="668" t="s">
        <v>1404</v>
      </c>
      <c r="I5" s="670" t="s">
        <v>1443</v>
      </c>
      <c r="J5" s="668" t="s">
        <v>609</v>
      </c>
      <c r="K5" s="671"/>
      <c r="L5" s="671"/>
      <c r="M5" s="672"/>
    </row>
    <row r="6" spans="1:13" ht="16.5" customHeight="1" x14ac:dyDescent="0.15">
      <c r="A6" s="122">
        <f>IF(B6&lt;10,DBCS(B6),B6)</f>
        <v>23</v>
      </c>
      <c r="B6" s="2548">
        <f>B5-$B$1</f>
        <v>23</v>
      </c>
      <c r="C6" s="2554"/>
      <c r="D6" s="2549" t="s">
        <v>1403</v>
      </c>
      <c r="E6" s="668" t="s">
        <v>1402</v>
      </c>
      <c r="F6" s="668" t="s">
        <v>1400</v>
      </c>
      <c r="G6" s="2818" t="s">
        <v>1442</v>
      </c>
      <c r="H6" s="668" t="s">
        <v>1400</v>
      </c>
      <c r="I6" s="670" t="s">
        <v>1444</v>
      </c>
      <c r="J6" s="668" t="s">
        <v>612</v>
      </c>
      <c r="K6" s="668" t="s">
        <v>640</v>
      </c>
      <c r="L6" s="668" t="s">
        <v>1065</v>
      </c>
      <c r="M6" s="673"/>
    </row>
    <row r="7" spans="1:13" ht="16.5" customHeight="1" x14ac:dyDescent="0.15">
      <c r="A7" s="122" t="str">
        <f>IF(B7&lt;10,DBCS(B7),B7)</f>
        <v>－７</v>
      </c>
      <c r="B7" s="2548">
        <f>B5-$B$2</f>
        <v>-7</v>
      </c>
      <c r="C7" s="2554" t="s">
        <v>610</v>
      </c>
      <c r="D7" s="2549" t="s">
        <v>1066</v>
      </c>
      <c r="E7" s="669"/>
      <c r="F7" s="668" t="s">
        <v>1067</v>
      </c>
      <c r="G7" s="2819"/>
      <c r="H7" s="668" t="s">
        <v>1068</v>
      </c>
      <c r="I7" s="670" t="s">
        <v>1445</v>
      </c>
      <c r="J7" s="668" t="s">
        <v>1069</v>
      </c>
      <c r="K7" s="669"/>
      <c r="L7" s="668" t="s">
        <v>606</v>
      </c>
      <c r="M7" s="672" t="s">
        <v>1422</v>
      </c>
    </row>
    <row r="8" spans="1:13" ht="16.5" customHeight="1" x14ac:dyDescent="0.15">
      <c r="A8" s="240"/>
      <c r="B8" s="749"/>
      <c r="C8" s="2555"/>
      <c r="D8" s="2550"/>
      <c r="E8" s="669"/>
      <c r="F8" s="674" t="s">
        <v>1561</v>
      </c>
      <c r="G8" s="669"/>
      <c r="H8" s="674" t="s">
        <v>1562</v>
      </c>
      <c r="I8" s="670" t="s">
        <v>1446</v>
      </c>
      <c r="J8" s="674" t="s">
        <v>1563</v>
      </c>
      <c r="K8" s="669"/>
      <c r="L8" s="674" t="s">
        <v>1564</v>
      </c>
      <c r="M8" s="672"/>
    </row>
    <row r="9" spans="1:13" ht="16.5" customHeight="1" x14ac:dyDescent="0.15">
      <c r="A9" s="240"/>
      <c r="B9" s="749"/>
      <c r="C9" s="2556"/>
      <c r="D9" s="2551" t="s">
        <v>1552</v>
      </c>
      <c r="E9" s="675" t="s">
        <v>1553</v>
      </c>
      <c r="F9" s="675" t="s">
        <v>1554</v>
      </c>
      <c r="G9" s="675" t="s">
        <v>1555</v>
      </c>
      <c r="H9" s="675" t="s">
        <v>1556</v>
      </c>
      <c r="I9" s="675" t="s">
        <v>1557</v>
      </c>
      <c r="J9" s="675" t="s">
        <v>1558</v>
      </c>
      <c r="K9" s="675" t="s">
        <v>1559</v>
      </c>
      <c r="L9" s="675" t="s">
        <v>1560</v>
      </c>
      <c r="M9" s="676"/>
    </row>
    <row r="10" spans="1:13" ht="16.5" customHeight="1" x14ac:dyDescent="0.15">
      <c r="A10" s="500">
        <v>12</v>
      </c>
      <c r="B10" s="749">
        <f>B4</f>
        <v>23</v>
      </c>
      <c r="C10" s="679" t="s">
        <v>73</v>
      </c>
      <c r="D10" s="674">
        <v>216806.11963484754</v>
      </c>
      <c r="E10" s="674">
        <v>119005.91844307241</v>
      </c>
      <c r="F10" s="674">
        <v>97800.201191775122</v>
      </c>
      <c r="G10" s="674">
        <v>41623.246315406977</v>
      </c>
      <c r="H10" s="674">
        <v>56176.954876368145</v>
      </c>
      <c r="I10" s="674">
        <v>-11069.923741506391</v>
      </c>
      <c r="J10" s="674">
        <v>67246.878617874536</v>
      </c>
      <c r="K10" s="674">
        <v>27841.768085442101</v>
      </c>
      <c r="L10" s="674">
        <v>39405.110532432431</v>
      </c>
      <c r="M10" s="673" t="s">
        <v>605</v>
      </c>
    </row>
    <row r="11" spans="1:13" ht="16.5" customHeight="1" x14ac:dyDescent="0.15">
      <c r="A11" s="500">
        <v>13</v>
      </c>
      <c r="B11" s="749">
        <f>B10</f>
        <v>23</v>
      </c>
      <c r="C11" s="680" t="s">
        <v>74</v>
      </c>
      <c r="D11" s="674">
        <v>17483.150976589532</v>
      </c>
      <c r="E11" s="674">
        <v>9082.7522564494866</v>
      </c>
      <c r="F11" s="674">
        <v>8400.398720140045</v>
      </c>
      <c r="G11" s="674">
        <v>3518.7916922265349</v>
      </c>
      <c r="H11" s="674">
        <v>4881.6070279135101</v>
      </c>
      <c r="I11" s="674">
        <v>-1709.9951768602641</v>
      </c>
      <c r="J11" s="674">
        <v>6591.6022047737742</v>
      </c>
      <c r="K11" s="674">
        <v>5999.4455027706408</v>
      </c>
      <c r="L11" s="674">
        <v>592.15670200313343</v>
      </c>
      <c r="M11" s="673" t="s">
        <v>604</v>
      </c>
    </row>
    <row r="12" spans="1:13" ht="16.5" customHeight="1" x14ac:dyDescent="0.15">
      <c r="A12" s="500">
        <v>14</v>
      </c>
      <c r="B12" s="749">
        <f t="shared" ref="B12:B50" si="1">B11</f>
        <v>23</v>
      </c>
      <c r="C12" s="680" t="s">
        <v>75</v>
      </c>
      <c r="D12" s="674">
        <v>60886.913999999997</v>
      </c>
      <c r="E12" s="674">
        <v>31956.231095442276</v>
      </c>
      <c r="F12" s="674">
        <v>28930.682904557721</v>
      </c>
      <c r="G12" s="674">
        <v>9586.1370680884429</v>
      </c>
      <c r="H12" s="674">
        <v>19344.545836469279</v>
      </c>
      <c r="I12" s="674">
        <v>2395.1405988760921</v>
      </c>
      <c r="J12" s="674">
        <v>16949.405237593186</v>
      </c>
      <c r="K12" s="674">
        <v>13177.280723706392</v>
      </c>
      <c r="L12" s="674">
        <v>3772.1245138867944</v>
      </c>
      <c r="M12" s="673" t="s">
        <v>603</v>
      </c>
    </row>
    <row r="13" spans="1:13" ht="16.5" customHeight="1" x14ac:dyDescent="0.15">
      <c r="A13" s="500">
        <v>15</v>
      </c>
      <c r="B13" s="749">
        <f t="shared" si="1"/>
        <v>23</v>
      </c>
      <c r="C13" s="680" t="s">
        <v>76</v>
      </c>
      <c r="D13" s="674">
        <v>20152.803878950039</v>
      </c>
      <c r="E13" s="674">
        <v>11712.71600565367</v>
      </c>
      <c r="F13" s="674">
        <v>8440.0878732963683</v>
      </c>
      <c r="G13" s="674">
        <v>4268.9562126152641</v>
      </c>
      <c r="H13" s="674">
        <v>4171.1316606811042</v>
      </c>
      <c r="I13" s="674">
        <v>1187.1843522342472</v>
      </c>
      <c r="J13" s="674">
        <v>2983.9473084468573</v>
      </c>
      <c r="K13" s="674">
        <v>3318.9888527097578</v>
      </c>
      <c r="L13" s="674">
        <v>-335.04154426290052</v>
      </c>
      <c r="M13" s="673" t="s">
        <v>602</v>
      </c>
    </row>
    <row r="14" spans="1:13" ht="16.5" customHeight="1" x14ac:dyDescent="0.15">
      <c r="A14" s="500">
        <v>16</v>
      </c>
      <c r="B14" s="749">
        <f t="shared" si="1"/>
        <v>23</v>
      </c>
      <c r="C14" s="679" t="s">
        <v>77</v>
      </c>
      <c r="D14" s="674">
        <v>15450663.868381359</v>
      </c>
      <c r="E14" s="674">
        <v>9422866.0386457108</v>
      </c>
      <c r="F14" s="674">
        <v>6027797.8297356488</v>
      </c>
      <c r="G14" s="674">
        <v>1829676.6647964467</v>
      </c>
      <c r="H14" s="674">
        <v>4198121.1649392024</v>
      </c>
      <c r="I14" s="674">
        <v>605525.94062019535</v>
      </c>
      <c r="J14" s="674">
        <v>3592595.2243190063</v>
      </c>
      <c r="K14" s="674">
        <v>2287376.8665625565</v>
      </c>
      <c r="L14" s="674">
        <v>1305218.3577564498</v>
      </c>
      <c r="M14" s="673" t="s">
        <v>601</v>
      </c>
    </row>
    <row r="15" spans="1:13" ht="16.5" customHeight="1" x14ac:dyDescent="0.15">
      <c r="A15" s="500">
        <v>17</v>
      </c>
      <c r="B15" s="749">
        <f t="shared" si="1"/>
        <v>23</v>
      </c>
      <c r="C15" s="680" t="s">
        <v>785</v>
      </c>
      <c r="D15" s="674">
        <v>2239864.682035089</v>
      </c>
      <c r="E15" s="674">
        <v>1090431.4361962164</v>
      </c>
      <c r="F15" s="674">
        <v>1149433.2458388726</v>
      </c>
      <c r="G15" s="674">
        <v>136573.70090560068</v>
      </c>
      <c r="H15" s="674">
        <v>1012859.5449332719</v>
      </c>
      <c r="I15" s="1005" t="s">
        <v>535</v>
      </c>
      <c r="J15" s="1005" t="s">
        <v>535</v>
      </c>
      <c r="K15" s="1005" t="s">
        <v>535</v>
      </c>
      <c r="L15" s="1005" t="s">
        <v>535</v>
      </c>
      <c r="M15" s="673" t="s">
        <v>643</v>
      </c>
    </row>
    <row r="16" spans="1:13" ht="16.5" customHeight="1" x14ac:dyDescent="0.15">
      <c r="A16" s="500">
        <v>18</v>
      </c>
      <c r="B16" s="749">
        <f t="shared" si="1"/>
        <v>23</v>
      </c>
      <c r="C16" s="680" t="s">
        <v>169</v>
      </c>
      <c r="D16" s="674">
        <v>110067.65573260195</v>
      </c>
      <c r="E16" s="674">
        <v>64156.290443906517</v>
      </c>
      <c r="F16" s="674">
        <v>45911.365288695437</v>
      </c>
      <c r="G16" s="674">
        <v>16083.208390871252</v>
      </c>
      <c r="H16" s="674">
        <v>29828.156897824185</v>
      </c>
      <c r="I16" s="1005" t="s">
        <v>535</v>
      </c>
      <c r="J16" s="1005" t="s">
        <v>535</v>
      </c>
      <c r="K16" s="1005" t="s">
        <v>535</v>
      </c>
      <c r="L16" s="1005" t="s">
        <v>535</v>
      </c>
      <c r="M16" s="673" t="s">
        <v>644</v>
      </c>
    </row>
    <row r="17" spans="1:13" ht="16.5" customHeight="1" x14ac:dyDescent="0.15">
      <c r="A17" s="500">
        <v>19</v>
      </c>
      <c r="B17" s="749">
        <f t="shared" si="1"/>
        <v>23</v>
      </c>
      <c r="C17" s="1163" t="s">
        <v>170</v>
      </c>
      <c r="D17" s="674">
        <v>778885.4583137841</v>
      </c>
      <c r="E17" s="674">
        <v>520216.18220197281</v>
      </c>
      <c r="F17" s="674">
        <v>258669.27611181128</v>
      </c>
      <c r="G17" s="674">
        <v>54399.205757313277</v>
      </c>
      <c r="H17" s="674">
        <v>204270.07035449799</v>
      </c>
      <c r="I17" s="1005" t="s">
        <v>535</v>
      </c>
      <c r="J17" s="1005" t="s">
        <v>535</v>
      </c>
      <c r="K17" s="1005" t="s">
        <v>535</v>
      </c>
      <c r="L17" s="1005" t="s">
        <v>535</v>
      </c>
      <c r="M17" s="673" t="s">
        <v>1026</v>
      </c>
    </row>
    <row r="18" spans="1:13" ht="16.5" customHeight="1" x14ac:dyDescent="0.15">
      <c r="A18" s="500">
        <v>20</v>
      </c>
      <c r="B18" s="749">
        <f t="shared" si="1"/>
        <v>23</v>
      </c>
      <c r="C18" s="1163" t="s">
        <v>788</v>
      </c>
      <c r="D18" s="674">
        <v>1702092.3926047944</v>
      </c>
      <c r="E18" s="674">
        <v>1001376.8247684336</v>
      </c>
      <c r="F18" s="674">
        <v>700715.56783636077</v>
      </c>
      <c r="G18" s="674">
        <v>235219.7466508559</v>
      </c>
      <c r="H18" s="674">
        <v>465495.8211855049</v>
      </c>
      <c r="I18" s="1005" t="s">
        <v>535</v>
      </c>
      <c r="J18" s="1005" t="s">
        <v>535</v>
      </c>
      <c r="K18" s="1005" t="s">
        <v>535</v>
      </c>
      <c r="L18" s="1005" t="s">
        <v>535</v>
      </c>
      <c r="M18" s="673" t="s">
        <v>645</v>
      </c>
    </row>
    <row r="19" spans="1:13" ht="16.5" customHeight="1" x14ac:dyDescent="0.15">
      <c r="A19" s="500">
        <v>21</v>
      </c>
      <c r="B19" s="749">
        <f t="shared" si="1"/>
        <v>23</v>
      </c>
      <c r="C19" s="1163" t="s">
        <v>789</v>
      </c>
      <c r="D19" s="674">
        <v>29126.491291230021</v>
      </c>
      <c r="E19" s="674">
        <v>19899.410284122514</v>
      </c>
      <c r="F19" s="674">
        <v>9227.0810071075066</v>
      </c>
      <c r="G19" s="674">
        <v>696.27750186579976</v>
      </c>
      <c r="H19" s="674">
        <v>8530.8035052417072</v>
      </c>
      <c r="I19" s="1005" t="s">
        <v>535</v>
      </c>
      <c r="J19" s="1005" t="s">
        <v>535</v>
      </c>
      <c r="K19" s="1005" t="s">
        <v>535</v>
      </c>
      <c r="L19" s="1005" t="s">
        <v>535</v>
      </c>
      <c r="M19" s="673" t="s">
        <v>646</v>
      </c>
    </row>
    <row r="20" spans="1:13" ht="16.5" customHeight="1" x14ac:dyDescent="0.15">
      <c r="A20" s="500">
        <v>22</v>
      </c>
      <c r="B20" s="749">
        <f t="shared" si="1"/>
        <v>23</v>
      </c>
      <c r="C20" s="1163" t="s">
        <v>790</v>
      </c>
      <c r="D20" s="674">
        <v>177989.67126420396</v>
      </c>
      <c r="E20" s="674">
        <v>101060.14201828957</v>
      </c>
      <c r="F20" s="674">
        <v>76929.529245914397</v>
      </c>
      <c r="G20" s="674">
        <v>23669.003308467363</v>
      </c>
      <c r="H20" s="674">
        <v>53260.525937447033</v>
      </c>
      <c r="I20" s="1005" t="s">
        <v>535</v>
      </c>
      <c r="J20" s="1005" t="s">
        <v>535</v>
      </c>
      <c r="K20" s="1005" t="s">
        <v>535</v>
      </c>
      <c r="L20" s="1005" t="s">
        <v>535</v>
      </c>
      <c r="M20" s="673" t="s">
        <v>647</v>
      </c>
    </row>
    <row r="21" spans="1:13" ht="16.5" customHeight="1" x14ac:dyDescent="0.15">
      <c r="A21" s="500">
        <v>23</v>
      </c>
      <c r="B21" s="749">
        <f t="shared" si="1"/>
        <v>23</v>
      </c>
      <c r="C21" s="1163" t="s">
        <v>171</v>
      </c>
      <c r="D21" s="674">
        <v>648012.76392170729</v>
      </c>
      <c r="E21" s="674">
        <v>482802.05032734165</v>
      </c>
      <c r="F21" s="674">
        <v>165210.71359436563</v>
      </c>
      <c r="G21" s="674">
        <v>34159.035173687087</v>
      </c>
      <c r="H21" s="674">
        <v>131051.67842067854</v>
      </c>
      <c r="I21" s="1005" t="s">
        <v>535</v>
      </c>
      <c r="J21" s="1005" t="s">
        <v>535</v>
      </c>
      <c r="K21" s="1005" t="s">
        <v>535</v>
      </c>
      <c r="L21" s="1005" t="s">
        <v>535</v>
      </c>
      <c r="M21" s="673" t="s">
        <v>648</v>
      </c>
    </row>
    <row r="22" spans="1:13" ht="16.5" customHeight="1" x14ac:dyDescent="0.15">
      <c r="A22" s="500">
        <v>24</v>
      </c>
      <c r="B22" s="749">
        <f t="shared" si="1"/>
        <v>23</v>
      </c>
      <c r="C22" s="1163" t="s">
        <v>172</v>
      </c>
      <c r="D22" s="674">
        <v>464484.76326168008</v>
      </c>
      <c r="E22" s="674">
        <v>284976.35076585272</v>
      </c>
      <c r="F22" s="674">
        <v>179508.41249582736</v>
      </c>
      <c r="G22" s="674">
        <v>35593.426917481054</v>
      </c>
      <c r="H22" s="674">
        <v>143914.9855783463</v>
      </c>
      <c r="I22" s="1005" t="s">
        <v>535</v>
      </c>
      <c r="J22" s="1005" t="s">
        <v>535</v>
      </c>
      <c r="K22" s="1005" t="s">
        <v>535</v>
      </c>
      <c r="L22" s="1005" t="s">
        <v>535</v>
      </c>
      <c r="M22" s="673" t="s">
        <v>1027</v>
      </c>
    </row>
    <row r="23" spans="1:13" ht="16.5" customHeight="1" x14ac:dyDescent="0.15">
      <c r="A23" s="500">
        <v>25</v>
      </c>
      <c r="B23" s="749">
        <f t="shared" si="1"/>
        <v>23</v>
      </c>
      <c r="C23" s="883" t="s">
        <v>1549</v>
      </c>
      <c r="D23" s="674">
        <v>1458217.514719859</v>
      </c>
      <c r="E23" s="674">
        <v>882837.40884311229</v>
      </c>
      <c r="F23" s="674">
        <v>575380.1058767467</v>
      </c>
      <c r="G23" s="674">
        <v>185473.23064702726</v>
      </c>
      <c r="H23" s="674">
        <v>389906.87522971944</v>
      </c>
      <c r="I23" s="1005" t="s">
        <v>535</v>
      </c>
      <c r="J23" s="1005" t="s">
        <v>535</v>
      </c>
      <c r="K23" s="1005" t="s">
        <v>535</v>
      </c>
      <c r="L23" s="1005" t="s">
        <v>535</v>
      </c>
      <c r="M23" s="673" t="s">
        <v>1019</v>
      </c>
    </row>
    <row r="24" spans="1:13" ht="16.5" customHeight="1" x14ac:dyDescent="0.15">
      <c r="A24" s="500">
        <v>26</v>
      </c>
      <c r="B24" s="749">
        <f t="shared" si="1"/>
        <v>23</v>
      </c>
      <c r="C24" s="1163" t="s">
        <v>174</v>
      </c>
      <c r="D24" s="674">
        <v>235546.86619281574</v>
      </c>
      <c r="E24" s="674">
        <v>124737.13891664054</v>
      </c>
      <c r="F24" s="674">
        <v>110809.7272761752</v>
      </c>
      <c r="G24" s="674">
        <v>39269.638766848599</v>
      </c>
      <c r="H24" s="674">
        <v>71540.088509326597</v>
      </c>
      <c r="I24" s="1005" t="s">
        <v>535</v>
      </c>
      <c r="J24" s="1005" t="s">
        <v>535</v>
      </c>
      <c r="K24" s="1005" t="s">
        <v>535</v>
      </c>
      <c r="L24" s="1005" t="s">
        <v>535</v>
      </c>
      <c r="M24" s="673" t="s">
        <v>1028</v>
      </c>
    </row>
    <row r="25" spans="1:13" ht="16.5" customHeight="1" x14ac:dyDescent="0.15">
      <c r="A25" s="500">
        <v>27</v>
      </c>
      <c r="B25" s="749">
        <f t="shared" si="1"/>
        <v>23</v>
      </c>
      <c r="C25" s="1163" t="s">
        <v>795</v>
      </c>
      <c r="D25" s="674">
        <v>1446622.2921731228</v>
      </c>
      <c r="E25" s="674">
        <v>931157.8888262402</v>
      </c>
      <c r="F25" s="674">
        <v>515464.40334688255</v>
      </c>
      <c r="G25" s="674">
        <v>305103.85201137594</v>
      </c>
      <c r="H25" s="674">
        <v>210360.55133550661</v>
      </c>
      <c r="I25" s="1005" t="s">
        <v>535</v>
      </c>
      <c r="J25" s="1005" t="s">
        <v>535</v>
      </c>
      <c r="K25" s="1005" t="s">
        <v>535</v>
      </c>
      <c r="L25" s="1005" t="s">
        <v>535</v>
      </c>
      <c r="M25" s="673" t="s">
        <v>1029</v>
      </c>
    </row>
    <row r="26" spans="1:13" ht="16.5" customHeight="1" x14ac:dyDescent="0.15">
      <c r="A26" s="500">
        <v>28</v>
      </c>
      <c r="B26" s="749">
        <f t="shared" si="1"/>
        <v>23</v>
      </c>
      <c r="C26" s="1163" t="s">
        <v>175</v>
      </c>
      <c r="D26" s="674">
        <v>519632.04263506236</v>
      </c>
      <c r="E26" s="674">
        <v>303795.652922493</v>
      </c>
      <c r="F26" s="674">
        <v>215836.38971256936</v>
      </c>
      <c r="G26" s="674">
        <v>157538.27310329146</v>
      </c>
      <c r="H26" s="674">
        <v>58298.116609277902</v>
      </c>
      <c r="I26" s="1005" t="s">
        <v>535</v>
      </c>
      <c r="J26" s="1005" t="s">
        <v>535</v>
      </c>
      <c r="K26" s="1005" t="s">
        <v>535</v>
      </c>
      <c r="L26" s="1005" t="s">
        <v>535</v>
      </c>
      <c r="M26" s="673" t="s">
        <v>1030</v>
      </c>
    </row>
    <row r="27" spans="1:13" ht="16.5" customHeight="1" x14ac:dyDescent="0.15">
      <c r="A27" s="500">
        <v>29</v>
      </c>
      <c r="B27" s="749">
        <f t="shared" si="1"/>
        <v>23</v>
      </c>
      <c r="C27" s="1163" t="s">
        <v>176</v>
      </c>
      <c r="D27" s="674">
        <v>4241150.6374012288</v>
      </c>
      <c r="E27" s="674">
        <v>2806680.0292272964</v>
      </c>
      <c r="F27" s="674">
        <v>1434470.6081739324</v>
      </c>
      <c r="G27" s="674">
        <v>469784.41090745991</v>
      </c>
      <c r="H27" s="674">
        <v>964686.1972664725</v>
      </c>
      <c r="I27" s="1005" t="s">
        <v>535</v>
      </c>
      <c r="J27" s="1005" t="s">
        <v>535</v>
      </c>
      <c r="K27" s="1005" t="s">
        <v>535</v>
      </c>
      <c r="L27" s="1005" t="s">
        <v>535</v>
      </c>
      <c r="M27" s="673" t="s">
        <v>649</v>
      </c>
    </row>
    <row r="28" spans="1:13" ht="16.5" customHeight="1" x14ac:dyDescent="0.15">
      <c r="A28" s="500">
        <v>30</v>
      </c>
      <c r="B28" s="749">
        <f t="shared" si="1"/>
        <v>23</v>
      </c>
      <c r="C28" s="1163" t="s">
        <v>177</v>
      </c>
      <c r="D28" s="674">
        <v>1398970.6368341795</v>
      </c>
      <c r="E28" s="674">
        <v>808739.23290379194</v>
      </c>
      <c r="F28" s="674">
        <v>590231.40393038758</v>
      </c>
      <c r="G28" s="674">
        <v>136113.65475430098</v>
      </c>
      <c r="H28" s="674">
        <v>454117.74917608663</v>
      </c>
      <c r="I28" s="1005" t="s">
        <v>535</v>
      </c>
      <c r="J28" s="1005" t="s">
        <v>535</v>
      </c>
      <c r="K28" s="1005" t="s">
        <v>535</v>
      </c>
      <c r="L28" s="1005" t="s">
        <v>535</v>
      </c>
      <c r="M28" s="673" t="s">
        <v>1022</v>
      </c>
    </row>
    <row r="29" spans="1:13" ht="16.5" customHeight="1" x14ac:dyDescent="0.15">
      <c r="A29" s="500">
        <v>31</v>
      </c>
      <c r="B29" s="749">
        <f t="shared" si="1"/>
        <v>23</v>
      </c>
      <c r="C29" s="883" t="s">
        <v>1548</v>
      </c>
      <c r="D29" s="674">
        <v>674642.29420237185</v>
      </c>
      <c r="E29" s="674">
        <v>364489.48722935928</v>
      </c>
      <c r="F29" s="674">
        <v>310152.80697301257</v>
      </c>
      <c r="G29" s="674">
        <v>138764.54689712633</v>
      </c>
      <c r="H29" s="674">
        <v>171388.26007588624</v>
      </c>
      <c r="I29" s="674">
        <v>23224.930189628278</v>
      </c>
      <c r="J29" s="674">
        <v>148163.32988625797</v>
      </c>
      <c r="K29" s="674">
        <v>116327.64999424593</v>
      </c>
      <c r="L29" s="674">
        <v>31835.679892012035</v>
      </c>
      <c r="M29" s="673" t="s">
        <v>596</v>
      </c>
    </row>
    <row r="30" spans="1:13" ht="16.5" customHeight="1" x14ac:dyDescent="0.15">
      <c r="A30" s="500">
        <v>32</v>
      </c>
      <c r="B30" s="749">
        <f t="shared" si="1"/>
        <v>23</v>
      </c>
      <c r="C30" s="1163" t="s">
        <v>78</v>
      </c>
      <c r="D30" s="674">
        <v>1750692.847473861</v>
      </c>
      <c r="E30" s="674">
        <v>962622.33556903875</v>
      </c>
      <c r="F30" s="674">
        <v>788070.5119048222</v>
      </c>
      <c r="G30" s="674">
        <v>84794.144948409637</v>
      </c>
      <c r="H30" s="674">
        <v>703276.36695641256</v>
      </c>
      <c r="I30" s="674">
        <v>39932.553366857232</v>
      </c>
      <c r="J30" s="674">
        <v>663343.81358955533</v>
      </c>
      <c r="K30" s="674">
        <v>493002.03081997676</v>
      </c>
      <c r="L30" s="674">
        <v>170341.78276957857</v>
      </c>
      <c r="M30" s="673" t="s">
        <v>600</v>
      </c>
    </row>
    <row r="31" spans="1:13" ht="16.5" customHeight="1" x14ac:dyDescent="0.15">
      <c r="A31" s="500">
        <v>33</v>
      </c>
      <c r="B31" s="749">
        <f t="shared" si="1"/>
        <v>23</v>
      </c>
      <c r="C31" s="680" t="s">
        <v>79</v>
      </c>
      <c r="D31" s="674">
        <v>2500227.1099963798</v>
      </c>
      <c r="E31" s="674">
        <v>1003840.2711907683</v>
      </c>
      <c r="F31" s="674">
        <v>1496386.8388056115</v>
      </c>
      <c r="G31" s="674">
        <v>174504.39873990236</v>
      </c>
      <c r="H31" s="674">
        <v>1321882.4400657092</v>
      </c>
      <c r="I31" s="674">
        <v>105266.1695119182</v>
      </c>
      <c r="J31" s="674">
        <v>1216616.270553791</v>
      </c>
      <c r="K31" s="674">
        <v>869911.57282468409</v>
      </c>
      <c r="L31" s="674">
        <v>346704.69772910688</v>
      </c>
      <c r="M31" s="673" t="s">
        <v>599</v>
      </c>
    </row>
    <row r="32" spans="1:13" ht="16.5" customHeight="1" x14ac:dyDescent="0.15">
      <c r="A32" s="500">
        <v>34</v>
      </c>
      <c r="B32" s="749">
        <f t="shared" si="1"/>
        <v>23</v>
      </c>
      <c r="C32" s="679" t="s">
        <v>1007</v>
      </c>
      <c r="D32" s="674">
        <v>1306739.4372120663</v>
      </c>
      <c r="E32" s="674">
        <v>452309.25722780678</v>
      </c>
      <c r="F32" s="674">
        <v>854430.17998425942</v>
      </c>
      <c r="G32" s="674">
        <v>231815.39080232888</v>
      </c>
      <c r="H32" s="674">
        <v>622614.78918193048</v>
      </c>
      <c r="I32" s="674">
        <v>57214.826186590995</v>
      </c>
      <c r="J32" s="674">
        <v>565399.96299533953</v>
      </c>
      <c r="K32" s="674">
        <v>473742.30377743114</v>
      </c>
      <c r="L32" s="674">
        <v>91657.659217908396</v>
      </c>
      <c r="M32" s="673" t="s">
        <v>1031</v>
      </c>
    </row>
    <row r="33" spans="1:13" ht="16.5" customHeight="1" x14ac:dyDescent="0.15">
      <c r="A33" s="500">
        <v>35</v>
      </c>
      <c r="B33" s="749">
        <f t="shared" si="1"/>
        <v>23</v>
      </c>
      <c r="C33" s="680" t="s">
        <v>1008</v>
      </c>
      <c r="D33" s="674">
        <v>945156.21499275125</v>
      </c>
      <c r="E33" s="674">
        <v>539008.39269750356</v>
      </c>
      <c r="F33" s="674">
        <v>406147.82229524769</v>
      </c>
      <c r="G33" s="674">
        <v>65147.985616432095</v>
      </c>
      <c r="H33" s="674">
        <v>340999.8366788156</v>
      </c>
      <c r="I33" s="674">
        <v>25974.533682509929</v>
      </c>
      <c r="J33" s="674">
        <v>315025.30299630569</v>
      </c>
      <c r="K33" s="674">
        <v>236379.97207315371</v>
      </c>
      <c r="L33" s="674">
        <v>78645.330923151982</v>
      </c>
      <c r="M33" s="673" t="s">
        <v>1032</v>
      </c>
    </row>
    <row r="34" spans="1:13" ht="16.5" customHeight="1" x14ac:dyDescent="0.15">
      <c r="A34" s="500">
        <v>36</v>
      </c>
      <c r="B34" s="749">
        <f t="shared" si="1"/>
        <v>23</v>
      </c>
      <c r="C34" s="680" t="s">
        <v>1009</v>
      </c>
      <c r="D34" s="674">
        <v>752149.6582846978</v>
      </c>
      <c r="E34" s="674">
        <v>352369.48513611243</v>
      </c>
      <c r="F34" s="674">
        <v>399780.17314858537</v>
      </c>
      <c r="G34" s="674">
        <v>132023.09643507193</v>
      </c>
      <c r="H34" s="674">
        <v>267757.07671351347</v>
      </c>
      <c r="I34" s="674">
        <v>21547.903391529897</v>
      </c>
      <c r="J34" s="674">
        <v>246209.17332198357</v>
      </c>
      <c r="K34" s="674">
        <v>111154.76093490033</v>
      </c>
      <c r="L34" s="674">
        <v>135054.41238708323</v>
      </c>
      <c r="M34" s="673" t="s">
        <v>1030</v>
      </c>
    </row>
    <row r="35" spans="1:13" ht="16.5" customHeight="1" x14ac:dyDescent="0.15">
      <c r="A35" s="500">
        <v>37</v>
      </c>
      <c r="B35" s="749">
        <f t="shared" si="1"/>
        <v>23</v>
      </c>
      <c r="C35" s="680" t="s">
        <v>1010</v>
      </c>
      <c r="D35" s="674">
        <v>923956.94185399287</v>
      </c>
      <c r="E35" s="674">
        <v>305248.59145893349</v>
      </c>
      <c r="F35" s="674">
        <v>618708.35039505945</v>
      </c>
      <c r="G35" s="674">
        <v>64040.38685909065</v>
      </c>
      <c r="H35" s="674">
        <v>554667.9635359688</v>
      </c>
      <c r="I35" s="674">
        <v>-5255.7720465461807</v>
      </c>
      <c r="J35" s="674">
        <v>559923.73558251502</v>
      </c>
      <c r="K35" s="674">
        <v>231001.12075945974</v>
      </c>
      <c r="L35" s="674">
        <v>328922.61482305528</v>
      </c>
      <c r="M35" s="673" t="s">
        <v>598</v>
      </c>
    </row>
    <row r="36" spans="1:13" ht="16.5" customHeight="1" x14ac:dyDescent="0.15">
      <c r="A36" s="500">
        <v>38</v>
      </c>
      <c r="B36" s="749">
        <f t="shared" si="1"/>
        <v>23</v>
      </c>
      <c r="C36" s="680" t="s">
        <v>1551</v>
      </c>
      <c r="D36" s="674">
        <v>2076879.8220803163</v>
      </c>
      <c r="E36" s="674">
        <v>355796.46646948159</v>
      </c>
      <c r="F36" s="674">
        <v>1721083.3556108347</v>
      </c>
      <c r="G36" s="674">
        <v>709766.17820048169</v>
      </c>
      <c r="H36" s="674">
        <v>1011317.177410353</v>
      </c>
      <c r="I36" s="674">
        <v>133193.7596159633</v>
      </c>
      <c r="J36" s="674">
        <v>878123.41779438965</v>
      </c>
      <c r="K36" s="674">
        <v>52693.295027087312</v>
      </c>
      <c r="L36" s="674">
        <v>825430.12276730232</v>
      </c>
      <c r="M36" s="673" t="s">
        <v>597</v>
      </c>
    </row>
    <row r="37" spans="1:13" ht="16.5" customHeight="1" x14ac:dyDescent="0.15">
      <c r="A37" s="500">
        <v>39</v>
      </c>
      <c r="B37" s="749">
        <f t="shared" si="1"/>
        <v>23</v>
      </c>
      <c r="C37" s="1298" t="s">
        <v>1550</v>
      </c>
      <c r="D37" s="674">
        <v>1404069.3354701782</v>
      </c>
      <c r="E37" s="674">
        <v>458148.19637805456</v>
      </c>
      <c r="F37" s="674">
        <v>945921.1390921236</v>
      </c>
      <c r="G37" s="674">
        <v>126429.32618674736</v>
      </c>
      <c r="H37" s="674">
        <v>819491.81290537619</v>
      </c>
      <c r="I37" s="674">
        <v>48880.381873704318</v>
      </c>
      <c r="J37" s="674">
        <v>770611.43103167182</v>
      </c>
      <c r="K37" s="674">
        <v>567528.68394445162</v>
      </c>
      <c r="L37" s="674">
        <v>203082.7470872202</v>
      </c>
      <c r="M37" s="673" t="s">
        <v>1033</v>
      </c>
    </row>
    <row r="38" spans="1:13" ht="16.5" customHeight="1" x14ac:dyDescent="0.15">
      <c r="A38" s="500">
        <v>40</v>
      </c>
      <c r="B38" s="749">
        <f t="shared" si="1"/>
        <v>23</v>
      </c>
      <c r="C38" s="680" t="s">
        <v>1011</v>
      </c>
      <c r="D38" s="674">
        <v>832512.39592195919</v>
      </c>
      <c r="E38" s="674">
        <v>223528.0905964307</v>
      </c>
      <c r="F38" s="674">
        <v>608984.30532552849</v>
      </c>
      <c r="G38" s="674">
        <v>200542.97145702748</v>
      </c>
      <c r="H38" s="674">
        <v>408441.33386850101</v>
      </c>
      <c r="I38" s="674">
        <v>1023.9753456623624</v>
      </c>
      <c r="J38" s="674">
        <v>407417.35852283862</v>
      </c>
      <c r="K38" s="674">
        <v>407417.35852283862</v>
      </c>
      <c r="L38" s="674">
        <v>0</v>
      </c>
      <c r="M38" s="673" t="s">
        <v>1020</v>
      </c>
    </row>
    <row r="39" spans="1:13" ht="16.5" customHeight="1" x14ac:dyDescent="0.15">
      <c r="A39" s="500">
        <v>41</v>
      </c>
      <c r="B39" s="749">
        <f t="shared" si="1"/>
        <v>23</v>
      </c>
      <c r="C39" s="680" t="s">
        <v>1012</v>
      </c>
      <c r="D39" s="674">
        <v>560746.84828141285</v>
      </c>
      <c r="E39" s="674">
        <v>78709.765376167605</v>
      </c>
      <c r="F39" s="674">
        <v>482037.08290524525</v>
      </c>
      <c r="G39" s="674">
        <v>105372.58345216657</v>
      </c>
      <c r="H39" s="674">
        <v>376664.49945307866</v>
      </c>
      <c r="I39" s="674">
        <v>2902.2637683548051</v>
      </c>
      <c r="J39" s="674">
        <v>373762.23568472388</v>
      </c>
      <c r="K39" s="674">
        <v>360816.4571587831</v>
      </c>
      <c r="L39" s="674">
        <v>12945.778525940783</v>
      </c>
      <c r="M39" s="673" t="s">
        <v>1021</v>
      </c>
    </row>
    <row r="40" spans="1:13" ht="16.5" customHeight="1" x14ac:dyDescent="0.15">
      <c r="A40" s="500">
        <v>42</v>
      </c>
      <c r="B40" s="749">
        <f t="shared" si="1"/>
        <v>23</v>
      </c>
      <c r="C40" s="680" t="s">
        <v>1013</v>
      </c>
      <c r="D40" s="674">
        <v>1646761.1576604727</v>
      </c>
      <c r="E40" s="674">
        <v>590619.82279236848</v>
      </c>
      <c r="F40" s="674">
        <v>1056141.3348681042</v>
      </c>
      <c r="G40" s="674">
        <v>124474.39566146585</v>
      </c>
      <c r="H40" s="674">
        <v>931666.93920663837</v>
      </c>
      <c r="I40" s="674">
        <v>-12256.126287061008</v>
      </c>
      <c r="J40" s="674">
        <v>943923.0654936994</v>
      </c>
      <c r="K40" s="674">
        <v>774476.4886755367</v>
      </c>
      <c r="L40" s="674">
        <v>169446.57681816269</v>
      </c>
      <c r="M40" s="673" t="s">
        <v>1034</v>
      </c>
    </row>
    <row r="41" spans="1:13" ht="16.5" customHeight="1" x14ac:dyDescent="0.15">
      <c r="A41" s="500">
        <v>43</v>
      </c>
      <c r="B41" s="749">
        <f t="shared" si="1"/>
        <v>23</v>
      </c>
      <c r="C41" s="1335" t="s">
        <v>1014</v>
      </c>
      <c r="D41" s="1164">
        <v>1153620.2613974987</v>
      </c>
      <c r="E41" s="674">
        <v>467970.29539101303</v>
      </c>
      <c r="F41" s="1231">
        <v>685649.96600648563</v>
      </c>
      <c r="G41" s="1164">
        <v>146542.62317525767</v>
      </c>
      <c r="H41" s="674">
        <v>539107.34283122793</v>
      </c>
      <c r="I41" s="674">
        <v>59315.125019365129</v>
      </c>
      <c r="J41" s="674">
        <v>479792.21781186282</v>
      </c>
      <c r="K41" s="674">
        <v>374086.38871929643</v>
      </c>
      <c r="L41" s="674">
        <v>105705.82909256639</v>
      </c>
      <c r="M41" s="673" t="s">
        <v>1035</v>
      </c>
    </row>
    <row r="42" spans="1:13" ht="16.5" customHeight="1" x14ac:dyDescent="0.15">
      <c r="A42" s="500">
        <v>44</v>
      </c>
      <c r="B42" s="749">
        <f t="shared" si="1"/>
        <v>23</v>
      </c>
      <c r="C42" s="681" t="s">
        <v>1293</v>
      </c>
      <c r="D42" s="675">
        <v>32294147.181699704</v>
      </c>
      <c r="E42" s="1217">
        <v>15749284.113959365</v>
      </c>
      <c r="F42" s="1232">
        <v>16544863.067740338</v>
      </c>
      <c r="G42" s="675">
        <v>4192891.8245162927</v>
      </c>
      <c r="H42" s="1169">
        <v>12351971.243224047</v>
      </c>
      <c r="I42" s="1169">
        <v>1097292.8702714164</v>
      </c>
      <c r="J42" s="1169">
        <v>11254678.372952627</v>
      </c>
      <c r="K42" s="1169">
        <v>7406252.4329590313</v>
      </c>
      <c r="L42" s="1169">
        <v>3848425.9399935976</v>
      </c>
      <c r="M42" s="1245" t="s">
        <v>595</v>
      </c>
    </row>
    <row r="43" spans="1:13" ht="16.5" customHeight="1" x14ac:dyDescent="0.15">
      <c r="A43" s="500">
        <v>45</v>
      </c>
      <c r="B43" s="749">
        <f t="shared" si="1"/>
        <v>23</v>
      </c>
      <c r="C43" s="679" t="s">
        <v>1294</v>
      </c>
      <c r="D43" s="1219">
        <v>204102.77002305703</v>
      </c>
      <c r="E43" s="1005" t="s">
        <v>535</v>
      </c>
      <c r="F43" s="1233">
        <v>204102.77002305703</v>
      </c>
      <c r="G43" s="1005" t="s">
        <v>535</v>
      </c>
      <c r="H43" s="1238">
        <v>204102.77002305703</v>
      </c>
      <c r="I43" s="1238">
        <v>204102.77002305703</v>
      </c>
      <c r="J43" s="1005" t="s">
        <v>535</v>
      </c>
      <c r="K43" s="1005" t="s">
        <v>535</v>
      </c>
      <c r="L43" s="1005" t="s">
        <v>535</v>
      </c>
      <c r="M43" s="678" t="s">
        <v>594</v>
      </c>
    </row>
    <row r="44" spans="1:13" ht="16.5" customHeight="1" x14ac:dyDescent="0.15">
      <c r="A44" s="500">
        <v>46</v>
      </c>
      <c r="B44" s="749">
        <f t="shared" si="1"/>
        <v>23</v>
      </c>
      <c r="C44" s="679" t="s">
        <v>1295</v>
      </c>
      <c r="D44" s="1220">
        <v>116589.41144286582</v>
      </c>
      <c r="E44" s="1005" t="s">
        <v>535</v>
      </c>
      <c r="F44" s="1234">
        <v>116589.41144286582</v>
      </c>
      <c r="G44" s="1005" t="s">
        <v>535</v>
      </c>
      <c r="H44" s="1231">
        <v>116589.41144286582</v>
      </c>
      <c r="I44" s="1231">
        <v>116589.41144286582</v>
      </c>
      <c r="J44" s="1005" t="s">
        <v>535</v>
      </c>
      <c r="K44" s="1005" t="s">
        <v>535</v>
      </c>
      <c r="L44" s="1005" t="s">
        <v>535</v>
      </c>
      <c r="M44" s="678" t="s">
        <v>593</v>
      </c>
    </row>
    <row r="45" spans="1:13" ht="16.5" customHeight="1" x14ac:dyDescent="0.15">
      <c r="A45" s="500">
        <v>47</v>
      </c>
      <c r="B45" s="749">
        <f t="shared" si="1"/>
        <v>23</v>
      </c>
      <c r="C45" s="1246" t="s">
        <v>592</v>
      </c>
      <c r="D45" s="675">
        <v>32381660.540279895</v>
      </c>
      <c r="E45" s="1217">
        <v>15749284.113959365</v>
      </c>
      <c r="F45" s="1237">
        <v>16632376.426320529</v>
      </c>
      <c r="G45" s="1217">
        <v>4192891.8245162927</v>
      </c>
      <c r="H45" s="1164">
        <v>12439484.601804238</v>
      </c>
      <c r="I45" s="1217">
        <v>1184806.2288516075</v>
      </c>
      <c r="J45" s="1169">
        <v>11254678.372952627</v>
      </c>
      <c r="K45" s="1169">
        <v>7406252.4329590313</v>
      </c>
      <c r="L45" s="1169">
        <v>3848425.9399935976</v>
      </c>
      <c r="M45" s="1170" t="s">
        <v>591</v>
      </c>
    </row>
    <row r="46" spans="1:13" ht="15.95" customHeight="1" x14ac:dyDescent="0.15">
      <c r="A46" s="500">
        <v>48</v>
      </c>
      <c r="B46" s="749">
        <f t="shared" si="1"/>
        <v>23</v>
      </c>
      <c r="C46" s="1159" t="s">
        <v>1015</v>
      </c>
      <c r="D46" s="1157"/>
      <c r="E46" s="1157"/>
      <c r="F46" s="1157"/>
      <c r="G46" s="1157"/>
      <c r="H46" s="1157"/>
      <c r="I46" s="1157"/>
      <c r="J46" s="1157"/>
      <c r="K46" s="1157"/>
      <c r="L46" s="1160"/>
      <c r="M46" s="1158"/>
    </row>
    <row r="47" spans="1:13" ht="15.95" customHeight="1" x14ac:dyDescent="0.15">
      <c r="A47" s="500">
        <v>49</v>
      </c>
      <c r="B47" s="749">
        <f t="shared" si="1"/>
        <v>23</v>
      </c>
      <c r="C47" s="1161" t="s">
        <v>1016</v>
      </c>
      <c r="D47" s="674">
        <v>30416572.779871505</v>
      </c>
      <c r="E47" s="674">
        <v>15275779.694891747</v>
      </c>
      <c r="F47" s="674">
        <v>15140793.084979754</v>
      </c>
      <c r="G47" s="674">
        <v>3781801.7243924825</v>
      </c>
      <c r="H47" s="674">
        <v>11358991.360587273</v>
      </c>
      <c r="I47" s="674">
        <v>1089768.855717588</v>
      </c>
      <c r="J47" s="674">
        <v>10269222.504869679</v>
      </c>
      <c r="K47" s="674">
        <v>6420796.5648760842</v>
      </c>
      <c r="L47" s="674">
        <v>3848425.9399935976</v>
      </c>
      <c r="M47" s="1162" t="s">
        <v>1023</v>
      </c>
    </row>
    <row r="48" spans="1:13" ht="15.95" customHeight="1" x14ac:dyDescent="0.15">
      <c r="A48" s="500">
        <v>50</v>
      </c>
      <c r="B48" s="749">
        <f t="shared" si="1"/>
        <v>23</v>
      </c>
      <c r="C48" s="1165" t="s">
        <v>1017</v>
      </c>
      <c r="D48" s="674">
        <v>1525225.6293519379</v>
      </c>
      <c r="E48" s="674">
        <v>377163.37866792607</v>
      </c>
      <c r="F48" s="674">
        <v>1148062.2506840117</v>
      </c>
      <c r="G48" s="674">
        <v>367101.80680107838</v>
      </c>
      <c r="H48" s="674">
        <v>780960.44388293335</v>
      </c>
      <c r="I48" s="674">
        <v>1325.9188205013452</v>
      </c>
      <c r="J48" s="674">
        <v>779634.52506243205</v>
      </c>
      <c r="K48" s="674">
        <v>779634.52506243216</v>
      </c>
      <c r="L48" s="674">
        <v>0</v>
      </c>
      <c r="M48" s="1167" t="s">
        <v>1024</v>
      </c>
    </row>
    <row r="49" spans="1:15" ht="15.95" customHeight="1" x14ac:dyDescent="0.15">
      <c r="A49" s="500">
        <v>51</v>
      </c>
      <c r="B49" s="749">
        <f t="shared" si="1"/>
        <v>23</v>
      </c>
      <c r="C49" s="1166" t="s">
        <v>1018</v>
      </c>
      <c r="D49" s="1218">
        <v>352348.77247626346</v>
      </c>
      <c r="E49" s="1218">
        <v>96341.040399690915</v>
      </c>
      <c r="F49" s="1218">
        <v>256007.73207657255</v>
      </c>
      <c r="G49" s="1218">
        <v>43988.293322730802</v>
      </c>
      <c r="H49" s="1218">
        <v>212019.43875384174</v>
      </c>
      <c r="I49" s="1218">
        <v>6198.0957333270326</v>
      </c>
      <c r="J49" s="1218">
        <v>205821.3430205147</v>
      </c>
      <c r="K49" s="1218">
        <v>205821.3430205147</v>
      </c>
      <c r="L49" s="1218">
        <v>0</v>
      </c>
      <c r="M49" s="1168" t="s">
        <v>1025</v>
      </c>
    </row>
    <row r="50" spans="1:15" ht="15.95" customHeight="1" x14ac:dyDescent="0.15">
      <c r="A50" s="500">
        <v>52</v>
      </c>
      <c r="B50" s="749">
        <f t="shared" si="1"/>
        <v>23</v>
      </c>
      <c r="C50" s="681" t="s">
        <v>1293</v>
      </c>
      <c r="D50" s="675">
        <v>32294147.181699704</v>
      </c>
      <c r="E50" s="675">
        <v>15749284.113959365</v>
      </c>
      <c r="F50" s="675">
        <v>16544863.067740338</v>
      </c>
      <c r="G50" s="675">
        <v>4192891.8245162917</v>
      </c>
      <c r="H50" s="675">
        <v>12351971.243224047</v>
      </c>
      <c r="I50" s="675">
        <v>1097292.8702714164</v>
      </c>
      <c r="J50" s="675">
        <v>11254678.372952627</v>
      </c>
      <c r="K50" s="675">
        <v>7406252.4329590313</v>
      </c>
      <c r="L50" s="675">
        <v>3848425.9399935976</v>
      </c>
      <c r="M50" s="677" t="s">
        <v>595</v>
      </c>
      <c r="N50" s="1295"/>
      <c r="O50" s="862"/>
    </row>
    <row r="51" spans="1:15" ht="16.5" customHeight="1" x14ac:dyDescent="0.15"/>
    <row r="52" spans="1:15" ht="16.5" customHeight="1" x14ac:dyDescent="0.15"/>
    <row r="53" spans="1:15" ht="16.5" customHeight="1" x14ac:dyDescent="0.15">
      <c r="B53" s="748">
        <f>B4+1</f>
        <v>24</v>
      </c>
      <c r="C53" s="727" t="s">
        <v>2153</v>
      </c>
      <c r="D53" s="285"/>
      <c r="E53" s="285"/>
      <c r="F53" s="285"/>
      <c r="G53" s="285"/>
      <c r="H53" s="285"/>
      <c r="I53" s="285"/>
      <c r="J53" s="285"/>
      <c r="K53" s="110"/>
      <c r="L53" s="285"/>
      <c r="M53" s="286" t="s">
        <v>607</v>
      </c>
    </row>
    <row r="54" spans="1:15" ht="16.5" customHeight="1" x14ac:dyDescent="0.15">
      <c r="B54" s="748">
        <f>B5+1</f>
        <v>2012</v>
      </c>
      <c r="C54" s="2553"/>
      <c r="D54" s="668" t="s">
        <v>608</v>
      </c>
      <c r="E54" s="669"/>
      <c r="F54" s="668" t="s">
        <v>1404</v>
      </c>
      <c r="G54" s="669"/>
      <c r="H54" s="668" t="s">
        <v>1404</v>
      </c>
      <c r="I54" s="670" t="s">
        <v>1443</v>
      </c>
      <c r="J54" s="668" t="s">
        <v>609</v>
      </c>
      <c r="K54" s="671"/>
      <c r="L54" s="671"/>
      <c r="M54" s="672"/>
    </row>
    <row r="55" spans="1:15" ht="16.5" customHeight="1" x14ac:dyDescent="0.15">
      <c r="A55" s="122">
        <f>IF(B55&lt;10,DBCS(B55),B55)</f>
        <v>24</v>
      </c>
      <c r="B55" s="2399">
        <f>B54-$B$1</f>
        <v>24</v>
      </c>
      <c r="C55" s="2554"/>
      <c r="D55" s="668" t="s">
        <v>1403</v>
      </c>
      <c r="E55" s="668" t="s">
        <v>1402</v>
      </c>
      <c r="F55" s="668" t="s">
        <v>1400</v>
      </c>
      <c r="G55" s="2818" t="s">
        <v>1442</v>
      </c>
      <c r="H55" s="668" t="s">
        <v>1400</v>
      </c>
      <c r="I55" s="670" t="s">
        <v>1444</v>
      </c>
      <c r="J55" s="668" t="s">
        <v>612</v>
      </c>
      <c r="K55" s="668" t="s">
        <v>640</v>
      </c>
      <c r="L55" s="668" t="s">
        <v>1065</v>
      </c>
      <c r="M55" s="673"/>
    </row>
    <row r="56" spans="1:15" ht="16.5" customHeight="1" x14ac:dyDescent="0.15">
      <c r="A56" s="122" t="str">
        <f>IF(B56&lt;10,DBCS(B56),B56)</f>
        <v>－６</v>
      </c>
      <c r="B56" s="2399">
        <f>B54-$B$2</f>
        <v>-6</v>
      </c>
      <c r="C56" s="2554" t="s">
        <v>610</v>
      </c>
      <c r="D56" s="668" t="s">
        <v>1066</v>
      </c>
      <c r="E56" s="669"/>
      <c r="F56" s="668" t="s">
        <v>1067</v>
      </c>
      <c r="G56" s="2819"/>
      <c r="H56" s="668" t="s">
        <v>1068</v>
      </c>
      <c r="I56" s="670" t="s">
        <v>1445</v>
      </c>
      <c r="J56" s="668" t="s">
        <v>1069</v>
      </c>
      <c r="K56" s="669"/>
      <c r="L56" s="668" t="s">
        <v>606</v>
      </c>
      <c r="M56" s="672" t="s">
        <v>1422</v>
      </c>
    </row>
    <row r="57" spans="1:15" ht="16.5" customHeight="1" x14ac:dyDescent="0.15">
      <c r="A57" s="240"/>
      <c r="B57" s="749"/>
      <c r="C57" s="2555"/>
      <c r="D57" s="669"/>
      <c r="E57" s="669"/>
      <c r="F57" s="674" t="s">
        <v>1561</v>
      </c>
      <c r="G57" s="669"/>
      <c r="H57" s="674" t="s">
        <v>1562</v>
      </c>
      <c r="I57" s="670" t="s">
        <v>1446</v>
      </c>
      <c r="J57" s="674" t="s">
        <v>1563</v>
      </c>
      <c r="K57" s="669"/>
      <c r="L57" s="674" t="s">
        <v>1564</v>
      </c>
      <c r="M57" s="672"/>
    </row>
    <row r="58" spans="1:15" ht="16.5" customHeight="1" x14ac:dyDescent="0.15">
      <c r="A58" s="240"/>
      <c r="B58" s="749"/>
      <c r="C58" s="2556"/>
      <c r="D58" s="675" t="s">
        <v>1552</v>
      </c>
      <c r="E58" s="675" t="s">
        <v>1553</v>
      </c>
      <c r="F58" s="675" t="s">
        <v>1554</v>
      </c>
      <c r="G58" s="675" t="s">
        <v>1555</v>
      </c>
      <c r="H58" s="675" t="s">
        <v>1556</v>
      </c>
      <c r="I58" s="675" t="s">
        <v>1557</v>
      </c>
      <c r="J58" s="675" t="s">
        <v>1558</v>
      </c>
      <c r="K58" s="675" t="s">
        <v>1559</v>
      </c>
      <c r="L58" s="675" t="s">
        <v>1560</v>
      </c>
      <c r="M58" s="676"/>
    </row>
    <row r="59" spans="1:15" ht="16.5" customHeight="1" x14ac:dyDescent="0.15">
      <c r="A59" s="500">
        <v>12</v>
      </c>
      <c r="B59" s="749">
        <f>B53</f>
        <v>24</v>
      </c>
      <c r="C59" s="679" t="s">
        <v>73</v>
      </c>
      <c r="D59" s="674">
        <v>216691.63038997844</v>
      </c>
      <c r="E59" s="674">
        <v>117154.36274125546</v>
      </c>
      <c r="F59" s="674">
        <v>99537.267648722976</v>
      </c>
      <c r="G59" s="674">
        <v>39082.279492127513</v>
      </c>
      <c r="H59" s="674">
        <v>60454.988156595464</v>
      </c>
      <c r="I59" s="674">
        <v>-9340.0646388525238</v>
      </c>
      <c r="J59" s="674">
        <v>69795.052795447991</v>
      </c>
      <c r="K59" s="674">
        <v>28995.639553442146</v>
      </c>
      <c r="L59" s="674">
        <v>40799.413242005845</v>
      </c>
      <c r="M59" s="673" t="s">
        <v>605</v>
      </c>
    </row>
    <row r="60" spans="1:15" ht="16.5" customHeight="1" x14ac:dyDescent="0.15">
      <c r="A60" s="500">
        <v>13</v>
      </c>
      <c r="B60" s="749">
        <f>B59</f>
        <v>24</v>
      </c>
      <c r="C60" s="680" t="s">
        <v>74</v>
      </c>
      <c r="D60" s="674">
        <v>15460.818588332811</v>
      </c>
      <c r="E60" s="674">
        <v>8058.5468650106068</v>
      </c>
      <c r="F60" s="674">
        <v>7402.2717233222047</v>
      </c>
      <c r="G60" s="674">
        <v>2676.590943625451</v>
      </c>
      <c r="H60" s="674">
        <v>4725.6807796967532</v>
      </c>
      <c r="I60" s="674">
        <v>-1004.3166156836445</v>
      </c>
      <c r="J60" s="674">
        <v>5729.9973953803974</v>
      </c>
      <c r="K60" s="674">
        <v>5473.9666711406908</v>
      </c>
      <c r="L60" s="674">
        <v>256.03072423970661</v>
      </c>
      <c r="M60" s="673" t="s">
        <v>604</v>
      </c>
    </row>
    <row r="61" spans="1:15" ht="16.5" customHeight="1" x14ac:dyDescent="0.15">
      <c r="A61" s="500">
        <v>14</v>
      </c>
      <c r="B61" s="749">
        <f t="shared" ref="B61:B99" si="2">B60</f>
        <v>24</v>
      </c>
      <c r="C61" s="680" t="s">
        <v>75</v>
      </c>
      <c r="D61" s="674">
        <v>65662.676999999996</v>
      </c>
      <c r="E61" s="674">
        <v>33938.978328043078</v>
      </c>
      <c r="F61" s="674">
        <v>31723.698671956918</v>
      </c>
      <c r="G61" s="674">
        <v>9453.5534623959848</v>
      </c>
      <c r="H61" s="674">
        <v>22270.145209560935</v>
      </c>
      <c r="I61" s="674">
        <v>2525.9790735967713</v>
      </c>
      <c r="J61" s="674">
        <v>19744.166135964162</v>
      </c>
      <c r="K61" s="674">
        <v>13929.979136487846</v>
      </c>
      <c r="L61" s="674">
        <v>5814.1869994763165</v>
      </c>
      <c r="M61" s="673" t="s">
        <v>603</v>
      </c>
    </row>
    <row r="62" spans="1:15" ht="16.5" customHeight="1" x14ac:dyDescent="0.15">
      <c r="A62" s="500">
        <v>15</v>
      </c>
      <c r="B62" s="749">
        <f t="shared" si="2"/>
        <v>24</v>
      </c>
      <c r="C62" s="680" t="s">
        <v>76</v>
      </c>
      <c r="D62" s="674">
        <v>18820.570867997336</v>
      </c>
      <c r="E62" s="674">
        <v>11424.709750698599</v>
      </c>
      <c r="F62" s="674">
        <v>7395.8611172987366</v>
      </c>
      <c r="G62" s="674">
        <v>3742.2730066536628</v>
      </c>
      <c r="H62" s="674">
        <v>3653.5881106450738</v>
      </c>
      <c r="I62" s="674">
        <v>1040.585159344575</v>
      </c>
      <c r="J62" s="674">
        <v>2613.0029513004988</v>
      </c>
      <c r="K62" s="674">
        <v>2813.5220000163777</v>
      </c>
      <c r="L62" s="674">
        <v>-200.51904871587885</v>
      </c>
      <c r="M62" s="673" t="s">
        <v>602</v>
      </c>
    </row>
    <row r="63" spans="1:15" ht="16.5" customHeight="1" x14ac:dyDescent="0.15">
      <c r="A63" s="500">
        <v>16</v>
      </c>
      <c r="B63" s="749">
        <f t="shared" si="2"/>
        <v>24</v>
      </c>
      <c r="C63" s="679" t="s">
        <v>77</v>
      </c>
      <c r="D63" s="674">
        <v>15878705.074988406</v>
      </c>
      <c r="E63" s="674">
        <v>9726532.6180163734</v>
      </c>
      <c r="F63" s="674">
        <v>6152172.4569720328</v>
      </c>
      <c r="G63" s="674">
        <v>1854586.0856085415</v>
      </c>
      <c r="H63" s="674">
        <v>4297586.3713634908</v>
      </c>
      <c r="I63" s="674">
        <v>608365.5554704431</v>
      </c>
      <c r="J63" s="674">
        <v>3689220.8158930475</v>
      </c>
      <c r="K63" s="674">
        <v>2403020.015704114</v>
      </c>
      <c r="L63" s="674">
        <v>1286200.8001889335</v>
      </c>
      <c r="M63" s="673" t="s">
        <v>601</v>
      </c>
    </row>
    <row r="64" spans="1:15" ht="16.5" customHeight="1" x14ac:dyDescent="0.15">
      <c r="A64" s="500">
        <v>17</v>
      </c>
      <c r="B64" s="749">
        <f t="shared" si="2"/>
        <v>24</v>
      </c>
      <c r="C64" s="680" t="s">
        <v>785</v>
      </c>
      <c r="D64" s="674">
        <v>2265164.3772001588</v>
      </c>
      <c r="E64" s="674">
        <v>1127896.648543129</v>
      </c>
      <c r="F64" s="674">
        <v>1137267.7286570298</v>
      </c>
      <c r="G64" s="674">
        <v>137313.51226394114</v>
      </c>
      <c r="H64" s="674">
        <v>999954.21639308869</v>
      </c>
      <c r="I64" s="1005" t="s">
        <v>535</v>
      </c>
      <c r="J64" s="1005" t="s">
        <v>535</v>
      </c>
      <c r="K64" s="1005" t="s">
        <v>535</v>
      </c>
      <c r="L64" s="1005" t="s">
        <v>535</v>
      </c>
      <c r="M64" s="673" t="s">
        <v>643</v>
      </c>
    </row>
    <row r="65" spans="1:13" ht="16.5" customHeight="1" x14ac:dyDescent="0.15">
      <c r="A65" s="500">
        <v>18</v>
      </c>
      <c r="B65" s="749">
        <f t="shared" si="2"/>
        <v>24</v>
      </c>
      <c r="C65" s="680" t="s">
        <v>169</v>
      </c>
      <c r="D65" s="674">
        <v>104556.54038578359</v>
      </c>
      <c r="E65" s="674">
        <v>59869.959865087418</v>
      </c>
      <c r="F65" s="674">
        <v>44686.580520696174</v>
      </c>
      <c r="G65" s="674">
        <v>14671.736695125577</v>
      </c>
      <c r="H65" s="674">
        <v>30014.843825570599</v>
      </c>
      <c r="I65" s="1005" t="s">
        <v>535</v>
      </c>
      <c r="J65" s="1005" t="s">
        <v>535</v>
      </c>
      <c r="K65" s="1005" t="s">
        <v>535</v>
      </c>
      <c r="L65" s="1005" t="s">
        <v>535</v>
      </c>
      <c r="M65" s="673" t="s">
        <v>644</v>
      </c>
    </row>
    <row r="66" spans="1:13" ht="16.5" customHeight="1" x14ac:dyDescent="0.15">
      <c r="A66" s="500">
        <v>19</v>
      </c>
      <c r="B66" s="749">
        <f t="shared" si="2"/>
        <v>24</v>
      </c>
      <c r="C66" s="1163" t="s">
        <v>170</v>
      </c>
      <c r="D66" s="674">
        <v>699607.12028793641</v>
      </c>
      <c r="E66" s="674">
        <v>470213.7733232851</v>
      </c>
      <c r="F66" s="674">
        <v>229393.34696465131</v>
      </c>
      <c r="G66" s="674">
        <v>48559.332982012726</v>
      </c>
      <c r="H66" s="674">
        <v>180834.0139826386</v>
      </c>
      <c r="I66" s="1005" t="s">
        <v>535</v>
      </c>
      <c r="J66" s="1005" t="s">
        <v>535</v>
      </c>
      <c r="K66" s="1005" t="s">
        <v>535</v>
      </c>
      <c r="L66" s="1005" t="s">
        <v>535</v>
      </c>
      <c r="M66" s="673" t="s">
        <v>1026</v>
      </c>
    </row>
    <row r="67" spans="1:13" ht="16.5" customHeight="1" x14ac:dyDescent="0.15">
      <c r="A67" s="500">
        <v>20</v>
      </c>
      <c r="B67" s="749">
        <f t="shared" si="2"/>
        <v>24</v>
      </c>
      <c r="C67" s="1163" t="s">
        <v>788</v>
      </c>
      <c r="D67" s="674">
        <v>1671891.5136581303</v>
      </c>
      <c r="E67" s="674">
        <v>997313.48706246132</v>
      </c>
      <c r="F67" s="674">
        <v>674578.02659566898</v>
      </c>
      <c r="G67" s="674">
        <v>237397.20778099887</v>
      </c>
      <c r="H67" s="674">
        <v>437180.81881467008</v>
      </c>
      <c r="I67" s="1005" t="s">
        <v>535</v>
      </c>
      <c r="J67" s="1005" t="s">
        <v>535</v>
      </c>
      <c r="K67" s="1005" t="s">
        <v>535</v>
      </c>
      <c r="L67" s="1005" t="s">
        <v>535</v>
      </c>
      <c r="M67" s="673" t="s">
        <v>645</v>
      </c>
    </row>
    <row r="68" spans="1:13" ht="16.5" customHeight="1" x14ac:dyDescent="0.15">
      <c r="A68" s="500">
        <v>21</v>
      </c>
      <c r="B68" s="749">
        <f t="shared" si="2"/>
        <v>24</v>
      </c>
      <c r="C68" s="1163" t="s">
        <v>789</v>
      </c>
      <c r="D68" s="674">
        <v>29777.166915759608</v>
      </c>
      <c r="E68" s="674">
        <v>22314.806524732205</v>
      </c>
      <c r="F68" s="674">
        <v>7462.3603910274032</v>
      </c>
      <c r="G68" s="674">
        <v>642.44971317281022</v>
      </c>
      <c r="H68" s="674">
        <v>6819.9106778545929</v>
      </c>
      <c r="I68" s="1005" t="s">
        <v>535</v>
      </c>
      <c r="J68" s="1005" t="s">
        <v>535</v>
      </c>
      <c r="K68" s="1005" t="s">
        <v>535</v>
      </c>
      <c r="L68" s="1005" t="s">
        <v>535</v>
      </c>
      <c r="M68" s="673" t="s">
        <v>646</v>
      </c>
    </row>
    <row r="69" spans="1:13" ht="16.5" customHeight="1" x14ac:dyDescent="0.15">
      <c r="A69" s="500">
        <v>22</v>
      </c>
      <c r="B69" s="749">
        <f t="shared" si="2"/>
        <v>24</v>
      </c>
      <c r="C69" s="1163" t="s">
        <v>790</v>
      </c>
      <c r="D69" s="674">
        <v>181194.02391775206</v>
      </c>
      <c r="E69" s="674">
        <v>105451.07223566454</v>
      </c>
      <c r="F69" s="674">
        <v>75742.951682087514</v>
      </c>
      <c r="G69" s="674">
        <v>25754.28732580868</v>
      </c>
      <c r="H69" s="674">
        <v>49988.664356278838</v>
      </c>
      <c r="I69" s="1005" t="s">
        <v>535</v>
      </c>
      <c r="J69" s="1005" t="s">
        <v>535</v>
      </c>
      <c r="K69" s="1005" t="s">
        <v>535</v>
      </c>
      <c r="L69" s="1005" t="s">
        <v>535</v>
      </c>
      <c r="M69" s="673" t="s">
        <v>647</v>
      </c>
    </row>
    <row r="70" spans="1:13" ht="16.5" customHeight="1" x14ac:dyDescent="0.15">
      <c r="A70" s="500">
        <v>23</v>
      </c>
      <c r="B70" s="749">
        <f t="shared" si="2"/>
        <v>24</v>
      </c>
      <c r="C70" s="1163" t="s">
        <v>171</v>
      </c>
      <c r="D70" s="674">
        <v>691219.93747027498</v>
      </c>
      <c r="E70" s="674">
        <v>536671.83630421676</v>
      </c>
      <c r="F70" s="674">
        <v>154548.10116605822</v>
      </c>
      <c r="G70" s="674">
        <v>37637.471346927174</v>
      </c>
      <c r="H70" s="674">
        <v>116910.62981913105</v>
      </c>
      <c r="I70" s="1005" t="s">
        <v>535</v>
      </c>
      <c r="J70" s="1005" t="s">
        <v>535</v>
      </c>
      <c r="K70" s="1005" t="s">
        <v>535</v>
      </c>
      <c r="L70" s="1005" t="s">
        <v>535</v>
      </c>
      <c r="M70" s="673" t="s">
        <v>648</v>
      </c>
    </row>
    <row r="71" spans="1:13" ht="16.5" customHeight="1" x14ac:dyDescent="0.15">
      <c r="A71" s="500">
        <v>24</v>
      </c>
      <c r="B71" s="749">
        <f t="shared" si="2"/>
        <v>24</v>
      </c>
      <c r="C71" s="1163" t="s">
        <v>172</v>
      </c>
      <c r="D71" s="674">
        <v>477359.47365241748</v>
      </c>
      <c r="E71" s="674">
        <v>291957.06446888443</v>
      </c>
      <c r="F71" s="674">
        <v>185402.40918353305</v>
      </c>
      <c r="G71" s="674">
        <v>32844.786365301807</v>
      </c>
      <c r="H71" s="674">
        <v>152557.62281823123</v>
      </c>
      <c r="I71" s="1005" t="s">
        <v>535</v>
      </c>
      <c r="J71" s="1005" t="s">
        <v>535</v>
      </c>
      <c r="K71" s="1005" t="s">
        <v>535</v>
      </c>
      <c r="L71" s="1005" t="s">
        <v>535</v>
      </c>
      <c r="M71" s="673" t="s">
        <v>1027</v>
      </c>
    </row>
    <row r="72" spans="1:13" ht="16.5" customHeight="1" x14ac:dyDescent="0.15">
      <c r="A72" s="500">
        <v>25</v>
      </c>
      <c r="B72" s="749">
        <f t="shared" si="2"/>
        <v>24</v>
      </c>
      <c r="C72" s="883" t="s">
        <v>1549</v>
      </c>
      <c r="D72" s="674">
        <v>1257713.9311538283</v>
      </c>
      <c r="E72" s="674">
        <v>731653.01229618397</v>
      </c>
      <c r="F72" s="674">
        <v>526060.91885764431</v>
      </c>
      <c r="G72" s="674">
        <v>157584.41035241084</v>
      </c>
      <c r="H72" s="674">
        <v>368476.50850523345</v>
      </c>
      <c r="I72" s="1005" t="s">
        <v>535</v>
      </c>
      <c r="J72" s="1005" t="s">
        <v>535</v>
      </c>
      <c r="K72" s="1005" t="s">
        <v>535</v>
      </c>
      <c r="L72" s="1005" t="s">
        <v>535</v>
      </c>
      <c r="M72" s="673" t="s">
        <v>1019</v>
      </c>
    </row>
    <row r="73" spans="1:13" ht="16.5" customHeight="1" x14ac:dyDescent="0.15">
      <c r="A73" s="500">
        <v>26</v>
      </c>
      <c r="B73" s="749">
        <f t="shared" si="2"/>
        <v>24</v>
      </c>
      <c r="C73" s="1163" t="s">
        <v>174</v>
      </c>
      <c r="D73" s="674">
        <v>239087.88229653434</v>
      </c>
      <c r="E73" s="674">
        <v>128445.583699351</v>
      </c>
      <c r="F73" s="674">
        <v>110642.29859718334</v>
      </c>
      <c r="G73" s="674">
        <v>46222.887272304259</v>
      </c>
      <c r="H73" s="674">
        <v>64419.411324879082</v>
      </c>
      <c r="I73" s="1005" t="s">
        <v>535</v>
      </c>
      <c r="J73" s="1005" t="s">
        <v>535</v>
      </c>
      <c r="K73" s="1005" t="s">
        <v>535</v>
      </c>
      <c r="L73" s="1005" t="s">
        <v>535</v>
      </c>
      <c r="M73" s="673" t="s">
        <v>1028</v>
      </c>
    </row>
    <row r="74" spans="1:13" ht="16.5" customHeight="1" x14ac:dyDescent="0.15">
      <c r="A74" s="500">
        <v>27</v>
      </c>
      <c r="B74" s="749">
        <f t="shared" si="2"/>
        <v>24</v>
      </c>
      <c r="C74" s="1163" t="s">
        <v>795</v>
      </c>
      <c r="D74" s="674">
        <v>1805030.916992892</v>
      </c>
      <c r="E74" s="674">
        <v>1182730.159791664</v>
      </c>
      <c r="F74" s="674">
        <v>622300.75720122806</v>
      </c>
      <c r="G74" s="674">
        <v>371971.75047753565</v>
      </c>
      <c r="H74" s="674">
        <v>250329.00672369241</v>
      </c>
      <c r="I74" s="1005" t="s">
        <v>535</v>
      </c>
      <c r="J74" s="1005" t="s">
        <v>535</v>
      </c>
      <c r="K74" s="1005" t="s">
        <v>535</v>
      </c>
      <c r="L74" s="1005" t="s">
        <v>535</v>
      </c>
      <c r="M74" s="673" t="s">
        <v>1029</v>
      </c>
    </row>
    <row r="75" spans="1:13" ht="16.5" customHeight="1" x14ac:dyDescent="0.15">
      <c r="A75" s="500">
        <v>28</v>
      </c>
      <c r="B75" s="749">
        <f t="shared" si="2"/>
        <v>24</v>
      </c>
      <c r="C75" s="1163" t="s">
        <v>175</v>
      </c>
      <c r="D75" s="674">
        <v>357963.53572234116</v>
      </c>
      <c r="E75" s="674">
        <v>215374.33074176565</v>
      </c>
      <c r="F75" s="674">
        <v>142589.20498057551</v>
      </c>
      <c r="G75" s="674">
        <v>124931.39840535149</v>
      </c>
      <c r="H75" s="674">
        <v>17657.806575224022</v>
      </c>
      <c r="I75" s="1005" t="s">
        <v>535</v>
      </c>
      <c r="J75" s="1005" t="s">
        <v>535</v>
      </c>
      <c r="K75" s="1005" t="s">
        <v>535</v>
      </c>
      <c r="L75" s="1005" t="s">
        <v>535</v>
      </c>
      <c r="M75" s="673" t="s">
        <v>1030</v>
      </c>
    </row>
    <row r="76" spans="1:13" ht="16.5" customHeight="1" x14ac:dyDescent="0.15">
      <c r="A76" s="500">
        <v>29</v>
      </c>
      <c r="B76" s="749">
        <f t="shared" si="2"/>
        <v>24</v>
      </c>
      <c r="C76" s="1163" t="s">
        <v>176</v>
      </c>
      <c r="D76" s="674">
        <v>4650937.0344952205</v>
      </c>
      <c r="E76" s="674">
        <v>2999252.1085993848</v>
      </c>
      <c r="F76" s="674">
        <v>1651684.9258958357</v>
      </c>
      <c r="G76" s="674">
        <v>477390.76962163043</v>
      </c>
      <c r="H76" s="674">
        <v>1174294.1562742053</v>
      </c>
      <c r="I76" s="1005" t="s">
        <v>535</v>
      </c>
      <c r="J76" s="1005" t="s">
        <v>535</v>
      </c>
      <c r="K76" s="1005" t="s">
        <v>535</v>
      </c>
      <c r="L76" s="1005" t="s">
        <v>535</v>
      </c>
      <c r="M76" s="673" t="s">
        <v>649</v>
      </c>
    </row>
    <row r="77" spans="1:13" ht="16.5" customHeight="1" x14ac:dyDescent="0.15">
      <c r="A77" s="500">
        <v>30</v>
      </c>
      <c r="B77" s="749">
        <f t="shared" si="2"/>
        <v>24</v>
      </c>
      <c r="C77" s="1163" t="s">
        <v>177</v>
      </c>
      <c r="D77" s="674">
        <v>1447201.6208393755</v>
      </c>
      <c r="E77" s="674">
        <v>857388.77456056292</v>
      </c>
      <c r="F77" s="674">
        <v>589812.84627881274</v>
      </c>
      <c r="G77" s="674">
        <v>141664.08500602015</v>
      </c>
      <c r="H77" s="674">
        <v>448148.76127279253</v>
      </c>
      <c r="I77" s="1005" t="s">
        <v>535</v>
      </c>
      <c r="J77" s="1005" t="s">
        <v>535</v>
      </c>
      <c r="K77" s="1005" t="s">
        <v>535</v>
      </c>
      <c r="L77" s="1005" t="s">
        <v>535</v>
      </c>
      <c r="M77" s="673" t="s">
        <v>1022</v>
      </c>
    </row>
    <row r="78" spans="1:13" ht="16.5" customHeight="1" x14ac:dyDescent="0.15">
      <c r="A78" s="500">
        <v>31</v>
      </c>
      <c r="B78" s="749">
        <f t="shared" si="2"/>
        <v>24</v>
      </c>
      <c r="C78" s="883" t="s">
        <v>1548</v>
      </c>
      <c r="D78" s="674">
        <v>652361.53400998516</v>
      </c>
      <c r="E78" s="674">
        <v>353356.26690730738</v>
      </c>
      <c r="F78" s="674">
        <v>299005.26710267778</v>
      </c>
      <c r="G78" s="674">
        <v>129043.38013716981</v>
      </c>
      <c r="H78" s="674">
        <v>169961.88696550799</v>
      </c>
      <c r="I78" s="674">
        <v>23157.070007803479</v>
      </c>
      <c r="J78" s="674">
        <v>146804.81695770452</v>
      </c>
      <c r="K78" s="674">
        <v>111075.45588687714</v>
      </c>
      <c r="L78" s="674">
        <v>35729.361070827377</v>
      </c>
      <c r="M78" s="673" t="s">
        <v>596</v>
      </c>
    </row>
    <row r="79" spans="1:13" ht="16.5" customHeight="1" x14ac:dyDescent="0.15">
      <c r="A79" s="500">
        <v>32</v>
      </c>
      <c r="B79" s="749">
        <f t="shared" si="2"/>
        <v>24</v>
      </c>
      <c r="C79" s="1163" t="s">
        <v>78</v>
      </c>
      <c r="D79" s="674">
        <v>1536658.5879488571</v>
      </c>
      <c r="E79" s="674">
        <v>859281.27526889788</v>
      </c>
      <c r="F79" s="674">
        <v>677377.31267995923</v>
      </c>
      <c r="G79" s="674">
        <v>71214.114005965879</v>
      </c>
      <c r="H79" s="674">
        <v>606163.19867399335</v>
      </c>
      <c r="I79" s="674">
        <v>34295.73479443798</v>
      </c>
      <c r="J79" s="674">
        <v>571867.46387955535</v>
      </c>
      <c r="K79" s="674">
        <v>564379.56385239318</v>
      </c>
      <c r="L79" s="674">
        <v>7487.9000271621626</v>
      </c>
      <c r="M79" s="673" t="s">
        <v>600</v>
      </c>
    </row>
    <row r="80" spans="1:13" ht="16.5" customHeight="1" x14ac:dyDescent="0.15">
      <c r="A80" s="500">
        <v>33</v>
      </c>
      <c r="B80" s="749">
        <f t="shared" si="2"/>
        <v>24</v>
      </c>
      <c r="C80" s="680" t="s">
        <v>79</v>
      </c>
      <c r="D80" s="674">
        <v>2543566.4258417874</v>
      </c>
      <c r="E80" s="674">
        <v>1006842.8414755531</v>
      </c>
      <c r="F80" s="674">
        <v>1536723.5843662343</v>
      </c>
      <c r="G80" s="674">
        <v>175959.43977923319</v>
      </c>
      <c r="H80" s="674">
        <v>1360764.1445870011</v>
      </c>
      <c r="I80" s="674">
        <v>106951.7097288158</v>
      </c>
      <c r="J80" s="674">
        <v>1253812.4348581852</v>
      </c>
      <c r="K80" s="674">
        <v>922460.34875270934</v>
      </c>
      <c r="L80" s="674">
        <v>331352.0861054759</v>
      </c>
      <c r="M80" s="673" t="s">
        <v>599</v>
      </c>
    </row>
    <row r="81" spans="1:13" ht="16.5" customHeight="1" x14ac:dyDescent="0.15">
      <c r="A81" s="500">
        <v>34</v>
      </c>
      <c r="B81" s="749">
        <f t="shared" si="2"/>
        <v>24</v>
      </c>
      <c r="C81" s="679" t="s">
        <v>1007</v>
      </c>
      <c r="D81" s="674">
        <v>1335045.3674689026</v>
      </c>
      <c r="E81" s="674">
        <v>460236.35665834148</v>
      </c>
      <c r="F81" s="674">
        <v>874809.01081056113</v>
      </c>
      <c r="G81" s="674">
        <v>224910.19578540331</v>
      </c>
      <c r="H81" s="674">
        <v>649898.81502515776</v>
      </c>
      <c r="I81" s="674">
        <v>60331.98205977078</v>
      </c>
      <c r="J81" s="674">
        <v>589566.83296538703</v>
      </c>
      <c r="K81" s="674">
        <v>478121.5734700443</v>
      </c>
      <c r="L81" s="674">
        <v>111445.25949534273</v>
      </c>
      <c r="M81" s="673" t="s">
        <v>1031</v>
      </c>
    </row>
    <row r="82" spans="1:13" ht="16.5" customHeight="1" x14ac:dyDescent="0.15">
      <c r="A82" s="500">
        <v>35</v>
      </c>
      <c r="B82" s="749">
        <f t="shared" si="2"/>
        <v>24</v>
      </c>
      <c r="C82" s="680" t="s">
        <v>1008</v>
      </c>
      <c r="D82" s="674">
        <v>934483.40162025834</v>
      </c>
      <c r="E82" s="674">
        <v>559528.31529765879</v>
      </c>
      <c r="F82" s="674">
        <v>374955.08632259956</v>
      </c>
      <c r="G82" s="674">
        <v>61890.188745941094</v>
      </c>
      <c r="H82" s="674">
        <v>313064.89757665846</v>
      </c>
      <c r="I82" s="674">
        <v>23933.61226795011</v>
      </c>
      <c r="J82" s="674">
        <v>289131.28530870838</v>
      </c>
      <c r="K82" s="674">
        <v>193989.37695315314</v>
      </c>
      <c r="L82" s="674">
        <v>95141.908355555235</v>
      </c>
      <c r="M82" s="673" t="s">
        <v>1032</v>
      </c>
    </row>
    <row r="83" spans="1:13" ht="16.5" customHeight="1" x14ac:dyDescent="0.15">
      <c r="A83" s="500">
        <v>36</v>
      </c>
      <c r="B83" s="749">
        <f t="shared" si="2"/>
        <v>24</v>
      </c>
      <c r="C83" s="680" t="s">
        <v>1009</v>
      </c>
      <c r="D83" s="674">
        <v>747578.01845077367</v>
      </c>
      <c r="E83" s="674">
        <v>358978.36341917253</v>
      </c>
      <c r="F83" s="674">
        <v>388599.65503160114</v>
      </c>
      <c r="G83" s="674">
        <v>128733.89387118426</v>
      </c>
      <c r="H83" s="674">
        <v>259865.76116041688</v>
      </c>
      <c r="I83" s="674">
        <v>20765.577157888132</v>
      </c>
      <c r="J83" s="674">
        <v>239100.18400252875</v>
      </c>
      <c r="K83" s="674">
        <v>99427.444044169242</v>
      </c>
      <c r="L83" s="674">
        <v>139672.73995835951</v>
      </c>
      <c r="M83" s="673" t="s">
        <v>1030</v>
      </c>
    </row>
    <row r="84" spans="1:13" ht="16.5" customHeight="1" x14ac:dyDescent="0.15">
      <c r="A84" s="500">
        <v>37</v>
      </c>
      <c r="B84" s="749">
        <f t="shared" si="2"/>
        <v>24</v>
      </c>
      <c r="C84" s="680" t="s">
        <v>1010</v>
      </c>
      <c r="D84" s="674">
        <v>917702.52600418474</v>
      </c>
      <c r="E84" s="674">
        <v>307462.55516723567</v>
      </c>
      <c r="F84" s="674">
        <v>610239.97083694907</v>
      </c>
      <c r="G84" s="674">
        <v>63543.278009179492</v>
      </c>
      <c r="H84" s="674">
        <v>546696.69282776956</v>
      </c>
      <c r="I84" s="674">
        <v>2213.4292945938887</v>
      </c>
      <c r="J84" s="674">
        <v>544483.26353317569</v>
      </c>
      <c r="K84" s="674">
        <v>244854.0906284166</v>
      </c>
      <c r="L84" s="674">
        <v>299629.17290475906</v>
      </c>
      <c r="M84" s="673" t="s">
        <v>598</v>
      </c>
    </row>
    <row r="85" spans="1:13" ht="16.5" customHeight="1" x14ac:dyDescent="0.15">
      <c r="A85" s="500">
        <v>38</v>
      </c>
      <c r="B85" s="749">
        <f t="shared" si="2"/>
        <v>24</v>
      </c>
      <c r="C85" s="680" t="s">
        <v>1551</v>
      </c>
      <c r="D85" s="674">
        <v>2070718.8279599536</v>
      </c>
      <c r="E85" s="674">
        <v>357977.24785489781</v>
      </c>
      <c r="F85" s="674">
        <v>1712741.5801050558</v>
      </c>
      <c r="G85" s="674">
        <v>692393.85007489158</v>
      </c>
      <c r="H85" s="674">
        <v>1020347.7300301642</v>
      </c>
      <c r="I85" s="674">
        <v>128085.24704722966</v>
      </c>
      <c r="J85" s="674">
        <v>892262.48298293457</v>
      </c>
      <c r="K85" s="674">
        <v>41802.45331993002</v>
      </c>
      <c r="L85" s="674">
        <v>850460.02966300456</v>
      </c>
      <c r="M85" s="673" t="s">
        <v>597</v>
      </c>
    </row>
    <row r="86" spans="1:13" ht="16.5" customHeight="1" x14ac:dyDescent="0.15">
      <c r="A86" s="500">
        <v>39</v>
      </c>
      <c r="B86" s="749">
        <f t="shared" si="2"/>
        <v>24</v>
      </c>
      <c r="C86" s="1298" t="s">
        <v>1550</v>
      </c>
      <c r="D86" s="674">
        <v>1353844.7478909479</v>
      </c>
      <c r="E86" s="674">
        <v>441584.307097713</v>
      </c>
      <c r="F86" s="674">
        <v>912260.44079323485</v>
      </c>
      <c r="G86" s="674">
        <v>121070.75500788943</v>
      </c>
      <c r="H86" s="674">
        <v>791189.68578534538</v>
      </c>
      <c r="I86" s="674">
        <v>47219.787321244141</v>
      </c>
      <c r="J86" s="674">
        <v>743969.89846410125</v>
      </c>
      <c r="K86" s="674">
        <v>520313.77541981381</v>
      </c>
      <c r="L86" s="674">
        <v>223656.12304428744</v>
      </c>
      <c r="M86" s="673" t="s">
        <v>1033</v>
      </c>
    </row>
    <row r="87" spans="1:13" ht="16.5" customHeight="1" x14ac:dyDescent="0.15">
      <c r="A87" s="500">
        <v>40</v>
      </c>
      <c r="B87" s="749">
        <f t="shared" si="2"/>
        <v>24</v>
      </c>
      <c r="C87" s="680" t="s">
        <v>1011</v>
      </c>
      <c r="D87" s="674">
        <v>809544.97756204032</v>
      </c>
      <c r="E87" s="674">
        <v>215397.28582908137</v>
      </c>
      <c r="F87" s="674">
        <v>594147.69173295889</v>
      </c>
      <c r="G87" s="674">
        <v>197023.25992529286</v>
      </c>
      <c r="H87" s="674">
        <v>397124.43180766603</v>
      </c>
      <c r="I87" s="674">
        <v>1023.1901670458051</v>
      </c>
      <c r="J87" s="674">
        <v>396101.24164062022</v>
      </c>
      <c r="K87" s="674">
        <v>396101.24164062028</v>
      </c>
      <c r="L87" s="674">
        <v>0</v>
      </c>
      <c r="M87" s="673" t="s">
        <v>1020</v>
      </c>
    </row>
    <row r="88" spans="1:13" ht="16.5" customHeight="1" x14ac:dyDescent="0.15">
      <c r="A88" s="500">
        <v>41</v>
      </c>
      <c r="B88" s="749">
        <f t="shared" si="2"/>
        <v>24</v>
      </c>
      <c r="C88" s="680" t="s">
        <v>1012</v>
      </c>
      <c r="D88" s="674">
        <v>546735.72399018449</v>
      </c>
      <c r="E88" s="674">
        <v>75852.801474054722</v>
      </c>
      <c r="F88" s="674">
        <v>470882.92251612979</v>
      </c>
      <c r="G88" s="674">
        <v>104796.04540393237</v>
      </c>
      <c r="H88" s="674">
        <v>366086.87711219746</v>
      </c>
      <c r="I88" s="674">
        <v>2826.0985331150077</v>
      </c>
      <c r="J88" s="674">
        <v>363260.77857908246</v>
      </c>
      <c r="K88" s="674">
        <v>350313.69367533911</v>
      </c>
      <c r="L88" s="674">
        <v>12947.084903743351</v>
      </c>
      <c r="M88" s="673" t="s">
        <v>1021</v>
      </c>
    </row>
    <row r="89" spans="1:13" ht="16.5" customHeight="1" x14ac:dyDescent="0.15">
      <c r="A89" s="500">
        <v>42</v>
      </c>
      <c r="B89" s="749">
        <f t="shared" si="2"/>
        <v>24</v>
      </c>
      <c r="C89" s="680" t="s">
        <v>1013</v>
      </c>
      <c r="D89" s="674">
        <v>1689077.7182249113</v>
      </c>
      <c r="E89" s="674">
        <v>585091.34293630545</v>
      </c>
      <c r="F89" s="674">
        <v>1103986.3752886057</v>
      </c>
      <c r="G89" s="674">
        <v>125600.21417602482</v>
      </c>
      <c r="H89" s="674">
        <v>978386.16111258091</v>
      </c>
      <c r="I89" s="674">
        <v>-12220.240459406443</v>
      </c>
      <c r="J89" s="674">
        <v>990606.40157198731</v>
      </c>
      <c r="K89" s="674">
        <v>763592.70088018291</v>
      </c>
      <c r="L89" s="674">
        <v>227013.70069180441</v>
      </c>
      <c r="M89" s="673" t="s">
        <v>1034</v>
      </c>
    </row>
    <row r="90" spans="1:13" ht="16.5" customHeight="1" x14ac:dyDescent="0.15">
      <c r="A90" s="500">
        <v>43</v>
      </c>
      <c r="B90" s="749">
        <f t="shared" si="2"/>
        <v>24</v>
      </c>
      <c r="C90" s="679" t="s">
        <v>1014</v>
      </c>
      <c r="D90" s="1164">
        <v>1128785.7855478602</v>
      </c>
      <c r="E90" s="674">
        <v>470336.13940932427</v>
      </c>
      <c r="F90" s="1231">
        <v>658449.64613853593</v>
      </c>
      <c r="G90" s="1164">
        <v>135440.68007895115</v>
      </c>
      <c r="H90" s="674">
        <v>523008.96605958475</v>
      </c>
      <c r="I90" s="674">
        <v>54306.253076346715</v>
      </c>
      <c r="J90" s="674">
        <v>468702.71298323805</v>
      </c>
      <c r="K90" s="674">
        <v>360455.16313253756</v>
      </c>
      <c r="L90" s="674">
        <v>108247.54985070048</v>
      </c>
      <c r="M90" s="673" t="s">
        <v>1035</v>
      </c>
    </row>
    <row r="91" spans="1:13" ht="16.5" customHeight="1" x14ac:dyDescent="0.15">
      <c r="A91" s="500">
        <v>44</v>
      </c>
      <c r="B91" s="749">
        <f t="shared" si="2"/>
        <v>24</v>
      </c>
      <c r="C91" s="1246" t="s">
        <v>1293</v>
      </c>
      <c r="D91" s="675">
        <v>32461444.41435536</v>
      </c>
      <c r="E91" s="1217">
        <v>15949034.314496927</v>
      </c>
      <c r="F91" s="1232">
        <v>16512410.099858435</v>
      </c>
      <c r="G91" s="675">
        <v>4141160.077514403</v>
      </c>
      <c r="H91" s="1169">
        <v>12371250.02234403</v>
      </c>
      <c r="I91" s="1169">
        <v>1094477.1894456835</v>
      </c>
      <c r="J91" s="1169">
        <v>11276772.832898349</v>
      </c>
      <c r="K91" s="1169">
        <v>7501120.0047213864</v>
      </c>
      <c r="L91" s="1169">
        <v>3775652.8281769613</v>
      </c>
      <c r="M91" s="1245" t="s">
        <v>595</v>
      </c>
    </row>
    <row r="92" spans="1:13" ht="16.5" customHeight="1" x14ac:dyDescent="0.15">
      <c r="A92" s="500">
        <v>45</v>
      </c>
      <c r="B92" s="749">
        <f t="shared" si="2"/>
        <v>24</v>
      </c>
      <c r="C92" s="679" t="s">
        <v>1294</v>
      </c>
      <c r="D92" s="1219">
        <v>205518.17235896448</v>
      </c>
      <c r="E92" s="1005" t="s">
        <v>535</v>
      </c>
      <c r="F92" s="1233">
        <v>205518.17235896448</v>
      </c>
      <c r="G92" s="1005" t="s">
        <v>535</v>
      </c>
      <c r="H92" s="1238">
        <v>205518.17235896448</v>
      </c>
      <c r="I92" s="1238">
        <v>205518.17235896448</v>
      </c>
      <c r="J92" s="1005" t="s">
        <v>535</v>
      </c>
      <c r="K92" s="1005" t="s">
        <v>535</v>
      </c>
      <c r="L92" s="1005" t="s">
        <v>535</v>
      </c>
      <c r="M92" s="678" t="s">
        <v>594</v>
      </c>
    </row>
    <row r="93" spans="1:13" ht="16.5" customHeight="1" x14ac:dyDescent="0.15">
      <c r="A93" s="500">
        <v>46</v>
      </c>
      <c r="B93" s="749">
        <f t="shared" si="2"/>
        <v>24</v>
      </c>
      <c r="C93" s="679" t="s">
        <v>1295</v>
      </c>
      <c r="D93" s="1220">
        <v>113853.60275121729</v>
      </c>
      <c r="E93" s="1005" t="s">
        <v>535</v>
      </c>
      <c r="F93" s="1234">
        <v>113853.60275121729</v>
      </c>
      <c r="G93" s="1005" t="s">
        <v>535</v>
      </c>
      <c r="H93" s="1231">
        <v>113853.60275121729</v>
      </c>
      <c r="I93" s="1231">
        <v>113853.60275121729</v>
      </c>
      <c r="J93" s="1005" t="s">
        <v>535</v>
      </c>
      <c r="K93" s="1005" t="s">
        <v>535</v>
      </c>
      <c r="L93" s="1005" t="s">
        <v>535</v>
      </c>
      <c r="M93" s="678" t="s">
        <v>593</v>
      </c>
    </row>
    <row r="94" spans="1:13" ht="16.5" customHeight="1" x14ac:dyDescent="0.15">
      <c r="A94" s="500">
        <v>47</v>
      </c>
      <c r="B94" s="749">
        <f t="shared" si="2"/>
        <v>24</v>
      </c>
      <c r="C94" s="1246" t="s">
        <v>592</v>
      </c>
      <c r="D94" s="675">
        <v>32553108.983963106</v>
      </c>
      <c r="E94" s="1217">
        <v>15949034.314496927</v>
      </c>
      <c r="F94" s="1237">
        <v>16604074.669466181</v>
      </c>
      <c r="G94" s="1217">
        <v>4141160.077514403</v>
      </c>
      <c r="H94" s="1164">
        <v>12462914.591951776</v>
      </c>
      <c r="I94" s="1217">
        <v>1186141.7590534308</v>
      </c>
      <c r="J94" s="1169">
        <v>11276772.832898349</v>
      </c>
      <c r="K94" s="1169">
        <v>7501120.0047213864</v>
      </c>
      <c r="L94" s="1169">
        <v>3775652.8281769613</v>
      </c>
      <c r="M94" s="1170" t="s">
        <v>591</v>
      </c>
    </row>
    <row r="95" spans="1:13" ht="16.5" customHeight="1" x14ac:dyDescent="0.15">
      <c r="A95" s="500">
        <v>48</v>
      </c>
      <c r="B95" s="749">
        <f t="shared" si="2"/>
        <v>24</v>
      </c>
      <c r="C95" s="1247" t="s">
        <v>1015</v>
      </c>
      <c r="D95" s="1157"/>
      <c r="E95" s="1157"/>
      <c r="F95" s="1157"/>
      <c r="G95" s="1157"/>
      <c r="H95" s="1157"/>
      <c r="I95" s="1157"/>
      <c r="J95" s="1157"/>
      <c r="K95" s="1157"/>
      <c r="L95" s="1160"/>
      <c r="M95" s="1158"/>
    </row>
    <row r="96" spans="1:13" ht="16.5" customHeight="1" x14ac:dyDescent="0.15">
      <c r="A96" s="500">
        <v>49</v>
      </c>
      <c r="B96" s="749">
        <f t="shared" si="2"/>
        <v>24</v>
      </c>
      <c r="C96" s="1161" t="s">
        <v>1016</v>
      </c>
      <c r="D96" s="674">
        <v>30612616.436728787</v>
      </c>
      <c r="E96" s="674">
        <v>15483914.938359091</v>
      </c>
      <c r="F96" s="674">
        <v>15128701.498369699</v>
      </c>
      <c r="G96" s="674">
        <v>3738274.1557708494</v>
      </c>
      <c r="H96" s="674">
        <v>11390427.34259885</v>
      </c>
      <c r="I96" s="674">
        <v>1086670.2947111099</v>
      </c>
      <c r="J96" s="674">
        <v>10303757.047887741</v>
      </c>
      <c r="K96" s="674">
        <v>6528104.2197107784</v>
      </c>
      <c r="L96" s="674">
        <v>3775652.8281769613</v>
      </c>
      <c r="M96" s="1162" t="s">
        <v>1023</v>
      </c>
    </row>
    <row r="97" spans="1:13" ht="16.5" customHeight="1" x14ac:dyDescent="0.15">
      <c r="A97" s="500">
        <v>50</v>
      </c>
      <c r="B97" s="749">
        <f t="shared" si="2"/>
        <v>24</v>
      </c>
      <c r="C97" s="1165" t="s">
        <v>1017</v>
      </c>
      <c r="D97" s="674">
        <v>1486927.1494706711</v>
      </c>
      <c r="E97" s="674">
        <v>364363.63760236924</v>
      </c>
      <c r="F97" s="674">
        <v>1122563.5118683018</v>
      </c>
      <c r="G97" s="674">
        <v>359239.89653081028</v>
      </c>
      <c r="H97" s="674">
        <v>763323.6153374915</v>
      </c>
      <c r="I97" s="674">
        <v>1342.7606411409986</v>
      </c>
      <c r="J97" s="674">
        <v>761980.85469635052</v>
      </c>
      <c r="K97" s="674">
        <v>761980.85469635075</v>
      </c>
      <c r="L97" s="674">
        <v>0</v>
      </c>
      <c r="M97" s="1167" t="s">
        <v>1024</v>
      </c>
    </row>
    <row r="98" spans="1:13" ht="16.5" customHeight="1" x14ac:dyDescent="0.15">
      <c r="A98" s="500">
        <v>51</v>
      </c>
      <c r="B98" s="749">
        <f t="shared" si="2"/>
        <v>24</v>
      </c>
      <c r="C98" s="1165" t="s">
        <v>1018</v>
      </c>
      <c r="D98" s="1218">
        <v>361900.82815590146</v>
      </c>
      <c r="E98" s="1218">
        <v>100755.73853546836</v>
      </c>
      <c r="F98" s="1218">
        <v>261145.08962043311</v>
      </c>
      <c r="G98" s="1218">
        <v>43646.025212743611</v>
      </c>
      <c r="H98" s="1218">
        <v>217499.0644076895</v>
      </c>
      <c r="I98" s="1218">
        <v>6464.1340934324162</v>
      </c>
      <c r="J98" s="1218">
        <v>211034.93031425707</v>
      </c>
      <c r="K98" s="1218">
        <v>211034.93031425707</v>
      </c>
      <c r="L98" s="1218">
        <v>0</v>
      </c>
      <c r="M98" s="1168" t="s">
        <v>1025</v>
      </c>
    </row>
    <row r="99" spans="1:13" ht="16.5" customHeight="1" x14ac:dyDescent="0.15">
      <c r="A99" s="500">
        <v>52</v>
      </c>
      <c r="B99" s="749">
        <f t="shared" si="2"/>
        <v>24</v>
      </c>
      <c r="C99" s="1246" t="s">
        <v>1293</v>
      </c>
      <c r="D99" s="675">
        <v>32461444.41435536</v>
      </c>
      <c r="E99" s="675">
        <v>15949034.314496927</v>
      </c>
      <c r="F99" s="675">
        <v>16512410.099858435</v>
      </c>
      <c r="G99" s="675">
        <v>4141160.0775144035</v>
      </c>
      <c r="H99" s="675">
        <v>12371250.02234403</v>
      </c>
      <c r="I99" s="675">
        <v>1094477.1894456835</v>
      </c>
      <c r="J99" s="675">
        <v>11276772.832898349</v>
      </c>
      <c r="K99" s="675">
        <v>7501120.0047213864</v>
      </c>
      <c r="L99" s="675">
        <v>3775652.8281769613</v>
      </c>
      <c r="M99" s="677" t="s">
        <v>595</v>
      </c>
    </row>
    <row r="100" spans="1:13" ht="16.5" customHeight="1" x14ac:dyDescent="0.15"/>
    <row r="101" spans="1:13" ht="16.5" customHeight="1" x14ac:dyDescent="0.15"/>
    <row r="102" spans="1:13" ht="16.5" customHeight="1" x14ac:dyDescent="0.15">
      <c r="B102" s="748">
        <f>B53+1</f>
        <v>25</v>
      </c>
      <c r="C102" s="727" t="s">
        <v>2154</v>
      </c>
      <c r="D102" s="285"/>
      <c r="E102" s="285"/>
      <c r="F102" s="285"/>
      <c r="G102" s="285"/>
      <c r="H102" s="285"/>
      <c r="I102" s="285"/>
      <c r="J102" s="285"/>
      <c r="K102" s="110"/>
      <c r="L102" s="285"/>
      <c r="M102" s="286" t="s">
        <v>607</v>
      </c>
    </row>
    <row r="103" spans="1:13" ht="16.5" customHeight="1" x14ac:dyDescent="0.15">
      <c r="B103" s="748">
        <f>B54+1</f>
        <v>2013</v>
      </c>
      <c r="C103" s="2553"/>
      <c r="D103" s="668" t="s">
        <v>608</v>
      </c>
      <c r="E103" s="669"/>
      <c r="F103" s="668" t="s">
        <v>1404</v>
      </c>
      <c r="G103" s="669"/>
      <c r="H103" s="668" t="s">
        <v>1404</v>
      </c>
      <c r="I103" s="670" t="s">
        <v>1443</v>
      </c>
      <c r="J103" s="668" t="s">
        <v>609</v>
      </c>
      <c r="K103" s="671"/>
      <c r="L103" s="671"/>
      <c r="M103" s="672"/>
    </row>
    <row r="104" spans="1:13" ht="16.5" customHeight="1" x14ac:dyDescent="0.15">
      <c r="A104" s="122">
        <f>IF(B104&lt;10,DBCS(B104),B104)</f>
        <v>25</v>
      </c>
      <c r="B104" s="2399">
        <f>B103-$B$1</f>
        <v>25</v>
      </c>
      <c r="C104" s="2554"/>
      <c r="D104" s="668" t="s">
        <v>1403</v>
      </c>
      <c r="E104" s="668" t="s">
        <v>1402</v>
      </c>
      <c r="F104" s="668" t="s">
        <v>1400</v>
      </c>
      <c r="G104" s="2818" t="s">
        <v>1442</v>
      </c>
      <c r="H104" s="668" t="s">
        <v>1400</v>
      </c>
      <c r="I104" s="670" t="s">
        <v>1444</v>
      </c>
      <c r="J104" s="668" t="s">
        <v>612</v>
      </c>
      <c r="K104" s="668" t="s">
        <v>640</v>
      </c>
      <c r="L104" s="668" t="s">
        <v>1065</v>
      </c>
      <c r="M104" s="673"/>
    </row>
    <row r="105" spans="1:13" ht="16.5" customHeight="1" x14ac:dyDescent="0.15">
      <c r="A105" s="122" t="str">
        <f>IF(B105&lt;10,DBCS(B105),B105)</f>
        <v>－５</v>
      </c>
      <c r="B105" s="2399">
        <f>B103-$B$2</f>
        <v>-5</v>
      </c>
      <c r="C105" s="2554" t="s">
        <v>610</v>
      </c>
      <c r="D105" s="668" t="s">
        <v>1066</v>
      </c>
      <c r="E105" s="669"/>
      <c r="F105" s="668" t="s">
        <v>1067</v>
      </c>
      <c r="G105" s="2819"/>
      <c r="H105" s="668" t="s">
        <v>1068</v>
      </c>
      <c r="I105" s="670" t="s">
        <v>1445</v>
      </c>
      <c r="J105" s="668" t="s">
        <v>1069</v>
      </c>
      <c r="K105" s="669"/>
      <c r="L105" s="668" t="s">
        <v>606</v>
      </c>
      <c r="M105" s="672" t="s">
        <v>1422</v>
      </c>
    </row>
    <row r="106" spans="1:13" ht="16.5" customHeight="1" x14ac:dyDescent="0.15">
      <c r="A106" s="240"/>
      <c r="B106" s="749"/>
      <c r="C106" s="2555"/>
      <c r="D106" s="669"/>
      <c r="E106" s="669"/>
      <c r="F106" s="674" t="s">
        <v>1561</v>
      </c>
      <c r="G106" s="669"/>
      <c r="H106" s="674" t="s">
        <v>1562</v>
      </c>
      <c r="I106" s="670" t="s">
        <v>1446</v>
      </c>
      <c r="J106" s="674" t="s">
        <v>1563</v>
      </c>
      <c r="K106" s="669"/>
      <c r="L106" s="674" t="s">
        <v>1564</v>
      </c>
      <c r="M106" s="672"/>
    </row>
    <row r="107" spans="1:13" ht="16.5" customHeight="1" x14ac:dyDescent="0.15">
      <c r="A107" s="240"/>
      <c r="B107" s="749"/>
      <c r="C107" s="2556"/>
      <c r="D107" s="675" t="s">
        <v>1552</v>
      </c>
      <c r="E107" s="675" t="s">
        <v>1553</v>
      </c>
      <c r="F107" s="675" t="s">
        <v>1554</v>
      </c>
      <c r="G107" s="675" t="s">
        <v>1555</v>
      </c>
      <c r="H107" s="675" t="s">
        <v>1556</v>
      </c>
      <c r="I107" s="675" t="s">
        <v>1557</v>
      </c>
      <c r="J107" s="675" t="s">
        <v>1558</v>
      </c>
      <c r="K107" s="675" t="s">
        <v>1559</v>
      </c>
      <c r="L107" s="675" t="s">
        <v>1560</v>
      </c>
      <c r="M107" s="676"/>
    </row>
    <row r="108" spans="1:13" ht="16.5" customHeight="1" x14ac:dyDescent="0.15">
      <c r="A108" s="500">
        <v>12</v>
      </c>
      <c r="B108" s="749">
        <f>B102</f>
        <v>25</v>
      </c>
      <c r="C108" s="679" t="s">
        <v>73</v>
      </c>
      <c r="D108" s="674">
        <v>219157.87286066322</v>
      </c>
      <c r="E108" s="674">
        <v>124156.26293151501</v>
      </c>
      <c r="F108" s="674">
        <v>95001.60992914821</v>
      </c>
      <c r="G108" s="674">
        <v>38314.937848987247</v>
      </c>
      <c r="H108" s="674">
        <v>56686.672080160963</v>
      </c>
      <c r="I108" s="674">
        <v>-8603.9861426502102</v>
      </c>
      <c r="J108" s="674">
        <v>65290.658222811173</v>
      </c>
      <c r="K108" s="674">
        <v>28936.058522580948</v>
      </c>
      <c r="L108" s="674">
        <v>36354.599700230225</v>
      </c>
      <c r="M108" s="673" t="s">
        <v>605</v>
      </c>
    </row>
    <row r="109" spans="1:13" ht="16.5" customHeight="1" x14ac:dyDescent="0.15">
      <c r="A109" s="500">
        <v>13</v>
      </c>
      <c r="B109" s="749">
        <f>B108</f>
        <v>25</v>
      </c>
      <c r="C109" s="680" t="s">
        <v>74</v>
      </c>
      <c r="D109" s="674">
        <v>15003.886497818005</v>
      </c>
      <c r="E109" s="674">
        <v>7757.9450962725641</v>
      </c>
      <c r="F109" s="674">
        <v>7245.9414015454404</v>
      </c>
      <c r="G109" s="674">
        <v>2377.6865826082994</v>
      </c>
      <c r="H109" s="674">
        <v>4868.254818937141</v>
      </c>
      <c r="I109" s="674">
        <v>85.270021094966182</v>
      </c>
      <c r="J109" s="674">
        <v>4782.9847978421749</v>
      </c>
      <c r="K109" s="674">
        <v>5217.5104406996479</v>
      </c>
      <c r="L109" s="674">
        <v>-434.52564285747303</v>
      </c>
      <c r="M109" s="673" t="s">
        <v>604</v>
      </c>
    </row>
    <row r="110" spans="1:13" ht="16.5" customHeight="1" x14ac:dyDescent="0.15">
      <c r="A110" s="500">
        <v>14</v>
      </c>
      <c r="B110" s="749">
        <f t="shared" ref="B110:B148" si="3">B109</f>
        <v>25</v>
      </c>
      <c r="C110" s="680" t="s">
        <v>75</v>
      </c>
      <c r="D110" s="674">
        <v>60345.206000000006</v>
      </c>
      <c r="E110" s="674">
        <v>32939.471249312941</v>
      </c>
      <c r="F110" s="674">
        <v>27405.734750687065</v>
      </c>
      <c r="G110" s="674">
        <v>8467.5803411686666</v>
      </c>
      <c r="H110" s="674">
        <v>18938.1544095184</v>
      </c>
      <c r="I110" s="674">
        <v>2163.8836062015807</v>
      </c>
      <c r="J110" s="674">
        <v>16774.27080331682</v>
      </c>
      <c r="K110" s="674">
        <v>12833.337831162866</v>
      </c>
      <c r="L110" s="674">
        <v>3940.9329721539543</v>
      </c>
      <c r="M110" s="673" t="s">
        <v>603</v>
      </c>
    </row>
    <row r="111" spans="1:13" ht="16.5" customHeight="1" x14ac:dyDescent="0.15">
      <c r="A111" s="500">
        <v>15</v>
      </c>
      <c r="B111" s="749">
        <f t="shared" si="3"/>
        <v>25</v>
      </c>
      <c r="C111" s="680" t="s">
        <v>76</v>
      </c>
      <c r="D111" s="674">
        <v>18243.382143673523</v>
      </c>
      <c r="E111" s="674">
        <v>10397.024533385949</v>
      </c>
      <c r="F111" s="674">
        <v>7846.3576102875741</v>
      </c>
      <c r="G111" s="674">
        <v>3356.9757571685982</v>
      </c>
      <c r="H111" s="674">
        <v>4489.3818531189754</v>
      </c>
      <c r="I111" s="674">
        <v>1017.1122834790965</v>
      </c>
      <c r="J111" s="674">
        <v>3472.2695696398787</v>
      </c>
      <c r="K111" s="674">
        <v>2909.1549717351922</v>
      </c>
      <c r="L111" s="674">
        <v>563.11459790468643</v>
      </c>
      <c r="M111" s="673" t="s">
        <v>602</v>
      </c>
    </row>
    <row r="112" spans="1:13" ht="16.5" customHeight="1" x14ac:dyDescent="0.15">
      <c r="A112" s="500">
        <v>16</v>
      </c>
      <c r="B112" s="749">
        <f t="shared" si="3"/>
        <v>25</v>
      </c>
      <c r="C112" s="679" t="s">
        <v>77</v>
      </c>
      <c r="D112" s="674">
        <v>16406718.093130188</v>
      </c>
      <c r="E112" s="674">
        <v>9953850.4867601562</v>
      </c>
      <c r="F112" s="674">
        <v>6452867.6063700309</v>
      </c>
      <c r="G112" s="674">
        <v>1901889.339790391</v>
      </c>
      <c r="H112" s="674">
        <v>4550978.2665796401</v>
      </c>
      <c r="I112" s="674">
        <v>633916.53114479594</v>
      </c>
      <c r="J112" s="674">
        <v>3917061.7354348451</v>
      </c>
      <c r="K112" s="674">
        <v>2400213.9991010311</v>
      </c>
      <c r="L112" s="674">
        <v>1516847.736333814</v>
      </c>
      <c r="M112" s="673" t="s">
        <v>601</v>
      </c>
    </row>
    <row r="113" spans="1:13" ht="16.5" customHeight="1" x14ac:dyDescent="0.15">
      <c r="A113" s="500">
        <v>17</v>
      </c>
      <c r="B113" s="749">
        <f t="shared" si="3"/>
        <v>25</v>
      </c>
      <c r="C113" s="680" t="s">
        <v>785</v>
      </c>
      <c r="D113" s="674">
        <v>2296615.4610963943</v>
      </c>
      <c r="E113" s="674">
        <v>1156882.8087062975</v>
      </c>
      <c r="F113" s="674">
        <v>1139732.6523900968</v>
      </c>
      <c r="G113" s="674">
        <v>140154.85888673054</v>
      </c>
      <c r="H113" s="674">
        <v>999577.79350336629</v>
      </c>
      <c r="I113" s="1005" t="s">
        <v>535</v>
      </c>
      <c r="J113" s="1005" t="s">
        <v>535</v>
      </c>
      <c r="K113" s="1005" t="s">
        <v>535</v>
      </c>
      <c r="L113" s="1005" t="s">
        <v>535</v>
      </c>
      <c r="M113" s="673" t="s">
        <v>643</v>
      </c>
    </row>
    <row r="114" spans="1:13" ht="16.5" customHeight="1" x14ac:dyDescent="0.15">
      <c r="A114" s="500">
        <v>18</v>
      </c>
      <c r="B114" s="749">
        <f t="shared" si="3"/>
        <v>25</v>
      </c>
      <c r="C114" s="680" t="s">
        <v>169</v>
      </c>
      <c r="D114" s="674">
        <v>105853.83710030955</v>
      </c>
      <c r="E114" s="674">
        <v>60983.658127001363</v>
      </c>
      <c r="F114" s="674">
        <v>44870.17897330819</v>
      </c>
      <c r="G114" s="674">
        <v>15611.095610008753</v>
      </c>
      <c r="H114" s="674">
        <v>29259.083363299436</v>
      </c>
      <c r="I114" s="1005" t="s">
        <v>535</v>
      </c>
      <c r="J114" s="1005" t="s">
        <v>535</v>
      </c>
      <c r="K114" s="1005" t="s">
        <v>535</v>
      </c>
      <c r="L114" s="1005" t="s">
        <v>535</v>
      </c>
      <c r="M114" s="673" t="s">
        <v>644</v>
      </c>
    </row>
    <row r="115" spans="1:13" ht="16.5" customHeight="1" x14ac:dyDescent="0.15">
      <c r="A115" s="500">
        <v>19</v>
      </c>
      <c r="B115" s="749">
        <f t="shared" si="3"/>
        <v>25</v>
      </c>
      <c r="C115" s="1163" t="s">
        <v>170</v>
      </c>
      <c r="D115" s="674">
        <v>709360.23632415431</v>
      </c>
      <c r="E115" s="674">
        <v>502351.34678239853</v>
      </c>
      <c r="F115" s="674">
        <v>207008.88954175578</v>
      </c>
      <c r="G115" s="674">
        <v>47845.161411890731</v>
      </c>
      <c r="H115" s="674">
        <v>159163.72812986505</v>
      </c>
      <c r="I115" s="1005" t="s">
        <v>535</v>
      </c>
      <c r="J115" s="1005" t="s">
        <v>535</v>
      </c>
      <c r="K115" s="1005" t="s">
        <v>535</v>
      </c>
      <c r="L115" s="1005" t="s">
        <v>535</v>
      </c>
      <c r="M115" s="673" t="s">
        <v>1026</v>
      </c>
    </row>
    <row r="116" spans="1:13" ht="16.5" customHeight="1" x14ac:dyDescent="0.15">
      <c r="A116" s="500">
        <v>20</v>
      </c>
      <c r="B116" s="749">
        <f t="shared" si="3"/>
        <v>25</v>
      </c>
      <c r="C116" s="1163" t="s">
        <v>788</v>
      </c>
      <c r="D116" s="674">
        <v>1738294.4902955857</v>
      </c>
      <c r="E116" s="674">
        <v>1032170.0002128779</v>
      </c>
      <c r="F116" s="674">
        <v>706124.49008270784</v>
      </c>
      <c r="G116" s="674">
        <v>238699.07253710961</v>
      </c>
      <c r="H116" s="674">
        <v>467425.41754559823</v>
      </c>
      <c r="I116" s="1005" t="s">
        <v>535</v>
      </c>
      <c r="J116" s="1005" t="s">
        <v>535</v>
      </c>
      <c r="K116" s="1005" t="s">
        <v>535</v>
      </c>
      <c r="L116" s="1005" t="s">
        <v>535</v>
      </c>
      <c r="M116" s="673" t="s">
        <v>645</v>
      </c>
    </row>
    <row r="117" spans="1:13" ht="16.5" customHeight="1" x14ac:dyDescent="0.15">
      <c r="A117" s="500">
        <v>21</v>
      </c>
      <c r="B117" s="749">
        <f t="shared" si="3"/>
        <v>25</v>
      </c>
      <c r="C117" s="1163" t="s">
        <v>789</v>
      </c>
      <c r="D117" s="674">
        <v>29198.726538357732</v>
      </c>
      <c r="E117" s="674">
        <v>20823.861463341134</v>
      </c>
      <c r="F117" s="674">
        <v>8374.865075016598</v>
      </c>
      <c r="G117" s="674">
        <v>583.11763558722873</v>
      </c>
      <c r="H117" s="674">
        <v>7791.7474394293695</v>
      </c>
      <c r="I117" s="1005" t="s">
        <v>535</v>
      </c>
      <c r="J117" s="1005" t="s">
        <v>535</v>
      </c>
      <c r="K117" s="1005" t="s">
        <v>535</v>
      </c>
      <c r="L117" s="1005" t="s">
        <v>535</v>
      </c>
      <c r="M117" s="673" t="s">
        <v>646</v>
      </c>
    </row>
    <row r="118" spans="1:13" ht="16.5" customHeight="1" x14ac:dyDescent="0.15">
      <c r="A118" s="500">
        <v>22</v>
      </c>
      <c r="B118" s="749">
        <f t="shared" si="3"/>
        <v>25</v>
      </c>
      <c r="C118" s="1163" t="s">
        <v>790</v>
      </c>
      <c r="D118" s="674">
        <v>195064.49558880183</v>
      </c>
      <c r="E118" s="674">
        <v>99543.027970885261</v>
      </c>
      <c r="F118" s="674">
        <v>95521.467617916569</v>
      </c>
      <c r="G118" s="674">
        <v>26809.660734247867</v>
      </c>
      <c r="H118" s="674">
        <v>68711.806883668702</v>
      </c>
      <c r="I118" s="1005" t="s">
        <v>535</v>
      </c>
      <c r="J118" s="1005" t="s">
        <v>535</v>
      </c>
      <c r="K118" s="1005" t="s">
        <v>535</v>
      </c>
      <c r="L118" s="1005" t="s">
        <v>535</v>
      </c>
      <c r="M118" s="673" t="s">
        <v>647</v>
      </c>
    </row>
    <row r="119" spans="1:13" ht="16.5" customHeight="1" x14ac:dyDescent="0.15">
      <c r="A119" s="500">
        <v>23</v>
      </c>
      <c r="B119" s="749">
        <f t="shared" si="3"/>
        <v>25</v>
      </c>
      <c r="C119" s="1163" t="s">
        <v>171</v>
      </c>
      <c r="D119" s="674">
        <v>757331.07172239362</v>
      </c>
      <c r="E119" s="674">
        <v>596668.92755373812</v>
      </c>
      <c r="F119" s="674">
        <v>160662.1441686555</v>
      </c>
      <c r="G119" s="674">
        <v>41926.127521263363</v>
      </c>
      <c r="H119" s="674">
        <v>118736.01664739214</v>
      </c>
      <c r="I119" s="1005" t="s">
        <v>535</v>
      </c>
      <c r="J119" s="1005" t="s">
        <v>535</v>
      </c>
      <c r="K119" s="1005" t="s">
        <v>535</v>
      </c>
      <c r="L119" s="1005" t="s">
        <v>535</v>
      </c>
      <c r="M119" s="673" t="s">
        <v>648</v>
      </c>
    </row>
    <row r="120" spans="1:13" ht="16.5" customHeight="1" x14ac:dyDescent="0.15">
      <c r="A120" s="500">
        <v>24</v>
      </c>
      <c r="B120" s="749">
        <f t="shared" si="3"/>
        <v>25</v>
      </c>
      <c r="C120" s="1163" t="s">
        <v>172</v>
      </c>
      <c r="D120" s="674">
        <v>484459.69808988069</v>
      </c>
      <c r="E120" s="674">
        <v>288575.59594167722</v>
      </c>
      <c r="F120" s="674">
        <v>195884.10214820347</v>
      </c>
      <c r="G120" s="674">
        <v>33146.163333862518</v>
      </c>
      <c r="H120" s="674">
        <v>162737.93881434095</v>
      </c>
      <c r="I120" s="1005" t="s">
        <v>535</v>
      </c>
      <c r="J120" s="1005" t="s">
        <v>535</v>
      </c>
      <c r="K120" s="1005" t="s">
        <v>535</v>
      </c>
      <c r="L120" s="1005" t="s">
        <v>535</v>
      </c>
      <c r="M120" s="673" t="s">
        <v>1027</v>
      </c>
    </row>
    <row r="121" spans="1:13" ht="16.5" customHeight="1" x14ac:dyDescent="0.15">
      <c r="A121" s="500">
        <v>25</v>
      </c>
      <c r="B121" s="749">
        <f t="shared" si="3"/>
        <v>25</v>
      </c>
      <c r="C121" s="883" t="s">
        <v>1549</v>
      </c>
      <c r="D121" s="674">
        <v>1365334.0833392648</v>
      </c>
      <c r="E121" s="674">
        <v>777727.30336754315</v>
      </c>
      <c r="F121" s="674">
        <v>587606.7799717217</v>
      </c>
      <c r="G121" s="674">
        <v>178931.38547487851</v>
      </c>
      <c r="H121" s="674">
        <v>408675.39449684322</v>
      </c>
      <c r="I121" s="1005" t="s">
        <v>535</v>
      </c>
      <c r="J121" s="1005" t="s">
        <v>535</v>
      </c>
      <c r="K121" s="1005" t="s">
        <v>535</v>
      </c>
      <c r="L121" s="1005" t="s">
        <v>535</v>
      </c>
      <c r="M121" s="673" t="s">
        <v>1019</v>
      </c>
    </row>
    <row r="122" spans="1:13" ht="16.5" customHeight="1" x14ac:dyDescent="0.15">
      <c r="A122" s="500">
        <v>26</v>
      </c>
      <c r="B122" s="749">
        <f t="shared" si="3"/>
        <v>25</v>
      </c>
      <c r="C122" s="1163" t="s">
        <v>174</v>
      </c>
      <c r="D122" s="674">
        <v>202251.54407244062</v>
      </c>
      <c r="E122" s="674">
        <v>111486.70397114358</v>
      </c>
      <c r="F122" s="674">
        <v>90764.840101297043</v>
      </c>
      <c r="G122" s="674">
        <v>39120.874648316138</v>
      </c>
      <c r="H122" s="674">
        <v>51643.965452980905</v>
      </c>
      <c r="I122" s="1005" t="s">
        <v>535</v>
      </c>
      <c r="J122" s="1005" t="s">
        <v>535</v>
      </c>
      <c r="K122" s="1005" t="s">
        <v>535</v>
      </c>
      <c r="L122" s="1005" t="s">
        <v>535</v>
      </c>
      <c r="M122" s="673" t="s">
        <v>1028</v>
      </c>
    </row>
    <row r="123" spans="1:13" ht="16.5" customHeight="1" x14ac:dyDescent="0.15">
      <c r="A123" s="500">
        <v>27</v>
      </c>
      <c r="B123" s="749">
        <f t="shared" si="3"/>
        <v>25</v>
      </c>
      <c r="C123" s="1163" t="s">
        <v>795</v>
      </c>
      <c r="D123" s="674">
        <v>1914085.1992156208</v>
      </c>
      <c r="E123" s="674">
        <v>1229097.5741199264</v>
      </c>
      <c r="F123" s="674">
        <v>684987.62509569433</v>
      </c>
      <c r="G123" s="674">
        <v>390985.42359064741</v>
      </c>
      <c r="H123" s="674">
        <v>294002.20150504692</v>
      </c>
      <c r="I123" s="1005" t="s">
        <v>535</v>
      </c>
      <c r="J123" s="1005" t="s">
        <v>535</v>
      </c>
      <c r="K123" s="1005" t="s">
        <v>535</v>
      </c>
      <c r="L123" s="1005" t="s">
        <v>535</v>
      </c>
      <c r="M123" s="673" t="s">
        <v>1029</v>
      </c>
    </row>
    <row r="124" spans="1:13" ht="16.5" customHeight="1" x14ac:dyDescent="0.15">
      <c r="A124" s="500">
        <v>28</v>
      </c>
      <c r="B124" s="749">
        <f t="shared" si="3"/>
        <v>25</v>
      </c>
      <c r="C124" s="1163" t="s">
        <v>175</v>
      </c>
      <c r="D124" s="674">
        <v>352598.42165171262</v>
      </c>
      <c r="E124" s="674">
        <v>196282.18739354861</v>
      </c>
      <c r="F124" s="674">
        <v>156316.23425816401</v>
      </c>
      <c r="G124" s="674">
        <v>127848.75018820907</v>
      </c>
      <c r="H124" s="674">
        <v>28467.484069954939</v>
      </c>
      <c r="I124" s="1005" t="s">
        <v>535</v>
      </c>
      <c r="J124" s="1005" t="s">
        <v>535</v>
      </c>
      <c r="K124" s="1005" t="s">
        <v>535</v>
      </c>
      <c r="L124" s="1005" t="s">
        <v>535</v>
      </c>
      <c r="M124" s="673" t="s">
        <v>1030</v>
      </c>
    </row>
    <row r="125" spans="1:13" ht="16.5" customHeight="1" x14ac:dyDescent="0.15">
      <c r="A125" s="500">
        <v>29</v>
      </c>
      <c r="B125" s="749">
        <f t="shared" si="3"/>
        <v>25</v>
      </c>
      <c r="C125" s="1163" t="s">
        <v>176</v>
      </c>
      <c r="D125" s="674">
        <v>4755284.9849306475</v>
      </c>
      <c r="E125" s="674">
        <v>2981983.6081697857</v>
      </c>
      <c r="F125" s="674">
        <v>1773301.3767608618</v>
      </c>
      <c r="G125" s="674">
        <v>475529.43052766571</v>
      </c>
      <c r="H125" s="674">
        <v>1297771.9462331962</v>
      </c>
      <c r="I125" s="1005" t="s">
        <v>535</v>
      </c>
      <c r="J125" s="1005" t="s">
        <v>535</v>
      </c>
      <c r="K125" s="1005" t="s">
        <v>535</v>
      </c>
      <c r="L125" s="1005" t="s">
        <v>535</v>
      </c>
      <c r="M125" s="673" t="s">
        <v>649</v>
      </c>
    </row>
    <row r="126" spans="1:13" ht="16.5" customHeight="1" x14ac:dyDescent="0.15">
      <c r="A126" s="500">
        <v>30</v>
      </c>
      <c r="B126" s="749">
        <f t="shared" si="3"/>
        <v>25</v>
      </c>
      <c r="C126" s="1163" t="s">
        <v>177</v>
      </c>
      <c r="D126" s="674">
        <v>1500985.8431646226</v>
      </c>
      <c r="E126" s="674">
        <v>899273.88297999138</v>
      </c>
      <c r="F126" s="674">
        <v>601711.96018463117</v>
      </c>
      <c r="G126" s="674">
        <v>144698.21768997348</v>
      </c>
      <c r="H126" s="674">
        <v>457013.74249465769</v>
      </c>
      <c r="I126" s="1005" t="s">
        <v>535</v>
      </c>
      <c r="J126" s="1005" t="s">
        <v>535</v>
      </c>
      <c r="K126" s="1005" t="s">
        <v>535</v>
      </c>
      <c r="L126" s="1005" t="s">
        <v>535</v>
      </c>
      <c r="M126" s="673" t="s">
        <v>1022</v>
      </c>
    </row>
    <row r="127" spans="1:13" ht="16.5" customHeight="1" x14ac:dyDescent="0.15">
      <c r="A127" s="500">
        <v>31</v>
      </c>
      <c r="B127" s="749">
        <f t="shared" si="3"/>
        <v>25</v>
      </c>
      <c r="C127" s="883" t="s">
        <v>1548</v>
      </c>
      <c r="D127" s="674">
        <v>679001.26995992265</v>
      </c>
      <c r="E127" s="674">
        <v>382974.7533953964</v>
      </c>
      <c r="F127" s="674">
        <v>296026.51656452625</v>
      </c>
      <c r="G127" s="674">
        <v>130335.20445825573</v>
      </c>
      <c r="H127" s="674">
        <v>165691.31210627052</v>
      </c>
      <c r="I127" s="674">
        <v>20071.943735465633</v>
      </c>
      <c r="J127" s="674">
        <v>145619.36837080488</v>
      </c>
      <c r="K127" s="674">
        <v>114402.92685013814</v>
      </c>
      <c r="L127" s="674">
        <v>31216.441520666733</v>
      </c>
      <c r="M127" s="673" t="s">
        <v>596</v>
      </c>
    </row>
    <row r="128" spans="1:13" ht="16.5" customHeight="1" x14ac:dyDescent="0.15">
      <c r="A128" s="500">
        <v>32</v>
      </c>
      <c r="B128" s="749">
        <f t="shared" si="3"/>
        <v>25</v>
      </c>
      <c r="C128" s="1163" t="s">
        <v>78</v>
      </c>
      <c r="D128" s="674">
        <v>1595886.2776784291</v>
      </c>
      <c r="E128" s="674">
        <v>902794.43998472928</v>
      </c>
      <c r="F128" s="674">
        <v>693091.83769369987</v>
      </c>
      <c r="G128" s="674">
        <v>66554.410596100643</v>
      </c>
      <c r="H128" s="674">
        <v>626537.42709759925</v>
      </c>
      <c r="I128" s="674">
        <v>36472.817563125951</v>
      </c>
      <c r="J128" s="674">
        <v>590064.60953447327</v>
      </c>
      <c r="K128" s="674">
        <v>599699.06322512531</v>
      </c>
      <c r="L128" s="674">
        <v>-9634.453690652037</v>
      </c>
      <c r="M128" s="673" t="s">
        <v>600</v>
      </c>
    </row>
    <row r="129" spans="1:13" ht="16.5" customHeight="1" x14ac:dyDescent="0.15">
      <c r="A129" s="500">
        <v>33</v>
      </c>
      <c r="B129" s="749">
        <f t="shared" si="3"/>
        <v>25</v>
      </c>
      <c r="C129" s="680" t="s">
        <v>79</v>
      </c>
      <c r="D129" s="674">
        <v>2673643.0390613503</v>
      </c>
      <c r="E129" s="674">
        <v>1072983.9476549765</v>
      </c>
      <c r="F129" s="674">
        <v>1600659.0914063738</v>
      </c>
      <c r="G129" s="674">
        <v>184884.35308365303</v>
      </c>
      <c r="H129" s="674">
        <v>1415774.7383227209</v>
      </c>
      <c r="I129" s="674">
        <v>114590.64322478861</v>
      </c>
      <c r="J129" s="674">
        <v>1301184.0950979323</v>
      </c>
      <c r="K129" s="674">
        <v>931390.5279776674</v>
      </c>
      <c r="L129" s="674">
        <v>369793.56712026487</v>
      </c>
      <c r="M129" s="673" t="s">
        <v>599</v>
      </c>
    </row>
    <row r="130" spans="1:13" ht="16.5" customHeight="1" x14ac:dyDescent="0.15">
      <c r="A130" s="500">
        <v>34</v>
      </c>
      <c r="B130" s="749">
        <f t="shared" si="3"/>
        <v>25</v>
      </c>
      <c r="C130" s="679" t="s">
        <v>1007</v>
      </c>
      <c r="D130" s="674">
        <v>1263198.8691513829</v>
      </c>
      <c r="E130" s="674">
        <v>441815.67164075532</v>
      </c>
      <c r="F130" s="674">
        <v>821383.19751062756</v>
      </c>
      <c r="G130" s="674">
        <v>196373.97189359952</v>
      </c>
      <c r="H130" s="674">
        <v>625009.22561702807</v>
      </c>
      <c r="I130" s="674">
        <v>59504.334267222228</v>
      </c>
      <c r="J130" s="674">
        <v>565504.89134980587</v>
      </c>
      <c r="K130" s="674">
        <v>489800.79208407371</v>
      </c>
      <c r="L130" s="674">
        <v>75704.099265732162</v>
      </c>
      <c r="M130" s="673" t="s">
        <v>1031</v>
      </c>
    </row>
    <row r="131" spans="1:13" ht="16.5" customHeight="1" x14ac:dyDescent="0.15">
      <c r="A131" s="500">
        <v>35</v>
      </c>
      <c r="B131" s="749">
        <f t="shared" si="3"/>
        <v>25</v>
      </c>
      <c r="C131" s="680" t="s">
        <v>1008</v>
      </c>
      <c r="D131" s="674">
        <v>923003.41427078121</v>
      </c>
      <c r="E131" s="674">
        <v>534194.14474046975</v>
      </c>
      <c r="F131" s="674">
        <v>388809.26953031146</v>
      </c>
      <c r="G131" s="674">
        <v>62123.936482144229</v>
      </c>
      <c r="H131" s="674">
        <v>326685.33304816723</v>
      </c>
      <c r="I131" s="674">
        <v>25265.92228129107</v>
      </c>
      <c r="J131" s="674">
        <v>301419.41076687619</v>
      </c>
      <c r="K131" s="674">
        <v>216740.08793199915</v>
      </c>
      <c r="L131" s="674">
        <v>84679.322834877035</v>
      </c>
      <c r="M131" s="673" t="s">
        <v>1032</v>
      </c>
    </row>
    <row r="132" spans="1:13" ht="16.5" customHeight="1" x14ac:dyDescent="0.15">
      <c r="A132" s="500">
        <v>36</v>
      </c>
      <c r="B132" s="749">
        <f t="shared" si="3"/>
        <v>25</v>
      </c>
      <c r="C132" s="680" t="s">
        <v>1009</v>
      </c>
      <c r="D132" s="674">
        <v>748998.52975076821</v>
      </c>
      <c r="E132" s="674">
        <v>365139.5019005161</v>
      </c>
      <c r="F132" s="674">
        <v>383859.02785025211</v>
      </c>
      <c r="G132" s="674">
        <v>130177.9490201789</v>
      </c>
      <c r="H132" s="674">
        <v>253681.07883007321</v>
      </c>
      <c r="I132" s="674">
        <v>21351.257341783123</v>
      </c>
      <c r="J132" s="674">
        <v>232329.82148829009</v>
      </c>
      <c r="K132" s="674">
        <v>108935.79775414817</v>
      </c>
      <c r="L132" s="674">
        <v>123394.02373414193</v>
      </c>
      <c r="M132" s="673" t="s">
        <v>1030</v>
      </c>
    </row>
    <row r="133" spans="1:13" ht="16.5" customHeight="1" x14ac:dyDescent="0.15">
      <c r="A133" s="500">
        <v>37</v>
      </c>
      <c r="B133" s="749">
        <f t="shared" si="3"/>
        <v>25</v>
      </c>
      <c r="C133" s="680" t="s">
        <v>1010</v>
      </c>
      <c r="D133" s="674">
        <v>935269.15903619421</v>
      </c>
      <c r="E133" s="674">
        <v>314938.61254469602</v>
      </c>
      <c r="F133" s="674">
        <v>620330.54649149813</v>
      </c>
      <c r="G133" s="674">
        <v>62073.073927935839</v>
      </c>
      <c r="H133" s="674">
        <v>558257.47256356233</v>
      </c>
      <c r="I133" s="674">
        <v>2988.3108113984836</v>
      </c>
      <c r="J133" s="674">
        <v>555269.1617521639</v>
      </c>
      <c r="K133" s="674">
        <v>240925.93904832494</v>
      </c>
      <c r="L133" s="674">
        <v>314343.22270383895</v>
      </c>
      <c r="M133" s="673" t="s">
        <v>598</v>
      </c>
    </row>
    <row r="134" spans="1:13" ht="16.5" customHeight="1" x14ac:dyDescent="0.15">
      <c r="A134" s="500">
        <v>38</v>
      </c>
      <c r="B134" s="749">
        <f t="shared" si="3"/>
        <v>25</v>
      </c>
      <c r="C134" s="680" t="s">
        <v>1551</v>
      </c>
      <c r="D134" s="674">
        <v>2071573.5980940447</v>
      </c>
      <c r="E134" s="674">
        <v>355729.90152774838</v>
      </c>
      <c r="F134" s="674">
        <v>1715843.6965662963</v>
      </c>
      <c r="G134" s="674">
        <v>694011.46466979443</v>
      </c>
      <c r="H134" s="674">
        <v>1021832.2318965018</v>
      </c>
      <c r="I134" s="674">
        <v>127027.27265738559</v>
      </c>
      <c r="J134" s="674">
        <v>894804.95923911629</v>
      </c>
      <c r="K134" s="674">
        <v>39021.866504332589</v>
      </c>
      <c r="L134" s="674">
        <v>855783.09273478366</v>
      </c>
      <c r="M134" s="673" t="s">
        <v>597</v>
      </c>
    </row>
    <row r="135" spans="1:13" ht="16.5" customHeight="1" x14ac:dyDescent="0.15">
      <c r="A135" s="500">
        <v>39</v>
      </c>
      <c r="B135" s="749">
        <f t="shared" si="3"/>
        <v>25</v>
      </c>
      <c r="C135" s="1298" t="s">
        <v>1550</v>
      </c>
      <c r="D135" s="674">
        <v>1393943.9295637147</v>
      </c>
      <c r="E135" s="674">
        <v>450844.01446815347</v>
      </c>
      <c r="F135" s="674">
        <v>943099.91509556118</v>
      </c>
      <c r="G135" s="674">
        <v>120880.7029012667</v>
      </c>
      <c r="H135" s="674">
        <v>822219.21219429444</v>
      </c>
      <c r="I135" s="674">
        <v>50502.608277722073</v>
      </c>
      <c r="J135" s="674">
        <v>771716.60391657241</v>
      </c>
      <c r="K135" s="674">
        <v>553794.34209782118</v>
      </c>
      <c r="L135" s="674">
        <v>217922.26181875123</v>
      </c>
      <c r="M135" s="673" t="s">
        <v>1033</v>
      </c>
    </row>
    <row r="136" spans="1:13" ht="16.5" customHeight="1" x14ac:dyDescent="0.15">
      <c r="A136" s="500">
        <v>40</v>
      </c>
      <c r="B136" s="749">
        <f t="shared" si="3"/>
        <v>25</v>
      </c>
      <c r="C136" s="680" t="s">
        <v>1011</v>
      </c>
      <c r="D136" s="674">
        <v>737106.80228445819</v>
      </c>
      <c r="E136" s="674">
        <v>165012.2620573598</v>
      </c>
      <c r="F136" s="674">
        <v>572094.54022709839</v>
      </c>
      <c r="G136" s="674">
        <v>178280.13945956615</v>
      </c>
      <c r="H136" s="674">
        <v>393814.40076753224</v>
      </c>
      <c r="I136" s="674">
        <v>1118.8939483883448</v>
      </c>
      <c r="J136" s="674">
        <v>392695.50681914389</v>
      </c>
      <c r="K136" s="674">
        <v>392695.50681914383</v>
      </c>
      <c r="L136" s="674">
        <v>0</v>
      </c>
      <c r="M136" s="673" t="s">
        <v>1020</v>
      </c>
    </row>
    <row r="137" spans="1:13" ht="16.5" customHeight="1" x14ac:dyDescent="0.15">
      <c r="A137" s="500">
        <v>41</v>
      </c>
      <c r="B137" s="749">
        <f t="shared" si="3"/>
        <v>25</v>
      </c>
      <c r="C137" s="680" t="s">
        <v>1012</v>
      </c>
      <c r="D137" s="674">
        <v>537587.58643037593</v>
      </c>
      <c r="E137" s="674">
        <v>77786.12140391022</v>
      </c>
      <c r="F137" s="674">
        <v>459801.46502646571</v>
      </c>
      <c r="G137" s="674">
        <v>105903.5429604277</v>
      </c>
      <c r="H137" s="674">
        <v>353897.92206603801</v>
      </c>
      <c r="I137" s="674">
        <v>2799.3747302643092</v>
      </c>
      <c r="J137" s="674">
        <v>351098.54733577371</v>
      </c>
      <c r="K137" s="674">
        <v>345262.23491968418</v>
      </c>
      <c r="L137" s="674">
        <v>5836.312416089524</v>
      </c>
      <c r="M137" s="673" t="s">
        <v>1021</v>
      </c>
    </row>
    <row r="138" spans="1:13" ht="16.5" customHeight="1" x14ac:dyDescent="0.15">
      <c r="A138" s="500">
        <v>42</v>
      </c>
      <c r="B138" s="749">
        <f t="shared" si="3"/>
        <v>25</v>
      </c>
      <c r="C138" s="680" t="s">
        <v>1013</v>
      </c>
      <c r="D138" s="674">
        <v>1717079.0871409739</v>
      </c>
      <c r="E138" s="674">
        <v>587920.11832565232</v>
      </c>
      <c r="F138" s="674">
        <v>1129158.9688153216</v>
      </c>
      <c r="G138" s="674">
        <v>130817.29049299912</v>
      </c>
      <c r="H138" s="674">
        <v>998341.67832232243</v>
      </c>
      <c r="I138" s="674">
        <v>-11440.5745265119</v>
      </c>
      <c r="J138" s="674">
        <v>1009782.2528488344</v>
      </c>
      <c r="K138" s="674">
        <v>779687.06946752989</v>
      </c>
      <c r="L138" s="674">
        <v>230095.18338130449</v>
      </c>
      <c r="M138" s="673" t="s">
        <v>1034</v>
      </c>
    </row>
    <row r="139" spans="1:13" ht="16.5" customHeight="1" x14ac:dyDescent="0.15">
      <c r="A139" s="500">
        <v>43</v>
      </c>
      <c r="B139" s="749">
        <f t="shared" si="3"/>
        <v>25</v>
      </c>
      <c r="C139" s="679" t="s">
        <v>1014</v>
      </c>
      <c r="D139" s="1164">
        <v>1116082.7887343506</v>
      </c>
      <c r="E139" s="674">
        <v>473107.70926495135</v>
      </c>
      <c r="F139" s="1231">
        <v>642975.07946939929</v>
      </c>
      <c r="G139" s="1164">
        <v>131154.69277809674</v>
      </c>
      <c r="H139" s="674">
        <v>511820.38669130253</v>
      </c>
      <c r="I139" s="674">
        <v>47711.535647337048</v>
      </c>
      <c r="J139" s="674">
        <v>464108.85104396549</v>
      </c>
      <c r="K139" s="674">
        <v>335567.1703902536</v>
      </c>
      <c r="L139" s="674">
        <v>128541.6806537119</v>
      </c>
      <c r="M139" s="673" t="s">
        <v>1035</v>
      </c>
    </row>
    <row r="140" spans="1:13" ht="16.5" customHeight="1" x14ac:dyDescent="0.15">
      <c r="A140" s="500">
        <v>44</v>
      </c>
      <c r="B140" s="749">
        <f t="shared" si="3"/>
        <v>25</v>
      </c>
      <c r="C140" s="1246" t="s">
        <v>1293</v>
      </c>
      <c r="D140" s="675">
        <v>33111842.791789088</v>
      </c>
      <c r="E140" s="1217">
        <v>16254342.389479961</v>
      </c>
      <c r="F140" s="1232">
        <v>16857500.402309131</v>
      </c>
      <c r="G140" s="675">
        <v>4147977.2530443417</v>
      </c>
      <c r="H140" s="1169">
        <v>12709523.149264788</v>
      </c>
      <c r="I140" s="1169">
        <v>1126543.1508725819</v>
      </c>
      <c r="J140" s="1169">
        <v>11582979.998392208</v>
      </c>
      <c r="K140" s="1169">
        <v>7598033.3859374523</v>
      </c>
      <c r="L140" s="1169">
        <v>3984946.6124547562</v>
      </c>
      <c r="M140" s="1245" t="s">
        <v>595</v>
      </c>
    </row>
    <row r="141" spans="1:13" ht="16.5" customHeight="1" x14ac:dyDescent="0.15">
      <c r="A141" s="500">
        <v>45</v>
      </c>
      <c r="B141" s="749">
        <f t="shared" si="3"/>
        <v>25</v>
      </c>
      <c r="C141" s="679" t="s">
        <v>1294</v>
      </c>
      <c r="D141" s="1219">
        <v>228042.6120510831</v>
      </c>
      <c r="E141" s="1005" t="s">
        <v>535</v>
      </c>
      <c r="F141" s="1233">
        <v>228042.6120510831</v>
      </c>
      <c r="G141" s="1005" t="s">
        <v>535</v>
      </c>
      <c r="H141" s="1238">
        <v>228042.6120510831</v>
      </c>
      <c r="I141" s="1238">
        <v>228042.6120510831</v>
      </c>
      <c r="J141" s="1005" t="s">
        <v>535</v>
      </c>
      <c r="K141" s="1005" t="s">
        <v>535</v>
      </c>
      <c r="L141" s="1005" t="s">
        <v>535</v>
      </c>
      <c r="M141" s="678" t="s">
        <v>594</v>
      </c>
    </row>
    <row r="142" spans="1:13" ht="16.5" customHeight="1" x14ac:dyDescent="0.15">
      <c r="A142" s="500">
        <v>46</v>
      </c>
      <c r="B142" s="749">
        <f t="shared" si="3"/>
        <v>25</v>
      </c>
      <c r="C142" s="679" t="s">
        <v>1295</v>
      </c>
      <c r="D142" s="1220">
        <v>121650.59951307674</v>
      </c>
      <c r="E142" s="1005" t="s">
        <v>535</v>
      </c>
      <c r="F142" s="1234">
        <v>121650.59951307674</v>
      </c>
      <c r="G142" s="1005" t="s">
        <v>535</v>
      </c>
      <c r="H142" s="1231">
        <v>121650.59951307674</v>
      </c>
      <c r="I142" s="1231">
        <v>121650.59951307674</v>
      </c>
      <c r="J142" s="1005" t="s">
        <v>535</v>
      </c>
      <c r="K142" s="1005" t="s">
        <v>535</v>
      </c>
      <c r="L142" s="1005" t="s">
        <v>535</v>
      </c>
      <c r="M142" s="678" t="s">
        <v>593</v>
      </c>
    </row>
    <row r="143" spans="1:13" ht="16.5" customHeight="1" x14ac:dyDescent="0.15">
      <c r="A143" s="500">
        <v>47</v>
      </c>
      <c r="B143" s="749">
        <f t="shared" si="3"/>
        <v>25</v>
      </c>
      <c r="C143" s="1246" t="s">
        <v>592</v>
      </c>
      <c r="D143" s="675">
        <v>33218234.804327097</v>
      </c>
      <c r="E143" s="1217">
        <v>16254342.389479961</v>
      </c>
      <c r="F143" s="1237">
        <v>16963892.414847139</v>
      </c>
      <c r="G143" s="1217">
        <v>4147977.2530443417</v>
      </c>
      <c r="H143" s="1164">
        <v>12815915.161802795</v>
      </c>
      <c r="I143" s="1217">
        <v>1232935.1634105882</v>
      </c>
      <c r="J143" s="1169">
        <v>11582979.998392208</v>
      </c>
      <c r="K143" s="1169">
        <v>7598033.3859374523</v>
      </c>
      <c r="L143" s="1169">
        <v>3984946.6124547562</v>
      </c>
      <c r="M143" s="1170" t="s">
        <v>591</v>
      </c>
    </row>
    <row r="144" spans="1:13" ht="16.5" customHeight="1" x14ac:dyDescent="0.15">
      <c r="A144" s="500">
        <v>48</v>
      </c>
      <c r="B144" s="749">
        <f t="shared" si="3"/>
        <v>25</v>
      </c>
      <c r="C144" s="1247" t="s">
        <v>1015</v>
      </c>
      <c r="D144" s="1157"/>
      <c r="E144" s="1157"/>
      <c r="F144" s="1157"/>
      <c r="G144" s="1157"/>
      <c r="H144" s="1157"/>
      <c r="I144" s="1157"/>
      <c r="J144" s="1157"/>
      <c r="K144" s="1157"/>
      <c r="L144" s="1160"/>
      <c r="M144" s="1162"/>
    </row>
    <row r="145" spans="1:13" ht="16.5" customHeight="1" x14ac:dyDescent="0.15">
      <c r="A145" s="500">
        <v>49</v>
      </c>
      <c r="B145" s="749">
        <f t="shared" si="3"/>
        <v>25</v>
      </c>
      <c r="C145" s="1161" t="s">
        <v>1016</v>
      </c>
      <c r="D145" s="674">
        <v>31335149.28804785</v>
      </c>
      <c r="E145" s="674">
        <v>15828028.057674713</v>
      </c>
      <c r="F145" s="674">
        <v>15507121.230373139</v>
      </c>
      <c r="G145" s="674">
        <v>3761551.960679621</v>
      </c>
      <c r="H145" s="674">
        <v>11745569.26969352</v>
      </c>
      <c r="I145" s="674">
        <v>1116754.6274377226</v>
      </c>
      <c r="J145" s="674">
        <v>10628814.642255796</v>
      </c>
      <c r="K145" s="674">
        <v>6643868.0298010409</v>
      </c>
      <c r="L145" s="674">
        <v>3984946.6124547562</v>
      </c>
      <c r="M145" s="1162" t="s">
        <v>1023</v>
      </c>
    </row>
    <row r="146" spans="1:13" ht="16.5" customHeight="1" x14ac:dyDescent="0.15">
      <c r="A146" s="500">
        <v>50</v>
      </c>
      <c r="B146" s="749">
        <f t="shared" si="3"/>
        <v>25</v>
      </c>
      <c r="C146" s="1165" t="s">
        <v>1017</v>
      </c>
      <c r="D146" s="674">
        <v>1406923.2289524307</v>
      </c>
      <c r="E146" s="674">
        <v>315348.43681530579</v>
      </c>
      <c r="F146" s="674">
        <v>1091574.7921371248</v>
      </c>
      <c r="G146" s="674">
        <v>341719.05874540401</v>
      </c>
      <c r="H146" s="674">
        <v>749855.7333917208</v>
      </c>
      <c r="I146" s="674">
        <v>1439.9670590712776</v>
      </c>
      <c r="J146" s="674">
        <v>748415.76633264951</v>
      </c>
      <c r="K146" s="674">
        <v>748415.76633264963</v>
      </c>
      <c r="L146" s="674">
        <v>0</v>
      </c>
      <c r="M146" s="1167" t="s">
        <v>1024</v>
      </c>
    </row>
    <row r="147" spans="1:13" ht="16.5" customHeight="1" x14ac:dyDescent="0.15">
      <c r="A147" s="500">
        <v>51</v>
      </c>
      <c r="B147" s="749">
        <f t="shared" si="3"/>
        <v>25</v>
      </c>
      <c r="C147" s="1165" t="s">
        <v>1018</v>
      </c>
      <c r="D147" s="1218">
        <v>369770.27478880866</v>
      </c>
      <c r="E147" s="1218">
        <v>110965.89498994173</v>
      </c>
      <c r="F147" s="1218">
        <v>258804.37979886692</v>
      </c>
      <c r="G147" s="1218">
        <v>44706.233619316881</v>
      </c>
      <c r="H147" s="1218">
        <v>214098.14617955004</v>
      </c>
      <c r="I147" s="1218">
        <v>8348.5563757879536</v>
      </c>
      <c r="J147" s="1218">
        <v>205749.58980376209</v>
      </c>
      <c r="K147" s="1218">
        <v>205749.58980376209</v>
      </c>
      <c r="L147" s="1218">
        <v>0</v>
      </c>
      <c r="M147" s="1167" t="s">
        <v>1025</v>
      </c>
    </row>
    <row r="148" spans="1:13" ht="16.5" customHeight="1" x14ac:dyDescent="0.15">
      <c r="A148" s="500">
        <v>52</v>
      </c>
      <c r="B148" s="749">
        <f t="shared" si="3"/>
        <v>25</v>
      </c>
      <c r="C148" s="1246" t="s">
        <v>1293</v>
      </c>
      <c r="D148" s="675">
        <v>33111842.791789088</v>
      </c>
      <c r="E148" s="675">
        <v>16254342.389479961</v>
      </c>
      <c r="F148" s="675">
        <v>16857500.402309131</v>
      </c>
      <c r="G148" s="675">
        <v>4147977.2530443422</v>
      </c>
      <c r="H148" s="675">
        <v>12709523.14926479</v>
      </c>
      <c r="I148" s="675">
        <v>1126543.1508725819</v>
      </c>
      <c r="J148" s="675">
        <v>11582979.998392208</v>
      </c>
      <c r="K148" s="675">
        <v>7598033.3859374523</v>
      </c>
      <c r="L148" s="675">
        <v>3984946.6124547562</v>
      </c>
      <c r="M148" s="1245" t="s">
        <v>595</v>
      </c>
    </row>
    <row r="149" spans="1:13" ht="16.5" customHeight="1" x14ac:dyDescent="0.15"/>
    <row r="150" spans="1:13" s="862" customFormat="1" ht="16.5" customHeight="1" x14ac:dyDescent="0.15">
      <c r="B150" s="107"/>
      <c r="D150" s="863"/>
      <c r="E150" s="863"/>
      <c r="F150" s="863"/>
      <c r="G150" s="863"/>
      <c r="H150" s="863"/>
      <c r="I150" s="863"/>
      <c r="J150" s="863"/>
      <c r="K150" s="863"/>
      <c r="L150" s="863"/>
    </row>
    <row r="151" spans="1:13" ht="16.5" customHeight="1" x14ac:dyDescent="0.15">
      <c r="B151" s="748">
        <f>B102+1</f>
        <v>26</v>
      </c>
      <c r="C151" s="727" t="s">
        <v>2155</v>
      </c>
      <c r="D151" s="285"/>
      <c r="E151" s="285"/>
      <c r="F151" s="285"/>
      <c r="G151" s="285"/>
      <c r="H151" s="285"/>
      <c r="I151" s="285"/>
      <c r="J151" s="285"/>
      <c r="K151" s="110"/>
      <c r="L151" s="285"/>
      <c r="M151" s="286" t="s">
        <v>607</v>
      </c>
    </row>
    <row r="152" spans="1:13" ht="16.5" customHeight="1" x14ac:dyDescent="0.15">
      <c r="B152" s="748">
        <f>B103+1</f>
        <v>2014</v>
      </c>
      <c r="C152" s="2553"/>
      <c r="D152" s="668" t="s">
        <v>608</v>
      </c>
      <c r="E152" s="669"/>
      <c r="F152" s="668" t="s">
        <v>1404</v>
      </c>
      <c r="G152" s="669"/>
      <c r="H152" s="668" t="s">
        <v>1404</v>
      </c>
      <c r="I152" s="670" t="s">
        <v>1443</v>
      </c>
      <c r="J152" s="668" t="s">
        <v>609</v>
      </c>
      <c r="K152" s="671"/>
      <c r="L152" s="671"/>
      <c r="M152" s="672"/>
    </row>
    <row r="153" spans="1:13" ht="16.5" customHeight="1" x14ac:dyDescent="0.15">
      <c r="A153" s="122">
        <f>IF(B153&lt;10,DBCS(B153),B153)</f>
        <v>26</v>
      </c>
      <c r="B153" s="2399">
        <f>B152-$B$1</f>
        <v>26</v>
      </c>
      <c r="C153" s="2554"/>
      <c r="D153" s="668" t="s">
        <v>1403</v>
      </c>
      <c r="E153" s="668" t="s">
        <v>1402</v>
      </c>
      <c r="F153" s="668" t="s">
        <v>1400</v>
      </c>
      <c r="G153" s="2818" t="s">
        <v>1442</v>
      </c>
      <c r="H153" s="668" t="s">
        <v>1400</v>
      </c>
      <c r="I153" s="670" t="s">
        <v>1444</v>
      </c>
      <c r="J153" s="668" t="s">
        <v>612</v>
      </c>
      <c r="K153" s="668" t="s">
        <v>640</v>
      </c>
      <c r="L153" s="668" t="s">
        <v>1065</v>
      </c>
      <c r="M153" s="673"/>
    </row>
    <row r="154" spans="1:13" ht="16.5" customHeight="1" x14ac:dyDescent="0.15">
      <c r="A154" s="122" t="str">
        <f>IF(B154&lt;10,DBCS(B154),B154)</f>
        <v>－４</v>
      </c>
      <c r="B154" s="2399">
        <f>B152-$B$2</f>
        <v>-4</v>
      </c>
      <c r="C154" s="2554" t="s">
        <v>610</v>
      </c>
      <c r="D154" s="668" t="s">
        <v>1066</v>
      </c>
      <c r="E154" s="669"/>
      <c r="F154" s="668" t="s">
        <v>1067</v>
      </c>
      <c r="G154" s="2819"/>
      <c r="H154" s="668" t="s">
        <v>1068</v>
      </c>
      <c r="I154" s="670" t="s">
        <v>1445</v>
      </c>
      <c r="J154" s="668" t="s">
        <v>1069</v>
      </c>
      <c r="K154" s="669"/>
      <c r="L154" s="668" t="s">
        <v>606</v>
      </c>
      <c r="M154" s="672" t="s">
        <v>1422</v>
      </c>
    </row>
    <row r="155" spans="1:13" ht="16.5" customHeight="1" x14ac:dyDescent="0.15">
      <c r="A155" s="240"/>
      <c r="B155" s="749"/>
      <c r="C155" s="2555"/>
      <c r="D155" s="669"/>
      <c r="E155" s="669"/>
      <c r="F155" s="674" t="s">
        <v>1561</v>
      </c>
      <c r="G155" s="669"/>
      <c r="H155" s="674" t="s">
        <v>1562</v>
      </c>
      <c r="I155" s="670" t="s">
        <v>1446</v>
      </c>
      <c r="J155" s="674" t="s">
        <v>1563</v>
      </c>
      <c r="K155" s="669"/>
      <c r="L155" s="674" t="s">
        <v>1564</v>
      </c>
      <c r="M155" s="672"/>
    </row>
    <row r="156" spans="1:13" ht="16.5" customHeight="1" x14ac:dyDescent="0.15">
      <c r="A156" s="240"/>
      <c r="B156" s="749"/>
      <c r="C156" s="2556"/>
      <c r="D156" s="675" t="s">
        <v>1552</v>
      </c>
      <c r="E156" s="675" t="s">
        <v>1553</v>
      </c>
      <c r="F156" s="675" t="s">
        <v>1554</v>
      </c>
      <c r="G156" s="675" t="s">
        <v>1555</v>
      </c>
      <c r="H156" s="675" t="s">
        <v>1556</v>
      </c>
      <c r="I156" s="675" t="s">
        <v>1557</v>
      </c>
      <c r="J156" s="675" t="s">
        <v>1558</v>
      </c>
      <c r="K156" s="675" t="s">
        <v>1559</v>
      </c>
      <c r="L156" s="675" t="s">
        <v>1560</v>
      </c>
      <c r="M156" s="676"/>
    </row>
    <row r="157" spans="1:13" ht="16.5" customHeight="1" x14ac:dyDescent="0.15">
      <c r="A157" s="500">
        <v>12</v>
      </c>
      <c r="B157" s="749">
        <f>B151</f>
        <v>26</v>
      </c>
      <c r="C157" s="679" t="s">
        <v>73</v>
      </c>
      <c r="D157" s="674">
        <v>221863.00376138889</v>
      </c>
      <c r="E157" s="674">
        <v>131781.17414643074</v>
      </c>
      <c r="F157" s="674">
        <v>90081.829614958144</v>
      </c>
      <c r="G157" s="674">
        <v>38991.093803504838</v>
      </c>
      <c r="H157" s="674">
        <v>51090.735811453305</v>
      </c>
      <c r="I157" s="674">
        <v>-7672.7046523599838</v>
      </c>
      <c r="J157" s="674">
        <v>58763.440463813291</v>
      </c>
      <c r="K157" s="674">
        <v>29684.063522140699</v>
      </c>
      <c r="L157" s="674">
        <v>29079.376941672592</v>
      </c>
      <c r="M157" s="673" t="s">
        <v>605</v>
      </c>
    </row>
    <row r="158" spans="1:13" ht="16.5" customHeight="1" x14ac:dyDescent="0.15">
      <c r="A158" s="500">
        <v>13</v>
      </c>
      <c r="B158" s="749">
        <f>B157</f>
        <v>26</v>
      </c>
      <c r="C158" s="680" t="s">
        <v>74</v>
      </c>
      <c r="D158" s="674">
        <v>14852.576104656186</v>
      </c>
      <c r="E158" s="674">
        <v>7639.7437619851889</v>
      </c>
      <c r="F158" s="674">
        <v>7212.8323426709967</v>
      </c>
      <c r="G158" s="674">
        <v>2292.5462449179668</v>
      </c>
      <c r="H158" s="674">
        <v>4920.2860977530299</v>
      </c>
      <c r="I158" s="674">
        <v>671.93568855235912</v>
      </c>
      <c r="J158" s="674">
        <v>4248.3504092006706</v>
      </c>
      <c r="K158" s="674">
        <v>5186.9189016924802</v>
      </c>
      <c r="L158" s="674">
        <v>-938.56849249180959</v>
      </c>
      <c r="M158" s="673" t="s">
        <v>604</v>
      </c>
    </row>
    <row r="159" spans="1:13" ht="16.5" customHeight="1" x14ac:dyDescent="0.15">
      <c r="A159" s="500">
        <v>14</v>
      </c>
      <c r="B159" s="749">
        <f t="shared" ref="B159:B197" si="4">B158</f>
        <v>26</v>
      </c>
      <c r="C159" s="680" t="s">
        <v>75</v>
      </c>
      <c r="D159" s="674">
        <v>62805.356999999996</v>
      </c>
      <c r="E159" s="674">
        <v>33015.639906331722</v>
      </c>
      <c r="F159" s="674">
        <v>29789.717093668274</v>
      </c>
      <c r="G159" s="674">
        <v>9155.4007351902528</v>
      </c>
      <c r="H159" s="674">
        <v>20634.31635847802</v>
      </c>
      <c r="I159" s="674">
        <v>2616.3374915403265</v>
      </c>
      <c r="J159" s="674">
        <v>18017.978866937694</v>
      </c>
      <c r="K159" s="674">
        <v>13157.115044983162</v>
      </c>
      <c r="L159" s="674">
        <v>4860.8638219545319</v>
      </c>
      <c r="M159" s="673" t="s">
        <v>603</v>
      </c>
    </row>
    <row r="160" spans="1:13" ht="16.5" customHeight="1" x14ac:dyDescent="0.15">
      <c r="A160" s="500">
        <v>15</v>
      </c>
      <c r="B160" s="749">
        <f t="shared" si="4"/>
        <v>26</v>
      </c>
      <c r="C160" s="680" t="s">
        <v>76</v>
      </c>
      <c r="D160" s="674">
        <v>17585.759812747569</v>
      </c>
      <c r="E160" s="674">
        <v>9689.4274396831115</v>
      </c>
      <c r="F160" s="674">
        <v>7896.332373064457</v>
      </c>
      <c r="G160" s="674">
        <v>3194.4958588404752</v>
      </c>
      <c r="H160" s="674">
        <v>4701.8365142239818</v>
      </c>
      <c r="I160" s="674">
        <v>1041.3118954631443</v>
      </c>
      <c r="J160" s="674">
        <v>3660.5246187608373</v>
      </c>
      <c r="K160" s="674">
        <v>2175.3284317434182</v>
      </c>
      <c r="L160" s="674">
        <v>1485.1961870174191</v>
      </c>
      <c r="M160" s="673" t="s">
        <v>602</v>
      </c>
    </row>
    <row r="161" spans="1:13" ht="16.5" customHeight="1" x14ac:dyDescent="0.15">
      <c r="A161" s="500">
        <v>16</v>
      </c>
      <c r="B161" s="749">
        <f t="shared" si="4"/>
        <v>26</v>
      </c>
      <c r="C161" s="679" t="s">
        <v>77</v>
      </c>
      <c r="D161" s="674">
        <v>16096330.348901935</v>
      </c>
      <c r="E161" s="674">
        <v>9744031.6729381271</v>
      </c>
      <c r="F161" s="674">
        <v>6352298.675963806</v>
      </c>
      <c r="G161" s="674">
        <v>1792820.364583916</v>
      </c>
      <c r="H161" s="674">
        <v>4559478.31137989</v>
      </c>
      <c r="I161" s="674">
        <v>671089.0257649119</v>
      </c>
      <c r="J161" s="674">
        <v>3888389.2856149781</v>
      </c>
      <c r="K161" s="674">
        <v>2424761.0911301686</v>
      </c>
      <c r="L161" s="674">
        <v>1463628.1944848094</v>
      </c>
      <c r="M161" s="673" t="s">
        <v>601</v>
      </c>
    </row>
    <row r="162" spans="1:13" ht="16.5" customHeight="1" x14ac:dyDescent="0.15">
      <c r="A162" s="500">
        <v>17</v>
      </c>
      <c r="B162" s="749">
        <f t="shared" si="4"/>
        <v>26</v>
      </c>
      <c r="C162" s="680" t="s">
        <v>785</v>
      </c>
      <c r="D162" s="674">
        <v>2313922.9055141229</v>
      </c>
      <c r="E162" s="674">
        <v>1173191.6679409484</v>
      </c>
      <c r="F162" s="674">
        <v>1140731.2375731745</v>
      </c>
      <c r="G162" s="674">
        <v>138591.04460537841</v>
      </c>
      <c r="H162" s="674">
        <v>1002140.1929677961</v>
      </c>
      <c r="I162" s="1005" t="s">
        <v>535</v>
      </c>
      <c r="J162" s="1005" t="s">
        <v>535</v>
      </c>
      <c r="K162" s="1005" t="s">
        <v>535</v>
      </c>
      <c r="L162" s="1005" t="s">
        <v>535</v>
      </c>
      <c r="M162" s="673" t="s">
        <v>643</v>
      </c>
    </row>
    <row r="163" spans="1:13" ht="16.5" customHeight="1" x14ac:dyDescent="0.15">
      <c r="A163" s="500">
        <v>18</v>
      </c>
      <c r="B163" s="749">
        <f t="shared" si="4"/>
        <v>26</v>
      </c>
      <c r="C163" s="680" t="s">
        <v>169</v>
      </c>
      <c r="D163" s="674">
        <v>106012.93842332647</v>
      </c>
      <c r="E163" s="674">
        <v>58814.667684090498</v>
      </c>
      <c r="F163" s="674">
        <v>47198.270739235973</v>
      </c>
      <c r="G163" s="674">
        <v>15847.201049241905</v>
      </c>
      <c r="H163" s="674">
        <v>31351.069689994067</v>
      </c>
      <c r="I163" s="1005" t="s">
        <v>535</v>
      </c>
      <c r="J163" s="1005" t="s">
        <v>535</v>
      </c>
      <c r="K163" s="1005" t="s">
        <v>535</v>
      </c>
      <c r="L163" s="1005" t="s">
        <v>535</v>
      </c>
      <c r="M163" s="673" t="s">
        <v>644</v>
      </c>
    </row>
    <row r="164" spans="1:13" ht="16.5" customHeight="1" x14ac:dyDescent="0.15">
      <c r="A164" s="500">
        <v>19</v>
      </c>
      <c r="B164" s="749">
        <f t="shared" si="4"/>
        <v>26</v>
      </c>
      <c r="C164" s="1163" t="s">
        <v>170</v>
      </c>
      <c r="D164" s="674">
        <v>729616.32000486227</v>
      </c>
      <c r="E164" s="674">
        <v>514145.94292247546</v>
      </c>
      <c r="F164" s="674">
        <v>215470.37708238681</v>
      </c>
      <c r="G164" s="674">
        <v>46811.376948722558</v>
      </c>
      <c r="H164" s="674">
        <v>168659.00013366426</v>
      </c>
      <c r="I164" s="1005" t="s">
        <v>535</v>
      </c>
      <c r="J164" s="1005" t="s">
        <v>535</v>
      </c>
      <c r="K164" s="1005" t="s">
        <v>535</v>
      </c>
      <c r="L164" s="1005" t="s">
        <v>535</v>
      </c>
      <c r="M164" s="673" t="s">
        <v>1026</v>
      </c>
    </row>
    <row r="165" spans="1:13" ht="16.5" customHeight="1" x14ac:dyDescent="0.15">
      <c r="A165" s="500">
        <v>20</v>
      </c>
      <c r="B165" s="749">
        <f t="shared" si="4"/>
        <v>26</v>
      </c>
      <c r="C165" s="1163" t="s">
        <v>788</v>
      </c>
      <c r="D165" s="674">
        <v>1521469.7294923819</v>
      </c>
      <c r="E165" s="674">
        <v>858602.43209335115</v>
      </c>
      <c r="F165" s="674">
        <v>662867.29739903077</v>
      </c>
      <c r="G165" s="674">
        <v>210929.59980061071</v>
      </c>
      <c r="H165" s="674">
        <v>451937.69759842008</v>
      </c>
      <c r="I165" s="1005" t="s">
        <v>535</v>
      </c>
      <c r="J165" s="1005" t="s">
        <v>535</v>
      </c>
      <c r="K165" s="1005" t="s">
        <v>535</v>
      </c>
      <c r="L165" s="1005" t="s">
        <v>535</v>
      </c>
      <c r="M165" s="673" t="s">
        <v>645</v>
      </c>
    </row>
    <row r="166" spans="1:13" ht="16.5" customHeight="1" x14ac:dyDescent="0.15">
      <c r="A166" s="500">
        <v>21</v>
      </c>
      <c r="B166" s="749">
        <f t="shared" si="4"/>
        <v>26</v>
      </c>
      <c r="C166" s="1163" t="s">
        <v>789</v>
      </c>
      <c r="D166" s="674">
        <v>27192.831489267628</v>
      </c>
      <c r="E166" s="674">
        <v>19625.998180527138</v>
      </c>
      <c r="F166" s="674">
        <v>7566.8333087404899</v>
      </c>
      <c r="G166" s="674">
        <v>533.7745684710336</v>
      </c>
      <c r="H166" s="674">
        <v>7033.0587402694564</v>
      </c>
      <c r="I166" s="1005" t="s">
        <v>535</v>
      </c>
      <c r="J166" s="1005" t="s">
        <v>535</v>
      </c>
      <c r="K166" s="1005" t="s">
        <v>535</v>
      </c>
      <c r="L166" s="1005" t="s">
        <v>535</v>
      </c>
      <c r="M166" s="673" t="s">
        <v>646</v>
      </c>
    </row>
    <row r="167" spans="1:13" ht="16.5" customHeight="1" x14ac:dyDescent="0.15">
      <c r="A167" s="500">
        <v>22</v>
      </c>
      <c r="B167" s="749">
        <f t="shared" si="4"/>
        <v>26</v>
      </c>
      <c r="C167" s="1163" t="s">
        <v>790</v>
      </c>
      <c r="D167" s="674">
        <v>170545.6442206708</v>
      </c>
      <c r="E167" s="674">
        <v>92111.306607535764</v>
      </c>
      <c r="F167" s="674">
        <v>78434.337613135038</v>
      </c>
      <c r="G167" s="674">
        <v>21874.189749463461</v>
      </c>
      <c r="H167" s="674">
        <v>56560.147863671576</v>
      </c>
      <c r="I167" s="1005" t="s">
        <v>535</v>
      </c>
      <c r="J167" s="1005" t="s">
        <v>535</v>
      </c>
      <c r="K167" s="1005" t="s">
        <v>535</v>
      </c>
      <c r="L167" s="1005" t="s">
        <v>535</v>
      </c>
      <c r="M167" s="673" t="s">
        <v>647</v>
      </c>
    </row>
    <row r="168" spans="1:13" ht="16.5" customHeight="1" x14ac:dyDescent="0.15">
      <c r="A168" s="500">
        <v>23</v>
      </c>
      <c r="B168" s="749">
        <f t="shared" si="4"/>
        <v>26</v>
      </c>
      <c r="C168" s="1163" t="s">
        <v>171</v>
      </c>
      <c r="D168" s="674">
        <v>809378.81687537825</v>
      </c>
      <c r="E168" s="674">
        <v>630586.94607902062</v>
      </c>
      <c r="F168" s="674">
        <v>178791.87079635763</v>
      </c>
      <c r="G168" s="674">
        <v>42204.875446090839</v>
      </c>
      <c r="H168" s="674">
        <v>136586.99535026681</v>
      </c>
      <c r="I168" s="1005" t="s">
        <v>535</v>
      </c>
      <c r="J168" s="1005" t="s">
        <v>535</v>
      </c>
      <c r="K168" s="1005" t="s">
        <v>535</v>
      </c>
      <c r="L168" s="1005" t="s">
        <v>535</v>
      </c>
      <c r="M168" s="673" t="s">
        <v>648</v>
      </c>
    </row>
    <row r="169" spans="1:13" ht="16.5" customHeight="1" x14ac:dyDescent="0.15">
      <c r="A169" s="500">
        <v>24</v>
      </c>
      <c r="B169" s="749">
        <f t="shared" si="4"/>
        <v>26</v>
      </c>
      <c r="C169" s="1163" t="s">
        <v>172</v>
      </c>
      <c r="D169" s="674">
        <v>523553.95546628878</v>
      </c>
      <c r="E169" s="674">
        <v>315945.6495680713</v>
      </c>
      <c r="F169" s="674">
        <v>207608.30589821748</v>
      </c>
      <c r="G169" s="674">
        <v>33324.554292770845</v>
      </c>
      <c r="H169" s="674">
        <v>174283.75160544663</v>
      </c>
      <c r="I169" s="1005" t="s">
        <v>535</v>
      </c>
      <c r="J169" s="1005" t="s">
        <v>535</v>
      </c>
      <c r="K169" s="1005" t="s">
        <v>535</v>
      </c>
      <c r="L169" s="1005" t="s">
        <v>535</v>
      </c>
      <c r="M169" s="673" t="s">
        <v>1027</v>
      </c>
    </row>
    <row r="170" spans="1:13" ht="16.5" customHeight="1" x14ac:dyDescent="0.15">
      <c r="A170" s="500">
        <v>25</v>
      </c>
      <c r="B170" s="749">
        <f t="shared" si="4"/>
        <v>26</v>
      </c>
      <c r="C170" s="883" t="s">
        <v>1549</v>
      </c>
      <c r="D170" s="674">
        <v>1380247.5548147166</v>
      </c>
      <c r="E170" s="674">
        <v>764002.68352167855</v>
      </c>
      <c r="F170" s="674">
        <v>616244.87129303801</v>
      </c>
      <c r="G170" s="674">
        <v>172499.84386453382</v>
      </c>
      <c r="H170" s="674">
        <v>443745.0274285042</v>
      </c>
      <c r="I170" s="1005" t="s">
        <v>535</v>
      </c>
      <c r="J170" s="1005" t="s">
        <v>535</v>
      </c>
      <c r="K170" s="1005" t="s">
        <v>535</v>
      </c>
      <c r="L170" s="1005" t="s">
        <v>535</v>
      </c>
      <c r="M170" s="673" t="s">
        <v>1019</v>
      </c>
    </row>
    <row r="171" spans="1:13" ht="16.5" customHeight="1" x14ac:dyDescent="0.15">
      <c r="A171" s="500">
        <v>26</v>
      </c>
      <c r="B171" s="749">
        <f t="shared" si="4"/>
        <v>26</v>
      </c>
      <c r="C171" s="1163" t="s">
        <v>174</v>
      </c>
      <c r="D171" s="674">
        <v>227768.95416781725</v>
      </c>
      <c r="E171" s="674">
        <v>121788.92739257541</v>
      </c>
      <c r="F171" s="674">
        <v>105980.02677524184</v>
      </c>
      <c r="G171" s="674">
        <v>38249.406703099259</v>
      </c>
      <c r="H171" s="674">
        <v>67730.620072142585</v>
      </c>
      <c r="I171" s="1005" t="s">
        <v>535</v>
      </c>
      <c r="J171" s="1005" t="s">
        <v>535</v>
      </c>
      <c r="K171" s="1005" t="s">
        <v>535</v>
      </c>
      <c r="L171" s="1005" t="s">
        <v>535</v>
      </c>
      <c r="M171" s="673" t="s">
        <v>1028</v>
      </c>
    </row>
    <row r="172" spans="1:13" ht="16.5" customHeight="1" x14ac:dyDescent="0.15">
      <c r="A172" s="500">
        <v>27</v>
      </c>
      <c r="B172" s="749">
        <f t="shared" si="4"/>
        <v>26</v>
      </c>
      <c r="C172" s="1163" t="s">
        <v>795</v>
      </c>
      <c r="D172" s="674">
        <v>1981851.0225551999</v>
      </c>
      <c r="E172" s="674">
        <v>1257225.6975191922</v>
      </c>
      <c r="F172" s="674">
        <v>724625.32503600768</v>
      </c>
      <c r="G172" s="674">
        <v>373792.40471348685</v>
      </c>
      <c r="H172" s="674">
        <v>350832.92032252083</v>
      </c>
      <c r="I172" s="1005" t="s">
        <v>535</v>
      </c>
      <c r="J172" s="1005" t="s">
        <v>535</v>
      </c>
      <c r="K172" s="1005" t="s">
        <v>535</v>
      </c>
      <c r="L172" s="1005" t="s">
        <v>535</v>
      </c>
      <c r="M172" s="673" t="s">
        <v>1029</v>
      </c>
    </row>
    <row r="173" spans="1:13" ht="16.5" customHeight="1" x14ac:dyDescent="0.15">
      <c r="A173" s="500">
        <v>28</v>
      </c>
      <c r="B173" s="749">
        <f t="shared" si="4"/>
        <v>26</v>
      </c>
      <c r="C173" s="1163" t="s">
        <v>175</v>
      </c>
      <c r="D173" s="674">
        <v>354497.48282954801</v>
      </c>
      <c r="E173" s="674">
        <v>173580.38680682195</v>
      </c>
      <c r="F173" s="674">
        <v>180917.09602272607</v>
      </c>
      <c r="G173" s="674">
        <v>120611.06025157591</v>
      </c>
      <c r="H173" s="674">
        <v>60306.035771150157</v>
      </c>
      <c r="I173" s="1005" t="s">
        <v>535</v>
      </c>
      <c r="J173" s="1005" t="s">
        <v>535</v>
      </c>
      <c r="K173" s="1005" t="s">
        <v>535</v>
      </c>
      <c r="L173" s="1005" t="s">
        <v>535</v>
      </c>
      <c r="M173" s="673" t="s">
        <v>1030</v>
      </c>
    </row>
    <row r="174" spans="1:13" ht="16.5" customHeight="1" x14ac:dyDescent="0.15">
      <c r="A174" s="500">
        <v>29</v>
      </c>
      <c r="B174" s="749">
        <f t="shared" si="4"/>
        <v>26</v>
      </c>
      <c r="C174" s="1163" t="s">
        <v>176</v>
      </c>
      <c r="D174" s="674">
        <v>4495918.3093487313</v>
      </c>
      <c r="E174" s="674">
        <v>2885654.9311187775</v>
      </c>
      <c r="F174" s="674">
        <v>1610263.3782299538</v>
      </c>
      <c r="G174" s="674">
        <v>437785.65527832875</v>
      </c>
      <c r="H174" s="674">
        <v>1172477.722951625</v>
      </c>
      <c r="I174" s="1005" t="s">
        <v>535</v>
      </c>
      <c r="J174" s="1005" t="s">
        <v>535</v>
      </c>
      <c r="K174" s="1005" t="s">
        <v>535</v>
      </c>
      <c r="L174" s="1005" t="s">
        <v>535</v>
      </c>
      <c r="M174" s="673" t="s">
        <v>649</v>
      </c>
    </row>
    <row r="175" spans="1:13" ht="16.5" customHeight="1" x14ac:dyDescent="0.15">
      <c r="A175" s="500">
        <v>30</v>
      </c>
      <c r="B175" s="749">
        <f t="shared" si="4"/>
        <v>26</v>
      </c>
      <c r="C175" s="1163" t="s">
        <v>177</v>
      </c>
      <c r="D175" s="674">
        <v>1454353.8836996229</v>
      </c>
      <c r="E175" s="674">
        <v>878754.43550306279</v>
      </c>
      <c r="F175" s="674">
        <v>575599.44819656014</v>
      </c>
      <c r="G175" s="674">
        <v>139765.37731214159</v>
      </c>
      <c r="H175" s="674">
        <v>435834.07088441862</v>
      </c>
      <c r="I175" s="1005" t="s">
        <v>535</v>
      </c>
      <c r="J175" s="1005" t="s">
        <v>535</v>
      </c>
      <c r="K175" s="1005" t="s">
        <v>535</v>
      </c>
      <c r="L175" s="1005" t="s">
        <v>535</v>
      </c>
      <c r="M175" s="673" t="s">
        <v>1022</v>
      </c>
    </row>
    <row r="176" spans="1:13" ht="16.5" customHeight="1" x14ac:dyDescent="0.15">
      <c r="A176" s="500">
        <v>31</v>
      </c>
      <c r="B176" s="749">
        <f t="shared" si="4"/>
        <v>26</v>
      </c>
      <c r="C176" s="883" t="s">
        <v>1548</v>
      </c>
      <c r="D176" s="674">
        <v>736937.63124782871</v>
      </c>
      <c r="E176" s="674">
        <v>416755.74760062451</v>
      </c>
      <c r="F176" s="674">
        <v>320181.8836472042</v>
      </c>
      <c r="G176" s="674">
        <v>138763.18045661619</v>
      </c>
      <c r="H176" s="674">
        <v>181418.70319058801</v>
      </c>
      <c r="I176" s="674">
        <v>22896.806338839808</v>
      </c>
      <c r="J176" s="674">
        <v>158521.8968517482</v>
      </c>
      <c r="K176" s="674">
        <v>104012.32364936465</v>
      </c>
      <c r="L176" s="674">
        <v>54509.573202383544</v>
      </c>
      <c r="M176" s="673" t="s">
        <v>596</v>
      </c>
    </row>
    <row r="177" spans="1:19" ht="16.5" customHeight="1" x14ac:dyDescent="0.15">
      <c r="A177" s="500">
        <v>32</v>
      </c>
      <c r="B177" s="749">
        <f t="shared" si="4"/>
        <v>26</v>
      </c>
      <c r="C177" s="1163" t="s">
        <v>78</v>
      </c>
      <c r="D177" s="674">
        <v>1559648.8913682804</v>
      </c>
      <c r="E177" s="674">
        <v>865386.43904236658</v>
      </c>
      <c r="F177" s="674">
        <v>694262.45232591382</v>
      </c>
      <c r="G177" s="674">
        <v>68415.456022813189</v>
      </c>
      <c r="H177" s="674">
        <v>625846.9963031006</v>
      </c>
      <c r="I177" s="674">
        <v>45007.144515788124</v>
      </c>
      <c r="J177" s="674">
        <v>580839.85178731242</v>
      </c>
      <c r="K177" s="674">
        <v>596642.70122695202</v>
      </c>
      <c r="L177" s="674">
        <v>-15802.849439639598</v>
      </c>
      <c r="M177" s="673" t="s">
        <v>600</v>
      </c>
    </row>
    <row r="178" spans="1:19" ht="16.5" customHeight="1" x14ac:dyDescent="0.15">
      <c r="A178" s="500">
        <v>33</v>
      </c>
      <c r="B178" s="749">
        <f t="shared" si="4"/>
        <v>26</v>
      </c>
      <c r="C178" s="680" t="s">
        <v>79</v>
      </c>
      <c r="D178" s="674">
        <v>2630260.2773761223</v>
      </c>
      <c r="E178" s="674">
        <v>1047861.5931036165</v>
      </c>
      <c r="F178" s="674">
        <v>1582398.6842725058</v>
      </c>
      <c r="G178" s="674">
        <v>192337.88673118426</v>
      </c>
      <c r="H178" s="674">
        <v>1390060.7975413215</v>
      </c>
      <c r="I178" s="674">
        <v>131623.97203200392</v>
      </c>
      <c r="J178" s="674">
        <v>1258436.8255093177</v>
      </c>
      <c r="K178" s="674">
        <v>937376.9624453662</v>
      </c>
      <c r="L178" s="674">
        <v>321059.86306395149</v>
      </c>
      <c r="M178" s="673" t="s">
        <v>599</v>
      </c>
    </row>
    <row r="179" spans="1:19" ht="16.5" customHeight="1" x14ac:dyDescent="0.15">
      <c r="A179" s="500">
        <v>34</v>
      </c>
      <c r="B179" s="749">
        <f t="shared" si="4"/>
        <v>26</v>
      </c>
      <c r="C179" s="679" t="s">
        <v>1007</v>
      </c>
      <c r="D179" s="674">
        <v>1409931.7477236467</v>
      </c>
      <c r="E179" s="674">
        <v>496956.99637025472</v>
      </c>
      <c r="F179" s="674">
        <v>912974.75135339191</v>
      </c>
      <c r="G179" s="674">
        <v>231649.66017604628</v>
      </c>
      <c r="H179" s="674">
        <v>681325.0911773456</v>
      </c>
      <c r="I179" s="674">
        <v>74944.671489475339</v>
      </c>
      <c r="J179" s="674">
        <v>606380.41968787031</v>
      </c>
      <c r="K179" s="674">
        <v>477998.03899006371</v>
      </c>
      <c r="L179" s="674">
        <v>128382.3806978066</v>
      </c>
      <c r="M179" s="673" t="s">
        <v>1031</v>
      </c>
    </row>
    <row r="180" spans="1:19" ht="16.5" customHeight="1" x14ac:dyDescent="0.15">
      <c r="A180" s="500">
        <v>35</v>
      </c>
      <c r="B180" s="749">
        <f t="shared" si="4"/>
        <v>26</v>
      </c>
      <c r="C180" s="680" t="s">
        <v>1008</v>
      </c>
      <c r="D180" s="674">
        <v>928728.09569888725</v>
      </c>
      <c r="E180" s="674">
        <v>542235.34666833386</v>
      </c>
      <c r="F180" s="674">
        <v>386492.74903055339</v>
      </c>
      <c r="G180" s="674">
        <v>59955.284307705224</v>
      </c>
      <c r="H180" s="674">
        <v>326537.46472284815</v>
      </c>
      <c r="I180" s="674">
        <v>29391.279628015804</v>
      </c>
      <c r="J180" s="674">
        <v>297146.18509483233</v>
      </c>
      <c r="K180" s="674">
        <v>208523.271717647</v>
      </c>
      <c r="L180" s="674">
        <v>88622.913377185323</v>
      </c>
      <c r="M180" s="673" t="s">
        <v>1032</v>
      </c>
    </row>
    <row r="181" spans="1:19" ht="16.5" customHeight="1" x14ac:dyDescent="0.15">
      <c r="A181" s="500">
        <v>36</v>
      </c>
      <c r="B181" s="749">
        <f t="shared" si="4"/>
        <v>26</v>
      </c>
      <c r="C181" s="680" t="s">
        <v>1009</v>
      </c>
      <c r="D181" s="674">
        <v>745361.37911276531</v>
      </c>
      <c r="E181" s="674">
        <v>372711.86655658559</v>
      </c>
      <c r="F181" s="674">
        <v>372649.51255617972</v>
      </c>
      <c r="G181" s="674">
        <v>128360.81590029114</v>
      </c>
      <c r="H181" s="674">
        <v>244288.69665588858</v>
      </c>
      <c r="I181" s="674">
        <v>25167.678208676836</v>
      </c>
      <c r="J181" s="674">
        <v>219121.01844721174</v>
      </c>
      <c r="K181" s="674">
        <v>115762.63370020161</v>
      </c>
      <c r="L181" s="674">
        <v>103358.38474701013</v>
      </c>
      <c r="M181" s="673" t="s">
        <v>1030</v>
      </c>
    </row>
    <row r="182" spans="1:19" ht="16.5" customHeight="1" x14ac:dyDescent="0.15">
      <c r="A182" s="500">
        <v>37</v>
      </c>
      <c r="B182" s="749">
        <f t="shared" si="4"/>
        <v>26</v>
      </c>
      <c r="C182" s="680" t="s">
        <v>1010</v>
      </c>
      <c r="D182" s="674">
        <v>911508.18806873844</v>
      </c>
      <c r="E182" s="674">
        <v>312120.70402653469</v>
      </c>
      <c r="F182" s="674">
        <v>599387.48404220375</v>
      </c>
      <c r="G182" s="674">
        <v>62999.002170314052</v>
      </c>
      <c r="H182" s="674">
        <v>536388.48187188967</v>
      </c>
      <c r="I182" s="674">
        <v>3148.779321895985</v>
      </c>
      <c r="J182" s="674">
        <v>533239.70254999364</v>
      </c>
      <c r="K182" s="674">
        <v>225350.91408556508</v>
      </c>
      <c r="L182" s="674">
        <v>307888.78846442857</v>
      </c>
      <c r="M182" s="673" t="s">
        <v>598</v>
      </c>
    </row>
    <row r="183" spans="1:19" ht="16.5" customHeight="1" x14ac:dyDescent="0.15">
      <c r="A183" s="500">
        <v>38</v>
      </c>
      <c r="B183" s="749">
        <f t="shared" si="4"/>
        <v>26</v>
      </c>
      <c r="C183" s="680" t="s">
        <v>1551</v>
      </c>
      <c r="D183" s="674">
        <v>2064946.6930997577</v>
      </c>
      <c r="E183" s="674">
        <v>355466.00385275797</v>
      </c>
      <c r="F183" s="674">
        <v>1709480.6892469996</v>
      </c>
      <c r="G183" s="674">
        <v>706490.34562151332</v>
      </c>
      <c r="H183" s="674">
        <v>1002990.3436254862</v>
      </c>
      <c r="I183" s="674">
        <v>126656.70742823485</v>
      </c>
      <c r="J183" s="674">
        <v>876333.63619725138</v>
      </c>
      <c r="K183" s="674">
        <v>52011.511768314493</v>
      </c>
      <c r="L183" s="674">
        <v>824322.12442893686</v>
      </c>
      <c r="M183" s="673" t="s">
        <v>597</v>
      </c>
    </row>
    <row r="184" spans="1:19" ht="16.5" customHeight="1" x14ac:dyDescent="0.15">
      <c r="A184" s="500">
        <v>39</v>
      </c>
      <c r="B184" s="749">
        <f t="shared" si="4"/>
        <v>26</v>
      </c>
      <c r="C184" s="1298" t="s">
        <v>1550</v>
      </c>
      <c r="D184" s="674">
        <v>1407005.9331175196</v>
      </c>
      <c r="E184" s="674">
        <v>461848.52002809918</v>
      </c>
      <c r="F184" s="674">
        <v>945157.41308942041</v>
      </c>
      <c r="G184" s="674">
        <v>119944.88705103911</v>
      </c>
      <c r="H184" s="674">
        <v>825212.52603838127</v>
      </c>
      <c r="I184" s="674">
        <v>59355.428530582358</v>
      </c>
      <c r="J184" s="674">
        <v>765857.09750779893</v>
      </c>
      <c r="K184" s="674">
        <v>542921.7992018403</v>
      </c>
      <c r="L184" s="674">
        <v>222935.29830595863</v>
      </c>
      <c r="M184" s="673" t="s">
        <v>1033</v>
      </c>
    </row>
    <row r="185" spans="1:19" ht="16.5" customHeight="1" x14ac:dyDescent="0.15">
      <c r="A185" s="500">
        <v>40</v>
      </c>
      <c r="B185" s="749">
        <f t="shared" si="4"/>
        <v>26</v>
      </c>
      <c r="C185" s="680" t="s">
        <v>1011</v>
      </c>
      <c r="D185" s="674">
        <v>764186.84608357341</v>
      </c>
      <c r="E185" s="674">
        <v>178481.05734821083</v>
      </c>
      <c r="F185" s="674">
        <v>585705.78873536258</v>
      </c>
      <c r="G185" s="674">
        <v>188862.45554765174</v>
      </c>
      <c r="H185" s="674">
        <v>396843.33318771084</v>
      </c>
      <c r="I185" s="674">
        <v>1087.7461694973933</v>
      </c>
      <c r="J185" s="674">
        <v>395755.58701821347</v>
      </c>
      <c r="K185" s="674">
        <v>395755.58701821347</v>
      </c>
      <c r="L185" s="674">
        <v>0</v>
      </c>
      <c r="M185" s="673" t="s">
        <v>1020</v>
      </c>
    </row>
    <row r="186" spans="1:19" ht="16.5" customHeight="1" x14ac:dyDescent="0.15">
      <c r="A186" s="500">
        <v>41</v>
      </c>
      <c r="B186" s="749">
        <f t="shared" si="4"/>
        <v>26</v>
      </c>
      <c r="C186" s="680" t="s">
        <v>1012</v>
      </c>
      <c r="D186" s="674">
        <v>547077.32849688386</v>
      </c>
      <c r="E186" s="674">
        <v>79485.637548116909</v>
      </c>
      <c r="F186" s="674">
        <v>467591.69094876695</v>
      </c>
      <c r="G186" s="674">
        <v>110820.18137911547</v>
      </c>
      <c r="H186" s="674">
        <v>356771.50956965145</v>
      </c>
      <c r="I186" s="674">
        <v>2720.075208558686</v>
      </c>
      <c r="J186" s="674">
        <v>354051.43436109275</v>
      </c>
      <c r="K186" s="674">
        <v>349699.94446045114</v>
      </c>
      <c r="L186" s="674">
        <v>4351.489900641609</v>
      </c>
      <c r="M186" s="673" t="s">
        <v>1021</v>
      </c>
    </row>
    <row r="187" spans="1:19" ht="16.5" customHeight="1" x14ac:dyDescent="0.15">
      <c r="A187" s="500">
        <v>42</v>
      </c>
      <c r="B187" s="749">
        <f t="shared" si="4"/>
        <v>26</v>
      </c>
      <c r="C187" s="680" t="s">
        <v>1013</v>
      </c>
      <c r="D187" s="674">
        <v>1745676.1480283679</v>
      </c>
      <c r="E187" s="674">
        <v>609207.58142207714</v>
      </c>
      <c r="F187" s="674">
        <v>1136468.5666062906</v>
      </c>
      <c r="G187" s="674">
        <v>136578.44480048283</v>
      </c>
      <c r="H187" s="674">
        <v>999890.12180580781</v>
      </c>
      <c r="I187" s="674">
        <v>-10843.288953028676</v>
      </c>
      <c r="J187" s="674">
        <v>1010733.4107588364</v>
      </c>
      <c r="K187" s="674">
        <v>816544.0404467897</v>
      </c>
      <c r="L187" s="674">
        <v>194189.37031204673</v>
      </c>
      <c r="M187" s="673" t="s">
        <v>1034</v>
      </c>
    </row>
    <row r="188" spans="1:19" ht="16.5" customHeight="1" x14ac:dyDescent="0.15">
      <c r="A188" s="500">
        <v>43</v>
      </c>
      <c r="B188" s="749">
        <f t="shared" si="4"/>
        <v>26</v>
      </c>
      <c r="C188" s="679" t="s">
        <v>1014</v>
      </c>
      <c r="D188" s="1164">
        <v>1091888.6070710577</v>
      </c>
      <c r="E188" s="674">
        <v>460958.0806186102</v>
      </c>
      <c r="F188" s="1231">
        <v>630930.52645244752</v>
      </c>
      <c r="G188" s="1164">
        <v>127493.62319562719</v>
      </c>
      <c r="H188" s="674">
        <v>503436.90325682034</v>
      </c>
      <c r="I188" s="674">
        <v>56135.899761647423</v>
      </c>
      <c r="J188" s="674">
        <v>447301.00349517295</v>
      </c>
      <c r="K188" s="674">
        <v>338499.99648764491</v>
      </c>
      <c r="L188" s="674">
        <v>108801.00700752804</v>
      </c>
      <c r="M188" s="673" t="s">
        <v>1035</v>
      </c>
    </row>
    <row r="189" spans="1:19" ht="16.5" customHeight="1" x14ac:dyDescent="0.15">
      <c r="A189" s="500">
        <v>44</v>
      </c>
      <c r="B189" s="749">
        <f t="shared" si="4"/>
        <v>26</v>
      </c>
      <c r="C189" s="1246" t="s">
        <v>1293</v>
      </c>
      <c r="D189" s="675">
        <v>32956594.812074155</v>
      </c>
      <c r="E189" s="1217">
        <v>16125633.232378749</v>
      </c>
      <c r="F189" s="1232">
        <v>16830961.579695407</v>
      </c>
      <c r="G189" s="675">
        <v>4119125.1245867698</v>
      </c>
      <c r="H189" s="1169">
        <v>12711836.455108639</v>
      </c>
      <c r="I189" s="1169">
        <v>1235038.805868296</v>
      </c>
      <c r="J189" s="1169">
        <v>11476797.649240345</v>
      </c>
      <c r="K189" s="1169">
        <v>7636064.2422291422</v>
      </c>
      <c r="L189" s="1169">
        <v>3840733.4070111997</v>
      </c>
      <c r="M189" s="1245" t="s">
        <v>595</v>
      </c>
      <c r="O189" s="1250"/>
      <c r="Q189" s="1250"/>
      <c r="R189" s="1250"/>
      <c r="S189" s="1250"/>
    </row>
    <row r="190" spans="1:19" ht="16.5" customHeight="1" x14ac:dyDescent="0.15">
      <c r="A190" s="500">
        <v>45</v>
      </c>
      <c r="B190" s="749">
        <f t="shared" si="4"/>
        <v>26</v>
      </c>
      <c r="C190" s="679" t="s">
        <v>1294</v>
      </c>
      <c r="D190" s="1219">
        <v>296726.84142183722</v>
      </c>
      <c r="E190" s="1005" t="s">
        <v>535</v>
      </c>
      <c r="F190" s="1233">
        <v>296726.84142183722</v>
      </c>
      <c r="G190" s="1005" t="s">
        <v>535</v>
      </c>
      <c r="H190" s="1238">
        <v>296726.84142183722</v>
      </c>
      <c r="I190" s="1238">
        <v>296726.84142183722</v>
      </c>
      <c r="J190" s="1005" t="s">
        <v>535</v>
      </c>
      <c r="K190" s="1005" t="s">
        <v>535</v>
      </c>
      <c r="L190" s="1005" t="s">
        <v>535</v>
      </c>
      <c r="M190" s="678" t="s">
        <v>594</v>
      </c>
    </row>
    <row r="191" spans="1:19" ht="16.5" customHeight="1" x14ac:dyDescent="0.15">
      <c r="A191" s="500">
        <v>46</v>
      </c>
      <c r="B191" s="749">
        <f t="shared" si="4"/>
        <v>26</v>
      </c>
      <c r="C191" s="679" t="s">
        <v>1295</v>
      </c>
      <c r="D191" s="1220">
        <v>178216.27963745187</v>
      </c>
      <c r="E191" s="1005" t="s">
        <v>535</v>
      </c>
      <c r="F191" s="1234">
        <v>178216.27963745187</v>
      </c>
      <c r="G191" s="1005" t="s">
        <v>535</v>
      </c>
      <c r="H191" s="1231">
        <v>178216.27963745187</v>
      </c>
      <c r="I191" s="1231">
        <v>178216.27963745187</v>
      </c>
      <c r="J191" s="1005" t="s">
        <v>535</v>
      </c>
      <c r="K191" s="1005" t="s">
        <v>535</v>
      </c>
      <c r="L191" s="1005" t="s">
        <v>535</v>
      </c>
      <c r="M191" s="678" t="s">
        <v>593</v>
      </c>
    </row>
    <row r="192" spans="1:19" ht="16.5" customHeight="1" x14ac:dyDescent="0.15">
      <c r="A192" s="500">
        <v>47</v>
      </c>
      <c r="B192" s="749">
        <f t="shared" si="4"/>
        <v>26</v>
      </c>
      <c r="C192" s="1246" t="s">
        <v>592</v>
      </c>
      <c r="D192" s="675">
        <v>33075105.373858541</v>
      </c>
      <c r="E192" s="1217">
        <v>16125633.232378749</v>
      </c>
      <c r="F192" s="1237">
        <v>16949472.141479794</v>
      </c>
      <c r="G192" s="1217">
        <v>4119125.1245867698</v>
      </c>
      <c r="H192" s="1164">
        <v>12830347.016893024</v>
      </c>
      <c r="I192" s="1217">
        <v>1353549.3676526812</v>
      </c>
      <c r="J192" s="1169">
        <v>11476797.649240345</v>
      </c>
      <c r="K192" s="1169">
        <v>7636064.2422291422</v>
      </c>
      <c r="L192" s="1169">
        <v>3840733.4070111997</v>
      </c>
      <c r="M192" s="1170" t="s">
        <v>591</v>
      </c>
    </row>
    <row r="193" spans="1:13" ht="16.5" customHeight="1" x14ac:dyDescent="0.15">
      <c r="A193" s="500">
        <v>48</v>
      </c>
      <c r="B193" s="749">
        <f t="shared" si="4"/>
        <v>26</v>
      </c>
      <c r="C193" s="1247" t="s">
        <v>1015</v>
      </c>
      <c r="D193" s="1157"/>
      <c r="E193" s="1157"/>
      <c r="F193" s="1157"/>
      <c r="G193" s="1157"/>
      <c r="H193" s="1157"/>
      <c r="I193" s="1157"/>
      <c r="J193" s="1157"/>
      <c r="K193" s="1157"/>
      <c r="L193" s="1160"/>
      <c r="M193" s="1162"/>
    </row>
    <row r="194" spans="1:13" ht="16.5" customHeight="1" x14ac:dyDescent="0.15">
      <c r="A194" s="500">
        <v>49</v>
      </c>
      <c r="B194" s="749">
        <f t="shared" si="4"/>
        <v>26</v>
      </c>
      <c r="C194" s="1161" t="s">
        <v>1016</v>
      </c>
      <c r="D194" s="674">
        <v>31147089.006643116</v>
      </c>
      <c r="E194" s="674">
        <v>15691689.178623356</v>
      </c>
      <c r="F194" s="674">
        <v>15455399.828019761</v>
      </c>
      <c r="G194" s="674">
        <v>3714614.7582034599</v>
      </c>
      <c r="H194" s="674">
        <v>11740785.069816303</v>
      </c>
      <c r="I194" s="674">
        <v>1225872.2517218224</v>
      </c>
      <c r="J194" s="674">
        <v>10514912.818094483</v>
      </c>
      <c r="K194" s="674">
        <v>6674179.411083281</v>
      </c>
      <c r="L194" s="674">
        <v>3840733.4070111997</v>
      </c>
      <c r="M194" s="1162" t="s">
        <v>1023</v>
      </c>
    </row>
    <row r="195" spans="1:13" ht="16.5" customHeight="1" x14ac:dyDescent="0.15">
      <c r="A195" s="500">
        <v>50</v>
      </c>
      <c r="B195" s="749">
        <f t="shared" si="4"/>
        <v>26</v>
      </c>
      <c r="C195" s="1165" t="s">
        <v>1017</v>
      </c>
      <c r="D195" s="674">
        <v>1455603.5633941304</v>
      </c>
      <c r="E195" s="674">
        <v>334746.12374611391</v>
      </c>
      <c r="F195" s="674">
        <v>1120857.4396480166</v>
      </c>
      <c r="G195" s="674">
        <v>358256.77395474113</v>
      </c>
      <c r="H195" s="674">
        <v>762600.6656932754</v>
      </c>
      <c r="I195" s="674">
        <v>1868.2117557416732</v>
      </c>
      <c r="J195" s="674">
        <v>760732.45393753378</v>
      </c>
      <c r="K195" s="674">
        <v>760732.45393753378</v>
      </c>
      <c r="L195" s="674">
        <v>0</v>
      </c>
      <c r="M195" s="1167" t="s">
        <v>1024</v>
      </c>
    </row>
    <row r="196" spans="1:13" ht="16.5" customHeight="1" x14ac:dyDescent="0.15">
      <c r="A196" s="500">
        <v>51</v>
      </c>
      <c r="B196" s="749">
        <f t="shared" si="4"/>
        <v>26</v>
      </c>
      <c r="C196" s="1165" t="s">
        <v>1018</v>
      </c>
      <c r="D196" s="1218">
        <v>353902.24203690817</v>
      </c>
      <c r="E196" s="1218">
        <v>99197.930009279531</v>
      </c>
      <c r="F196" s="1218">
        <v>254704.31202762865</v>
      </c>
      <c r="G196" s="1218">
        <v>46253.592428568845</v>
      </c>
      <c r="H196" s="1218">
        <v>208450.71959905981</v>
      </c>
      <c r="I196" s="1218">
        <v>7298.3423907319193</v>
      </c>
      <c r="J196" s="1218">
        <v>201152.3772083279</v>
      </c>
      <c r="K196" s="1218">
        <v>201152.3772083279</v>
      </c>
      <c r="L196" s="1218">
        <v>0</v>
      </c>
      <c r="M196" s="1167" t="s">
        <v>1025</v>
      </c>
    </row>
    <row r="197" spans="1:13" ht="16.5" customHeight="1" x14ac:dyDescent="0.15">
      <c r="A197" s="500">
        <v>52</v>
      </c>
      <c r="B197" s="749">
        <f t="shared" si="4"/>
        <v>26</v>
      </c>
      <c r="C197" s="1248" t="s">
        <v>1293</v>
      </c>
      <c r="D197" s="675">
        <v>32956594.812074155</v>
      </c>
      <c r="E197" s="675">
        <v>16125633.232378749</v>
      </c>
      <c r="F197" s="675">
        <v>16830961.579695407</v>
      </c>
      <c r="G197" s="675">
        <v>4119125.1245867698</v>
      </c>
      <c r="H197" s="675">
        <v>12711836.455108639</v>
      </c>
      <c r="I197" s="675">
        <v>1235038.805868296</v>
      </c>
      <c r="J197" s="675">
        <v>11476797.649240345</v>
      </c>
      <c r="K197" s="675">
        <v>7636064.2422291432</v>
      </c>
      <c r="L197" s="675">
        <v>3840733.4070111997</v>
      </c>
      <c r="M197" s="1249" t="s">
        <v>595</v>
      </c>
    </row>
    <row r="198" spans="1:13" s="862" customFormat="1" ht="16.5" customHeight="1" x14ac:dyDescent="0.15">
      <c r="A198" s="65"/>
      <c r="B198" s="102"/>
      <c r="D198" s="863"/>
      <c r="E198" s="863"/>
      <c r="F198" s="863"/>
      <c r="G198" s="863"/>
      <c r="H198" s="863"/>
      <c r="I198" s="863"/>
      <c r="J198" s="863"/>
      <c r="K198" s="863"/>
      <c r="L198" s="863"/>
    </row>
    <row r="199" spans="1:13" s="862" customFormat="1" ht="16.5" customHeight="1" x14ac:dyDescent="0.15">
      <c r="B199" s="107"/>
      <c r="D199" s="863"/>
      <c r="E199" s="863"/>
      <c r="F199" s="863"/>
      <c r="G199" s="863"/>
      <c r="H199" s="863"/>
      <c r="I199" s="863"/>
      <c r="J199" s="863"/>
      <c r="K199" s="863"/>
      <c r="L199" s="863"/>
    </row>
    <row r="200" spans="1:13" ht="16.5" customHeight="1" x14ac:dyDescent="0.15">
      <c r="B200" s="748">
        <f>B151+1</f>
        <v>27</v>
      </c>
      <c r="C200" s="727" t="s">
        <v>2156</v>
      </c>
      <c r="D200" s="285"/>
      <c r="E200" s="285"/>
      <c r="F200" s="285"/>
      <c r="G200" s="285"/>
      <c r="H200" s="285"/>
      <c r="I200" s="285"/>
      <c r="J200" s="285"/>
      <c r="K200" s="110"/>
      <c r="L200" s="285"/>
      <c r="M200" s="286" t="s">
        <v>607</v>
      </c>
    </row>
    <row r="201" spans="1:13" ht="16.5" customHeight="1" x14ac:dyDescent="0.15">
      <c r="B201" s="748">
        <f>B152+1</f>
        <v>2015</v>
      </c>
      <c r="C201" s="2553"/>
      <c r="D201" s="668" t="s">
        <v>608</v>
      </c>
      <c r="E201" s="669"/>
      <c r="F201" s="668" t="s">
        <v>1404</v>
      </c>
      <c r="G201" s="669"/>
      <c r="H201" s="668" t="s">
        <v>1404</v>
      </c>
      <c r="I201" s="670" t="s">
        <v>1443</v>
      </c>
      <c r="J201" s="668" t="s">
        <v>609</v>
      </c>
      <c r="K201" s="671"/>
      <c r="L201" s="671"/>
      <c r="M201" s="672"/>
    </row>
    <row r="202" spans="1:13" ht="16.5" customHeight="1" x14ac:dyDescent="0.15">
      <c r="A202" s="122">
        <f>IF(B202&lt;10,DBCS(B202),B202)</f>
        <v>27</v>
      </c>
      <c r="B202" s="2399">
        <f>B201-$B$1</f>
        <v>27</v>
      </c>
      <c r="C202" s="2554"/>
      <c r="D202" s="668" t="s">
        <v>1403</v>
      </c>
      <c r="E202" s="668" t="s">
        <v>1402</v>
      </c>
      <c r="F202" s="668" t="s">
        <v>1400</v>
      </c>
      <c r="G202" s="2818" t="s">
        <v>1442</v>
      </c>
      <c r="H202" s="668" t="s">
        <v>1400</v>
      </c>
      <c r="I202" s="670" t="s">
        <v>1444</v>
      </c>
      <c r="J202" s="668" t="s">
        <v>612</v>
      </c>
      <c r="K202" s="668" t="s">
        <v>640</v>
      </c>
      <c r="L202" s="668" t="s">
        <v>1065</v>
      </c>
      <c r="M202" s="673"/>
    </row>
    <row r="203" spans="1:13" ht="16.5" customHeight="1" x14ac:dyDescent="0.15">
      <c r="A203" s="122" t="str">
        <f>IF(B203&lt;10,DBCS(B203),B203)</f>
        <v>－３</v>
      </c>
      <c r="B203" s="2399">
        <f>B201-$B$2</f>
        <v>-3</v>
      </c>
      <c r="C203" s="2554" t="s">
        <v>610</v>
      </c>
      <c r="D203" s="668" t="s">
        <v>1066</v>
      </c>
      <c r="E203" s="669"/>
      <c r="F203" s="668" t="s">
        <v>1067</v>
      </c>
      <c r="G203" s="2819"/>
      <c r="H203" s="668" t="s">
        <v>1068</v>
      </c>
      <c r="I203" s="670" t="s">
        <v>1445</v>
      </c>
      <c r="J203" s="668" t="s">
        <v>1069</v>
      </c>
      <c r="K203" s="669"/>
      <c r="L203" s="668" t="s">
        <v>606</v>
      </c>
      <c r="M203" s="672" t="s">
        <v>1422</v>
      </c>
    </row>
    <row r="204" spans="1:13" ht="16.5" customHeight="1" x14ac:dyDescent="0.15">
      <c r="A204" s="240"/>
      <c r="B204" s="749"/>
      <c r="C204" s="2555"/>
      <c r="D204" s="669"/>
      <c r="E204" s="669"/>
      <c r="F204" s="674" t="s">
        <v>1561</v>
      </c>
      <c r="G204" s="669"/>
      <c r="H204" s="674" t="s">
        <v>1562</v>
      </c>
      <c r="I204" s="670" t="s">
        <v>1446</v>
      </c>
      <c r="J204" s="674" t="s">
        <v>1563</v>
      </c>
      <c r="K204" s="669"/>
      <c r="L204" s="674" t="s">
        <v>1564</v>
      </c>
      <c r="M204" s="672"/>
    </row>
    <row r="205" spans="1:13" ht="16.5" customHeight="1" x14ac:dyDescent="0.15">
      <c r="A205" s="240"/>
      <c r="B205" s="749"/>
      <c r="C205" s="2556"/>
      <c r="D205" s="675" t="s">
        <v>1552</v>
      </c>
      <c r="E205" s="675" t="s">
        <v>1553</v>
      </c>
      <c r="F205" s="675" t="s">
        <v>1554</v>
      </c>
      <c r="G205" s="675" t="s">
        <v>1555</v>
      </c>
      <c r="H205" s="675" t="s">
        <v>1556</v>
      </c>
      <c r="I205" s="675" t="s">
        <v>1557</v>
      </c>
      <c r="J205" s="675" t="s">
        <v>1558</v>
      </c>
      <c r="K205" s="675" t="s">
        <v>1559</v>
      </c>
      <c r="L205" s="675" t="s">
        <v>1560</v>
      </c>
      <c r="M205" s="676"/>
    </row>
    <row r="206" spans="1:13" ht="16.5" customHeight="1" x14ac:dyDescent="0.15">
      <c r="A206" s="500">
        <v>12</v>
      </c>
      <c r="B206" s="749">
        <f>B200</f>
        <v>27</v>
      </c>
      <c r="C206" s="679" t="s">
        <v>73</v>
      </c>
      <c r="D206" s="674">
        <v>226949.95524599179</v>
      </c>
      <c r="E206" s="674">
        <v>129181.88548622398</v>
      </c>
      <c r="F206" s="674">
        <v>97768.069759767808</v>
      </c>
      <c r="G206" s="674">
        <v>38882.759564319749</v>
      </c>
      <c r="H206" s="674">
        <v>58885.310195448059</v>
      </c>
      <c r="I206" s="674">
        <v>-8966.6096182679339</v>
      </c>
      <c r="J206" s="674">
        <v>67851.919813715998</v>
      </c>
      <c r="K206" s="674">
        <v>28929.450795037726</v>
      </c>
      <c r="L206" s="674">
        <v>38922.469018678268</v>
      </c>
      <c r="M206" s="673" t="s">
        <v>605</v>
      </c>
    </row>
    <row r="207" spans="1:13" ht="16.5" customHeight="1" x14ac:dyDescent="0.15">
      <c r="A207" s="500">
        <v>13</v>
      </c>
      <c r="B207" s="749">
        <f>B206</f>
        <v>27</v>
      </c>
      <c r="C207" s="680" t="s">
        <v>74</v>
      </c>
      <c r="D207" s="674">
        <v>15864.789753605843</v>
      </c>
      <c r="E207" s="674">
        <v>8052.7217906583519</v>
      </c>
      <c r="F207" s="674">
        <v>7812.0679629474907</v>
      </c>
      <c r="G207" s="674">
        <v>2300.1337614434324</v>
      </c>
      <c r="H207" s="674">
        <v>5511.9342015040584</v>
      </c>
      <c r="I207" s="674">
        <v>767.57589611414505</v>
      </c>
      <c r="J207" s="674">
        <v>4744.3583053899129</v>
      </c>
      <c r="K207" s="674">
        <v>4804.3641670465286</v>
      </c>
      <c r="L207" s="674">
        <v>-60.005861656615707</v>
      </c>
      <c r="M207" s="673" t="s">
        <v>604</v>
      </c>
    </row>
    <row r="208" spans="1:13" ht="16.5" customHeight="1" x14ac:dyDescent="0.15">
      <c r="A208" s="500">
        <v>14</v>
      </c>
      <c r="B208" s="749">
        <f t="shared" ref="B208:B246" si="5">B207</f>
        <v>27</v>
      </c>
      <c r="C208" s="680" t="s">
        <v>75</v>
      </c>
      <c r="D208" s="674">
        <v>66811.63</v>
      </c>
      <c r="E208" s="674">
        <v>32146.203405467382</v>
      </c>
      <c r="F208" s="674">
        <v>34665.426594532619</v>
      </c>
      <c r="G208" s="674">
        <v>9776.3528123050528</v>
      </c>
      <c r="H208" s="674">
        <v>24889.073782227566</v>
      </c>
      <c r="I208" s="674">
        <v>3237.6541947959631</v>
      </c>
      <c r="J208" s="674">
        <v>21651.419587431603</v>
      </c>
      <c r="K208" s="674">
        <v>12596.32770884891</v>
      </c>
      <c r="L208" s="674">
        <v>9055.0918785826925</v>
      </c>
      <c r="M208" s="673" t="s">
        <v>603</v>
      </c>
    </row>
    <row r="209" spans="1:13" ht="16.5" customHeight="1" x14ac:dyDescent="0.15">
      <c r="A209" s="500">
        <v>15</v>
      </c>
      <c r="B209" s="749">
        <f t="shared" si="5"/>
        <v>27</v>
      </c>
      <c r="C209" s="680" t="s">
        <v>76</v>
      </c>
      <c r="D209" s="674">
        <v>19529.448813074585</v>
      </c>
      <c r="E209" s="674">
        <v>10141.964822825161</v>
      </c>
      <c r="F209" s="674">
        <v>9387.4839902494241</v>
      </c>
      <c r="G209" s="674">
        <v>3883.0610458054748</v>
      </c>
      <c r="H209" s="674">
        <v>5504.4229444439497</v>
      </c>
      <c r="I209" s="674">
        <v>1318.7360313838799</v>
      </c>
      <c r="J209" s="674">
        <v>4185.6869130600699</v>
      </c>
      <c r="K209" s="674">
        <v>2098.1152384339662</v>
      </c>
      <c r="L209" s="674">
        <v>2087.5716746261037</v>
      </c>
      <c r="M209" s="673" t="s">
        <v>602</v>
      </c>
    </row>
    <row r="210" spans="1:13" ht="16.5" customHeight="1" x14ac:dyDescent="0.15">
      <c r="A210" s="500">
        <v>16</v>
      </c>
      <c r="B210" s="749">
        <f t="shared" si="5"/>
        <v>27</v>
      </c>
      <c r="C210" s="679" t="s">
        <v>77</v>
      </c>
      <c r="D210" s="674">
        <v>16366676.398260269</v>
      </c>
      <c r="E210" s="674">
        <v>9736467.8816745654</v>
      </c>
      <c r="F210" s="674">
        <v>6630208.5165857039</v>
      </c>
      <c r="G210" s="674">
        <v>1802278.1693878127</v>
      </c>
      <c r="H210" s="674">
        <v>4827930.3471978912</v>
      </c>
      <c r="I210" s="674">
        <v>725840.60298593098</v>
      </c>
      <c r="J210" s="674">
        <v>4102089.7442119601</v>
      </c>
      <c r="K210" s="674">
        <v>2367805.260762189</v>
      </c>
      <c r="L210" s="674">
        <v>1734284.4834497711</v>
      </c>
      <c r="M210" s="673" t="s">
        <v>601</v>
      </c>
    </row>
    <row r="211" spans="1:13" ht="16.5" customHeight="1" x14ac:dyDescent="0.15">
      <c r="A211" s="500">
        <v>17</v>
      </c>
      <c r="B211" s="749">
        <f t="shared" si="5"/>
        <v>27</v>
      </c>
      <c r="C211" s="680" t="s">
        <v>785</v>
      </c>
      <c r="D211" s="674">
        <v>2316690.2611951767</v>
      </c>
      <c r="E211" s="674">
        <v>1184888.8806771324</v>
      </c>
      <c r="F211" s="674">
        <v>1131801.3805180443</v>
      </c>
      <c r="G211" s="674">
        <v>132813.69586818924</v>
      </c>
      <c r="H211" s="674">
        <v>998987.68464985513</v>
      </c>
      <c r="I211" s="1005" t="s">
        <v>535</v>
      </c>
      <c r="J211" s="1005" t="s">
        <v>535</v>
      </c>
      <c r="K211" s="1005" t="s">
        <v>535</v>
      </c>
      <c r="L211" s="1005" t="s">
        <v>535</v>
      </c>
      <c r="M211" s="673" t="s">
        <v>643</v>
      </c>
    </row>
    <row r="212" spans="1:13" ht="16.5" customHeight="1" x14ac:dyDescent="0.15">
      <c r="A212" s="500">
        <v>18</v>
      </c>
      <c r="B212" s="749">
        <f t="shared" si="5"/>
        <v>27</v>
      </c>
      <c r="C212" s="680" t="s">
        <v>169</v>
      </c>
      <c r="D212" s="674">
        <v>106520.6418420901</v>
      </c>
      <c r="E212" s="674">
        <v>57226.692106453702</v>
      </c>
      <c r="F212" s="674">
        <v>49293.949735636401</v>
      </c>
      <c r="G212" s="674">
        <v>14602.400642401806</v>
      </c>
      <c r="H212" s="674">
        <v>34691.549093234593</v>
      </c>
      <c r="I212" s="1005" t="s">
        <v>535</v>
      </c>
      <c r="J212" s="1005" t="s">
        <v>535</v>
      </c>
      <c r="K212" s="1005" t="s">
        <v>535</v>
      </c>
      <c r="L212" s="1005" t="s">
        <v>535</v>
      </c>
      <c r="M212" s="673" t="s">
        <v>644</v>
      </c>
    </row>
    <row r="213" spans="1:13" ht="16.5" customHeight="1" x14ac:dyDescent="0.15">
      <c r="A213" s="500">
        <v>19</v>
      </c>
      <c r="B213" s="749">
        <f t="shared" si="5"/>
        <v>27</v>
      </c>
      <c r="C213" s="1163" t="s">
        <v>170</v>
      </c>
      <c r="D213" s="674">
        <v>796579.07705051114</v>
      </c>
      <c r="E213" s="674">
        <v>532046.30825711566</v>
      </c>
      <c r="F213" s="674">
        <v>264532.76879339549</v>
      </c>
      <c r="G213" s="674">
        <v>49047.610478834758</v>
      </c>
      <c r="H213" s="674">
        <v>215485.15831456071</v>
      </c>
      <c r="I213" s="1005" t="s">
        <v>535</v>
      </c>
      <c r="J213" s="1005" t="s">
        <v>535</v>
      </c>
      <c r="K213" s="1005" t="s">
        <v>535</v>
      </c>
      <c r="L213" s="1005" t="s">
        <v>535</v>
      </c>
      <c r="M213" s="673" t="s">
        <v>1026</v>
      </c>
    </row>
    <row r="214" spans="1:13" ht="16.5" customHeight="1" x14ac:dyDescent="0.15">
      <c r="A214" s="500">
        <v>20</v>
      </c>
      <c r="B214" s="749">
        <f t="shared" si="5"/>
        <v>27</v>
      </c>
      <c r="C214" s="1163" t="s">
        <v>788</v>
      </c>
      <c r="D214" s="674">
        <v>1827235.8243316163</v>
      </c>
      <c r="E214" s="674">
        <v>1057980.1159969326</v>
      </c>
      <c r="F214" s="674">
        <v>769255.70833468367</v>
      </c>
      <c r="G214" s="674">
        <v>259142.51102370626</v>
      </c>
      <c r="H214" s="674">
        <v>510113.19731097738</v>
      </c>
      <c r="I214" s="1005" t="s">
        <v>535</v>
      </c>
      <c r="J214" s="1005" t="s">
        <v>535</v>
      </c>
      <c r="K214" s="1005" t="s">
        <v>535</v>
      </c>
      <c r="L214" s="1005" t="s">
        <v>535</v>
      </c>
      <c r="M214" s="673" t="s">
        <v>645</v>
      </c>
    </row>
    <row r="215" spans="1:13" ht="16.5" customHeight="1" x14ac:dyDescent="0.15">
      <c r="A215" s="500">
        <v>21</v>
      </c>
      <c r="B215" s="749">
        <f t="shared" si="5"/>
        <v>27</v>
      </c>
      <c r="C215" s="1163" t="s">
        <v>789</v>
      </c>
      <c r="D215" s="674">
        <v>27016.10200037215</v>
      </c>
      <c r="E215" s="674">
        <v>17541.751504927583</v>
      </c>
      <c r="F215" s="674">
        <v>9474.3504954445671</v>
      </c>
      <c r="G215" s="674">
        <v>699.98717199375142</v>
      </c>
      <c r="H215" s="674">
        <v>8774.3633234508161</v>
      </c>
      <c r="I215" s="1005" t="s">
        <v>535</v>
      </c>
      <c r="J215" s="1005" t="s">
        <v>535</v>
      </c>
      <c r="K215" s="1005" t="s">
        <v>535</v>
      </c>
      <c r="L215" s="1005" t="s">
        <v>535</v>
      </c>
      <c r="M215" s="673" t="s">
        <v>646</v>
      </c>
    </row>
    <row r="216" spans="1:13" ht="16.5" customHeight="1" x14ac:dyDescent="0.15">
      <c r="A216" s="500">
        <v>22</v>
      </c>
      <c r="B216" s="749">
        <f t="shared" si="5"/>
        <v>27</v>
      </c>
      <c r="C216" s="1163" t="s">
        <v>790</v>
      </c>
      <c r="D216" s="674">
        <v>174056.01167728816</v>
      </c>
      <c r="E216" s="674">
        <v>90285.438385411122</v>
      </c>
      <c r="F216" s="674">
        <v>83770.573291877037</v>
      </c>
      <c r="G216" s="674">
        <v>21944.787855406536</v>
      </c>
      <c r="H216" s="674">
        <v>61825.785436470498</v>
      </c>
      <c r="I216" s="1005" t="s">
        <v>535</v>
      </c>
      <c r="J216" s="1005" t="s">
        <v>535</v>
      </c>
      <c r="K216" s="1005" t="s">
        <v>535</v>
      </c>
      <c r="L216" s="1005" t="s">
        <v>535</v>
      </c>
      <c r="M216" s="673" t="s">
        <v>647</v>
      </c>
    </row>
    <row r="217" spans="1:13" ht="16.5" customHeight="1" x14ac:dyDescent="0.15">
      <c r="A217" s="500">
        <v>23</v>
      </c>
      <c r="B217" s="749">
        <f t="shared" si="5"/>
        <v>27</v>
      </c>
      <c r="C217" s="1163" t="s">
        <v>171</v>
      </c>
      <c r="D217" s="674">
        <v>738666.90222353872</v>
      </c>
      <c r="E217" s="674">
        <v>574334.81232760684</v>
      </c>
      <c r="F217" s="674">
        <v>164332.08989593189</v>
      </c>
      <c r="G217" s="674">
        <v>41775.295750092206</v>
      </c>
      <c r="H217" s="674">
        <v>122556.79414583968</v>
      </c>
      <c r="I217" s="1005" t="s">
        <v>535</v>
      </c>
      <c r="J217" s="1005" t="s">
        <v>535</v>
      </c>
      <c r="K217" s="1005" t="s">
        <v>535</v>
      </c>
      <c r="L217" s="1005" t="s">
        <v>535</v>
      </c>
      <c r="M217" s="673" t="s">
        <v>648</v>
      </c>
    </row>
    <row r="218" spans="1:13" ht="16.5" customHeight="1" x14ac:dyDescent="0.15">
      <c r="A218" s="500">
        <v>24</v>
      </c>
      <c r="B218" s="749">
        <f t="shared" si="5"/>
        <v>27</v>
      </c>
      <c r="C218" s="1163" t="s">
        <v>172</v>
      </c>
      <c r="D218" s="674">
        <v>558234.58785475243</v>
      </c>
      <c r="E218" s="674">
        <v>325984.48994537187</v>
      </c>
      <c r="F218" s="674">
        <v>232250.09790938057</v>
      </c>
      <c r="G218" s="674">
        <v>35360.349002735973</v>
      </c>
      <c r="H218" s="674">
        <v>196889.74890664459</v>
      </c>
      <c r="I218" s="1005" t="s">
        <v>535</v>
      </c>
      <c r="J218" s="1005" t="s">
        <v>535</v>
      </c>
      <c r="K218" s="1005" t="s">
        <v>535</v>
      </c>
      <c r="L218" s="1005" t="s">
        <v>535</v>
      </c>
      <c r="M218" s="673" t="s">
        <v>1027</v>
      </c>
    </row>
    <row r="219" spans="1:13" ht="16.5" customHeight="1" x14ac:dyDescent="0.15">
      <c r="A219" s="500">
        <v>25</v>
      </c>
      <c r="B219" s="749">
        <f t="shared" si="5"/>
        <v>27</v>
      </c>
      <c r="C219" s="883" t="s">
        <v>1549</v>
      </c>
      <c r="D219" s="674">
        <v>1553208.7546576399</v>
      </c>
      <c r="E219" s="674">
        <v>854184.07578524342</v>
      </c>
      <c r="F219" s="674">
        <v>699024.67887239647</v>
      </c>
      <c r="G219" s="674">
        <v>184872.68489683844</v>
      </c>
      <c r="H219" s="674">
        <v>514151.99397555803</v>
      </c>
      <c r="I219" s="1005" t="s">
        <v>535</v>
      </c>
      <c r="J219" s="1005" t="s">
        <v>535</v>
      </c>
      <c r="K219" s="1005" t="s">
        <v>535</v>
      </c>
      <c r="L219" s="1005" t="s">
        <v>535</v>
      </c>
      <c r="M219" s="673" t="s">
        <v>1019</v>
      </c>
    </row>
    <row r="220" spans="1:13" ht="16.5" customHeight="1" x14ac:dyDescent="0.15">
      <c r="A220" s="500">
        <v>26</v>
      </c>
      <c r="B220" s="749">
        <f t="shared" si="5"/>
        <v>27</v>
      </c>
      <c r="C220" s="1163" t="s">
        <v>174</v>
      </c>
      <c r="D220" s="674">
        <v>291391.58194707974</v>
      </c>
      <c r="E220" s="674">
        <v>161308.16933861593</v>
      </c>
      <c r="F220" s="674">
        <v>130083.41260846381</v>
      </c>
      <c r="G220" s="674">
        <v>45059.579531695825</v>
      </c>
      <c r="H220" s="674">
        <v>85023.833076767987</v>
      </c>
      <c r="I220" s="1005" t="s">
        <v>535</v>
      </c>
      <c r="J220" s="1005" t="s">
        <v>535</v>
      </c>
      <c r="K220" s="1005" t="s">
        <v>535</v>
      </c>
      <c r="L220" s="1005" t="s">
        <v>535</v>
      </c>
      <c r="M220" s="673" t="s">
        <v>1028</v>
      </c>
    </row>
    <row r="221" spans="1:13" ht="16.5" customHeight="1" x14ac:dyDescent="0.15">
      <c r="A221" s="500">
        <v>27</v>
      </c>
      <c r="B221" s="749">
        <f t="shared" si="5"/>
        <v>27</v>
      </c>
      <c r="C221" s="1163" t="s">
        <v>795</v>
      </c>
      <c r="D221" s="674">
        <v>1916134.5276591971</v>
      </c>
      <c r="E221" s="674">
        <v>1214282.9215748815</v>
      </c>
      <c r="F221" s="674">
        <v>701851.60608431557</v>
      </c>
      <c r="G221" s="674">
        <v>365174.31639921607</v>
      </c>
      <c r="H221" s="674">
        <v>336677.2896850995</v>
      </c>
      <c r="I221" s="1005" t="s">
        <v>535</v>
      </c>
      <c r="J221" s="1005" t="s">
        <v>535</v>
      </c>
      <c r="K221" s="1005" t="s">
        <v>535</v>
      </c>
      <c r="L221" s="1005" t="s">
        <v>535</v>
      </c>
      <c r="M221" s="673" t="s">
        <v>1029</v>
      </c>
    </row>
    <row r="222" spans="1:13" ht="16.5" customHeight="1" x14ac:dyDescent="0.15">
      <c r="A222" s="500">
        <v>28</v>
      </c>
      <c r="B222" s="749">
        <f t="shared" si="5"/>
        <v>27</v>
      </c>
      <c r="C222" s="1163" t="s">
        <v>175</v>
      </c>
      <c r="D222" s="674">
        <v>344516.12005504558</v>
      </c>
      <c r="E222" s="674">
        <v>191186.6592442102</v>
      </c>
      <c r="F222" s="674">
        <v>153329.46081083539</v>
      </c>
      <c r="G222" s="674">
        <v>116286.71317739638</v>
      </c>
      <c r="H222" s="674">
        <v>37042.747633439008</v>
      </c>
      <c r="I222" s="1005" t="s">
        <v>535</v>
      </c>
      <c r="J222" s="1005" t="s">
        <v>535</v>
      </c>
      <c r="K222" s="1005" t="s">
        <v>535</v>
      </c>
      <c r="L222" s="1005" t="s">
        <v>535</v>
      </c>
      <c r="M222" s="673" t="s">
        <v>1030</v>
      </c>
    </row>
    <row r="223" spans="1:13" ht="16.5" customHeight="1" x14ac:dyDescent="0.15">
      <c r="A223" s="500">
        <v>29</v>
      </c>
      <c r="B223" s="749">
        <f t="shared" si="5"/>
        <v>27</v>
      </c>
      <c r="C223" s="1163" t="s">
        <v>176</v>
      </c>
      <c r="D223" s="674">
        <v>4213991.9942819662</v>
      </c>
      <c r="E223" s="674">
        <v>2586538.6196685052</v>
      </c>
      <c r="F223" s="674">
        <v>1627453.3746134611</v>
      </c>
      <c r="G223" s="674">
        <v>395547.69600786228</v>
      </c>
      <c r="H223" s="674">
        <v>1231905.6786055989</v>
      </c>
      <c r="I223" s="1005" t="s">
        <v>535</v>
      </c>
      <c r="J223" s="1005" t="s">
        <v>535</v>
      </c>
      <c r="K223" s="1005" t="s">
        <v>535</v>
      </c>
      <c r="L223" s="1005" t="s">
        <v>535</v>
      </c>
      <c r="M223" s="673" t="s">
        <v>649</v>
      </c>
    </row>
    <row r="224" spans="1:13" ht="16.5" customHeight="1" x14ac:dyDescent="0.15">
      <c r="A224" s="500">
        <v>30</v>
      </c>
      <c r="B224" s="749">
        <f t="shared" si="5"/>
        <v>27</v>
      </c>
      <c r="C224" s="1163" t="s">
        <v>177</v>
      </c>
      <c r="D224" s="674">
        <v>1502434.0114839955</v>
      </c>
      <c r="E224" s="674">
        <v>888678.94686215778</v>
      </c>
      <c r="F224" s="674">
        <v>613755.06462183769</v>
      </c>
      <c r="G224" s="674">
        <v>139950.54158144328</v>
      </c>
      <c r="H224" s="674">
        <v>473804.52304039442</v>
      </c>
      <c r="I224" s="1005" t="s">
        <v>535</v>
      </c>
      <c r="J224" s="1005" t="s">
        <v>535</v>
      </c>
      <c r="K224" s="1005" t="s">
        <v>535</v>
      </c>
      <c r="L224" s="1005" t="s">
        <v>535</v>
      </c>
      <c r="M224" s="673" t="s">
        <v>1022</v>
      </c>
    </row>
    <row r="225" spans="1:13" ht="16.5" customHeight="1" x14ac:dyDescent="0.15">
      <c r="A225" s="500">
        <v>31</v>
      </c>
      <c r="B225" s="749">
        <f t="shared" si="5"/>
        <v>27</v>
      </c>
      <c r="C225" s="883" t="s">
        <v>1548</v>
      </c>
      <c r="D225" s="674">
        <v>723165.05176923086</v>
      </c>
      <c r="E225" s="674">
        <v>366021.5222356327</v>
      </c>
      <c r="F225" s="674">
        <v>357143.52953359816</v>
      </c>
      <c r="G225" s="674">
        <v>138941.07539206155</v>
      </c>
      <c r="H225" s="674">
        <v>218202.45414153661</v>
      </c>
      <c r="I225" s="674">
        <v>27754.968925921316</v>
      </c>
      <c r="J225" s="674">
        <v>190447.48521561531</v>
      </c>
      <c r="K225" s="674">
        <v>114787.92911474041</v>
      </c>
      <c r="L225" s="674">
        <v>75659.556100874892</v>
      </c>
      <c r="M225" s="673" t="s">
        <v>596</v>
      </c>
    </row>
    <row r="226" spans="1:13" ht="16.5" customHeight="1" x14ac:dyDescent="0.15">
      <c r="A226" s="500">
        <v>32</v>
      </c>
      <c r="B226" s="749">
        <f t="shared" si="5"/>
        <v>27</v>
      </c>
      <c r="C226" s="1163" t="s">
        <v>78</v>
      </c>
      <c r="D226" s="674">
        <v>1600318.7342813308</v>
      </c>
      <c r="E226" s="674">
        <v>862729.60992808244</v>
      </c>
      <c r="F226" s="674">
        <v>737589.12435324839</v>
      </c>
      <c r="G226" s="674">
        <v>74209.888084222242</v>
      </c>
      <c r="H226" s="674">
        <v>663379.23626902618</v>
      </c>
      <c r="I226" s="674">
        <v>53633.701965157743</v>
      </c>
      <c r="J226" s="674">
        <v>609745.53430386842</v>
      </c>
      <c r="K226" s="674">
        <v>450915.00633162534</v>
      </c>
      <c r="L226" s="674">
        <v>158830.52797224309</v>
      </c>
      <c r="M226" s="673" t="s">
        <v>600</v>
      </c>
    </row>
    <row r="227" spans="1:13" ht="16.5" customHeight="1" x14ac:dyDescent="0.15">
      <c r="A227" s="500">
        <v>33</v>
      </c>
      <c r="B227" s="749">
        <f t="shared" si="5"/>
        <v>27</v>
      </c>
      <c r="C227" s="680" t="s">
        <v>79</v>
      </c>
      <c r="D227" s="674">
        <v>2617767.1725285305</v>
      </c>
      <c r="E227" s="674">
        <v>1022856.6772844404</v>
      </c>
      <c r="F227" s="674">
        <v>1594910.49524409</v>
      </c>
      <c r="G227" s="674">
        <v>197469.77889332123</v>
      </c>
      <c r="H227" s="674">
        <v>1397440.7163507687</v>
      </c>
      <c r="I227" s="674">
        <v>144091.18855478143</v>
      </c>
      <c r="J227" s="674">
        <v>1253349.5277959872</v>
      </c>
      <c r="K227" s="674">
        <v>868059.91925787309</v>
      </c>
      <c r="L227" s="674">
        <v>385289.60853811412</v>
      </c>
      <c r="M227" s="673" t="s">
        <v>599</v>
      </c>
    </row>
    <row r="228" spans="1:13" ht="16.5" customHeight="1" x14ac:dyDescent="0.15">
      <c r="A228" s="500">
        <v>34</v>
      </c>
      <c r="B228" s="749">
        <f t="shared" si="5"/>
        <v>27</v>
      </c>
      <c r="C228" s="679" t="s">
        <v>1007</v>
      </c>
      <c r="D228" s="674">
        <v>1436780.8859856203</v>
      </c>
      <c r="E228" s="674">
        <v>501661.11810034467</v>
      </c>
      <c r="F228" s="674">
        <v>935119.76788527565</v>
      </c>
      <c r="G228" s="674">
        <v>237085.16080741587</v>
      </c>
      <c r="H228" s="674">
        <v>698034.60707785981</v>
      </c>
      <c r="I228" s="674">
        <v>83368.770799306978</v>
      </c>
      <c r="J228" s="674">
        <v>614665.83627855289</v>
      </c>
      <c r="K228" s="674">
        <v>473674.51541539095</v>
      </c>
      <c r="L228" s="674">
        <v>140991.32086316193</v>
      </c>
      <c r="M228" s="673" t="s">
        <v>1031</v>
      </c>
    </row>
    <row r="229" spans="1:13" ht="16.5" customHeight="1" x14ac:dyDescent="0.15">
      <c r="A229" s="500">
        <v>35</v>
      </c>
      <c r="B229" s="749">
        <f t="shared" si="5"/>
        <v>27</v>
      </c>
      <c r="C229" s="680" t="s">
        <v>1008</v>
      </c>
      <c r="D229" s="674">
        <v>946163.70526208286</v>
      </c>
      <c r="E229" s="674">
        <v>561263.25331184431</v>
      </c>
      <c r="F229" s="674">
        <v>384900.45195023855</v>
      </c>
      <c r="G229" s="674">
        <v>59876.164908611507</v>
      </c>
      <c r="H229" s="674">
        <v>325024.28704162705</v>
      </c>
      <c r="I229" s="674">
        <v>31856.886619734127</v>
      </c>
      <c r="J229" s="674">
        <v>293167.40042189293</v>
      </c>
      <c r="K229" s="674">
        <v>207925.51341645382</v>
      </c>
      <c r="L229" s="674">
        <v>85241.887005439115</v>
      </c>
      <c r="M229" s="673" t="s">
        <v>1032</v>
      </c>
    </row>
    <row r="230" spans="1:13" ht="16.5" customHeight="1" x14ac:dyDescent="0.15">
      <c r="A230" s="500">
        <v>36</v>
      </c>
      <c r="B230" s="749">
        <f t="shared" si="5"/>
        <v>27</v>
      </c>
      <c r="C230" s="680" t="s">
        <v>1009</v>
      </c>
      <c r="D230" s="674">
        <v>788168.44212164276</v>
      </c>
      <c r="E230" s="674">
        <v>397776.93953706068</v>
      </c>
      <c r="F230" s="674">
        <v>390391.50258458208</v>
      </c>
      <c r="G230" s="674">
        <v>129833.07676842976</v>
      </c>
      <c r="H230" s="674">
        <v>260558.4258161523</v>
      </c>
      <c r="I230" s="674">
        <v>28930.576482417229</v>
      </c>
      <c r="J230" s="674">
        <v>231627.84933373507</v>
      </c>
      <c r="K230" s="674">
        <v>134137.61455427736</v>
      </c>
      <c r="L230" s="674">
        <v>97490.234779457707</v>
      </c>
      <c r="M230" s="673" t="s">
        <v>1030</v>
      </c>
    </row>
    <row r="231" spans="1:13" ht="16.5" customHeight="1" x14ac:dyDescent="0.15">
      <c r="A231" s="500">
        <v>37</v>
      </c>
      <c r="B231" s="749">
        <f t="shared" si="5"/>
        <v>27</v>
      </c>
      <c r="C231" s="680" t="s">
        <v>1010</v>
      </c>
      <c r="D231" s="674">
        <v>958891.12331565539</v>
      </c>
      <c r="E231" s="674">
        <v>339684.9929573955</v>
      </c>
      <c r="F231" s="674">
        <v>619206.13035825989</v>
      </c>
      <c r="G231" s="674">
        <v>67349.468530979051</v>
      </c>
      <c r="H231" s="674">
        <v>551856.66182728088</v>
      </c>
      <c r="I231" s="674">
        <v>4684.4961671458077</v>
      </c>
      <c r="J231" s="674">
        <v>547172.1656601351</v>
      </c>
      <c r="K231" s="674">
        <v>300980.54848977103</v>
      </c>
      <c r="L231" s="674">
        <v>246191.61717036407</v>
      </c>
      <c r="M231" s="673" t="s">
        <v>598</v>
      </c>
    </row>
    <row r="232" spans="1:13" ht="16.5" customHeight="1" x14ac:dyDescent="0.15">
      <c r="A232" s="500">
        <v>38</v>
      </c>
      <c r="B232" s="749">
        <f t="shared" si="5"/>
        <v>27</v>
      </c>
      <c r="C232" s="680" t="s">
        <v>1551</v>
      </c>
      <c r="D232" s="674">
        <v>2083892.7855133428</v>
      </c>
      <c r="E232" s="674">
        <v>360803.2764796238</v>
      </c>
      <c r="F232" s="674">
        <v>1723089.5090337191</v>
      </c>
      <c r="G232" s="674">
        <v>710407.33047648869</v>
      </c>
      <c r="H232" s="674">
        <v>1012682.1785572304</v>
      </c>
      <c r="I232" s="674">
        <v>133761.33529709186</v>
      </c>
      <c r="J232" s="674">
        <v>878920.84326013853</v>
      </c>
      <c r="K232" s="674">
        <v>76609.533539828291</v>
      </c>
      <c r="L232" s="674">
        <v>802311.30972031027</v>
      </c>
      <c r="M232" s="673" t="s">
        <v>597</v>
      </c>
    </row>
    <row r="233" spans="1:13" ht="16.5" customHeight="1" x14ac:dyDescent="0.15">
      <c r="A233" s="500">
        <v>39</v>
      </c>
      <c r="B233" s="749">
        <f t="shared" si="5"/>
        <v>27</v>
      </c>
      <c r="C233" s="1298" t="s">
        <v>1550</v>
      </c>
      <c r="D233" s="674">
        <v>1494874.8399589688</v>
      </c>
      <c r="E233" s="674">
        <v>489958.79905852681</v>
      </c>
      <c r="F233" s="674">
        <v>1004916.0409004421</v>
      </c>
      <c r="G233" s="674">
        <v>121966.70224672001</v>
      </c>
      <c r="H233" s="674">
        <v>882949.33865372208</v>
      </c>
      <c r="I233" s="674">
        <v>69199.317674091435</v>
      </c>
      <c r="J233" s="674">
        <v>813750.02097963064</v>
      </c>
      <c r="K233" s="674">
        <v>516709.54441548709</v>
      </c>
      <c r="L233" s="674">
        <v>297040.47656414355</v>
      </c>
      <c r="M233" s="673" t="s">
        <v>1033</v>
      </c>
    </row>
    <row r="234" spans="1:13" ht="16.5" customHeight="1" x14ac:dyDescent="0.15">
      <c r="A234" s="500">
        <v>40</v>
      </c>
      <c r="B234" s="749">
        <f t="shared" si="5"/>
        <v>27</v>
      </c>
      <c r="C234" s="680" t="s">
        <v>1011</v>
      </c>
      <c r="D234" s="674">
        <v>781934.98929033708</v>
      </c>
      <c r="E234" s="674">
        <v>183919.61415223128</v>
      </c>
      <c r="F234" s="674">
        <v>598015.37513810582</v>
      </c>
      <c r="G234" s="674">
        <v>196440.76530527842</v>
      </c>
      <c r="H234" s="674">
        <v>401574.60983282741</v>
      </c>
      <c r="I234" s="674">
        <v>1050.9398239863233</v>
      </c>
      <c r="J234" s="674">
        <v>400523.67000884109</v>
      </c>
      <c r="K234" s="674">
        <v>400523.67000884109</v>
      </c>
      <c r="L234" s="674">
        <v>0</v>
      </c>
      <c r="M234" s="673" t="s">
        <v>1020</v>
      </c>
    </row>
    <row r="235" spans="1:13" ht="16.5" customHeight="1" x14ac:dyDescent="0.15">
      <c r="A235" s="500">
        <v>41</v>
      </c>
      <c r="B235" s="749">
        <f t="shared" si="5"/>
        <v>27</v>
      </c>
      <c r="C235" s="680" t="s">
        <v>1012</v>
      </c>
      <c r="D235" s="674">
        <v>551128.30044790811</v>
      </c>
      <c r="E235" s="674">
        <v>80686.782523996575</v>
      </c>
      <c r="F235" s="674">
        <v>470441.51792391157</v>
      </c>
      <c r="G235" s="674">
        <v>111825.11543290749</v>
      </c>
      <c r="H235" s="674">
        <v>358616.40249100409</v>
      </c>
      <c r="I235" s="674">
        <v>2807.08768040833</v>
      </c>
      <c r="J235" s="674">
        <v>355809.31481059577</v>
      </c>
      <c r="K235" s="674">
        <v>356958.91942082107</v>
      </c>
      <c r="L235" s="674">
        <v>-1149.6046102253022</v>
      </c>
      <c r="M235" s="673" t="s">
        <v>1021</v>
      </c>
    </row>
    <row r="236" spans="1:13" ht="16.5" customHeight="1" x14ac:dyDescent="0.15">
      <c r="A236" s="500">
        <v>42</v>
      </c>
      <c r="B236" s="749">
        <f t="shared" si="5"/>
        <v>27</v>
      </c>
      <c r="C236" s="680" t="s">
        <v>1013</v>
      </c>
      <c r="D236" s="674">
        <v>1817432.718953531</v>
      </c>
      <c r="E236" s="674">
        <v>607873.09279370436</v>
      </c>
      <c r="F236" s="674">
        <v>1209559.6261598268</v>
      </c>
      <c r="G236" s="674">
        <v>141371.298878134</v>
      </c>
      <c r="H236" s="674">
        <v>1068188.3272816928</v>
      </c>
      <c r="I236" s="674">
        <v>-9317.0812678518887</v>
      </c>
      <c r="J236" s="674">
        <v>1077505.4085495446</v>
      </c>
      <c r="K236" s="674">
        <v>808166.10661014833</v>
      </c>
      <c r="L236" s="674">
        <v>269339.3019393963</v>
      </c>
      <c r="M236" s="673" t="s">
        <v>1034</v>
      </c>
    </row>
    <row r="237" spans="1:13" ht="16.5" customHeight="1" x14ac:dyDescent="0.15">
      <c r="A237" s="500">
        <v>43</v>
      </c>
      <c r="B237" s="749">
        <f t="shared" si="5"/>
        <v>27</v>
      </c>
      <c r="C237" s="679" t="s">
        <v>1014</v>
      </c>
      <c r="D237" s="1164">
        <v>1070360.0159153366</v>
      </c>
      <c r="E237" s="674">
        <v>446619.75584570289</v>
      </c>
      <c r="F237" s="1231">
        <v>623740.2600696336</v>
      </c>
      <c r="G237" s="1164">
        <v>125216.19202318568</v>
      </c>
      <c r="H237" s="674">
        <v>498524.06804644794</v>
      </c>
      <c r="I237" s="674">
        <v>64135.777601420275</v>
      </c>
      <c r="J237" s="674">
        <v>434388.29044502764</v>
      </c>
      <c r="K237" s="674">
        <v>339607.69222766149</v>
      </c>
      <c r="L237" s="674">
        <v>94780.598217366147</v>
      </c>
      <c r="M237" s="673" t="s">
        <v>1035</v>
      </c>
    </row>
    <row r="238" spans="1:13" ht="16.5" customHeight="1" x14ac:dyDescent="0.15">
      <c r="A238" s="500">
        <v>44</v>
      </c>
      <c r="B238" s="749">
        <f t="shared" si="5"/>
        <v>27</v>
      </c>
      <c r="C238" s="1246" t="s">
        <v>1293</v>
      </c>
      <c r="D238" s="675">
        <v>33566710.987416461</v>
      </c>
      <c r="E238" s="1217">
        <v>16137846.09138833</v>
      </c>
      <c r="F238" s="1232">
        <v>17428864.896028135</v>
      </c>
      <c r="G238" s="675">
        <v>4169112.4943194422</v>
      </c>
      <c r="H238" s="1169">
        <v>13259752.40170869</v>
      </c>
      <c r="I238" s="1169">
        <v>1358155.9258135678</v>
      </c>
      <c r="J238" s="1169">
        <v>11901596.475895125</v>
      </c>
      <c r="K238" s="1169">
        <v>7465290.0314744757</v>
      </c>
      <c r="L238" s="1169">
        <v>4436306.4444206469</v>
      </c>
      <c r="M238" s="1245" t="s">
        <v>595</v>
      </c>
    </row>
    <row r="239" spans="1:13" ht="16.5" customHeight="1" x14ac:dyDescent="0.15">
      <c r="A239" s="500">
        <v>45</v>
      </c>
      <c r="B239" s="749">
        <f t="shared" si="5"/>
        <v>27</v>
      </c>
      <c r="C239" s="679" t="s">
        <v>1294</v>
      </c>
      <c r="D239" s="1219">
        <v>299895.79348463949</v>
      </c>
      <c r="E239" s="1005" t="s">
        <v>535</v>
      </c>
      <c r="F239" s="1233">
        <v>299895.79348463949</v>
      </c>
      <c r="G239" s="1005" t="s">
        <v>535</v>
      </c>
      <c r="H239" s="1238">
        <v>299895.79348463949</v>
      </c>
      <c r="I239" s="1238">
        <v>299895.79348463949</v>
      </c>
      <c r="J239" s="1005" t="s">
        <v>535</v>
      </c>
      <c r="K239" s="1005" t="s">
        <v>535</v>
      </c>
      <c r="L239" s="1005" t="s">
        <v>535</v>
      </c>
      <c r="M239" s="678" t="s">
        <v>594</v>
      </c>
    </row>
    <row r="240" spans="1:13" ht="16.5" customHeight="1" x14ac:dyDescent="0.15">
      <c r="A240" s="500">
        <v>46</v>
      </c>
      <c r="B240" s="749">
        <f t="shared" si="5"/>
        <v>27</v>
      </c>
      <c r="C240" s="679" t="s">
        <v>1295</v>
      </c>
      <c r="D240" s="1220">
        <v>213008.77596200746</v>
      </c>
      <c r="E240" s="1005" t="s">
        <v>535</v>
      </c>
      <c r="F240" s="1234">
        <v>213008.77596200746</v>
      </c>
      <c r="G240" s="1005" t="s">
        <v>535</v>
      </c>
      <c r="H240" s="1231">
        <v>213008.77596200746</v>
      </c>
      <c r="I240" s="1231">
        <v>213008.77596200746</v>
      </c>
      <c r="J240" s="1005" t="s">
        <v>535</v>
      </c>
      <c r="K240" s="1005" t="s">
        <v>535</v>
      </c>
      <c r="L240" s="1005" t="s">
        <v>535</v>
      </c>
      <c r="M240" s="678" t="s">
        <v>593</v>
      </c>
    </row>
    <row r="241" spans="1:13" ht="16.5" customHeight="1" x14ac:dyDescent="0.15">
      <c r="A241" s="500">
        <v>47</v>
      </c>
      <c r="B241" s="749">
        <f t="shared" si="5"/>
        <v>27</v>
      </c>
      <c r="C241" s="1246" t="s">
        <v>592</v>
      </c>
      <c r="D241" s="675">
        <v>33653598.004939094</v>
      </c>
      <c r="E241" s="1217">
        <v>16137846.09138833</v>
      </c>
      <c r="F241" s="1237">
        <v>17515751.913550768</v>
      </c>
      <c r="G241" s="1217">
        <v>4169112.4943194422</v>
      </c>
      <c r="H241" s="1164">
        <v>13346639.419231322</v>
      </c>
      <c r="I241" s="1217">
        <v>1445042.9433361997</v>
      </c>
      <c r="J241" s="1169">
        <v>11901596.475895125</v>
      </c>
      <c r="K241" s="1169">
        <v>7465290.0314744757</v>
      </c>
      <c r="L241" s="1169">
        <v>4436306.4444206469</v>
      </c>
      <c r="M241" s="1170" t="s">
        <v>591</v>
      </c>
    </row>
    <row r="242" spans="1:13" ht="16.5" customHeight="1" x14ac:dyDescent="0.15">
      <c r="A242" s="500">
        <v>48</v>
      </c>
      <c r="B242" s="749">
        <f t="shared" si="5"/>
        <v>27</v>
      </c>
      <c r="C242" s="1159" t="s">
        <v>1015</v>
      </c>
      <c r="D242" s="1157"/>
      <c r="E242" s="1157"/>
      <c r="F242" s="1157"/>
      <c r="G242" s="1157"/>
      <c r="H242" s="1157"/>
      <c r="I242" s="1157"/>
      <c r="J242" s="1157"/>
      <c r="K242" s="1157"/>
      <c r="L242" s="1160"/>
      <c r="M242" s="1158"/>
    </row>
    <row r="243" spans="1:13" ht="16.5" customHeight="1" x14ac:dyDescent="0.15">
      <c r="A243" s="500">
        <v>49</v>
      </c>
      <c r="B243" s="749">
        <f t="shared" si="5"/>
        <v>27</v>
      </c>
      <c r="C243" s="1161" t="s">
        <v>1016</v>
      </c>
      <c r="D243" s="674">
        <v>31726320.737526715</v>
      </c>
      <c r="E243" s="674">
        <v>15700797.156354101</v>
      </c>
      <c r="F243" s="674">
        <v>16025523.581172617</v>
      </c>
      <c r="G243" s="674">
        <v>3759789.8696571388</v>
      </c>
      <c r="H243" s="674">
        <v>12265733.711515475</v>
      </c>
      <c r="I243" s="674">
        <v>1349036.5243482285</v>
      </c>
      <c r="J243" s="674">
        <v>10916697.18716725</v>
      </c>
      <c r="K243" s="674">
        <v>6480390.7427465999</v>
      </c>
      <c r="L243" s="674">
        <v>4436306.4444206469</v>
      </c>
      <c r="M243" s="1162" t="s">
        <v>1023</v>
      </c>
    </row>
    <row r="244" spans="1:13" ht="16.5" customHeight="1" x14ac:dyDescent="0.15">
      <c r="A244" s="500">
        <v>50</v>
      </c>
      <c r="B244" s="749">
        <f t="shared" si="5"/>
        <v>27</v>
      </c>
      <c r="C244" s="1165" t="s">
        <v>1017</v>
      </c>
      <c r="D244" s="674">
        <v>1470809.2687792191</v>
      </c>
      <c r="E244" s="674">
        <v>338953.67048909131</v>
      </c>
      <c r="F244" s="674">
        <v>1131855.5982901277</v>
      </c>
      <c r="G244" s="674">
        <v>363231.51825462381</v>
      </c>
      <c r="H244" s="674">
        <v>768624.08003550395</v>
      </c>
      <c r="I244" s="674">
        <v>1540.2956978788691</v>
      </c>
      <c r="J244" s="674">
        <v>767083.78433762514</v>
      </c>
      <c r="K244" s="674">
        <v>767083.78433762514</v>
      </c>
      <c r="L244" s="674">
        <v>0</v>
      </c>
      <c r="M244" s="1167" t="s">
        <v>1024</v>
      </c>
    </row>
    <row r="245" spans="1:13" ht="16.5" customHeight="1" x14ac:dyDescent="0.15">
      <c r="A245" s="500">
        <v>51</v>
      </c>
      <c r="B245" s="749">
        <f t="shared" si="5"/>
        <v>27</v>
      </c>
      <c r="C245" s="1165" t="s">
        <v>1018</v>
      </c>
      <c r="D245" s="1218">
        <v>369580.981110528</v>
      </c>
      <c r="E245" s="1218">
        <v>98095.264545136786</v>
      </c>
      <c r="F245" s="1218">
        <v>271485.71656539122</v>
      </c>
      <c r="G245" s="1218">
        <v>46091.106407679486</v>
      </c>
      <c r="H245" s="1218">
        <v>225394.61015771172</v>
      </c>
      <c r="I245" s="1218">
        <v>7579.1057674606018</v>
      </c>
      <c r="J245" s="1218">
        <v>217815.50439025112</v>
      </c>
      <c r="K245" s="1218">
        <v>217815.50439025112</v>
      </c>
      <c r="L245" s="1218">
        <v>0</v>
      </c>
      <c r="M245" s="1167" t="s">
        <v>1025</v>
      </c>
    </row>
    <row r="246" spans="1:13" ht="16.5" customHeight="1" x14ac:dyDescent="0.15">
      <c r="A246" s="500">
        <v>52</v>
      </c>
      <c r="B246" s="749">
        <f t="shared" si="5"/>
        <v>27</v>
      </c>
      <c r="C246" s="1248" t="s">
        <v>1293</v>
      </c>
      <c r="D246" s="675">
        <v>33566710.987416461</v>
      </c>
      <c r="E246" s="675">
        <v>16137846.09138833</v>
      </c>
      <c r="F246" s="675">
        <v>17428864.896028139</v>
      </c>
      <c r="G246" s="675">
        <v>4169112.4943194422</v>
      </c>
      <c r="H246" s="675">
        <v>13259752.40170869</v>
      </c>
      <c r="I246" s="675">
        <v>1358155.9258135678</v>
      </c>
      <c r="J246" s="675">
        <v>11901596.475895125</v>
      </c>
      <c r="K246" s="675">
        <v>7465290.0314744757</v>
      </c>
      <c r="L246" s="675">
        <v>4436306.4444206469</v>
      </c>
      <c r="M246" s="1249" t="s">
        <v>595</v>
      </c>
    </row>
    <row r="247" spans="1:13" ht="12" customHeight="1" x14ac:dyDescent="0.15">
      <c r="A247" s="500"/>
      <c r="B247" s="749"/>
      <c r="C247" s="1026"/>
      <c r="D247" s="1027"/>
      <c r="E247" s="1027"/>
      <c r="F247" s="1027"/>
      <c r="G247" s="1027"/>
      <c r="H247" s="1027"/>
      <c r="I247" s="1027"/>
      <c r="J247" s="1027"/>
      <c r="K247" s="1027"/>
      <c r="L247" s="1027"/>
      <c r="M247" s="1028"/>
    </row>
    <row r="248" spans="1:13" ht="17.100000000000001" customHeight="1" x14ac:dyDescent="0.15">
      <c r="C248" s="862"/>
      <c r="D248" s="863"/>
      <c r="E248" s="863"/>
      <c r="F248" s="863"/>
      <c r="G248" s="863"/>
      <c r="H248" s="863"/>
      <c r="I248" s="863"/>
      <c r="J248" s="863"/>
      <c r="K248" s="863"/>
      <c r="L248" s="863"/>
      <c r="M248" s="862"/>
    </row>
    <row r="249" spans="1:13" ht="17.100000000000001" customHeight="1" x14ac:dyDescent="0.15">
      <c r="B249" s="748">
        <f>B200+1</f>
        <v>28</v>
      </c>
      <c r="C249" s="727" t="s">
        <v>2157</v>
      </c>
      <c r="D249" s="285"/>
      <c r="E249" s="285"/>
      <c r="F249" s="285"/>
      <c r="G249" s="285"/>
      <c r="H249" s="285"/>
      <c r="I249" s="285"/>
      <c r="J249" s="285"/>
      <c r="K249" s="110"/>
      <c r="L249" s="285"/>
      <c r="M249" s="286" t="s">
        <v>607</v>
      </c>
    </row>
    <row r="250" spans="1:13" ht="17.100000000000001" customHeight="1" x14ac:dyDescent="0.15">
      <c r="B250" s="748">
        <f>B201+1</f>
        <v>2016</v>
      </c>
      <c r="C250" s="2553"/>
      <c r="D250" s="668" t="s">
        <v>608</v>
      </c>
      <c r="E250" s="669"/>
      <c r="F250" s="668" t="s">
        <v>1404</v>
      </c>
      <c r="G250" s="669"/>
      <c r="H250" s="668" t="s">
        <v>1404</v>
      </c>
      <c r="I250" s="670" t="s">
        <v>1443</v>
      </c>
      <c r="J250" s="668" t="s">
        <v>609</v>
      </c>
      <c r="K250" s="671"/>
      <c r="L250" s="671"/>
      <c r="M250" s="672"/>
    </row>
    <row r="251" spans="1:13" ht="17.100000000000001" customHeight="1" x14ac:dyDescent="0.15">
      <c r="A251" s="122">
        <f>IF(B251&lt;10,DBCS(B251),B251)</f>
        <v>28</v>
      </c>
      <c r="B251" s="2399">
        <f>B250-$B$1</f>
        <v>28</v>
      </c>
      <c r="C251" s="2554"/>
      <c r="D251" s="668" t="s">
        <v>1403</v>
      </c>
      <c r="E251" s="668" t="s">
        <v>1402</v>
      </c>
      <c r="F251" s="668" t="s">
        <v>1400</v>
      </c>
      <c r="G251" s="2818" t="s">
        <v>1442</v>
      </c>
      <c r="H251" s="668" t="s">
        <v>1400</v>
      </c>
      <c r="I251" s="670" t="s">
        <v>1444</v>
      </c>
      <c r="J251" s="668" t="s">
        <v>612</v>
      </c>
      <c r="K251" s="668" t="s">
        <v>640</v>
      </c>
      <c r="L251" s="668" t="s">
        <v>1065</v>
      </c>
      <c r="M251" s="673"/>
    </row>
    <row r="252" spans="1:13" ht="17.100000000000001" customHeight="1" x14ac:dyDescent="0.15">
      <c r="A252" s="122" t="str">
        <f>IF(B252&lt;10,DBCS(B252),B252)</f>
        <v>－２</v>
      </c>
      <c r="B252" s="2399">
        <f>B250-$B$2</f>
        <v>-2</v>
      </c>
      <c r="C252" s="2554" t="s">
        <v>610</v>
      </c>
      <c r="D252" s="668" t="s">
        <v>1066</v>
      </c>
      <c r="E252" s="669"/>
      <c r="F252" s="668" t="s">
        <v>1067</v>
      </c>
      <c r="G252" s="2819"/>
      <c r="H252" s="668" t="s">
        <v>1068</v>
      </c>
      <c r="I252" s="670" t="s">
        <v>1445</v>
      </c>
      <c r="J252" s="668" t="s">
        <v>1069</v>
      </c>
      <c r="K252" s="669"/>
      <c r="L252" s="668" t="s">
        <v>606</v>
      </c>
      <c r="M252" s="672" t="s">
        <v>1422</v>
      </c>
    </row>
    <row r="253" spans="1:13" ht="17.100000000000001" customHeight="1" x14ac:dyDescent="0.15">
      <c r="C253" s="2555"/>
      <c r="D253" s="669"/>
      <c r="E253" s="669"/>
      <c r="F253" s="674" t="s">
        <v>1561</v>
      </c>
      <c r="G253" s="669"/>
      <c r="H253" s="674" t="s">
        <v>1562</v>
      </c>
      <c r="I253" s="670" t="s">
        <v>1446</v>
      </c>
      <c r="J253" s="674" t="s">
        <v>1563</v>
      </c>
      <c r="K253" s="669"/>
      <c r="L253" s="674" t="s">
        <v>1564</v>
      </c>
      <c r="M253" s="672"/>
    </row>
    <row r="254" spans="1:13" ht="17.100000000000001" customHeight="1" x14ac:dyDescent="0.15">
      <c r="C254" s="2556"/>
      <c r="D254" s="675" t="s">
        <v>1552</v>
      </c>
      <c r="E254" s="675" t="s">
        <v>1553</v>
      </c>
      <c r="F254" s="675" t="s">
        <v>1554</v>
      </c>
      <c r="G254" s="675" t="s">
        <v>1555</v>
      </c>
      <c r="H254" s="675" t="s">
        <v>1556</v>
      </c>
      <c r="I254" s="675" t="s">
        <v>1557</v>
      </c>
      <c r="J254" s="675" t="s">
        <v>1558</v>
      </c>
      <c r="K254" s="675" t="s">
        <v>1559</v>
      </c>
      <c r="L254" s="675" t="s">
        <v>1560</v>
      </c>
      <c r="M254" s="676"/>
    </row>
    <row r="255" spans="1:13" ht="17.100000000000001" customHeight="1" x14ac:dyDescent="0.15">
      <c r="A255" s="500">
        <v>12</v>
      </c>
      <c r="B255" s="749">
        <f>B249</f>
        <v>28</v>
      </c>
      <c r="C255" s="679" t="s">
        <v>73</v>
      </c>
      <c r="D255" s="674">
        <v>231335.81020737014</v>
      </c>
      <c r="E255" s="674">
        <v>125233.75451563911</v>
      </c>
      <c r="F255" s="674">
        <v>106102.05569173103</v>
      </c>
      <c r="G255" s="674">
        <v>37819.938106691981</v>
      </c>
      <c r="H255" s="674">
        <v>68282.117585039057</v>
      </c>
      <c r="I255" s="674">
        <v>-7781.44285749761</v>
      </c>
      <c r="J255" s="674">
        <v>76063.560442536662</v>
      </c>
      <c r="K255" s="674">
        <v>30468.679062839979</v>
      </c>
      <c r="L255" s="674">
        <v>45594.881379696686</v>
      </c>
      <c r="M255" s="673" t="s">
        <v>605</v>
      </c>
    </row>
    <row r="256" spans="1:13" ht="17.100000000000001" customHeight="1" x14ac:dyDescent="0.15">
      <c r="A256" s="500">
        <v>13</v>
      </c>
      <c r="B256" s="749">
        <f>B255</f>
        <v>28</v>
      </c>
      <c r="C256" s="680" t="s">
        <v>74</v>
      </c>
      <c r="D256" s="674">
        <v>16929.626229693946</v>
      </c>
      <c r="E256" s="674">
        <v>8534.7301373257051</v>
      </c>
      <c r="F256" s="674">
        <v>8394.8960923682407</v>
      </c>
      <c r="G256" s="674">
        <v>2319.0435338154048</v>
      </c>
      <c r="H256" s="674">
        <v>6075.8525585528359</v>
      </c>
      <c r="I256" s="674">
        <v>815.0348848928445</v>
      </c>
      <c r="J256" s="674">
        <v>5260.8176736599917</v>
      </c>
      <c r="K256" s="674">
        <v>4834.0527107906009</v>
      </c>
      <c r="L256" s="674">
        <v>426.76496286939073</v>
      </c>
      <c r="M256" s="673" t="s">
        <v>604</v>
      </c>
    </row>
    <row r="257" spans="1:13" ht="17.100000000000001" customHeight="1" x14ac:dyDescent="0.15">
      <c r="A257" s="500">
        <v>14</v>
      </c>
      <c r="B257" s="749">
        <f t="shared" ref="B257:B295" si="6">B256</f>
        <v>28</v>
      </c>
      <c r="C257" s="680" t="s">
        <v>75</v>
      </c>
      <c r="D257" s="674">
        <v>65825.262499999997</v>
      </c>
      <c r="E257" s="674">
        <v>31320.630947923091</v>
      </c>
      <c r="F257" s="674">
        <v>34504.631552076906</v>
      </c>
      <c r="G257" s="674">
        <v>9100.2929641019673</v>
      </c>
      <c r="H257" s="674">
        <v>25404.33858797494</v>
      </c>
      <c r="I257" s="674">
        <v>3149.3388683285407</v>
      </c>
      <c r="J257" s="674">
        <v>22254.999719646399</v>
      </c>
      <c r="K257" s="674">
        <v>12541.821635858132</v>
      </c>
      <c r="L257" s="674">
        <v>9713.178083788267</v>
      </c>
      <c r="M257" s="673" t="s">
        <v>603</v>
      </c>
    </row>
    <row r="258" spans="1:13" ht="17.100000000000001" customHeight="1" x14ac:dyDescent="0.15">
      <c r="A258" s="500">
        <v>15</v>
      </c>
      <c r="B258" s="749">
        <f t="shared" si="6"/>
        <v>28</v>
      </c>
      <c r="C258" s="680" t="s">
        <v>76</v>
      </c>
      <c r="D258" s="674">
        <v>20932.019152166296</v>
      </c>
      <c r="E258" s="674">
        <v>11256.959301646619</v>
      </c>
      <c r="F258" s="674">
        <v>9675.0598505196776</v>
      </c>
      <c r="G258" s="674">
        <v>4526.6734789209386</v>
      </c>
      <c r="H258" s="674">
        <v>5148.3863715987391</v>
      </c>
      <c r="I258" s="674">
        <v>1435.4163792905154</v>
      </c>
      <c r="J258" s="674">
        <v>3712.9699923082235</v>
      </c>
      <c r="K258" s="674">
        <v>2207.9352968252001</v>
      </c>
      <c r="L258" s="674">
        <v>1505.0346954830234</v>
      </c>
      <c r="M258" s="673" t="s">
        <v>602</v>
      </c>
    </row>
    <row r="259" spans="1:13" ht="17.100000000000001" customHeight="1" x14ac:dyDescent="0.15">
      <c r="A259" s="500">
        <v>16</v>
      </c>
      <c r="B259" s="749">
        <f t="shared" si="6"/>
        <v>28</v>
      </c>
      <c r="C259" s="679" t="s">
        <v>77</v>
      </c>
      <c r="D259" s="674">
        <v>16654684.250774788</v>
      </c>
      <c r="E259" s="674">
        <v>9980188.7481121719</v>
      </c>
      <c r="F259" s="674">
        <v>6674495.5026626159</v>
      </c>
      <c r="G259" s="674">
        <v>1930352.1483591283</v>
      </c>
      <c r="H259" s="674">
        <v>4744143.3543034857</v>
      </c>
      <c r="I259" s="674">
        <v>725428.64440930064</v>
      </c>
      <c r="J259" s="674">
        <v>4018714.709894185</v>
      </c>
      <c r="K259" s="674">
        <v>2391681.6642697165</v>
      </c>
      <c r="L259" s="674">
        <v>1627033.0456244685</v>
      </c>
      <c r="M259" s="673" t="s">
        <v>601</v>
      </c>
    </row>
    <row r="260" spans="1:13" ht="17.100000000000001" customHeight="1" x14ac:dyDescent="0.15">
      <c r="A260" s="500">
        <v>17</v>
      </c>
      <c r="B260" s="749">
        <f t="shared" si="6"/>
        <v>28</v>
      </c>
      <c r="C260" s="680" t="s">
        <v>785</v>
      </c>
      <c r="D260" s="674">
        <v>2283125.7417534231</v>
      </c>
      <c r="E260" s="674">
        <v>1149750.1934634987</v>
      </c>
      <c r="F260" s="674">
        <v>1133375.5482899244</v>
      </c>
      <c r="G260" s="674">
        <v>130579.46091799562</v>
      </c>
      <c r="H260" s="674">
        <v>1002796.0873719287</v>
      </c>
      <c r="I260" s="1005" t="s">
        <v>535</v>
      </c>
      <c r="J260" s="1005" t="s">
        <v>535</v>
      </c>
      <c r="K260" s="1005" t="s">
        <v>535</v>
      </c>
      <c r="L260" s="1005" t="s">
        <v>535</v>
      </c>
      <c r="M260" s="673" t="s">
        <v>643</v>
      </c>
    </row>
    <row r="261" spans="1:13" ht="17.100000000000001" customHeight="1" x14ac:dyDescent="0.15">
      <c r="A261" s="500">
        <v>18</v>
      </c>
      <c r="B261" s="749">
        <f t="shared" si="6"/>
        <v>28</v>
      </c>
      <c r="C261" s="680" t="s">
        <v>169</v>
      </c>
      <c r="D261" s="674">
        <v>107551.58555003218</v>
      </c>
      <c r="E261" s="674">
        <v>65285.251847856627</v>
      </c>
      <c r="F261" s="674">
        <v>42266.333702175551</v>
      </c>
      <c r="G261" s="674">
        <v>15342.44150017573</v>
      </c>
      <c r="H261" s="674">
        <v>26923.892201999821</v>
      </c>
      <c r="I261" s="1005" t="s">
        <v>535</v>
      </c>
      <c r="J261" s="1005" t="s">
        <v>535</v>
      </c>
      <c r="K261" s="1005" t="s">
        <v>535</v>
      </c>
      <c r="L261" s="1005" t="s">
        <v>535</v>
      </c>
      <c r="M261" s="673" t="s">
        <v>644</v>
      </c>
    </row>
    <row r="262" spans="1:13" ht="17.100000000000001" customHeight="1" x14ac:dyDescent="0.15">
      <c r="A262" s="500">
        <v>19</v>
      </c>
      <c r="B262" s="749">
        <f t="shared" si="6"/>
        <v>28</v>
      </c>
      <c r="C262" s="1163" t="s">
        <v>170</v>
      </c>
      <c r="D262" s="674">
        <v>779746.33132605103</v>
      </c>
      <c r="E262" s="674">
        <v>507924.70195421239</v>
      </c>
      <c r="F262" s="674">
        <v>271821.62937183864</v>
      </c>
      <c r="G262" s="674">
        <v>48019.289388502162</v>
      </c>
      <c r="H262" s="674">
        <v>223802.33998333648</v>
      </c>
      <c r="I262" s="1005" t="s">
        <v>535</v>
      </c>
      <c r="J262" s="1005" t="s">
        <v>535</v>
      </c>
      <c r="K262" s="1005" t="s">
        <v>535</v>
      </c>
      <c r="L262" s="1005" t="s">
        <v>535</v>
      </c>
      <c r="M262" s="673" t="s">
        <v>1026</v>
      </c>
    </row>
    <row r="263" spans="1:13" ht="17.100000000000001" customHeight="1" x14ac:dyDescent="0.15">
      <c r="A263" s="500">
        <v>20</v>
      </c>
      <c r="B263" s="749">
        <f t="shared" si="6"/>
        <v>28</v>
      </c>
      <c r="C263" s="1163" t="s">
        <v>788</v>
      </c>
      <c r="D263" s="674">
        <v>1806121.5005167911</v>
      </c>
      <c r="E263" s="674">
        <v>965674.17831563344</v>
      </c>
      <c r="F263" s="674">
        <v>840447.32220115769</v>
      </c>
      <c r="G263" s="674">
        <v>266382.37508325907</v>
      </c>
      <c r="H263" s="674">
        <v>574064.94711789861</v>
      </c>
      <c r="I263" s="1005" t="s">
        <v>535</v>
      </c>
      <c r="J263" s="1005" t="s">
        <v>535</v>
      </c>
      <c r="K263" s="1005" t="s">
        <v>535</v>
      </c>
      <c r="L263" s="1005" t="s">
        <v>535</v>
      </c>
      <c r="M263" s="673" t="s">
        <v>645</v>
      </c>
    </row>
    <row r="264" spans="1:13" ht="17.100000000000001" customHeight="1" x14ac:dyDescent="0.15">
      <c r="A264" s="500">
        <v>21</v>
      </c>
      <c r="B264" s="749">
        <f t="shared" si="6"/>
        <v>28</v>
      </c>
      <c r="C264" s="1163" t="s">
        <v>789</v>
      </c>
      <c r="D264" s="674">
        <v>29256.325928048223</v>
      </c>
      <c r="E264" s="674">
        <v>21569.267807232773</v>
      </c>
      <c r="F264" s="674">
        <v>7687.0581208154508</v>
      </c>
      <c r="G264" s="674">
        <v>846.43558262785029</v>
      </c>
      <c r="H264" s="674">
        <v>6840.6225381876002</v>
      </c>
      <c r="I264" s="1005" t="s">
        <v>535</v>
      </c>
      <c r="J264" s="1005" t="s">
        <v>535</v>
      </c>
      <c r="K264" s="1005" t="s">
        <v>535</v>
      </c>
      <c r="L264" s="1005" t="s">
        <v>535</v>
      </c>
      <c r="M264" s="673" t="s">
        <v>646</v>
      </c>
    </row>
    <row r="265" spans="1:13" ht="17.100000000000001" customHeight="1" x14ac:dyDescent="0.15">
      <c r="A265" s="500">
        <v>22</v>
      </c>
      <c r="B265" s="749">
        <f t="shared" si="6"/>
        <v>28</v>
      </c>
      <c r="C265" s="1163" t="s">
        <v>790</v>
      </c>
      <c r="D265" s="674">
        <v>151685.93152972596</v>
      </c>
      <c r="E265" s="674">
        <v>86094.352438117174</v>
      </c>
      <c r="F265" s="674">
        <v>65591.579091608786</v>
      </c>
      <c r="G265" s="674">
        <v>20065.41746262708</v>
      </c>
      <c r="H265" s="674">
        <v>45526.161628981703</v>
      </c>
      <c r="I265" s="1005" t="s">
        <v>535</v>
      </c>
      <c r="J265" s="1005" t="s">
        <v>535</v>
      </c>
      <c r="K265" s="1005" t="s">
        <v>535</v>
      </c>
      <c r="L265" s="1005" t="s">
        <v>535</v>
      </c>
      <c r="M265" s="673" t="s">
        <v>647</v>
      </c>
    </row>
    <row r="266" spans="1:13" ht="17.100000000000001" customHeight="1" x14ac:dyDescent="0.15">
      <c r="A266" s="500">
        <v>23</v>
      </c>
      <c r="B266" s="749">
        <f t="shared" si="6"/>
        <v>28</v>
      </c>
      <c r="C266" s="1163" t="s">
        <v>171</v>
      </c>
      <c r="D266" s="674">
        <v>765777.64542741305</v>
      </c>
      <c r="E266" s="674">
        <v>566998.49062932271</v>
      </c>
      <c r="F266" s="674">
        <v>198779.15479809034</v>
      </c>
      <c r="G266" s="674">
        <v>46024.532085353327</v>
      </c>
      <c r="H266" s="674">
        <v>152754.62271273701</v>
      </c>
      <c r="I266" s="1005" t="s">
        <v>535</v>
      </c>
      <c r="J266" s="1005" t="s">
        <v>535</v>
      </c>
      <c r="K266" s="1005" t="s">
        <v>535</v>
      </c>
      <c r="L266" s="1005" t="s">
        <v>535</v>
      </c>
      <c r="M266" s="673" t="s">
        <v>648</v>
      </c>
    </row>
    <row r="267" spans="1:13" ht="17.100000000000001" customHeight="1" x14ac:dyDescent="0.15">
      <c r="A267" s="500">
        <v>24</v>
      </c>
      <c r="B267" s="749">
        <f t="shared" si="6"/>
        <v>28</v>
      </c>
      <c r="C267" s="1163" t="s">
        <v>172</v>
      </c>
      <c r="D267" s="674">
        <v>517952.77248841157</v>
      </c>
      <c r="E267" s="674">
        <v>302062.37836082769</v>
      </c>
      <c r="F267" s="674">
        <v>215890.39412758389</v>
      </c>
      <c r="G267" s="674">
        <v>33318.633987262212</v>
      </c>
      <c r="H267" s="674">
        <v>182571.76014032168</v>
      </c>
      <c r="I267" s="1005" t="s">
        <v>535</v>
      </c>
      <c r="J267" s="1005" t="s">
        <v>535</v>
      </c>
      <c r="K267" s="1005" t="s">
        <v>535</v>
      </c>
      <c r="L267" s="1005" t="s">
        <v>535</v>
      </c>
      <c r="M267" s="673" t="s">
        <v>1027</v>
      </c>
    </row>
    <row r="268" spans="1:13" ht="17.100000000000001" customHeight="1" x14ac:dyDescent="0.15">
      <c r="A268" s="500">
        <v>25</v>
      </c>
      <c r="B268" s="749">
        <f t="shared" si="6"/>
        <v>28</v>
      </c>
      <c r="C268" s="883" t="s">
        <v>1549</v>
      </c>
      <c r="D268" s="674">
        <v>1436212.6087567012</v>
      </c>
      <c r="E268" s="674">
        <v>855219.49925764627</v>
      </c>
      <c r="F268" s="674">
        <v>580993.10949905496</v>
      </c>
      <c r="G268" s="674">
        <v>176201.06046361724</v>
      </c>
      <c r="H268" s="674">
        <v>404792.04903543775</v>
      </c>
      <c r="I268" s="1005" t="s">
        <v>535</v>
      </c>
      <c r="J268" s="1005" t="s">
        <v>535</v>
      </c>
      <c r="K268" s="1005" t="s">
        <v>535</v>
      </c>
      <c r="L268" s="1005" t="s">
        <v>535</v>
      </c>
      <c r="M268" s="673" t="s">
        <v>1019</v>
      </c>
    </row>
    <row r="269" spans="1:13" ht="17.100000000000001" customHeight="1" x14ac:dyDescent="0.15">
      <c r="A269" s="500">
        <v>26</v>
      </c>
      <c r="B269" s="749">
        <f t="shared" si="6"/>
        <v>28</v>
      </c>
      <c r="C269" s="1163" t="s">
        <v>174</v>
      </c>
      <c r="D269" s="674">
        <v>303093.18103640719</v>
      </c>
      <c r="E269" s="674">
        <v>180314.12022428046</v>
      </c>
      <c r="F269" s="674">
        <v>122779.06081212673</v>
      </c>
      <c r="G269" s="674">
        <v>51029.391323413322</v>
      </c>
      <c r="H269" s="674">
        <v>71749.669488713407</v>
      </c>
      <c r="I269" s="1005" t="s">
        <v>535</v>
      </c>
      <c r="J269" s="1005" t="s">
        <v>535</v>
      </c>
      <c r="K269" s="1005" t="s">
        <v>535</v>
      </c>
      <c r="L269" s="1005" t="s">
        <v>535</v>
      </c>
      <c r="M269" s="673" t="s">
        <v>1028</v>
      </c>
    </row>
    <row r="270" spans="1:13" ht="17.100000000000001" customHeight="1" x14ac:dyDescent="0.15">
      <c r="A270" s="500">
        <v>27</v>
      </c>
      <c r="B270" s="749">
        <f t="shared" si="6"/>
        <v>28</v>
      </c>
      <c r="C270" s="1163" t="s">
        <v>795</v>
      </c>
      <c r="D270" s="674">
        <v>2088932.0683856148</v>
      </c>
      <c r="E270" s="674">
        <v>1320926.6118858466</v>
      </c>
      <c r="F270" s="674">
        <v>768005.45649976819</v>
      </c>
      <c r="G270" s="674">
        <v>419267.92560569855</v>
      </c>
      <c r="H270" s="674">
        <v>348737.53089406964</v>
      </c>
      <c r="I270" s="1005" t="s">
        <v>535</v>
      </c>
      <c r="J270" s="1005" t="s">
        <v>535</v>
      </c>
      <c r="K270" s="1005" t="s">
        <v>535</v>
      </c>
      <c r="L270" s="1005" t="s">
        <v>535</v>
      </c>
      <c r="M270" s="673" t="s">
        <v>1029</v>
      </c>
    </row>
    <row r="271" spans="1:13" ht="17.100000000000001" customHeight="1" x14ac:dyDescent="0.15">
      <c r="A271" s="500">
        <v>28</v>
      </c>
      <c r="B271" s="749">
        <f t="shared" si="6"/>
        <v>28</v>
      </c>
      <c r="C271" s="1163" t="s">
        <v>175</v>
      </c>
      <c r="D271" s="674">
        <v>313985.11040163651</v>
      </c>
      <c r="E271" s="674">
        <v>199923.5689160148</v>
      </c>
      <c r="F271" s="674">
        <v>114061.54148562171</v>
      </c>
      <c r="G271" s="674">
        <v>119653.09319146455</v>
      </c>
      <c r="H271" s="674">
        <v>-5591.5517058428377</v>
      </c>
      <c r="I271" s="1005" t="s">
        <v>535</v>
      </c>
      <c r="J271" s="1005" t="s">
        <v>535</v>
      </c>
      <c r="K271" s="1005" t="s">
        <v>535</v>
      </c>
      <c r="L271" s="1005" t="s">
        <v>535</v>
      </c>
      <c r="M271" s="673" t="s">
        <v>1030</v>
      </c>
    </row>
    <row r="272" spans="1:13" ht="17.100000000000001" customHeight="1" x14ac:dyDescent="0.15">
      <c r="A272" s="500">
        <v>29</v>
      </c>
      <c r="B272" s="749">
        <f t="shared" si="6"/>
        <v>28</v>
      </c>
      <c r="C272" s="1163" t="s">
        <v>176</v>
      </c>
      <c r="D272" s="674">
        <v>4576211.9156961376</v>
      </c>
      <c r="E272" s="674">
        <v>2875819.7364564408</v>
      </c>
      <c r="F272" s="674">
        <v>1700392.1792396968</v>
      </c>
      <c r="G272" s="674">
        <v>459106.38832480321</v>
      </c>
      <c r="H272" s="674">
        <v>1241285.7909148936</v>
      </c>
      <c r="I272" s="1005" t="s">
        <v>535</v>
      </c>
      <c r="J272" s="1005" t="s">
        <v>535</v>
      </c>
      <c r="K272" s="1005" t="s">
        <v>535</v>
      </c>
      <c r="L272" s="1005" t="s">
        <v>535</v>
      </c>
      <c r="M272" s="673" t="s">
        <v>649</v>
      </c>
    </row>
    <row r="273" spans="1:13" ht="17.100000000000001" customHeight="1" x14ac:dyDescent="0.15">
      <c r="A273" s="500">
        <v>30</v>
      </c>
      <c r="B273" s="749">
        <f t="shared" si="6"/>
        <v>28</v>
      </c>
      <c r="C273" s="1163" t="s">
        <v>177</v>
      </c>
      <c r="D273" s="674">
        <v>1495031.5319783925</v>
      </c>
      <c r="E273" s="674">
        <v>882626.3965552412</v>
      </c>
      <c r="F273" s="674">
        <v>612405.13542315131</v>
      </c>
      <c r="G273" s="674">
        <v>144515.70344232823</v>
      </c>
      <c r="H273" s="674">
        <v>467889.43198082311</v>
      </c>
      <c r="I273" s="1005" t="s">
        <v>535</v>
      </c>
      <c r="J273" s="1005" t="s">
        <v>535</v>
      </c>
      <c r="K273" s="1005" t="s">
        <v>535</v>
      </c>
      <c r="L273" s="1005" t="s">
        <v>535</v>
      </c>
      <c r="M273" s="673" t="s">
        <v>1022</v>
      </c>
    </row>
    <row r="274" spans="1:13" ht="17.100000000000001" customHeight="1" x14ac:dyDescent="0.15">
      <c r="A274" s="500">
        <v>31</v>
      </c>
      <c r="B274" s="749">
        <f t="shared" si="6"/>
        <v>28</v>
      </c>
      <c r="C274" s="883" t="s">
        <v>1548</v>
      </c>
      <c r="D274" s="674">
        <v>670452.69518510147</v>
      </c>
      <c r="E274" s="674">
        <v>315681.46968494507</v>
      </c>
      <c r="F274" s="674">
        <v>354771.2255001564</v>
      </c>
      <c r="G274" s="674">
        <v>135339.2548330671</v>
      </c>
      <c r="H274" s="674">
        <v>219431.97066708931</v>
      </c>
      <c r="I274" s="674">
        <v>27476.631809550818</v>
      </c>
      <c r="J274" s="674">
        <v>191955.33885753847</v>
      </c>
      <c r="K274" s="674">
        <v>114981.97367441628</v>
      </c>
      <c r="L274" s="674">
        <v>76973.365183122194</v>
      </c>
      <c r="M274" s="673" t="s">
        <v>596</v>
      </c>
    </row>
    <row r="275" spans="1:13" ht="17.100000000000001" customHeight="1" x14ac:dyDescent="0.15">
      <c r="A275" s="500">
        <v>32</v>
      </c>
      <c r="B275" s="749">
        <f t="shared" si="6"/>
        <v>28</v>
      </c>
      <c r="C275" s="1163" t="s">
        <v>78</v>
      </c>
      <c r="D275" s="674">
        <v>1639837.452363044</v>
      </c>
      <c r="E275" s="674">
        <v>873441.3546687871</v>
      </c>
      <c r="F275" s="674">
        <v>766396.09769425693</v>
      </c>
      <c r="G275" s="674">
        <v>74398.271404349594</v>
      </c>
      <c r="H275" s="674">
        <v>691997.82628990733</v>
      </c>
      <c r="I275" s="674">
        <v>56299.124172670112</v>
      </c>
      <c r="J275" s="674">
        <v>635698.70211723726</v>
      </c>
      <c r="K275" s="674">
        <v>463097.85012013902</v>
      </c>
      <c r="L275" s="674">
        <v>172600.85199709825</v>
      </c>
      <c r="M275" s="673" t="s">
        <v>600</v>
      </c>
    </row>
    <row r="276" spans="1:13" ht="17.100000000000001" customHeight="1" x14ac:dyDescent="0.15">
      <c r="A276" s="500">
        <v>33</v>
      </c>
      <c r="B276" s="749">
        <f t="shared" si="6"/>
        <v>28</v>
      </c>
      <c r="C276" s="680" t="s">
        <v>79</v>
      </c>
      <c r="D276" s="674">
        <v>2578835.8415395296</v>
      </c>
      <c r="E276" s="674">
        <v>994935.90847906261</v>
      </c>
      <c r="F276" s="674">
        <v>1583899.933060467</v>
      </c>
      <c r="G276" s="674">
        <v>197086.68669039977</v>
      </c>
      <c r="H276" s="674">
        <v>1386813.2463700674</v>
      </c>
      <c r="I276" s="674">
        <v>144282.48671191398</v>
      </c>
      <c r="J276" s="674">
        <v>1242530.7596581534</v>
      </c>
      <c r="K276" s="674">
        <v>848455.11787296378</v>
      </c>
      <c r="L276" s="674">
        <v>394075.64178518963</v>
      </c>
      <c r="M276" s="673" t="s">
        <v>599</v>
      </c>
    </row>
    <row r="277" spans="1:13" ht="17.100000000000001" customHeight="1" x14ac:dyDescent="0.15">
      <c r="A277" s="500">
        <v>34</v>
      </c>
      <c r="B277" s="749">
        <f t="shared" si="6"/>
        <v>28</v>
      </c>
      <c r="C277" s="679" t="s">
        <v>1007</v>
      </c>
      <c r="D277" s="674">
        <v>1461946.4794151159</v>
      </c>
      <c r="E277" s="674">
        <v>493958.99933052377</v>
      </c>
      <c r="F277" s="674">
        <v>967987.48008459213</v>
      </c>
      <c r="G277" s="674">
        <v>237668.15663971475</v>
      </c>
      <c r="H277" s="674">
        <v>730319.3234448774</v>
      </c>
      <c r="I277" s="674">
        <v>86918.727904694577</v>
      </c>
      <c r="J277" s="674">
        <v>643400.59554018278</v>
      </c>
      <c r="K277" s="674">
        <v>488608.45519329113</v>
      </c>
      <c r="L277" s="674">
        <v>154792.14034689165</v>
      </c>
      <c r="M277" s="673" t="s">
        <v>1031</v>
      </c>
    </row>
    <row r="278" spans="1:13" ht="17.100000000000001" customHeight="1" x14ac:dyDescent="0.15">
      <c r="A278" s="500">
        <v>35</v>
      </c>
      <c r="B278" s="749">
        <f t="shared" si="6"/>
        <v>28</v>
      </c>
      <c r="C278" s="680" t="s">
        <v>1008</v>
      </c>
      <c r="D278" s="674">
        <v>942873.01190800278</v>
      </c>
      <c r="E278" s="674">
        <v>527337.0514590696</v>
      </c>
      <c r="F278" s="674">
        <v>415535.96044893318</v>
      </c>
      <c r="G278" s="674">
        <v>57753.65713310022</v>
      </c>
      <c r="H278" s="674">
        <v>357782.30331583298</v>
      </c>
      <c r="I278" s="674">
        <v>34162.011609002424</v>
      </c>
      <c r="J278" s="674">
        <v>323620.29170683055</v>
      </c>
      <c r="K278" s="674">
        <v>232799.16167144361</v>
      </c>
      <c r="L278" s="674">
        <v>90821.130035386945</v>
      </c>
      <c r="M278" s="673" t="s">
        <v>1032</v>
      </c>
    </row>
    <row r="279" spans="1:13" ht="17.100000000000001" customHeight="1" x14ac:dyDescent="0.15">
      <c r="A279" s="500">
        <v>36</v>
      </c>
      <c r="B279" s="749">
        <f t="shared" si="6"/>
        <v>28</v>
      </c>
      <c r="C279" s="680" t="s">
        <v>1009</v>
      </c>
      <c r="D279" s="674">
        <v>803201.47713325208</v>
      </c>
      <c r="E279" s="674">
        <v>404859.47340593993</v>
      </c>
      <c r="F279" s="674">
        <v>398342.00372731214</v>
      </c>
      <c r="G279" s="674">
        <v>126159.11252064093</v>
      </c>
      <c r="H279" s="674">
        <v>272182.89120667119</v>
      </c>
      <c r="I279" s="674">
        <v>29680.449831281177</v>
      </c>
      <c r="J279" s="674">
        <v>242502.44137539002</v>
      </c>
      <c r="K279" s="674">
        <v>142463.14051910385</v>
      </c>
      <c r="L279" s="674">
        <v>100039.30085628617</v>
      </c>
      <c r="M279" s="673" t="s">
        <v>1030</v>
      </c>
    </row>
    <row r="280" spans="1:13" ht="17.100000000000001" customHeight="1" x14ac:dyDescent="0.15">
      <c r="A280" s="500">
        <v>37</v>
      </c>
      <c r="B280" s="749">
        <f t="shared" si="6"/>
        <v>28</v>
      </c>
      <c r="C280" s="680" t="s">
        <v>1010</v>
      </c>
      <c r="D280" s="674">
        <v>917901.11413799389</v>
      </c>
      <c r="E280" s="674">
        <v>330768.25580593542</v>
      </c>
      <c r="F280" s="674">
        <v>587132.85833205841</v>
      </c>
      <c r="G280" s="674">
        <v>66303.188930707605</v>
      </c>
      <c r="H280" s="674">
        <v>520829.66940135078</v>
      </c>
      <c r="I280" s="674">
        <v>8612.0757218517174</v>
      </c>
      <c r="J280" s="674">
        <v>512217.59367949906</v>
      </c>
      <c r="K280" s="674">
        <v>213932.69939719856</v>
      </c>
      <c r="L280" s="674">
        <v>298284.89428230049</v>
      </c>
      <c r="M280" s="673" t="s">
        <v>598</v>
      </c>
    </row>
    <row r="281" spans="1:13" ht="17.100000000000001" customHeight="1" x14ac:dyDescent="0.15">
      <c r="A281" s="500">
        <v>38</v>
      </c>
      <c r="B281" s="749">
        <f t="shared" si="6"/>
        <v>28</v>
      </c>
      <c r="C281" s="680" t="s">
        <v>1551</v>
      </c>
      <c r="D281" s="674">
        <v>2096926.295606178</v>
      </c>
      <c r="E281" s="674">
        <v>366922.49704528344</v>
      </c>
      <c r="F281" s="674">
        <v>1730003.7985608946</v>
      </c>
      <c r="G281" s="674">
        <v>703872.65665010433</v>
      </c>
      <c r="H281" s="674">
        <v>1026131.1419107902</v>
      </c>
      <c r="I281" s="674">
        <v>140104.95928443884</v>
      </c>
      <c r="J281" s="674">
        <v>886026.18262635136</v>
      </c>
      <c r="K281" s="674">
        <v>89036.73109158907</v>
      </c>
      <c r="L281" s="674">
        <v>796989.45153476228</v>
      </c>
      <c r="M281" s="673" t="s">
        <v>597</v>
      </c>
    </row>
    <row r="282" spans="1:13" ht="17.100000000000001" customHeight="1" x14ac:dyDescent="0.15">
      <c r="A282" s="500">
        <v>39</v>
      </c>
      <c r="B282" s="749">
        <f t="shared" si="6"/>
        <v>28</v>
      </c>
      <c r="C282" s="1298" t="s">
        <v>1550</v>
      </c>
      <c r="D282" s="674">
        <v>1517107.3465372908</v>
      </c>
      <c r="E282" s="674">
        <v>481641.23872420704</v>
      </c>
      <c r="F282" s="674">
        <v>1035466.1078130838</v>
      </c>
      <c r="G282" s="674">
        <v>127061.82103051819</v>
      </c>
      <c r="H282" s="674">
        <v>908404.28678256564</v>
      </c>
      <c r="I282" s="674">
        <v>73191.489107521556</v>
      </c>
      <c r="J282" s="674">
        <v>835212.79767504404</v>
      </c>
      <c r="K282" s="674">
        <v>507038.58415439847</v>
      </c>
      <c r="L282" s="674">
        <v>328174.21352064557</v>
      </c>
      <c r="M282" s="673" t="s">
        <v>1033</v>
      </c>
    </row>
    <row r="283" spans="1:13" ht="17.100000000000001" customHeight="1" x14ac:dyDescent="0.15">
      <c r="A283" s="500">
        <v>40</v>
      </c>
      <c r="B283" s="749">
        <f t="shared" si="6"/>
        <v>28</v>
      </c>
      <c r="C283" s="680" t="s">
        <v>1011</v>
      </c>
      <c r="D283" s="674">
        <v>792286.28190483165</v>
      </c>
      <c r="E283" s="674">
        <v>191636.8207170284</v>
      </c>
      <c r="F283" s="674">
        <v>600649.46118780319</v>
      </c>
      <c r="G283" s="674">
        <v>198938.99407199028</v>
      </c>
      <c r="H283" s="674">
        <v>401710.46711581293</v>
      </c>
      <c r="I283" s="674">
        <v>1066.752579516404</v>
      </c>
      <c r="J283" s="674">
        <v>400643.71453629655</v>
      </c>
      <c r="K283" s="674">
        <v>400643.71453629655</v>
      </c>
      <c r="L283" s="674">
        <v>0</v>
      </c>
      <c r="M283" s="673" t="s">
        <v>1020</v>
      </c>
    </row>
    <row r="284" spans="1:13" ht="17.100000000000001" customHeight="1" x14ac:dyDescent="0.15">
      <c r="A284" s="500">
        <v>41</v>
      </c>
      <c r="B284" s="749">
        <f t="shared" si="6"/>
        <v>28</v>
      </c>
      <c r="C284" s="680" t="s">
        <v>1012</v>
      </c>
      <c r="D284" s="674">
        <v>549063.35929265164</v>
      </c>
      <c r="E284" s="674">
        <v>80392.232762486325</v>
      </c>
      <c r="F284" s="674">
        <v>468671.12653016532</v>
      </c>
      <c r="G284" s="674">
        <v>109069.6689227514</v>
      </c>
      <c r="H284" s="674">
        <v>359601.45760741393</v>
      </c>
      <c r="I284" s="674">
        <v>2854.4277496367845</v>
      </c>
      <c r="J284" s="674">
        <v>356747.02985777718</v>
      </c>
      <c r="K284" s="674">
        <v>362252.51179138472</v>
      </c>
      <c r="L284" s="674">
        <v>-5505.4819336075452</v>
      </c>
      <c r="M284" s="673" t="s">
        <v>1021</v>
      </c>
    </row>
    <row r="285" spans="1:13" ht="17.100000000000001" customHeight="1" x14ac:dyDescent="0.15">
      <c r="A285" s="500">
        <v>42</v>
      </c>
      <c r="B285" s="749">
        <f t="shared" si="6"/>
        <v>28</v>
      </c>
      <c r="C285" s="680" t="s">
        <v>1013</v>
      </c>
      <c r="D285" s="674">
        <v>1822312.0694679238</v>
      </c>
      <c r="E285" s="674">
        <v>585843.02777669451</v>
      </c>
      <c r="F285" s="674">
        <v>1236469.0416912292</v>
      </c>
      <c r="G285" s="674">
        <v>136499.93224622487</v>
      </c>
      <c r="H285" s="674">
        <v>1099969.1094450043</v>
      </c>
      <c r="I285" s="674">
        <v>-9331.3551342354931</v>
      </c>
      <c r="J285" s="674">
        <v>1109300.4645792397</v>
      </c>
      <c r="K285" s="674">
        <v>833493.91639176069</v>
      </c>
      <c r="L285" s="674">
        <v>275806.54818747903</v>
      </c>
      <c r="M285" s="673" t="s">
        <v>1034</v>
      </c>
    </row>
    <row r="286" spans="1:13" ht="17.100000000000001" customHeight="1" x14ac:dyDescent="0.15">
      <c r="A286" s="500">
        <v>43</v>
      </c>
      <c r="B286" s="749">
        <f t="shared" si="6"/>
        <v>28</v>
      </c>
      <c r="C286" s="679" t="s">
        <v>1014</v>
      </c>
      <c r="D286" s="1164">
        <v>1033785.9632933271</v>
      </c>
      <c r="E286" s="674">
        <v>433386.16627200338</v>
      </c>
      <c r="F286" s="1231">
        <v>600399.79702132381</v>
      </c>
      <c r="G286" s="1164">
        <v>120899.18745704493</v>
      </c>
      <c r="H286" s="674">
        <v>479500.60956427886</v>
      </c>
      <c r="I286" s="674">
        <v>60878.144735375092</v>
      </c>
      <c r="J286" s="674">
        <v>418622.46482890379</v>
      </c>
      <c r="K286" s="674">
        <v>337093.60495810182</v>
      </c>
      <c r="L286" s="674">
        <v>81528.859870801971</v>
      </c>
      <c r="M286" s="673" t="s">
        <v>1035</v>
      </c>
    </row>
    <row r="287" spans="1:13" ht="17.100000000000001" customHeight="1" x14ac:dyDescent="0.15">
      <c r="A287" s="500">
        <v>44</v>
      </c>
      <c r="B287" s="749">
        <f t="shared" si="6"/>
        <v>28</v>
      </c>
      <c r="C287" s="1246" t="s">
        <v>1293</v>
      </c>
      <c r="D287" s="675">
        <v>33816236.356648259</v>
      </c>
      <c r="E287" s="1217">
        <v>16237339.319146676</v>
      </c>
      <c r="F287" s="1232">
        <v>17578897.037501588</v>
      </c>
      <c r="G287" s="675">
        <v>4275168.6849732716</v>
      </c>
      <c r="H287" s="1169">
        <v>13303728.352528313</v>
      </c>
      <c r="I287" s="1169">
        <v>1379242.9177675329</v>
      </c>
      <c r="J287" s="1169">
        <v>11924485.434760779</v>
      </c>
      <c r="K287" s="1169">
        <v>7475631.6143481182</v>
      </c>
      <c r="L287" s="1169">
        <v>4448853.8204126619</v>
      </c>
      <c r="M287" s="1245" t="s">
        <v>595</v>
      </c>
    </row>
    <row r="288" spans="1:13" ht="17.100000000000001" customHeight="1" x14ac:dyDescent="0.15">
      <c r="A288" s="500">
        <v>45</v>
      </c>
      <c r="B288" s="749">
        <f t="shared" si="6"/>
        <v>28</v>
      </c>
      <c r="C288" s="679" t="s">
        <v>1294</v>
      </c>
      <c r="D288" s="1219">
        <v>263887.63172024314</v>
      </c>
      <c r="E288" s="1005" t="s">
        <v>535</v>
      </c>
      <c r="F288" s="1233">
        <v>263887.63172024314</v>
      </c>
      <c r="G288" s="1005" t="s">
        <v>535</v>
      </c>
      <c r="H288" s="1238">
        <v>263887.63172024314</v>
      </c>
      <c r="I288" s="1238">
        <v>263887.63172024314</v>
      </c>
      <c r="J288" s="1005" t="s">
        <v>535</v>
      </c>
      <c r="K288" s="1005" t="s">
        <v>535</v>
      </c>
      <c r="L288" s="1005" t="s">
        <v>535</v>
      </c>
      <c r="M288" s="678" t="s">
        <v>594</v>
      </c>
    </row>
    <row r="289" spans="1:13" ht="17.100000000000001" customHeight="1" x14ac:dyDescent="0.15">
      <c r="A289" s="500">
        <v>46</v>
      </c>
      <c r="B289" s="749">
        <f t="shared" si="6"/>
        <v>28</v>
      </c>
      <c r="C289" s="679" t="s">
        <v>1295</v>
      </c>
      <c r="D289" s="1220">
        <v>204030.45824268978</v>
      </c>
      <c r="E289" s="1005" t="s">
        <v>535</v>
      </c>
      <c r="F289" s="1234">
        <v>204030.45824268978</v>
      </c>
      <c r="G289" s="1005" t="s">
        <v>535</v>
      </c>
      <c r="H289" s="1231">
        <v>204030.45824268978</v>
      </c>
      <c r="I289" s="1231">
        <v>204030.45824268978</v>
      </c>
      <c r="J289" s="1005" t="s">
        <v>535</v>
      </c>
      <c r="K289" s="1005" t="s">
        <v>535</v>
      </c>
      <c r="L289" s="1005" t="s">
        <v>535</v>
      </c>
      <c r="M289" s="678" t="s">
        <v>593</v>
      </c>
    </row>
    <row r="290" spans="1:13" ht="17.100000000000001" customHeight="1" x14ac:dyDescent="0.15">
      <c r="A290" s="500">
        <v>47</v>
      </c>
      <c r="B290" s="749">
        <f t="shared" si="6"/>
        <v>28</v>
      </c>
      <c r="C290" s="1246" t="s">
        <v>592</v>
      </c>
      <c r="D290" s="675">
        <v>33876093.530125812</v>
      </c>
      <c r="E290" s="1217">
        <v>16237339.319146676</v>
      </c>
      <c r="F290" s="1237">
        <v>17638754.210979145</v>
      </c>
      <c r="G290" s="1217">
        <v>4275168.6849732716</v>
      </c>
      <c r="H290" s="1164">
        <v>13363585.526005866</v>
      </c>
      <c r="I290" s="1217">
        <v>1439100.0912450864</v>
      </c>
      <c r="J290" s="1169">
        <v>11924485.434760779</v>
      </c>
      <c r="K290" s="1169">
        <v>7475631.6143481182</v>
      </c>
      <c r="L290" s="1169">
        <v>4448853.8204126619</v>
      </c>
      <c r="M290" s="1170" t="s">
        <v>591</v>
      </c>
    </row>
    <row r="291" spans="1:13" ht="17.100000000000001" customHeight="1" x14ac:dyDescent="0.15">
      <c r="A291" s="500">
        <v>48</v>
      </c>
      <c r="B291" s="749">
        <f t="shared" si="6"/>
        <v>28</v>
      </c>
      <c r="C291" s="1247" t="s">
        <v>1015</v>
      </c>
      <c r="D291" s="1157"/>
      <c r="E291" s="1157"/>
      <c r="F291" s="1157"/>
      <c r="G291" s="1157"/>
      <c r="H291" s="1157"/>
      <c r="I291" s="1157"/>
      <c r="J291" s="1157"/>
      <c r="K291" s="1157"/>
      <c r="L291" s="1160"/>
      <c r="M291" s="1162"/>
    </row>
    <row r="292" spans="1:13" ht="17.100000000000001" customHeight="1" x14ac:dyDescent="0.15">
      <c r="A292" s="500">
        <v>49</v>
      </c>
      <c r="B292" s="749">
        <f t="shared" si="6"/>
        <v>28</v>
      </c>
      <c r="C292" s="1161" t="s">
        <v>1016</v>
      </c>
      <c r="D292" s="674">
        <v>31973523.107515574</v>
      </c>
      <c r="E292" s="674">
        <v>15797000.749718504</v>
      </c>
      <c r="F292" s="674">
        <v>16176522.357797077</v>
      </c>
      <c r="G292" s="674">
        <v>3867398.6357982862</v>
      </c>
      <c r="H292" s="674">
        <v>12309123.721998787</v>
      </c>
      <c r="I292" s="674">
        <v>1370509.9907202197</v>
      </c>
      <c r="J292" s="674">
        <v>10938613.731278565</v>
      </c>
      <c r="K292" s="674">
        <v>6489759.9108659038</v>
      </c>
      <c r="L292" s="674">
        <v>4448853.8204126619</v>
      </c>
      <c r="M292" s="1162" t="s">
        <v>1023</v>
      </c>
    </row>
    <row r="293" spans="1:13" ht="17.100000000000001" customHeight="1" x14ac:dyDescent="0.15">
      <c r="A293" s="500">
        <v>50</v>
      </c>
      <c r="B293" s="749">
        <f t="shared" si="6"/>
        <v>28</v>
      </c>
      <c r="C293" s="1165" t="s">
        <v>1017</v>
      </c>
      <c r="D293" s="674">
        <v>1478512.0697107152</v>
      </c>
      <c r="E293" s="674">
        <v>346970.59272411233</v>
      </c>
      <c r="F293" s="674">
        <v>1131541.4769866029</v>
      </c>
      <c r="G293" s="674">
        <v>362632.11598779669</v>
      </c>
      <c r="H293" s="674">
        <v>768909.36099880619</v>
      </c>
      <c r="I293" s="674">
        <v>1801.9856850059643</v>
      </c>
      <c r="J293" s="674">
        <v>767107.37531380018</v>
      </c>
      <c r="K293" s="674">
        <v>767107.37531380018</v>
      </c>
      <c r="L293" s="674">
        <v>0</v>
      </c>
      <c r="M293" s="1167" t="s">
        <v>1024</v>
      </c>
    </row>
    <row r="294" spans="1:13" ht="17.100000000000001" customHeight="1" x14ac:dyDescent="0.15">
      <c r="A294" s="500">
        <v>51</v>
      </c>
      <c r="B294" s="749">
        <f t="shared" si="6"/>
        <v>28</v>
      </c>
      <c r="C294" s="1165" t="s">
        <v>1018</v>
      </c>
      <c r="D294" s="1218">
        <v>364201.17942196853</v>
      </c>
      <c r="E294" s="1218">
        <v>93367.97670405879</v>
      </c>
      <c r="F294" s="1218">
        <v>270833.20271790971</v>
      </c>
      <c r="G294" s="1218">
        <v>45137.933187188522</v>
      </c>
      <c r="H294" s="1218">
        <v>225695.26953072118</v>
      </c>
      <c r="I294" s="1218">
        <v>6930.9413623070795</v>
      </c>
      <c r="J294" s="1218">
        <v>218764.3281684141</v>
      </c>
      <c r="K294" s="1218">
        <v>218764.3281684141</v>
      </c>
      <c r="L294" s="1218">
        <v>0</v>
      </c>
      <c r="M294" s="1167" t="s">
        <v>1025</v>
      </c>
    </row>
    <row r="295" spans="1:13" ht="17.100000000000001" customHeight="1" x14ac:dyDescent="0.15">
      <c r="A295" s="500">
        <v>52</v>
      </c>
      <c r="B295" s="749">
        <f t="shared" si="6"/>
        <v>28</v>
      </c>
      <c r="C295" s="1248" t="s">
        <v>1293</v>
      </c>
      <c r="D295" s="675">
        <v>33816236.356648259</v>
      </c>
      <c r="E295" s="675">
        <v>16237339.319146676</v>
      </c>
      <c r="F295" s="675">
        <v>17578897.037501592</v>
      </c>
      <c r="G295" s="675">
        <v>4275168.6849732716</v>
      </c>
      <c r="H295" s="675">
        <v>13303728.352528313</v>
      </c>
      <c r="I295" s="675">
        <v>1379242.9177675329</v>
      </c>
      <c r="J295" s="675">
        <v>11924485.434760779</v>
      </c>
      <c r="K295" s="675">
        <v>7475631.6143481182</v>
      </c>
      <c r="L295" s="675">
        <v>4448853.8204126619</v>
      </c>
      <c r="M295" s="1249" t="s">
        <v>595</v>
      </c>
    </row>
    <row r="296" spans="1:13" ht="17.100000000000001" customHeight="1" x14ac:dyDescent="0.15">
      <c r="A296" s="500"/>
      <c r="C296" s="1156"/>
      <c r="D296" s="1027"/>
      <c r="E296" s="1027"/>
      <c r="F296" s="1027"/>
      <c r="G296" s="1027"/>
      <c r="H296" s="1027"/>
      <c r="I296" s="1027"/>
      <c r="J296" s="1027"/>
      <c r="K296" s="1027"/>
      <c r="L296" s="1027"/>
      <c r="M296" s="1028"/>
    </row>
    <row r="297" spans="1:13" ht="17.100000000000001" customHeight="1" x14ac:dyDescent="0.15">
      <c r="A297" s="500"/>
      <c r="C297" s="1026"/>
      <c r="D297" s="1027"/>
      <c r="E297" s="1027"/>
      <c r="F297" s="1027"/>
      <c r="G297" s="1027"/>
      <c r="H297" s="1027"/>
      <c r="I297" s="1027"/>
      <c r="J297" s="1027"/>
      <c r="K297" s="1027"/>
      <c r="L297" s="1027"/>
      <c r="M297" s="1028"/>
    </row>
    <row r="298" spans="1:13" ht="17.100000000000001" customHeight="1" x14ac:dyDescent="0.15">
      <c r="B298" s="748">
        <f>B249+1</f>
        <v>29</v>
      </c>
      <c r="C298" s="727" t="s">
        <v>2158</v>
      </c>
      <c r="D298" s="285"/>
      <c r="E298" s="285"/>
      <c r="F298" s="285"/>
      <c r="G298" s="285"/>
      <c r="H298" s="285"/>
      <c r="I298" s="285"/>
      <c r="J298" s="285"/>
      <c r="K298" s="110"/>
      <c r="L298" s="285"/>
      <c r="M298" s="286" t="s">
        <v>607</v>
      </c>
    </row>
    <row r="299" spans="1:13" ht="17.100000000000001" customHeight="1" x14ac:dyDescent="0.15">
      <c r="B299" s="748">
        <f>B250+1</f>
        <v>2017</v>
      </c>
      <c r="C299" s="2553"/>
      <c r="D299" s="668" t="s">
        <v>608</v>
      </c>
      <c r="E299" s="669"/>
      <c r="F299" s="668" t="s">
        <v>1404</v>
      </c>
      <c r="G299" s="669"/>
      <c r="H299" s="668" t="s">
        <v>1404</v>
      </c>
      <c r="I299" s="670" t="s">
        <v>1443</v>
      </c>
      <c r="J299" s="668" t="s">
        <v>609</v>
      </c>
      <c r="K299" s="671"/>
      <c r="L299" s="671"/>
      <c r="M299" s="672"/>
    </row>
    <row r="300" spans="1:13" ht="17.100000000000001" customHeight="1" x14ac:dyDescent="0.15">
      <c r="A300" s="122">
        <f>IF(B300&lt;10,DBCS(B300),B300)</f>
        <v>29</v>
      </c>
      <c r="B300" s="2399">
        <f>B299-$B$1</f>
        <v>29</v>
      </c>
      <c r="C300" s="2554"/>
      <c r="D300" s="668" t="s">
        <v>1403</v>
      </c>
      <c r="E300" s="668" t="s">
        <v>1402</v>
      </c>
      <c r="F300" s="668" t="s">
        <v>1400</v>
      </c>
      <c r="G300" s="2818" t="s">
        <v>1442</v>
      </c>
      <c r="H300" s="668" t="s">
        <v>1400</v>
      </c>
      <c r="I300" s="670" t="s">
        <v>1444</v>
      </c>
      <c r="J300" s="668" t="s">
        <v>612</v>
      </c>
      <c r="K300" s="668" t="s">
        <v>640</v>
      </c>
      <c r="L300" s="668" t="s">
        <v>1065</v>
      </c>
      <c r="M300" s="673"/>
    </row>
    <row r="301" spans="1:13" ht="17.100000000000001" customHeight="1" x14ac:dyDescent="0.15">
      <c r="A301" s="122" t="str">
        <f>IF(B301&lt;10,DBCS(B301),B301)</f>
        <v>－１</v>
      </c>
      <c r="B301" s="2399">
        <f>B299-$B$2</f>
        <v>-1</v>
      </c>
      <c r="C301" s="2554" t="s">
        <v>610</v>
      </c>
      <c r="D301" s="668" t="s">
        <v>1066</v>
      </c>
      <c r="E301" s="669"/>
      <c r="F301" s="668" t="s">
        <v>1067</v>
      </c>
      <c r="G301" s="2819"/>
      <c r="H301" s="668" t="s">
        <v>1068</v>
      </c>
      <c r="I301" s="670" t="s">
        <v>1445</v>
      </c>
      <c r="J301" s="668" t="s">
        <v>1069</v>
      </c>
      <c r="K301" s="669"/>
      <c r="L301" s="668" t="s">
        <v>606</v>
      </c>
      <c r="M301" s="672" t="s">
        <v>1422</v>
      </c>
    </row>
    <row r="302" spans="1:13" ht="17.100000000000001" customHeight="1" x14ac:dyDescent="0.15">
      <c r="C302" s="2555"/>
      <c r="D302" s="669"/>
      <c r="E302" s="669"/>
      <c r="F302" s="674" t="s">
        <v>1561</v>
      </c>
      <c r="G302" s="669"/>
      <c r="H302" s="674" t="s">
        <v>1562</v>
      </c>
      <c r="I302" s="670" t="s">
        <v>1446</v>
      </c>
      <c r="J302" s="674" t="s">
        <v>1563</v>
      </c>
      <c r="K302" s="669"/>
      <c r="L302" s="674" t="s">
        <v>1564</v>
      </c>
      <c r="M302" s="672"/>
    </row>
    <row r="303" spans="1:13" ht="17.100000000000001" customHeight="1" x14ac:dyDescent="0.15">
      <c r="C303" s="2556"/>
      <c r="D303" s="675" t="s">
        <v>1552</v>
      </c>
      <c r="E303" s="675" t="s">
        <v>1553</v>
      </c>
      <c r="F303" s="675" t="s">
        <v>1554</v>
      </c>
      <c r="G303" s="675" t="s">
        <v>1555</v>
      </c>
      <c r="H303" s="675" t="s">
        <v>1556</v>
      </c>
      <c r="I303" s="675" t="s">
        <v>1557</v>
      </c>
      <c r="J303" s="675" t="s">
        <v>1558</v>
      </c>
      <c r="K303" s="675" t="s">
        <v>1559</v>
      </c>
      <c r="L303" s="675" t="s">
        <v>1560</v>
      </c>
      <c r="M303" s="676"/>
    </row>
    <row r="304" spans="1:13" ht="17.100000000000001" customHeight="1" x14ac:dyDescent="0.15">
      <c r="A304" s="500">
        <v>12</v>
      </c>
      <c r="B304" s="749">
        <f>B298</f>
        <v>29</v>
      </c>
      <c r="C304" s="679" t="s">
        <v>73</v>
      </c>
      <c r="D304" s="674">
        <v>227830.52048155948</v>
      </c>
      <c r="E304" s="674">
        <v>122255.03136131862</v>
      </c>
      <c r="F304" s="674">
        <v>105575.48912024086</v>
      </c>
      <c r="G304" s="674">
        <v>35779.543911903493</v>
      </c>
      <c r="H304" s="674">
        <v>69795.945208337362</v>
      </c>
      <c r="I304" s="674">
        <v>-7642.9832952096094</v>
      </c>
      <c r="J304" s="674">
        <v>77438.928503546966</v>
      </c>
      <c r="K304" s="674">
        <v>31689.225592910294</v>
      </c>
      <c r="L304" s="674">
        <v>45749.702910636668</v>
      </c>
      <c r="M304" s="673" t="s">
        <v>605</v>
      </c>
    </row>
    <row r="305" spans="1:13" ht="17.100000000000001" customHeight="1" x14ac:dyDescent="0.15">
      <c r="A305" s="500">
        <v>13</v>
      </c>
      <c r="B305" s="749">
        <f>B304</f>
        <v>29</v>
      </c>
      <c r="C305" s="680" t="s">
        <v>74</v>
      </c>
      <c r="D305" s="674">
        <v>17322.098400901486</v>
      </c>
      <c r="E305" s="674">
        <v>8724.1534163391389</v>
      </c>
      <c r="F305" s="674">
        <v>8597.9449845623476</v>
      </c>
      <c r="G305" s="674">
        <v>2264.7697273149624</v>
      </c>
      <c r="H305" s="674">
        <v>6333.1752572473852</v>
      </c>
      <c r="I305" s="674">
        <v>826.20700110541611</v>
      </c>
      <c r="J305" s="674">
        <v>5506.9682561419686</v>
      </c>
      <c r="K305" s="674">
        <v>4681.9055002939403</v>
      </c>
      <c r="L305" s="674">
        <v>825.06275584802825</v>
      </c>
      <c r="M305" s="673" t="s">
        <v>604</v>
      </c>
    </row>
    <row r="306" spans="1:13" ht="17.100000000000001" customHeight="1" x14ac:dyDescent="0.15">
      <c r="A306" s="500">
        <v>14</v>
      </c>
      <c r="B306" s="749">
        <f t="shared" ref="B306:B344" si="7">B305</f>
        <v>29</v>
      </c>
      <c r="C306" s="680" t="s">
        <v>75</v>
      </c>
      <c r="D306" s="674">
        <v>66419.932750000007</v>
      </c>
      <c r="E306" s="674">
        <v>31673.60784593417</v>
      </c>
      <c r="F306" s="674">
        <v>34746.324904065841</v>
      </c>
      <c r="G306" s="674">
        <v>8764.4908261705041</v>
      </c>
      <c r="H306" s="674">
        <v>25981.834077895335</v>
      </c>
      <c r="I306" s="674">
        <v>3082.5834252327936</v>
      </c>
      <c r="J306" s="674">
        <v>22899.25065266254</v>
      </c>
      <c r="K306" s="674">
        <v>12678.306176878921</v>
      </c>
      <c r="L306" s="674">
        <v>10220.944475783619</v>
      </c>
      <c r="M306" s="673" t="s">
        <v>603</v>
      </c>
    </row>
    <row r="307" spans="1:13" ht="17.100000000000001" customHeight="1" x14ac:dyDescent="0.15">
      <c r="A307" s="500">
        <v>15</v>
      </c>
      <c r="B307" s="749">
        <f t="shared" si="7"/>
        <v>29</v>
      </c>
      <c r="C307" s="680" t="s">
        <v>76</v>
      </c>
      <c r="D307" s="674">
        <v>21318.754411307491</v>
      </c>
      <c r="E307" s="674">
        <v>11265.051041034005</v>
      </c>
      <c r="F307" s="674">
        <v>10053.703370273486</v>
      </c>
      <c r="G307" s="674">
        <v>4452.0970004617875</v>
      </c>
      <c r="H307" s="674">
        <v>5601.6063698116986</v>
      </c>
      <c r="I307" s="674">
        <v>1428.4046417826969</v>
      </c>
      <c r="J307" s="674">
        <v>4173.201728029002</v>
      </c>
      <c r="K307" s="674">
        <v>2243.5460057006089</v>
      </c>
      <c r="L307" s="674">
        <v>1929.655722328393</v>
      </c>
      <c r="M307" s="673" t="s">
        <v>602</v>
      </c>
    </row>
    <row r="308" spans="1:13" ht="17.100000000000001" customHeight="1" x14ac:dyDescent="0.15">
      <c r="A308" s="500">
        <v>16</v>
      </c>
      <c r="B308" s="749">
        <f t="shared" si="7"/>
        <v>29</v>
      </c>
      <c r="C308" s="679" t="s">
        <v>77</v>
      </c>
      <c r="D308" s="674">
        <v>17198449.120167091</v>
      </c>
      <c r="E308" s="674">
        <v>10477859.918624744</v>
      </c>
      <c r="F308" s="674">
        <v>6720589.2015423477</v>
      </c>
      <c r="G308" s="674">
        <v>1983277.1427285126</v>
      </c>
      <c r="H308" s="674">
        <v>4737312.0588138355</v>
      </c>
      <c r="I308" s="674">
        <v>694994.53816268651</v>
      </c>
      <c r="J308" s="674">
        <v>4042317.5206511463</v>
      </c>
      <c r="K308" s="674">
        <v>2441184.2870525601</v>
      </c>
      <c r="L308" s="674">
        <v>1601133.2335985862</v>
      </c>
      <c r="M308" s="673" t="s">
        <v>601</v>
      </c>
    </row>
    <row r="309" spans="1:13" ht="17.100000000000001" customHeight="1" x14ac:dyDescent="0.15">
      <c r="A309" s="500">
        <v>17</v>
      </c>
      <c r="B309" s="749">
        <f t="shared" si="7"/>
        <v>29</v>
      </c>
      <c r="C309" s="680" t="s">
        <v>785</v>
      </c>
      <c r="D309" s="674">
        <v>2269322.605978528</v>
      </c>
      <c r="E309" s="674">
        <v>1238166.9633582502</v>
      </c>
      <c r="F309" s="674">
        <v>1031155.6426202778</v>
      </c>
      <c r="G309" s="674">
        <v>131018.37454905246</v>
      </c>
      <c r="H309" s="674">
        <v>900137.26807122538</v>
      </c>
      <c r="I309" s="1005" t="s">
        <v>535</v>
      </c>
      <c r="J309" s="1005" t="s">
        <v>535</v>
      </c>
      <c r="K309" s="1005" t="s">
        <v>535</v>
      </c>
      <c r="L309" s="1005" t="s">
        <v>535</v>
      </c>
      <c r="M309" s="673" t="s">
        <v>643</v>
      </c>
    </row>
    <row r="310" spans="1:13" ht="17.100000000000001" customHeight="1" x14ac:dyDescent="0.15">
      <c r="A310" s="500">
        <v>18</v>
      </c>
      <c r="B310" s="749">
        <f t="shared" si="7"/>
        <v>29</v>
      </c>
      <c r="C310" s="680" t="s">
        <v>169</v>
      </c>
      <c r="D310" s="674">
        <v>117799.2112235056</v>
      </c>
      <c r="E310" s="674">
        <v>67565.880784529771</v>
      </c>
      <c r="F310" s="674">
        <v>50233.330438975827</v>
      </c>
      <c r="G310" s="674">
        <v>16811.392561353892</v>
      </c>
      <c r="H310" s="674">
        <v>33421.937877621938</v>
      </c>
      <c r="I310" s="1005" t="s">
        <v>535</v>
      </c>
      <c r="J310" s="1005" t="s">
        <v>535</v>
      </c>
      <c r="K310" s="1005" t="s">
        <v>535</v>
      </c>
      <c r="L310" s="1005" t="s">
        <v>535</v>
      </c>
      <c r="M310" s="673" t="s">
        <v>644</v>
      </c>
    </row>
    <row r="311" spans="1:13" ht="17.100000000000001" customHeight="1" x14ac:dyDescent="0.15">
      <c r="A311" s="500">
        <v>19</v>
      </c>
      <c r="B311" s="749">
        <f t="shared" si="7"/>
        <v>29</v>
      </c>
      <c r="C311" s="1163" t="s">
        <v>170</v>
      </c>
      <c r="D311" s="674">
        <v>816019.59624225483</v>
      </c>
      <c r="E311" s="674">
        <v>541979.50093900214</v>
      </c>
      <c r="F311" s="674">
        <v>274040.09530325269</v>
      </c>
      <c r="G311" s="674">
        <v>50118.628323637866</v>
      </c>
      <c r="H311" s="674">
        <v>223921.46697961481</v>
      </c>
      <c r="I311" s="1005" t="s">
        <v>535</v>
      </c>
      <c r="J311" s="1005" t="s">
        <v>535</v>
      </c>
      <c r="K311" s="1005" t="s">
        <v>535</v>
      </c>
      <c r="L311" s="1005" t="s">
        <v>535</v>
      </c>
      <c r="M311" s="673" t="s">
        <v>1026</v>
      </c>
    </row>
    <row r="312" spans="1:13" ht="17.100000000000001" customHeight="1" x14ac:dyDescent="0.15">
      <c r="A312" s="500">
        <v>20</v>
      </c>
      <c r="B312" s="749">
        <f t="shared" si="7"/>
        <v>29</v>
      </c>
      <c r="C312" s="1163" t="s">
        <v>788</v>
      </c>
      <c r="D312" s="674">
        <v>1907579.6516749659</v>
      </c>
      <c r="E312" s="674">
        <v>1004276.6801939363</v>
      </c>
      <c r="F312" s="674">
        <v>903302.97148102953</v>
      </c>
      <c r="G312" s="674">
        <v>273549.73142935586</v>
      </c>
      <c r="H312" s="674">
        <v>629753.24005167373</v>
      </c>
      <c r="I312" s="1005" t="s">
        <v>535</v>
      </c>
      <c r="J312" s="1005" t="s">
        <v>535</v>
      </c>
      <c r="K312" s="1005" t="s">
        <v>535</v>
      </c>
      <c r="L312" s="1005" t="s">
        <v>535</v>
      </c>
      <c r="M312" s="673" t="s">
        <v>645</v>
      </c>
    </row>
    <row r="313" spans="1:13" ht="17.100000000000001" customHeight="1" x14ac:dyDescent="0.15">
      <c r="A313" s="500">
        <v>21</v>
      </c>
      <c r="B313" s="749">
        <f t="shared" si="7"/>
        <v>29</v>
      </c>
      <c r="C313" s="1163" t="s">
        <v>789</v>
      </c>
      <c r="D313" s="674">
        <v>25355.792638131941</v>
      </c>
      <c r="E313" s="674">
        <v>17561.885823868724</v>
      </c>
      <c r="F313" s="674">
        <v>7793.9068142632168</v>
      </c>
      <c r="G313" s="674">
        <v>623.53367090371137</v>
      </c>
      <c r="H313" s="674">
        <v>7170.3731433595058</v>
      </c>
      <c r="I313" s="1005" t="s">
        <v>535</v>
      </c>
      <c r="J313" s="1005" t="s">
        <v>535</v>
      </c>
      <c r="K313" s="1005" t="s">
        <v>535</v>
      </c>
      <c r="L313" s="1005" t="s">
        <v>535</v>
      </c>
      <c r="M313" s="673" t="s">
        <v>646</v>
      </c>
    </row>
    <row r="314" spans="1:13" ht="17.100000000000001" customHeight="1" x14ac:dyDescent="0.15">
      <c r="A314" s="500">
        <v>22</v>
      </c>
      <c r="B314" s="749">
        <f t="shared" si="7"/>
        <v>29</v>
      </c>
      <c r="C314" s="1163" t="s">
        <v>790</v>
      </c>
      <c r="D314" s="674">
        <v>167780.93165970032</v>
      </c>
      <c r="E314" s="674">
        <v>91340.168410610524</v>
      </c>
      <c r="F314" s="674">
        <v>76440.763249089796</v>
      </c>
      <c r="G314" s="674">
        <v>20866.940088723244</v>
      </c>
      <c r="H314" s="674">
        <v>55573.823160366548</v>
      </c>
      <c r="I314" s="1005" t="s">
        <v>535</v>
      </c>
      <c r="J314" s="1005" t="s">
        <v>535</v>
      </c>
      <c r="K314" s="1005" t="s">
        <v>535</v>
      </c>
      <c r="L314" s="1005" t="s">
        <v>535</v>
      </c>
      <c r="M314" s="673" t="s">
        <v>647</v>
      </c>
    </row>
    <row r="315" spans="1:13" ht="17.100000000000001" customHeight="1" x14ac:dyDescent="0.15">
      <c r="A315" s="500">
        <v>23</v>
      </c>
      <c r="B315" s="749">
        <f t="shared" si="7"/>
        <v>29</v>
      </c>
      <c r="C315" s="1163" t="s">
        <v>171</v>
      </c>
      <c r="D315" s="674">
        <v>760382.29223158129</v>
      </c>
      <c r="E315" s="674">
        <v>588069.28766998847</v>
      </c>
      <c r="F315" s="674">
        <v>172313.00456159282</v>
      </c>
      <c r="G315" s="674">
        <v>40969.754213264227</v>
      </c>
      <c r="H315" s="674">
        <v>131343.25034832861</v>
      </c>
      <c r="I315" s="1005" t="s">
        <v>535</v>
      </c>
      <c r="J315" s="1005" t="s">
        <v>535</v>
      </c>
      <c r="K315" s="1005" t="s">
        <v>535</v>
      </c>
      <c r="L315" s="1005" t="s">
        <v>535</v>
      </c>
      <c r="M315" s="673" t="s">
        <v>648</v>
      </c>
    </row>
    <row r="316" spans="1:13" ht="17.100000000000001" customHeight="1" x14ac:dyDescent="0.15">
      <c r="A316" s="500">
        <v>24</v>
      </c>
      <c r="B316" s="749">
        <f t="shared" si="7"/>
        <v>29</v>
      </c>
      <c r="C316" s="1163" t="s">
        <v>172</v>
      </c>
      <c r="D316" s="674">
        <v>547387.22509322164</v>
      </c>
      <c r="E316" s="674">
        <v>335355.39531187201</v>
      </c>
      <c r="F316" s="674">
        <v>212031.82978134963</v>
      </c>
      <c r="G316" s="674">
        <v>33974.327417190783</v>
      </c>
      <c r="H316" s="674">
        <v>178057.50236415886</v>
      </c>
      <c r="I316" s="1005" t="s">
        <v>535</v>
      </c>
      <c r="J316" s="1005" t="s">
        <v>535</v>
      </c>
      <c r="K316" s="1005" t="s">
        <v>535</v>
      </c>
      <c r="L316" s="1005" t="s">
        <v>535</v>
      </c>
      <c r="M316" s="673" t="s">
        <v>1027</v>
      </c>
    </row>
    <row r="317" spans="1:13" ht="17.100000000000001" customHeight="1" x14ac:dyDescent="0.15">
      <c r="A317" s="500">
        <v>25</v>
      </c>
      <c r="B317" s="749">
        <f t="shared" si="7"/>
        <v>29</v>
      </c>
      <c r="C317" s="883" t="s">
        <v>1549</v>
      </c>
      <c r="D317" s="674">
        <v>1565136.471161383</v>
      </c>
      <c r="E317" s="674">
        <v>945959.46666148119</v>
      </c>
      <c r="F317" s="674">
        <v>619177.00449990178</v>
      </c>
      <c r="G317" s="674">
        <v>182112.28781922901</v>
      </c>
      <c r="H317" s="674">
        <v>437064.71668067278</v>
      </c>
      <c r="I317" s="1005" t="s">
        <v>535</v>
      </c>
      <c r="J317" s="1005" t="s">
        <v>535</v>
      </c>
      <c r="K317" s="1005" t="s">
        <v>535</v>
      </c>
      <c r="L317" s="1005" t="s">
        <v>535</v>
      </c>
      <c r="M317" s="673" t="s">
        <v>1019</v>
      </c>
    </row>
    <row r="318" spans="1:13" ht="17.100000000000001" customHeight="1" x14ac:dyDescent="0.15">
      <c r="A318" s="500">
        <v>26</v>
      </c>
      <c r="B318" s="749">
        <f t="shared" si="7"/>
        <v>29</v>
      </c>
      <c r="C318" s="1163" t="s">
        <v>174</v>
      </c>
      <c r="D318" s="674">
        <v>324903.71174900886</v>
      </c>
      <c r="E318" s="674">
        <v>189687.91500146964</v>
      </c>
      <c r="F318" s="674">
        <v>135215.79674753922</v>
      </c>
      <c r="G318" s="674">
        <v>50896.246406267303</v>
      </c>
      <c r="H318" s="674">
        <v>84319.550341271912</v>
      </c>
      <c r="I318" s="1005" t="s">
        <v>535</v>
      </c>
      <c r="J318" s="1005" t="s">
        <v>535</v>
      </c>
      <c r="K318" s="1005" t="s">
        <v>535</v>
      </c>
      <c r="L318" s="1005" t="s">
        <v>535</v>
      </c>
      <c r="M318" s="673" t="s">
        <v>1028</v>
      </c>
    </row>
    <row r="319" spans="1:13" ht="17.100000000000001" customHeight="1" x14ac:dyDescent="0.15">
      <c r="A319" s="500">
        <v>27</v>
      </c>
      <c r="B319" s="749">
        <f t="shared" si="7"/>
        <v>29</v>
      </c>
      <c r="C319" s="1163" t="s">
        <v>795</v>
      </c>
      <c r="D319" s="674">
        <v>2206727.7088401299</v>
      </c>
      <c r="E319" s="674">
        <v>1420579.3839509848</v>
      </c>
      <c r="F319" s="674">
        <v>786148.32488914509</v>
      </c>
      <c r="G319" s="674">
        <v>429097.83304222202</v>
      </c>
      <c r="H319" s="674">
        <v>357050.49184692308</v>
      </c>
      <c r="I319" s="1005" t="s">
        <v>535</v>
      </c>
      <c r="J319" s="1005" t="s">
        <v>535</v>
      </c>
      <c r="K319" s="1005" t="s">
        <v>535</v>
      </c>
      <c r="L319" s="1005" t="s">
        <v>535</v>
      </c>
      <c r="M319" s="673" t="s">
        <v>1029</v>
      </c>
    </row>
    <row r="320" spans="1:13" ht="17.100000000000001" customHeight="1" x14ac:dyDescent="0.15">
      <c r="A320" s="500">
        <v>28</v>
      </c>
      <c r="B320" s="749">
        <f t="shared" si="7"/>
        <v>29</v>
      </c>
      <c r="C320" s="1163" t="s">
        <v>175</v>
      </c>
      <c r="D320" s="674">
        <v>418323.56769433914</v>
      </c>
      <c r="E320" s="674">
        <v>325315.10195128591</v>
      </c>
      <c r="F320" s="674">
        <v>93008.465743053239</v>
      </c>
      <c r="G320" s="674">
        <v>155515.71225467342</v>
      </c>
      <c r="H320" s="674">
        <v>-62507.246511620178</v>
      </c>
      <c r="I320" s="1005" t="s">
        <v>535</v>
      </c>
      <c r="J320" s="1005" t="s">
        <v>535</v>
      </c>
      <c r="K320" s="1005" t="s">
        <v>535</v>
      </c>
      <c r="L320" s="1005" t="s">
        <v>535</v>
      </c>
      <c r="M320" s="673" t="s">
        <v>1030</v>
      </c>
    </row>
    <row r="321" spans="1:13" ht="17.100000000000001" customHeight="1" x14ac:dyDescent="0.15">
      <c r="A321" s="500">
        <v>29</v>
      </c>
      <c r="B321" s="749">
        <f t="shared" si="7"/>
        <v>29</v>
      </c>
      <c r="C321" s="1163" t="s">
        <v>176</v>
      </c>
      <c r="D321" s="674">
        <v>4574376.8630564548</v>
      </c>
      <c r="E321" s="674">
        <v>2814622.3545627352</v>
      </c>
      <c r="F321" s="674">
        <v>1759754.5084937196</v>
      </c>
      <c r="G321" s="674">
        <v>456881.45870873751</v>
      </c>
      <c r="H321" s="674">
        <v>1302873.0497849821</v>
      </c>
      <c r="I321" s="1005" t="s">
        <v>535</v>
      </c>
      <c r="J321" s="1005" t="s">
        <v>535</v>
      </c>
      <c r="K321" s="1005" t="s">
        <v>535</v>
      </c>
      <c r="L321" s="1005" t="s">
        <v>535</v>
      </c>
      <c r="M321" s="673" t="s">
        <v>649</v>
      </c>
    </row>
    <row r="322" spans="1:13" ht="17.100000000000001" customHeight="1" x14ac:dyDescent="0.15">
      <c r="A322" s="500">
        <v>30</v>
      </c>
      <c r="B322" s="749">
        <f t="shared" si="7"/>
        <v>29</v>
      </c>
      <c r="C322" s="1163" t="s">
        <v>177</v>
      </c>
      <c r="D322" s="674">
        <v>1497353.4909238862</v>
      </c>
      <c r="E322" s="674">
        <v>897379.93400472868</v>
      </c>
      <c r="F322" s="674">
        <v>599973.55691915751</v>
      </c>
      <c r="G322" s="674">
        <v>140840.92224390132</v>
      </c>
      <c r="H322" s="674">
        <v>459132.63467525621</v>
      </c>
      <c r="I322" s="1005" t="s">
        <v>535</v>
      </c>
      <c r="J322" s="1005" t="s">
        <v>535</v>
      </c>
      <c r="K322" s="1005" t="s">
        <v>535</v>
      </c>
      <c r="L322" s="1005" t="s">
        <v>535</v>
      </c>
      <c r="M322" s="673" t="s">
        <v>1022</v>
      </c>
    </row>
    <row r="323" spans="1:13" ht="17.100000000000001" customHeight="1" x14ac:dyDescent="0.15">
      <c r="A323" s="500">
        <v>31</v>
      </c>
      <c r="B323" s="749">
        <f t="shared" si="7"/>
        <v>29</v>
      </c>
      <c r="C323" s="883" t="s">
        <v>1548</v>
      </c>
      <c r="D323" s="674">
        <v>674119.37948826386</v>
      </c>
      <c r="E323" s="674">
        <v>317250.89406724507</v>
      </c>
      <c r="F323" s="674">
        <v>356868.48542101879</v>
      </c>
      <c r="G323" s="674">
        <v>129913.81400928079</v>
      </c>
      <c r="H323" s="674">
        <v>226954.671411738</v>
      </c>
      <c r="I323" s="674">
        <v>27684.603326909601</v>
      </c>
      <c r="J323" s="674">
        <v>199270.06808482841</v>
      </c>
      <c r="K323" s="674">
        <v>113861.23094899398</v>
      </c>
      <c r="L323" s="674">
        <v>85408.83713583443</v>
      </c>
      <c r="M323" s="673" t="s">
        <v>596</v>
      </c>
    </row>
    <row r="324" spans="1:13" ht="17.100000000000001" customHeight="1" x14ac:dyDescent="0.15">
      <c r="A324" s="500">
        <v>32</v>
      </c>
      <c r="B324" s="749">
        <f t="shared" si="7"/>
        <v>29</v>
      </c>
      <c r="C324" s="1163" t="s">
        <v>78</v>
      </c>
      <c r="D324" s="674">
        <v>1695337.7411352068</v>
      </c>
      <c r="E324" s="674">
        <v>905629.70003376622</v>
      </c>
      <c r="F324" s="674">
        <v>789708.04110144055</v>
      </c>
      <c r="G324" s="674">
        <v>76364.382877501965</v>
      </c>
      <c r="H324" s="674">
        <v>713343.65822393855</v>
      </c>
      <c r="I324" s="674">
        <v>57594.912975444386</v>
      </c>
      <c r="J324" s="674">
        <v>655748.7452484942</v>
      </c>
      <c r="K324" s="674">
        <v>500101.17608499422</v>
      </c>
      <c r="L324" s="674">
        <v>155647.56916349998</v>
      </c>
      <c r="M324" s="673" t="s">
        <v>600</v>
      </c>
    </row>
    <row r="325" spans="1:13" ht="17.100000000000001" customHeight="1" x14ac:dyDescent="0.15">
      <c r="A325" s="500">
        <v>33</v>
      </c>
      <c r="B325" s="749">
        <f t="shared" si="7"/>
        <v>29</v>
      </c>
      <c r="C325" s="680" t="s">
        <v>79</v>
      </c>
      <c r="D325" s="674">
        <v>2652982.627424431</v>
      </c>
      <c r="E325" s="674">
        <v>1017465.9268476638</v>
      </c>
      <c r="F325" s="674">
        <v>1635516.7005767673</v>
      </c>
      <c r="G325" s="674">
        <v>201843.69154603645</v>
      </c>
      <c r="H325" s="674">
        <v>1433673.0090307309</v>
      </c>
      <c r="I325" s="674">
        <v>146617.62305745645</v>
      </c>
      <c r="J325" s="674">
        <v>1287055.3859732745</v>
      </c>
      <c r="K325" s="674">
        <v>887943.43982606207</v>
      </c>
      <c r="L325" s="674">
        <v>399111.94614721241</v>
      </c>
      <c r="M325" s="673" t="s">
        <v>599</v>
      </c>
    </row>
    <row r="326" spans="1:13" ht="17.100000000000001" customHeight="1" x14ac:dyDescent="0.15">
      <c r="A326" s="500">
        <v>34</v>
      </c>
      <c r="B326" s="749">
        <f t="shared" si="7"/>
        <v>29</v>
      </c>
      <c r="C326" s="679" t="s">
        <v>1007</v>
      </c>
      <c r="D326" s="674">
        <v>1543913.1272917124</v>
      </c>
      <c r="E326" s="674">
        <v>528049.92245410231</v>
      </c>
      <c r="F326" s="674">
        <v>1015863.2048376101</v>
      </c>
      <c r="G326" s="674">
        <v>242038.57911986913</v>
      </c>
      <c r="H326" s="674">
        <v>773824.62571774097</v>
      </c>
      <c r="I326" s="674">
        <v>90328.156109526011</v>
      </c>
      <c r="J326" s="674">
        <v>683496.46960821492</v>
      </c>
      <c r="K326" s="674">
        <v>493214.56354790437</v>
      </c>
      <c r="L326" s="674">
        <v>190281.90606031055</v>
      </c>
      <c r="M326" s="673" t="s">
        <v>1031</v>
      </c>
    </row>
    <row r="327" spans="1:13" ht="17.100000000000001" customHeight="1" x14ac:dyDescent="0.15">
      <c r="A327" s="500">
        <v>35</v>
      </c>
      <c r="B327" s="749">
        <f t="shared" si="7"/>
        <v>29</v>
      </c>
      <c r="C327" s="680" t="s">
        <v>1008</v>
      </c>
      <c r="D327" s="674">
        <v>952044.71121973149</v>
      </c>
      <c r="E327" s="674">
        <v>526382.39462584525</v>
      </c>
      <c r="F327" s="674">
        <v>425662.31659388624</v>
      </c>
      <c r="G327" s="674">
        <v>56100.578585251002</v>
      </c>
      <c r="H327" s="674">
        <v>369561.73800863524</v>
      </c>
      <c r="I327" s="674">
        <v>34345.031380329609</v>
      </c>
      <c r="J327" s="674">
        <v>335216.7066283056</v>
      </c>
      <c r="K327" s="674">
        <v>215971.76670670701</v>
      </c>
      <c r="L327" s="674">
        <v>119244.93992159859</v>
      </c>
      <c r="M327" s="673" t="s">
        <v>1032</v>
      </c>
    </row>
    <row r="328" spans="1:13" ht="17.100000000000001" customHeight="1" x14ac:dyDescent="0.15">
      <c r="A328" s="500">
        <v>36</v>
      </c>
      <c r="B328" s="749">
        <f t="shared" si="7"/>
        <v>29</v>
      </c>
      <c r="C328" s="680" t="s">
        <v>1009</v>
      </c>
      <c r="D328" s="674">
        <v>800560.54805813776</v>
      </c>
      <c r="E328" s="674">
        <v>410832.95421925734</v>
      </c>
      <c r="F328" s="674">
        <v>389727.59383888042</v>
      </c>
      <c r="G328" s="674">
        <v>125108.57433069815</v>
      </c>
      <c r="H328" s="674">
        <v>264619.0195081823</v>
      </c>
      <c r="I328" s="674">
        <v>28673.313531193271</v>
      </c>
      <c r="J328" s="674">
        <v>235945.70597698903</v>
      </c>
      <c r="K328" s="674">
        <v>143884.77438766105</v>
      </c>
      <c r="L328" s="674">
        <v>92060.931589327985</v>
      </c>
      <c r="M328" s="673" t="s">
        <v>1030</v>
      </c>
    </row>
    <row r="329" spans="1:13" ht="17.100000000000001" customHeight="1" x14ac:dyDescent="0.15">
      <c r="A329" s="500">
        <v>37</v>
      </c>
      <c r="B329" s="749">
        <f t="shared" si="7"/>
        <v>29</v>
      </c>
      <c r="C329" s="680" t="s">
        <v>1010</v>
      </c>
      <c r="D329" s="674">
        <v>934327.14645266649</v>
      </c>
      <c r="E329" s="674">
        <v>340290.62897950376</v>
      </c>
      <c r="F329" s="674">
        <v>594036.51747316273</v>
      </c>
      <c r="G329" s="674">
        <v>67281.885969017952</v>
      </c>
      <c r="H329" s="674">
        <v>526754.63150414475</v>
      </c>
      <c r="I329" s="674">
        <v>10323.614552305564</v>
      </c>
      <c r="J329" s="674">
        <v>516431.01695183921</v>
      </c>
      <c r="K329" s="674">
        <v>219305.57720288803</v>
      </c>
      <c r="L329" s="674">
        <v>297125.43974895118</v>
      </c>
      <c r="M329" s="673" t="s">
        <v>598</v>
      </c>
    </row>
    <row r="330" spans="1:13" ht="17.100000000000001" customHeight="1" x14ac:dyDescent="0.15">
      <c r="A330" s="500">
        <v>38</v>
      </c>
      <c r="B330" s="749">
        <f t="shared" si="7"/>
        <v>29</v>
      </c>
      <c r="C330" s="680" t="s">
        <v>1551</v>
      </c>
      <c r="D330" s="674">
        <v>2116154.1568362545</v>
      </c>
      <c r="E330" s="674">
        <v>358042.27534998383</v>
      </c>
      <c r="F330" s="674">
        <v>1758111.8814862706</v>
      </c>
      <c r="G330" s="674">
        <v>718413.03482518822</v>
      </c>
      <c r="H330" s="674">
        <v>1039698.8466610824</v>
      </c>
      <c r="I330" s="674">
        <v>142239.73882862169</v>
      </c>
      <c r="J330" s="674">
        <v>897459.10783246066</v>
      </c>
      <c r="K330" s="674">
        <v>77943.736098447276</v>
      </c>
      <c r="L330" s="674">
        <v>819515.37173401343</v>
      </c>
      <c r="M330" s="673" t="s">
        <v>597</v>
      </c>
    </row>
    <row r="331" spans="1:13" ht="17.100000000000001" customHeight="1" x14ac:dyDescent="0.15">
      <c r="A331" s="500">
        <v>39</v>
      </c>
      <c r="B331" s="749">
        <f t="shared" si="7"/>
        <v>29</v>
      </c>
      <c r="C331" s="1298" t="s">
        <v>1550</v>
      </c>
      <c r="D331" s="674">
        <v>1538044.6282418107</v>
      </c>
      <c r="E331" s="674">
        <v>496466.99732289161</v>
      </c>
      <c r="F331" s="674">
        <v>1041577.6309189191</v>
      </c>
      <c r="G331" s="674">
        <v>133593.6211371547</v>
      </c>
      <c r="H331" s="674">
        <v>907984.00978176435</v>
      </c>
      <c r="I331" s="674">
        <v>73888.762800679469</v>
      </c>
      <c r="J331" s="674">
        <v>834095.24698108493</v>
      </c>
      <c r="K331" s="674">
        <v>541294.74070483842</v>
      </c>
      <c r="L331" s="674">
        <v>292800.50627624651</v>
      </c>
      <c r="M331" s="673" t="s">
        <v>1033</v>
      </c>
    </row>
    <row r="332" spans="1:13" ht="17.100000000000001" customHeight="1" x14ac:dyDescent="0.15">
      <c r="A332" s="500">
        <v>40</v>
      </c>
      <c r="B332" s="749">
        <f t="shared" si="7"/>
        <v>29</v>
      </c>
      <c r="C332" s="680" t="s">
        <v>1011</v>
      </c>
      <c r="D332" s="674">
        <v>788617.48956472683</v>
      </c>
      <c r="E332" s="674">
        <v>175146.84495403076</v>
      </c>
      <c r="F332" s="674">
        <v>613470.64461069601</v>
      </c>
      <c r="G332" s="674">
        <v>207140.7694920669</v>
      </c>
      <c r="H332" s="674">
        <v>406329.87511862908</v>
      </c>
      <c r="I332" s="674">
        <v>1059.8566104102622</v>
      </c>
      <c r="J332" s="674">
        <v>405270.01850821881</v>
      </c>
      <c r="K332" s="674">
        <v>405270.01850821893</v>
      </c>
      <c r="L332" s="674">
        <v>0</v>
      </c>
      <c r="M332" s="673" t="s">
        <v>1020</v>
      </c>
    </row>
    <row r="333" spans="1:13" ht="17.100000000000001" customHeight="1" x14ac:dyDescent="0.15">
      <c r="A333" s="500">
        <v>41</v>
      </c>
      <c r="B333" s="749">
        <f t="shared" si="7"/>
        <v>29</v>
      </c>
      <c r="C333" s="680" t="s">
        <v>1012</v>
      </c>
      <c r="D333" s="674">
        <v>551195.92109111813</v>
      </c>
      <c r="E333" s="674">
        <v>79719.613491984463</v>
      </c>
      <c r="F333" s="674">
        <v>471476.3075991337</v>
      </c>
      <c r="G333" s="674">
        <v>109039.3137866506</v>
      </c>
      <c r="H333" s="674">
        <v>362436.9938124831</v>
      </c>
      <c r="I333" s="674">
        <v>2951.8904248194935</v>
      </c>
      <c r="J333" s="674">
        <v>359485.10338766361</v>
      </c>
      <c r="K333" s="674">
        <v>366373.20110358868</v>
      </c>
      <c r="L333" s="674">
        <v>-6888.097715925076</v>
      </c>
      <c r="M333" s="673" t="s">
        <v>1021</v>
      </c>
    </row>
    <row r="334" spans="1:13" ht="17.100000000000001" customHeight="1" x14ac:dyDescent="0.15">
      <c r="A334" s="500">
        <v>42</v>
      </c>
      <c r="B334" s="749">
        <f t="shared" si="7"/>
        <v>29</v>
      </c>
      <c r="C334" s="680" t="s">
        <v>1013</v>
      </c>
      <c r="D334" s="674">
        <v>1860946.2619933758</v>
      </c>
      <c r="E334" s="674">
        <v>623544.51124584954</v>
      </c>
      <c r="F334" s="674">
        <v>1237401.7507475263</v>
      </c>
      <c r="G334" s="674">
        <v>141579.67987041757</v>
      </c>
      <c r="H334" s="674">
        <v>1095822.0708771087</v>
      </c>
      <c r="I334" s="674">
        <v>-10499.69866719836</v>
      </c>
      <c r="J334" s="674">
        <v>1106321.7695443071</v>
      </c>
      <c r="K334" s="674">
        <v>880563.7232552995</v>
      </c>
      <c r="L334" s="674">
        <v>225758.04628900765</v>
      </c>
      <c r="M334" s="673" t="s">
        <v>1034</v>
      </c>
    </row>
    <row r="335" spans="1:13" ht="17.100000000000001" customHeight="1" x14ac:dyDescent="0.15">
      <c r="A335" s="500">
        <v>43</v>
      </c>
      <c r="B335" s="749">
        <f t="shared" si="7"/>
        <v>29</v>
      </c>
      <c r="C335" s="679" t="s">
        <v>1014</v>
      </c>
      <c r="D335" s="1164">
        <v>1056207.4229727704</v>
      </c>
      <c r="E335" s="674">
        <v>444361.61143818806</v>
      </c>
      <c r="F335" s="1231">
        <v>611845.8115345824</v>
      </c>
      <c r="G335" s="1164">
        <v>114678.83930987945</v>
      </c>
      <c r="H335" s="674">
        <v>497166.97222470294</v>
      </c>
      <c r="I335" s="674">
        <v>63505.124623485775</v>
      </c>
      <c r="J335" s="674">
        <v>433661.84760121716</v>
      </c>
      <c r="K335" s="674">
        <v>351117.25077118661</v>
      </c>
      <c r="L335" s="674">
        <v>82544.596830030554</v>
      </c>
      <c r="M335" s="673" t="s">
        <v>1035</v>
      </c>
    </row>
    <row r="336" spans="1:13" ht="17.100000000000001" customHeight="1" x14ac:dyDescent="0.15">
      <c r="A336" s="500">
        <v>44</v>
      </c>
      <c r="B336" s="749">
        <f t="shared" si="7"/>
        <v>29</v>
      </c>
      <c r="C336" s="1246" t="s">
        <v>1293</v>
      </c>
      <c r="D336" s="675">
        <v>34695791.587981068</v>
      </c>
      <c r="E336" s="1217">
        <v>16874962.037319679</v>
      </c>
      <c r="F336" s="1232">
        <v>17820829.550661385</v>
      </c>
      <c r="G336" s="675">
        <v>4357634.8090533763</v>
      </c>
      <c r="H336" s="1169">
        <v>13463194.741608007</v>
      </c>
      <c r="I336" s="1169">
        <v>1361401.6794895809</v>
      </c>
      <c r="J336" s="1169">
        <v>12101793.062118424</v>
      </c>
      <c r="K336" s="1169">
        <v>7689322.4694751343</v>
      </c>
      <c r="L336" s="1169">
        <v>4412470.5926432917</v>
      </c>
      <c r="M336" s="1245" t="s">
        <v>595</v>
      </c>
    </row>
    <row r="337" spans="1:13" ht="17.100000000000001" customHeight="1" x14ac:dyDescent="0.15">
      <c r="A337" s="500">
        <v>45</v>
      </c>
      <c r="B337" s="749">
        <f t="shared" si="7"/>
        <v>29</v>
      </c>
      <c r="C337" s="679" t="s">
        <v>1294</v>
      </c>
      <c r="D337" s="1219">
        <v>293429.53040651028</v>
      </c>
      <c r="E337" s="1005" t="s">
        <v>535</v>
      </c>
      <c r="F337" s="1233">
        <v>293429.53040651028</v>
      </c>
      <c r="G337" s="1005" t="s">
        <v>535</v>
      </c>
      <c r="H337" s="1238">
        <v>293429.53040651028</v>
      </c>
      <c r="I337" s="1238">
        <v>293429.53040651028</v>
      </c>
      <c r="J337" s="1005" t="s">
        <v>535</v>
      </c>
      <c r="K337" s="1005" t="s">
        <v>535</v>
      </c>
      <c r="L337" s="1005" t="s">
        <v>535</v>
      </c>
      <c r="M337" s="678" t="s">
        <v>594</v>
      </c>
    </row>
    <row r="338" spans="1:13" ht="17.100000000000001" customHeight="1" x14ac:dyDescent="0.15">
      <c r="A338" s="500">
        <v>46</v>
      </c>
      <c r="B338" s="749">
        <f t="shared" si="7"/>
        <v>29</v>
      </c>
      <c r="C338" s="679" t="s">
        <v>1295</v>
      </c>
      <c r="D338" s="1220">
        <v>232863.65769327423</v>
      </c>
      <c r="E338" s="1005" t="s">
        <v>535</v>
      </c>
      <c r="F338" s="1234">
        <v>232863.65769327423</v>
      </c>
      <c r="G338" s="1005" t="s">
        <v>535</v>
      </c>
      <c r="H338" s="1231">
        <v>232863.65769327423</v>
      </c>
      <c r="I338" s="1231">
        <v>232863.65769327423</v>
      </c>
      <c r="J338" s="1005" t="s">
        <v>535</v>
      </c>
      <c r="K338" s="1005" t="s">
        <v>535</v>
      </c>
      <c r="L338" s="1005" t="s">
        <v>535</v>
      </c>
      <c r="M338" s="678" t="s">
        <v>593</v>
      </c>
    </row>
    <row r="339" spans="1:13" ht="17.100000000000001" customHeight="1" x14ac:dyDescent="0.15">
      <c r="A339" s="500">
        <v>47</v>
      </c>
      <c r="B339" s="749">
        <f t="shared" si="7"/>
        <v>29</v>
      </c>
      <c r="C339" s="1246" t="s">
        <v>592</v>
      </c>
      <c r="D339" s="675">
        <v>34756357.460694306</v>
      </c>
      <c r="E339" s="1217">
        <v>16874962.037319679</v>
      </c>
      <c r="F339" s="1237">
        <v>17881395.423374619</v>
      </c>
      <c r="G339" s="1217">
        <v>4357634.8090533763</v>
      </c>
      <c r="H339" s="1164">
        <v>13523760.614321243</v>
      </c>
      <c r="I339" s="1217">
        <v>1421967.5522028168</v>
      </c>
      <c r="J339" s="1169">
        <v>12101793.062118424</v>
      </c>
      <c r="K339" s="1169">
        <v>7689322.4694751343</v>
      </c>
      <c r="L339" s="1169">
        <v>4412470.5926432917</v>
      </c>
      <c r="M339" s="1170" t="s">
        <v>591</v>
      </c>
    </row>
    <row r="340" spans="1:13" ht="17.100000000000001" customHeight="1" x14ac:dyDescent="0.15">
      <c r="A340" s="500">
        <v>48</v>
      </c>
      <c r="B340" s="749">
        <f t="shared" si="7"/>
        <v>29</v>
      </c>
      <c r="C340" s="1159" t="s">
        <v>1015</v>
      </c>
      <c r="D340" s="1157"/>
      <c r="E340" s="1157"/>
      <c r="F340" s="1157"/>
      <c r="G340" s="1157"/>
      <c r="H340" s="1157"/>
      <c r="I340" s="1157"/>
      <c r="J340" s="1157"/>
      <c r="K340" s="1157"/>
      <c r="L340" s="1160"/>
      <c r="M340" s="1158"/>
    </row>
    <row r="341" spans="1:13" ht="17.100000000000001" customHeight="1" x14ac:dyDescent="0.15">
      <c r="A341" s="500">
        <v>49</v>
      </c>
      <c r="B341" s="749">
        <f t="shared" si="7"/>
        <v>29</v>
      </c>
      <c r="C341" s="1161" t="s">
        <v>1016</v>
      </c>
      <c r="D341" s="674">
        <v>32860853.677611247</v>
      </c>
      <c r="E341" s="674">
        <v>16455682.072318736</v>
      </c>
      <c r="F341" s="674">
        <v>16405171.60529251</v>
      </c>
      <c r="G341" s="674">
        <v>3949671.8762109466</v>
      </c>
      <c r="H341" s="674">
        <v>12455499.729081562</v>
      </c>
      <c r="I341" s="674">
        <v>1350899.5699945036</v>
      </c>
      <c r="J341" s="674">
        <v>11104600.159087058</v>
      </c>
      <c r="K341" s="674">
        <v>6692129.5664437693</v>
      </c>
      <c r="L341" s="674">
        <v>4412470.5926432917</v>
      </c>
      <c r="M341" s="1162" t="s">
        <v>1023</v>
      </c>
    </row>
    <row r="342" spans="1:13" ht="17.100000000000001" customHeight="1" x14ac:dyDescent="0.15">
      <c r="A342" s="500">
        <v>50</v>
      </c>
      <c r="B342" s="749">
        <f t="shared" si="7"/>
        <v>29</v>
      </c>
      <c r="C342" s="1165" t="s">
        <v>1017</v>
      </c>
      <c r="D342" s="674">
        <v>1454067.7279703827</v>
      </c>
      <c r="E342" s="674">
        <v>320943.5636248308</v>
      </c>
      <c r="F342" s="674">
        <v>1133124.1643455517</v>
      </c>
      <c r="G342" s="674">
        <v>361565.50123491144</v>
      </c>
      <c r="H342" s="674">
        <v>771558.66311064037</v>
      </c>
      <c r="I342" s="674">
        <v>2661.5242917750998</v>
      </c>
      <c r="J342" s="674">
        <v>768897.13881886529</v>
      </c>
      <c r="K342" s="674">
        <v>768897.13881886576</v>
      </c>
      <c r="L342" s="674">
        <v>0</v>
      </c>
      <c r="M342" s="1167" t="s">
        <v>1024</v>
      </c>
    </row>
    <row r="343" spans="1:13" ht="17.100000000000001" customHeight="1" x14ac:dyDescent="0.15">
      <c r="A343" s="500">
        <v>51</v>
      </c>
      <c r="B343" s="749">
        <f t="shared" si="7"/>
        <v>29</v>
      </c>
      <c r="C343" s="1166" t="s">
        <v>1018</v>
      </c>
      <c r="D343" s="1218">
        <v>380870.1823994352</v>
      </c>
      <c r="E343" s="1218">
        <v>98336.401376115071</v>
      </c>
      <c r="F343" s="1218">
        <v>282533.78102332016</v>
      </c>
      <c r="G343" s="1218">
        <v>46397.431607518316</v>
      </c>
      <c r="H343" s="1218">
        <v>236136.34941580184</v>
      </c>
      <c r="I343" s="1218">
        <v>7840.5852033021565</v>
      </c>
      <c r="J343" s="1218">
        <v>228295.76421249969</v>
      </c>
      <c r="K343" s="1218">
        <v>228295.76421249969</v>
      </c>
      <c r="L343" s="1218">
        <v>0</v>
      </c>
      <c r="M343" s="1168" t="s">
        <v>1025</v>
      </c>
    </row>
    <row r="344" spans="1:13" ht="17.100000000000001" customHeight="1" x14ac:dyDescent="0.15">
      <c r="A344" s="500">
        <v>52</v>
      </c>
      <c r="B344" s="749">
        <f t="shared" si="7"/>
        <v>29</v>
      </c>
      <c r="C344" s="1248" t="s">
        <v>1293</v>
      </c>
      <c r="D344" s="675">
        <v>34695791.587981068</v>
      </c>
      <c r="E344" s="675">
        <v>16874962.037319683</v>
      </c>
      <c r="F344" s="675">
        <v>17820829.550661381</v>
      </c>
      <c r="G344" s="675">
        <v>4357634.8090533763</v>
      </c>
      <c r="H344" s="675">
        <v>13463194.741608003</v>
      </c>
      <c r="I344" s="675">
        <v>1361401.6794895809</v>
      </c>
      <c r="J344" s="675">
        <v>12101793.062118424</v>
      </c>
      <c r="K344" s="675">
        <v>7689322.4694751343</v>
      </c>
      <c r="L344" s="675">
        <v>4412470.5926432917</v>
      </c>
      <c r="M344" s="1249" t="s">
        <v>595</v>
      </c>
    </row>
    <row r="345" spans="1:13" ht="17.100000000000001" customHeight="1" x14ac:dyDescent="0.15">
      <c r="A345" s="500"/>
      <c r="C345" s="1156"/>
      <c r="D345" s="1027"/>
      <c r="E345" s="1027"/>
      <c r="F345" s="1027"/>
      <c r="G345" s="1027"/>
      <c r="H345" s="1027"/>
      <c r="I345" s="1027"/>
      <c r="J345" s="1027"/>
      <c r="K345" s="1027"/>
      <c r="L345" s="1027"/>
      <c r="M345" s="1028"/>
    </row>
    <row r="346" spans="1:13" ht="17.100000000000001" customHeight="1" x14ac:dyDescent="0.15">
      <c r="A346" s="500"/>
      <c r="C346" s="1026"/>
      <c r="D346" s="1027"/>
      <c r="E346" s="1027"/>
      <c r="F346" s="1027"/>
      <c r="G346" s="1027"/>
      <c r="H346" s="1027"/>
      <c r="I346" s="1027"/>
      <c r="J346" s="1027"/>
      <c r="K346" s="1027"/>
      <c r="L346" s="1027"/>
      <c r="M346" s="1028"/>
    </row>
    <row r="347" spans="1:13" ht="17.100000000000001" customHeight="1" x14ac:dyDescent="0.15">
      <c r="B347" s="748">
        <f>B298+1</f>
        <v>30</v>
      </c>
      <c r="C347" s="727" t="s">
        <v>2159</v>
      </c>
      <c r="D347" s="285"/>
      <c r="E347" s="285"/>
      <c r="F347" s="285"/>
      <c r="G347" s="285"/>
      <c r="H347" s="285"/>
      <c r="I347" s="285"/>
      <c r="J347" s="285"/>
      <c r="K347" s="110"/>
      <c r="L347" s="285"/>
      <c r="M347" s="286" t="s">
        <v>607</v>
      </c>
    </row>
    <row r="348" spans="1:13" ht="17.100000000000001" customHeight="1" x14ac:dyDescent="0.15">
      <c r="B348" s="748">
        <f>B299+1</f>
        <v>2018</v>
      </c>
      <c r="C348" s="2553"/>
      <c r="D348" s="668" t="s">
        <v>608</v>
      </c>
      <c r="E348" s="669"/>
      <c r="F348" s="668" t="s">
        <v>1404</v>
      </c>
      <c r="G348" s="669"/>
      <c r="H348" s="668" t="s">
        <v>1404</v>
      </c>
      <c r="I348" s="670" t="s">
        <v>1443</v>
      </c>
      <c r="J348" s="668" t="s">
        <v>609</v>
      </c>
      <c r="K348" s="671"/>
      <c r="L348" s="671"/>
      <c r="M348" s="672"/>
    </row>
    <row r="349" spans="1:13" ht="17.100000000000001" customHeight="1" x14ac:dyDescent="0.15">
      <c r="A349" s="122">
        <f>IF(B349&lt;10,DBCS(B349),B349)</f>
        <v>30</v>
      </c>
      <c r="B349" s="2399">
        <f>B348-$B$1</f>
        <v>30</v>
      </c>
      <c r="C349" s="2554"/>
      <c r="D349" s="668" t="s">
        <v>1403</v>
      </c>
      <c r="E349" s="668" t="s">
        <v>1402</v>
      </c>
      <c r="F349" s="668" t="s">
        <v>1400</v>
      </c>
      <c r="G349" s="2818" t="s">
        <v>1442</v>
      </c>
      <c r="H349" s="668" t="s">
        <v>1400</v>
      </c>
      <c r="I349" s="670" t="s">
        <v>1444</v>
      </c>
      <c r="J349" s="668" t="s">
        <v>612</v>
      </c>
      <c r="K349" s="668" t="s">
        <v>640</v>
      </c>
      <c r="L349" s="668" t="s">
        <v>1065</v>
      </c>
      <c r="M349" s="673"/>
    </row>
    <row r="350" spans="1:13" ht="17.100000000000001" customHeight="1" x14ac:dyDescent="0.15">
      <c r="A350" s="122" t="str">
        <f>IF(B350&lt;10,DBCS(B350),B350)</f>
        <v>０</v>
      </c>
      <c r="B350" s="2399">
        <f>B348-$B$2</f>
        <v>0</v>
      </c>
      <c r="C350" s="2554" t="s">
        <v>610</v>
      </c>
      <c r="D350" s="668" t="s">
        <v>1066</v>
      </c>
      <c r="E350" s="669"/>
      <c r="F350" s="668" t="s">
        <v>1067</v>
      </c>
      <c r="G350" s="2819"/>
      <c r="H350" s="668" t="s">
        <v>1068</v>
      </c>
      <c r="I350" s="670" t="s">
        <v>1445</v>
      </c>
      <c r="J350" s="668" t="s">
        <v>1069</v>
      </c>
      <c r="K350" s="669"/>
      <c r="L350" s="668" t="s">
        <v>606</v>
      </c>
      <c r="M350" s="672" t="s">
        <v>1422</v>
      </c>
    </row>
    <row r="351" spans="1:13" ht="17.100000000000001" customHeight="1" x14ac:dyDescent="0.15">
      <c r="C351" s="2555"/>
      <c r="D351" s="669"/>
      <c r="E351" s="669"/>
      <c r="F351" s="674" t="s">
        <v>1561</v>
      </c>
      <c r="G351" s="669"/>
      <c r="H351" s="674" t="s">
        <v>1562</v>
      </c>
      <c r="I351" s="670" t="s">
        <v>1446</v>
      </c>
      <c r="J351" s="674" t="s">
        <v>1563</v>
      </c>
      <c r="K351" s="669"/>
      <c r="L351" s="674" t="s">
        <v>1564</v>
      </c>
      <c r="M351" s="672"/>
    </row>
    <row r="352" spans="1:13" ht="17.100000000000001" customHeight="1" x14ac:dyDescent="0.15">
      <c r="C352" s="2556"/>
      <c r="D352" s="675" t="s">
        <v>1552</v>
      </c>
      <c r="E352" s="675" t="s">
        <v>1553</v>
      </c>
      <c r="F352" s="675" t="s">
        <v>1554</v>
      </c>
      <c r="G352" s="675" t="s">
        <v>1555</v>
      </c>
      <c r="H352" s="675" t="s">
        <v>1556</v>
      </c>
      <c r="I352" s="675" t="s">
        <v>1557</v>
      </c>
      <c r="J352" s="675" t="s">
        <v>1558</v>
      </c>
      <c r="K352" s="675" t="s">
        <v>1559</v>
      </c>
      <c r="L352" s="675" t="s">
        <v>1560</v>
      </c>
      <c r="M352" s="676"/>
    </row>
    <row r="353" spans="1:13" ht="17.100000000000001" customHeight="1" x14ac:dyDescent="0.15">
      <c r="A353" s="500">
        <v>12</v>
      </c>
      <c r="B353" s="749">
        <f>B347</f>
        <v>30</v>
      </c>
      <c r="C353" s="679" t="s">
        <v>73</v>
      </c>
      <c r="D353" s="674">
        <v>213808.33271330185</v>
      </c>
      <c r="E353" s="674">
        <v>121183.52171057627</v>
      </c>
      <c r="F353" s="674">
        <v>92624.811002725575</v>
      </c>
      <c r="G353" s="674">
        <v>34337.067873585125</v>
      </c>
      <c r="H353" s="674">
        <v>58287.74312914045</v>
      </c>
      <c r="I353" s="674">
        <v>-5498.1084610497801</v>
      </c>
      <c r="J353" s="674">
        <v>63785.851590190228</v>
      </c>
      <c r="K353" s="674">
        <v>38289.773034174112</v>
      </c>
      <c r="L353" s="674">
        <v>25496.078556016117</v>
      </c>
      <c r="M353" s="673" t="s">
        <v>605</v>
      </c>
    </row>
    <row r="354" spans="1:13" ht="17.100000000000001" customHeight="1" x14ac:dyDescent="0.15">
      <c r="A354" s="500">
        <v>13</v>
      </c>
      <c r="B354" s="749">
        <f>B353</f>
        <v>30</v>
      </c>
      <c r="C354" s="680" t="s">
        <v>74</v>
      </c>
      <c r="D354" s="674">
        <v>17707.392183782231</v>
      </c>
      <c r="E354" s="674">
        <v>8911.4850254423509</v>
      </c>
      <c r="F354" s="674">
        <v>8795.90715833988</v>
      </c>
      <c r="G354" s="674">
        <v>2344.7311606975968</v>
      </c>
      <c r="H354" s="674">
        <v>6451.1759976422836</v>
      </c>
      <c r="I354" s="674">
        <v>858.644456055604</v>
      </c>
      <c r="J354" s="674">
        <v>5592.5315415866799</v>
      </c>
      <c r="K354" s="674">
        <v>5092.0497968056725</v>
      </c>
      <c r="L354" s="674">
        <v>500.48174478100736</v>
      </c>
      <c r="M354" s="673" t="s">
        <v>604</v>
      </c>
    </row>
    <row r="355" spans="1:13" ht="17.100000000000001" customHeight="1" x14ac:dyDescent="0.15">
      <c r="A355" s="500">
        <v>14</v>
      </c>
      <c r="B355" s="749">
        <f t="shared" ref="B355:B393" si="8">B354</f>
        <v>30</v>
      </c>
      <c r="C355" s="680" t="s">
        <v>75</v>
      </c>
      <c r="D355" s="674">
        <v>62442.588000000003</v>
      </c>
      <c r="E355" s="674">
        <v>31073.199036568141</v>
      </c>
      <c r="F355" s="674">
        <v>31369.388963431862</v>
      </c>
      <c r="G355" s="674">
        <v>8344.9518230353351</v>
      </c>
      <c r="H355" s="674">
        <v>23024.437140396527</v>
      </c>
      <c r="I355" s="674">
        <v>2799.4702395749241</v>
      </c>
      <c r="J355" s="674">
        <v>20224.966900821604</v>
      </c>
      <c r="K355" s="674">
        <v>11919.142398652551</v>
      </c>
      <c r="L355" s="674">
        <v>8305.8245021690527</v>
      </c>
      <c r="M355" s="673" t="s">
        <v>603</v>
      </c>
    </row>
    <row r="356" spans="1:13" ht="17.100000000000001" customHeight="1" x14ac:dyDescent="0.15">
      <c r="A356" s="500">
        <v>15</v>
      </c>
      <c r="B356" s="749">
        <f t="shared" si="8"/>
        <v>30</v>
      </c>
      <c r="C356" s="680" t="s">
        <v>76</v>
      </c>
      <c r="D356" s="674">
        <v>21259.765810154062</v>
      </c>
      <c r="E356" s="674">
        <v>11441.131411032862</v>
      </c>
      <c r="F356" s="674">
        <v>9818.6343991211997</v>
      </c>
      <c r="G356" s="674">
        <v>4589.6732136272585</v>
      </c>
      <c r="H356" s="674">
        <v>5228.9611854939412</v>
      </c>
      <c r="I356" s="674">
        <v>1368.0774599546648</v>
      </c>
      <c r="J356" s="674">
        <v>3860.8837255392764</v>
      </c>
      <c r="K356" s="674">
        <v>2399.3278480578183</v>
      </c>
      <c r="L356" s="674">
        <v>1461.5558774814581</v>
      </c>
      <c r="M356" s="673" t="s">
        <v>602</v>
      </c>
    </row>
    <row r="357" spans="1:13" ht="17.100000000000001" customHeight="1" x14ac:dyDescent="0.15">
      <c r="A357" s="500">
        <v>16</v>
      </c>
      <c r="B357" s="749">
        <f t="shared" si="8"/>
        <v>30</v>
      </c>
      <c r="C357" s="679" t="s">
        <v>77</v>
      </c>
      <c r="D357" s="674">
        <v>17988781.21427859</v>
      </c>
      <c r="E357" s="674">
        <v>11068353.492142195</v>
      </c>
      <c r="F357" s="674">
        <v>6920427.7221363932</v>
      </c>
      <c r="G357" s="674">
        <v>2033602.9080204531</v>
      </c>
      <c r="H357" s="674">
        <v>4886824.8141159406</v>
      </c>
      <c r="I357" s="674">
        <v>705683.93336176197</v>
      </c>
      <c r="J357" s="674">
        <v>4181140.8807541775</v>
      </c>
      <c r="K357" s="674">
        <v>2347324.7345379298</v>
      </c>
      <c r="L357" s="674">
        <v>1833816.1462162477</v>
      </c>
      <c r="M357" s="673" t="s">
        <v>601</v>
      </c>
    </row>
    <row r="358" spans="1:13" ht="17.100000000000001" customHeight="1" x14ac:dyDescent="0.15">
      <c r="A358" s="500">
        <v>17</v>
      </c>
      <c r="B358" s="749">
        <f t="shared" si="8"/>
        <v>30</v>
      </c>
      <c r="C358" s="680" t="s">
        <v>785</v>
      </c>
      <c r="D358" s="674">
        <v>2271358.1801256603</v>
      </c>
      <c r="E358" s="674">
        <v>1274527.6624477552</v>
      </c>
      <c r="F358" s="674">
        <v>996830.51767790504</v>
      </c>
      <c r="G358" s="674">
        <v>133521.0715273332</v>
      </c>
      <c r="H358" s="674">
        <v>863309.44615057181</v>
      </c>
      <c r="I358" s="1005" t="s">
        <v>535</v>
      </c>
      <c r="J358" s="1005" t="s">
        <v>535</v>
      </c>
      <c r="K358" s="1005" t="s">
        <v>535</v>
      </c>
      <c r="L358" s="1005" t="s">
        <v>535</v>
      </c>
      <c r="M358" s="673" t="s">
        <v>643</v>
      </c>
    </row>
    <row r="359" spans="1:13" ht="17.100000000000001" customHeight="1" x14ac:dyDescent="0.15">
      <c r="A359" s="500">
        <v>18</v>
      </c>
      <c r="B359" s="749">
        <f t="shared" si="8"/>
        <v>30</v>
      </c>
      <c r="C359" s="680" t="s">
        <v>169</v>
      </c>
      <c r="D359" s="674">
        <v>118590.40496549512</v>
      </c>
      <c r="E359" s="674">
        <v>65684.83653801278</v>
      </c>
      <c r="F359" s="674">
        <v>52905.568427482343</v>
      </c>
      <c r="G359" s="674">
        <v>16277.030685893187</v>
      </c>
      <c r="H359" s="674">
        <v>36628.537741589156</v>
      </c>
      <c r="I359" s="1005" t="s">
        <v>535</v>
      </c>
      <c r="J359" s="1005" t="s">
        <v>535</v>
      </c>
      <c r="K359" s="1005" t="s">
        <v>535</v>
      </c>
      <c r="L359" s="1005" t="s">
        <v>535</v>
      </c>
      <c r="M359" s="673" t="s">
        <v>644</v>
      </c>
    </row>
    <row r="360" spans="1:13" ht="17.100000000000001" customHeight="1" x14ac:dyDescent="0.15">
      <c r="A360" s="500">
        <v>19</v>
      </c>
      <c r="B360" s="749">
        <f t="shared" si="8"/>
        <v>30</v>
      </c>
      <c r="C360" s="1163" t="s">
        <v>170</v>
      </c>
      <c r="D360" s="674">
        <v>844469.21239635744</v>
      </c>
      <c r="E360" s="674">
        <v>566290.82347595249</v>
      </c>
      <c r="F360" s="674">
        <v>278178.38892040495</v>
      </c>
      <c r="G360" s="674">
        <v>51405.126132130448</v>
      </c>
      <c r="H360" s="674">
        <v>226773.2627882745</v>
      </c>
      <c r="I360" s="1005" t="s">
        <v>535</v>
      </c>
      <c r="J360" s="1005" t="s">
        <v>535</v>
      </c>
      <c r="K360" s="1005" t="s">
        <v>535</v>
      </c>
      <c r="L360" s="1005" t="s">
        <v>535</v>
      </c>
      <c r="M360" s="673" t="s">
        <v>1026</v>
      </c>
    </row>
    <row r="361" spans="1:13" ht="17.100000000000001" customHeight="1" x14ac:dyDescent="0.15">
      <c r="A361" s="500">
        <v>20</v>
      </c>
      <c r="B361" s="749">
        <f t="shared" si="8"/>
        <v>30</v>
      </c>
      <c r="C361" s="1163" t="s">
        <v>788</v>
      </c>
      <c r="D361" s="674">
        <v>1944418.3955297775</v>
      </c>
      <c r="E361" s="674">
        <v>1102112.3760806315</v>
      </c>
      <c r="F361" s="674">
        <v>842306.019449146</v>
      </c>
      <c r="G361" s="674">
        <v>275285.35936302762</v>
      </c>
      <c r="H361" s="674">
        <v>567020.66008611838</v>
      </c>
      <c r="I361" s="1005" t="s">
        <v>535</v>
      </c>
      <c r="J361" s="1005" t="s">
        <v>535</v>
      </c>
      <c r="K361" s="1005" t="s">
        <v>535</v>
      </c>
      <c r="L361" s="1005" t="s">
        <v>535</v>
      </c>
      <c r="M361" s="673" t="s">
        <v>645</v>
      </c>
    </row>
    <row r="362" spans="1:13" ht="17.100000000000001" customHeight="1" x14ac:dyDescent="0.15">
      <c r="A362" s="500">
        <v>21</v>
      </c>
      <c r="B362" s="749">
        <f t="shared" si="8"/>
        <v>30</v>
      </c>
      <c r="C362" s="1163" t="s">
        <v>789</v>
      </c>
      <c r="D362" s="674">
        <v>27291.075790868923</v>
      </c>
      <c r="E362" s="674">
        <v>18628.367760548175</v>
      </c>
      <c r="F362" s="674">
        <v>8662.7080303207476</v>
      </c>
      <c r="G362" s="674">
        <v>600.80456572904973</v>
      </c>
      <c r="H362" s="674">
        <v>8061.9034645916981</v>
      </c>
      <c r="I362" s="1005" t="s">
        <v>535</v>
      </c>
      <c r="J362" s="1005" t="s">
        <v>535</v>
      </c>
      <c r="K362" s="1005" t="s">
        <v>535</v>
      </c>
      <c r="L362" s="1005" t="s">
        <v>535</v>
      </c>
      <c r="M362" s="673" t="s">
        <v>646</v>
      </c>
    </row>
    <row r="363" spans="1:13" ht="17.100000000000001" customHeight="1" x14ac:dyDescent="0.15">
      <c r="A363" s="500">
        <v>22</v>
      </c>
      <c r="B363" s="749">
        <f t="shared" si="8"/>
        <v>30</v>
      </c>
      <c r="C363" s="1163" t="s">
        <v>790</v>
      </c>
      <c r="D363" s="674">
        <v>148344.6361755582</v>
      </c>
      <c r="E363" s="674">
        <v>88269.210545769238</v>
      </c>
      <c r="F363" s="674">
        <v>60075.425629788966</v>
      </c>
      <c r="G363" s="674">
        <v>18284.628486838046</v>
      </c>
      <c r="H363" s="674">
        <v>41790.79714295092</v>
      </c>
      <c r="I363" s="1005" t="s">
        <v>535</v>
      </c>
      <c r="J363" s="1005" t="s">
        <v>535</v>
      </c>
      <c r="K363" s="1005" t="s">
        <v>535</v>
      </c>
      <c r="L363" s="1005" t="s">
        <v>535</v>
      </c>
      <c r="M363" s="673" t="s">
        <v>647</v>
      </c>
    </row>
    <row r="364" spans="1:13" ht="17.100000000000001" customHeight="1" x14ac:dyDescent="0.15">
      <c r="A364" s="500">
        <v>23</v>
      </c>
      <c r="B364" s="749">
        <f t="shared" si="8"/>
        <v>30</v>
      </c>
      <c r="C364" s="1163" t="s">
        <v>171</v>
      </c>
      <c r="D364" s="674">
        <v>820446.9098577617</v>
      </c>
      <c r="E364" s="674">
        <v>652509.23853685614</v>
      </c>
      <c r="F364" s="674">
        <v>167937.67132090556</v>
      </c>
      <c r="G364" s="674">
        <v>44362.450953177482</v>
      </c>
      <c r="H364" s="674">
        <v>123575.22036772808</v>
      </c>
      <c r="I364" s="1005" t="s">
        <v>535</v>
      </c>
      <c r="J364" s="1005" t="s">
        <v>535</v>
      </c>
      <c r="K364" s="1005" t="s">
        <v>535</v>
      </c>
      <c r="L364" s="1005" t="s">
        <v>535</v>
      </c>
      <c r="M364" s="673" t="s">
        <v>648</v>
      </c>
    </row>
    <row r="365" spans="1:13" ht="17.100000000000001" customHeight="1" x14ac:dyDescent="0.15">
      <c r="A365" s="500">
        <v>24</v>
      </c>
      <c r="B365" s="749">
        <f t="shared" si="8"/>
        <v>30</v>
      </c>
      <c r="C365" s="1163" t="s">
        <v>172</v>
      </c>
      <c r="D365" s="674">
        <v>608146.51269808039</v>
      </c>
      <c r="E365" s="674">
        <v>369917.37500348355</v>
      </c>
      <c r="F365" s="674">
        <v>238229.13769459684</v>
      </c>
      <c r="G365" s="674">
        <v>37325.394233882558</v>
      </c>
      <c r="H365" s="674">
        <v>200903.74346071429</v>
      </c>
      <c r="I365" s="1005" t="s">
        <v>535</v>
      </c>
      <c r="J365" s="1005" t="s">
        <v>535</v>
      </c>
      <c r="K365" s="1005" t="s">
        <v>535</v>
      </c>
      <c r="L365" s="1005" t="s">
        <v>535</v>
      </c>
      <c r="M365" s="673" t="s">
        <v>1027</v>
      </c>
    </row>
    <row r="366" spans="1:13" ht="17.100000000000001" customHeight="1" x14ac:dyDescent="0.15">
      <c r="A366" s="500">
        <v>25</v>
      </c>
      <c r="B366" s="749">
        <f t="shared" si="8"/>
        <v>30</v>
      </c>
      <c r="C366" s="883" t="s">
        <v>1549</v>
      </c>
      <c r="D366" s="674">
        <v>1687251.2581642335</v>
      </c>
      <c r="E366" s="674">
        <v>1002547.6021376778</v>
      </c>
      <c r="F366" s="674">
        <v>684703.65602655569</v>
      </c>
      <c r="G366" s="674">
        <v>189584.95201291348</v>
      </c>
      <c r="H366" s="674">
        <v>495118.70401364221</v>
      </c>
      <c r="I366" s="1005" t="s">
        <v>535</v>
      </c>
      <c r="J366" s="1005" t="s">
        <v>535</v>
      </c>
      <c r="K366" s="1005" t="s">
        <v>535</v>
      </c>
      <c r="L366" s="1005" t="s">
        <v>535</v>
      </c>
      <c r="M366" s="673" t="s">
        <v>1019</v>
      </c>
    </row>
    <row r="367" spans="1:13" ht="17.100000000000001" customHeight="1" x14ac:dyDescent="0.15">
      <c r="A367" s="500">
        <v>26</v>
      </c>
      <c r="B367" s="749">
        <f t="shared" si="8"/>
        <v>30</v>
      </c>
      <c r="C367" s="1163" t="s">
        <v>174</v>
      </c>
      <c r="D367" s="674">
        <v>339895.82298659335</v>
      </c>
      <c r="E367" s="674">
        <v>200628.8300015922</v>
      </c>
      <c r="F367" s="674">
        <v>139266.99298500115</v>
      </c>
      <c r="G367" s="674">
        <v>52840.484650351427</v>
      </c>
      <c r="H367" s="674">
        <v>86426.508334649727</v>
      </c>
      <c r="I367" s="1005" t="s">
        <v>535</v>
      </c>
      <c r="J367" s="1005" t="s">
        <v>535</v>
      </c>
      <c r="K367" s="1005" t="s">
        <v>535</v>
      </c>
      <c r="L367" s="1005" t="s">
        <v>535</v>
      </c>
      <c r="M367" s="673" t="s">
        <v>1028</v>
      </c>
    </row>
    <row r="368" spans="1:13" ht="17.100000000000001" customHeight="1" x14ac:dyDescent="0.15">
      <c r="A368" s="500">
        <v>27</v>
      </c>
      <c r="B368" s="749">
        <f t="shared" si="8"/>
        <v>30</v>
      </c>
      <c r="C368" s="1163" t="s">
        <v>795</v>
      </c>
      <c r="D368" s="674">
        <v>2519239.6998909414</v>
      </c>
      <c r="E368" s="674">
        <v>1619584.4412558824</v>
      </c>
      <c r="F368" s="674">
        <v>899655.258635059</v>
      </c>
      <c r="G368" s="674">
        <v>462809.54730467778</v>
      </c>
      <c r="H368" s="674">
        <v>436845.71133038122</v>
      </c>
      <c r="I368" s="1005" t="s">
        <v>535</v>
      </c>
      <c r="J368" s="1005" t="s">
        <v>535</v>
      </c>
      <c r="K368" s="1005" t="s">
        <v>535</v>
      </c>
      <c r="L368" s="1005" t="s">
        <v>535</v>
      </c>
      <c r="M368" s="673" t="s">
        <v>1029</v>
      </c>
    </row>
    <row r="369" spans="1:13" ht="17.100000000000001" customHeight="1" x14ac:dyDescent="0.15">
      <c r="A369" s="500">
        <v>28</v>
      </c>
      <c r="B369" s="749">
        <f t="shared" si="8"/>
        <v>30</v>
      </c>
      <c r="C369" s="1163" t="s">
        <v>175</v>
      </c>
      <c r="D369" s="674">
        <v>327424.10954251525</v>
      </c>
      <c r="E369" s="674">
        <v>212403.80406120486</v>
      </c>
      <c r="F369" s="674">
        <v>115020.30548131038</v>
      </c>
      <c r="G369" s="674">
        <v>116611.2351579636</v>
      </c>
      <c r="H369" s="674">
        <v>-1590.9296766532207</v>
      </c>
      <c r="I369" s="1005" t="s">
        <v>535</v>
      </c>
      <c r="J369" s="1005" t="s">
        <v>535</v>
      </c>
      <c r="K369" s="1005" t="s">
        <v>535</v>
      </c>
      <c r="L369" s="1005" t="s">
        <v>535</v>
      </c>
      <c r="M369" s="673" t="s">
        <v>1030</v>
      </c>
    </row>
    <row r="370" spans="1:13" ht="17.100000000000001" customHeight="1" x14ac:dyDescent="0.15">
      <c r="A370" s="500">
        <v>29</v>
      </c>
      <c r="B370" s="749">
        <f t="shared" si="8"/>
        <v>30</v>
      </c>
      <c r="C370" s="1163" t="s">
        <v>176</v>
      </c>
      <c r="D370" s="674">
        <v>4735832.1885786215</v>
      </c>
      <c r="E370" s="674">
        <v>2937060.4623896088</v>
      </c>
      <c r="F370" s="674">
        <v>1798771.7261890126</v>
      </c>
      <c r="G370" s="674">
        <v>489142.34156327805</v>
      </c>
      <c r="H370" s="674">
        <v>1309629.3846257345</v>
      </c>
      <c r="I370" s="1005" t="s">
        <v>535</v>
      </c>
      <c r="J370" s="1005" t="s">
        <v>535</v>
      </c>
      <c r="K370" s="1005" t="s">
        <v>535</v>
      </c>
      <c r="L370" s="1005" t="s">
        <v>535</v>
      </c>
      <c r="M370" s="673" t="s">
        <v>649</v>
      </c>
    </row>
    <row r="371" spans="1:13" ht="17.100000000000001" customHeight="1" x14ac:dyDescent="0.15">
      <c r="A371" s="500">
        <v>30</v>
      </c>
      <c r="B371" s="749">
        <f t="shared" si="8"/>
        <v>30</v>
      </c>
      <c r="C371" s="1163" t="s">
        <v>177</v>
      </c>
      <c r="D371" s="674">
        <v>1596072.8075761232</v>
      </c>
      <c r="E371" s="674">
        <v>958188.46190721809</v>
      </c>
      <c r="F371" s="674">
        <v>637884.34566890495</v>
      </c>
      <c r="G371" s="674">
        <v>145552.4813832572</v>
      </c>
      <c r="H371" s="674">
        <v>492331.86428564781</v>
      </c>
      <c r="I371" s="1005" t="s">
        <v>535</v>
      </c>
      <c r="J371" s="1005" t="s">
        <v>535</v>
      </c>
      <c r="K371" s="1005" t="s">
        <v>535</v>
      </c>
      <c r="L371" s="1005" t="s">
        <v>535</v>
      </c>
      <c r="M371" s="673" t="s">
        <v>1022</v>
      </c>
    </row>
    <row r="372" spans="1:13" ht="17.100000000000001" customHeight="1" x14ac:dyDescent="0.15">
      <c r="A372" s="500">
        <v>31</v>
      </c>
      <c r="B372" s="749">
        <f t="shared" si="8"/>
        <v>30</v>
      </c>
      <c r="C372" s="883" t="s">
        <v>1548</v>
      </c>
      <c r="D372" s="674">
        <v>694357.50953455246</v>
      </c>
      <c r="E372" s="674">
        <v>338465.35517734481</v>
      </c>
      <c r="F372" s="674">
        <v>355892.15435720765</v>
      </c>
      <c r="G372" s="674">
        <v>131315.48762557143</v>
      </c>
      <c r="H372" s="674">
        <v>224576.66673163621</v>
      </c>
      <c r="I372" s="674">
        <v>28071.872703695892</v>
      </c>
      <c r="J372" s="674">
        <v>196504.79402794031</v>
      </c>
      <c r="K372" s="674">
        <v>129948.19605717402</v>
      </c>
      <c r="L372" s="674">
        <v>66556.597970766292</v>
      </c>
      <c r="M372" s="673" t="s">
        <v>596</v>
      </c>
    </row>
    <row r="373" spans="1:13" ht="17.100000000000001" customHeight="1" x14ac:dyDescent="0.15">
      <c r="A373" s="500">
        <v>32</v>
      </c>
      <c r="B373" s="749">
        <f t="shared" si="8"/>
        <v>30</v>
      </c>
      <c r="C373" s="1163" t="s">
        <v>78</v>
      </c>
      <c r="D373" s="674">
        <v>1724806.8924591807</v>
      </c>
      <c r="E373" s="674">
        <v>931651.19087465573</v>
      </c>
      <c r="F373" s="674">
        <v>793155.70158452494</v>
      </c>
      <c r="G373" s="674">
        <v>82162.88170972919</v>
      </c>
      <c r="H373" s="674">
        <v>710992.81987479574</v>
      </c>
      <c r="I373" s="674">
        <v>59069.543122529212</v>
      </c>
      <c r="J373" s="674">
        <v>651923.27675226657</v>
      </c>
      <c r="K373" s="674">
        <v>622823.8626031999</v>
      </c>
      <c r="L373" s="674">
        <v>29099.414149066666</v>
      </c>
      <c r="M373" s="673" t="s">
        <v>600</v>
      </c>
    </row>
    <row r="374" spans="1:13" ht="17.100000000000001" customHeight="1" x14ac:dyDescent="0.15">
      <c r="A374" s="500">
        <v>33</v>
      </c>
      <c r="B374" s="749">
        <f t="shared" si="8"/>
        <v>30</v>
      </c>
      <c r="C374" s="680" t="s">
        <v>79</v>
      </c>
      <c r="D374" s="674">
        <v>2703831.281183118</v>
      </c>
      <c r="E374" s="674">
        <v>1082218.9209707745</v>
      </c>
      <c r="F374" s="674">
        <v>1621612.3602123435</v>
      </c>
      <c r="G374" s="674">
        <v>207182.32864996017</v>
      </c>
      <c r="H374" s="674">
        <v>1414430.0315623833</v>
      </c>
      <c r="I374" s="674">
        <v>147534.91021981288</v>
      </c>
      <c r="J374" s="674">
        <v>1266895.1213425705</v>
      </c>
      <c r="K374" s="674">
        <v>1022108.8283897904</v>
      </c>
      <c r="L374" s="674">
        <v>244786.29295278015</v>
      </c>
      <c r="M374" s="673" t="s">
        <v>599</v>
      </c>
    </row>
    <row r="375" spans="1:13" ht="17.100000000000001" customHeight="1" x14ac:dyDescent="0.15">
      <c r="A375" s="500">
        <v>34</v>
      </c>
      <c r="B375" s="749">
        <f t="shared" si="8"/>
        <v>30</v>
      </c>
      <c r="C375" s="679" t="s">
        <v>1007</v>
      </c>
      <c r="D375" s="674">
        <v>1559464.2059686219</v>
      </c>
      <c r="E375" s="674">
        <v>531142.08270581719</v>
      </c>
      <c r="F375" s="674">
        <v>1028322.1232628047</v>
      </c>
      <c r="G375" s="674">
        <v>247079.07908543415</v>
      </c>
      <c r="H375" s="674">
        <v>781243.04417737061</v>
      </c>
      <c r="I375" s="674">
        <v>93291.849144642736</v>
      </c>
      <c r="J375" s="674">
        <v>687951.1950327279</v>
      </c>
      <c r="K375" s="674">
        <v>485609.13218876102</v>
      </c>
      <c r="L375" s="674">
        <v>202342.06284396688</v>
      </c>
      <c r="M375" s="673" t="s">
        <v>1031</v>
      </c>
    </row>
    <row r="376" spans="1:13" ht="17.100000000000001" customHeight="1" x14ac:dyDescent="0.15">
      <c r="A376" s="500">
        <v>35</v>
      </c>
      <c r="B376" s="749">
        <f t="shared" si="8"/>
        <v>30</v>
      </c>
      <c r="C376" s="680" t="s">
        <v>1008</v>
      </c>
      <c r="D376" s="674">
        <v>936086.11242781987</v>
      </c>
      <c r="E376" s="674">
        <v>514077.59242633719</v>
      </c>
      <c r="F376" s="674">
        <v>422008.52000148268</v>
      </c>
      <c r="G376" s="674">
        <v>55280.727067045169</v>
      </c>
      <c r="H376" s="674">
        <v>366727.79293443752</v>
      </c>
      <c r="I376" s="674">
        <v>34338.924527509836</v>
      </c>
      <c r="J376" s="674">
        <v>332388.86840692768</v>
      </c>
      <c r="K376" s="674">
        <v>216228.91190446215</v>
      </c>
      <c r="L376" s="674">
        <v>116159.95650246553</v>
      </c>
      <c r="M376" s="673" t="s">
        <v>1032</v>
      </c>
    </row>
    <row r="377" spans="1:13" ht="17.100000000000001" customHeight="1" x14ac:dyDescent="0.15">
      <c r="A377" s="500">
        <v>36</v>
      </c>
      <c r="B377" s="749">
        <f t="shared" si="8"/>
        <v>30</v>
      </c>
      <c r="C377" s="680" t="s">
        <v>1009</v>
      </c>
      <c r="D377" s="674">
        <v>807803.70903080795</v>
      </c>
      <c r="E377" s="674">
        <v>425711.36140581063</v>
      </c>
      <c r="F377" s="674">
        <v>382092.34762499732</v>
      </c>
      <c r="G377" s="674">
        <v>122731.48609599803</v>
      </c>
      <c r="H377" s="674">
        <v>259360.86152899929</v>
      </c>
      <c r="I377" s="674">
        <v>28455.98772277942</v>
      </c>
      <c r="J377" s="674">
        <v>230904.87380621987</v>
      </c>
      <c r="K377" s="674">
        <v>145367.95742846173</v>
      </c>
      <c r="L377" s="674">
        <v>85536.916377758142</v>
      </c>
      <c r="M377" s="673" t="s">
        <v>1030</v>
      </c>
    </row>
    <row r="378" spans="1:13" ht="17.100000000000001" customHeight="1" x14ac:dyDescent="0.15">
      <c r="A378" s="500">
        <v>37</v>
      </c>
      <c r="B378" s="749">
        <f t="shared" si="8"/>
        <v>30</v>
      </c>
      <c r="C378" s="680" t="s">
        <v>1010</v>
      </c>
      <c r="D378" s="674">
        <v>920119.20166508597</v>
      </c>
      <c r="E378" s="674">
        <v>339193.80165234127</v>
      </c>
      <c r="F378" s="674">
        <v>580925.40001274471</v>
      </c>
      <c r="G378" s="674">
        <v>65206.445779236456</v>
      </c>
      <c r="H378" s="674">
        <v>515718.95423350827</v>
      </c>
      <c r="I378" s="674">
        <v>9384.4301401968969</v>
      </c>
      <c r="J378" s="674">
        <v>506334.5240933114</v>
      </c>
      <c r="K378" s="674">
        <v>228756.69947968636</v>
      </c>
      <c r="L378" s="674">
        <v>277577.82461362507</v>
      </c>
      <c r="M378" s="673" t="s">
        <v>598</v>
      </c>
    </row>
    <row r="379" spans="1:13" ht="17.100000000000001" customHeight="1" x14ac:dyDescent="0.15">
      <c r="A379" s="500">
        <v>38</v>
      </c>
      <c r="B379" s="749">
        <f t="shared" si="8"/>
        <v>30</v>
      </c>
      <c r="C379" s="680" t="s">
        <v>1551</v>
      </c>
      <c r="D379" s="674">
        <v>2096342.0323632127</v>
      </c>
      <c r="E379" s="674">
        <v>359032.08338455355</v>
      </c>
      <c r="F379" s="674">
        <v>1737309.9489786592</v>
      </c>
      <c r="G379" s="674">
        <v>722504.76143957244</v>
      </c>
      <c r="H379" s="674">
        <v>1014805.1875390868</v>
      </c>
      <c r="I379" s="674">
        <v>140846.83726829651</v>
      </c>
      <c r="J379" s="674">
        <v>873958.35027079028</v>
      </c>
      <c r="K379" s="674">
        <v>64253.345277077497</v>
      </c>
      <c r="L379" s="674">
        <v>809705.00499371276</v>
      </c>
      <c r="M379" s="673" t="s">
        <v>597</v>
      </c>
    </row>
    <row r="380" spans="1:13" ht="17.100000000000001" customHeight="1" x14ac:dyDescent="0.15">
      <c r="A380" s="500">
        <v>39</v>
      </c>
      <c r="B380" s="749">
        <f t="shared" si="8"/>
        <v>30</v>
      </c>
      <c r="C380" s="1298" t="s">
        <v>1550</v>
      </c>
      <c r="D380" s="674">
        <v>1539159.2539127173</v>
      </c>
      <c r="E380" s="674">
        <v>496717.14728414669</v>
      </c>
      <c r="F380" s="674">
        <v>1042442.1066285707</v>
      </c>
      <c r="G380" s="674">
        <v>136360.4788757397</v>
      </c>
      <c r="H380" s="674">
        <v>906081.62775283097</v>
      </c>
      <c r="I380" s="674">
        <v>74238.310440038476</v>
      </c>
      <c r="J380" s="674">
        <v>831843.31731279253</v>
      </c>
      <c r="K380" s="674">
        <v>623667.93982449593</v>
      </c>
      <c r="L380" s="674">
        <v>208175.3774882966</v>
      </c>
      <c r="M380" s="673" t="s">
        <v>1033</v>
      </c>
    </row>
    <row r="381" spans="1:13" ht="17.100000000000001" customHeight="1" x14ac:dyDescent="0.15">
      <c r="A381" s="500">
        <v>40</v>
      </c>
      <c r="B381" s="749">
        <f t="shared" si="8"/>
        <v>30</v>
      </c>
      <c r="C381" s="680" t="s">
        <v>1011</v>
      </c>
      <c r="D381" s="674">
        <v>825157.52118446142</v>
      </c>
      <c r="E381" s="674">
        <v>197556.70019560869</v>
      </c>
      <c r="F381" s="674">
        <v>627600.82098885276</v>
      </c>
      <c r="G381" s="674">
        <v>220458.63587005739</v>
      </c>
      <c r="H381" s="674">
        <v>407142.18511879537</v>
      </c>
      <c r="I381" s="674">
        <v>1065.7014577816651</v>
      </c>
      <c r="J381" s="674">
        <v>406076.48366101371</v>
      </c>
      <c r="K381" s="674">
        <v>406076.48366101371</v>
      </c>
      <c r="L381" s="674">
        <v>0</v>
      </c>
      <c r="M381" s="673" t="s">
        <v>1020</v>
      </c>
    </row>
    <row r="382" spans="1:13" ht="17.100000000000001" customHeight="1" x14ac:dyDescent="0.15">
      <c r="A382" s="500">
        <v>41</v>
      </c>
      <c r="B382" s="749">
        <f t="shared" si="8"/>
        <v>30</v>
      </c>
      <c r="C382" s="680" t="s">
        <v>1012</v>
      </c>
      <c r="D382" s="674">
        <v>556124.73772585555</v>
      </c>
      <c r="E382" s="674">
        <v>83102.49015450399</v>
      </c>
      <c r="F382" s="674">
        <v>473022.24757135159</v>
      </c>
      <c r="G382" s="674">
        <v>108780.77641252574</v>
      </c>
      <c r="H382" s="674">
        <v>364241.47115882585</v>
      </c>
      <c r="I382" s="674">
        <v>3058.6660955499301</v>
      </c>
      <c r="J382" s="674">
        <v>361182.80506327591</v>
      </c>
      <c r="K382" s="674">
        <v>362630.37963012489</v>
      </c>
      <c r="L382" s="674">
        <v>-1447.5745668489835</v>
      </c>
      <c r="M382" s="673" t="s">
        <v>1021</v>
      </c>
    </row>
    <row r="383" spans="1:13" ht="17.100000000000001" customHeight="1" x14ac:dyDescent="0.15">
      <c r="A383" s="500">
        <v>42</v>
      </c>
      <c r="B383" s="749">
        <f t="shared" si="8"/>
        <v>30</v>
      </c>
      <c r="C383" s="680" t="s">
        <v>1013</v>
      </c>
      <c r="D383" s="674">
        <v>1880480.9154729666</v>
      </c>
      <c r="E383" s="674">
        <v>625652.03301809821</v>
      </c>
      <c r="F383" s="674">
        <v>1254828.8824548684</v>
      </c>
      <c r="G383" s="674">
        <v>143520.24376615149</v>
      </c>
      <c r="H383" s="674">
        <v>1111308.638688717</v>
      </c>
      <c r="I383" s="674">
        <v>-10628.270876011617</v>
      </c>
      <c r="J383" s="674">
        <v>1121936.9095647286</v>
      </c>
      <c r="K383" s="674">
        <v>912135.51440348988</v>
      </c>
      <c r="L383" s="674">
        <v>209801.39516123873</v>
      </c>
      <c r="M383" s="673" t="s">
        <v>1034</v>
      </c>
    </row>
    <row r="384" spans="1:13" ht="17.100000000000001" customHeight="1" x14ac:dyDescent="0.15">
      <c r="A384" s="500">
        <v>43</v>
      </c>
      <c r="B384" s="749">
        <f t="shared" si="8"/>
        <v>30</v>
      </c>
      <c r="C384" s="679" t="s">
        <v>1014</v>
      </c>
      <c r="D384" s="1164">
        <v>1051863.7223338622</v>
      </c>
      <c r="E384" s="674">
        <v>451753.53917820298</v>
      </c>
      <c r="F384" s="1231">
        <v>600110.18315565924</v>
      </c>
      <c r="G384" s="1164">
        <v>109423.71731919597</v>
      </c>
      <c r="H384" s="674">
        <v>490686.46583646326</v>
      </c>
      <c r="I384" s="674">
        <v>64329.975329276989</v>
      </c>
      <c r="J384" s="674">
        <v>426356.49050718627</v>
      </c>
      <c r="K384" s="674">
        <v>329945.45643326052</v>
      </c>
      <c r="L384" s="674">
        <v>96411.034073925752</v>
      </c>
      <c r="M384" s="673" t="s">
        <v>1035</v>
      </c>
    </row>
    <row r="385" spans="1:13" ht="17.100000000000001" customHeight="1" x14ac:dyDescent="0.15">
      <c r="A385" s="500">
        <v>44</v>
      </c>
      <c r="B385" s="749">
        <f t="shared" si="8"/>
        <v>30</v>
      </c>
      <c r="C385" s="1246" t="s">
        <v>1293</v>
      </c>
      <c r="D385" s="675">
        <v>35599596.388248093</v>
      </c>
      <c r="E385" s="1217">
        <v>17617237.127754014</v>
      </c>
      <c r="F385" s="1232">
        <v>17982359.260494076</v>
      </c>
      <c r="G385" s="675">
        <v>4435226.3817876158</v>
      </c>
      <c r="H385" s="1169">
        <v>13547132.878706466</v>
      </c>
      <c r="I385" s="1169">
        <v>1378270.7543523959</v>
      </c>
      <c r="J385" s="1169">
        <v>12168862.124354064</v>
      </c>
      <c r="K385" s="1169">
        <v>7954577.7348966189</v>
      </c>
      <c r="L385" s="1169">
        <v>4214284.3894574484</v>
      </c>
      <c r="M385" s="1245" t="s">
        <v>595</v>
      </c>
    </row>
    <row r="386" spans="1:13" ht="17.100000000000001" customHeight="1" x14ac:dyDescent="0.15">
      <c r="A386" s="500">
        <v>45</v>
      </c>
      <c r="B386" s="749">
        <f t="shared" si="8"/>
        <v>30</v>
      </c>
      <c r="C386" s="679" t="s">
        <v>1294</v>
      </c>
      <c r="D386" s="1219">
        <v>317611.26070007076</v>
      </c>
      <c r="E386" s="1005" t="s">
        <v>535</v>
      </c>
      <c r="F386" s="1233">
        <v>317611.26070007076</v>
      </c>
      <c r="G386" s="1005" t="s">
        <v>535</v>
      </c>
      <c r="H386" s="1238">
        <v>317611.26070007076</v>
      </c>
      <c r="I386" s="1238">
        <v>317611.26070007076</v>
      </c>
      <c r="J386" s="1005" t="s">
        <v>535</v>
      </c>
      <c r="K386" s="1005" t="s">
        <v>535</v>
      </c>
      <c r="L386" s="1005" t="s">
        <v>535</v>
      </c>
      <c r="M386" s="678" t="s">
        <v>594</v>
      </c>
    </row>
    <row r="387" spans="1:13" ht="17.100000000000001" customHeight="1" x14ac:dyDescent="0.15">
      <c r="A387" s="500">
        <v>46</v>
      </c>
      <c r="B387" s="749">
        <f t="shared" si="8"/>
        <v>30</v>
      </c>
      <c r="C387" s="679" t="s">
        <v>1295</v>
      </c>
      <c r="D387" s="1220">
        <v>233021.14842489923</v>
      </c>
      <c r="E387" s="1005" t="s">
        <v>535</v>
      </c>
      <c r="F387" s="1234">
        <v>233021.14842489923</v>
      </c>
      <c r="G387" s="1005" t="s">
        <v>535</v>
      </c>
      <c r="H387" s="1231">
        <v>233021.14842489923</v>
      </c>
      <c r="I387" s="1231">
        <v>233021.14842489923</v>
      </c>
      <c r="J387" s="1005" t="s">
        <v>535</v>
      </c>
      <c r="K387" s="1005" t="s">
        <v>535</v>
      </c>
      <c r="L387" s="1005" t="s">
        <v>535</v>
      </c>
      <c r="M387" s="678" t="s">
        <v>593</v>
      </c>
    </row>
    <row r="388" spans="1:13" ht="17.100000000000001" customHeight="1" x14ac:dyDescent="0.15">
      <c r="A388" s="500">
        <v>47</v>
      </c>
      <c r="B388" s="749">
        <f t="shared" si="8"/>
        <v>30</v>
      </c>
      <c r="C388" s="1246" t="s">
        <v>592</v>
      </c>
      <c r="D388" s="675">
        <v>35684186.500523262</v>
      </c>
      <c r="E388" s="1217">
        <v>17617237.127754014</v>
      </c>
      <c r="F388" s="1237">
        <v>18066949.372769244</v>
      </c>
      <c r="G388" s="1217">
        <v>4435226.3817876158</v>
      </c>
      <c r="H388" s="1164">
        <v>13631722.990981638</v>
      </c>
      <c r="I388" s="1217">
        <v>1462860.8666275674</v>
      </c>
      <c r="J388" s="1169">
        <v>12168862.124354064</v>
      </c>
      <c r="K388" s="1169">
        <v>7954577.7348966189</v>
      </c>
      <c r="L388" s="1169">
        <v>4214284.3894574484</v>
      </c>
      <c r="M388" s="1170" t="s">
        <v>591</v>
      </c>
    </row>
    <row r="389" spans="1:13" ht="17.100000000000001" customHeight="1" x14ac:dyDescent="0.15">
      <c r="A389" s="500">
        <v>48</v>
      </c>
      <c r="B389" s="749">
        <f t="shared" si="8"/>
        <v>30</v>
      </c>
      <c r="C389" s="1247" t="s">
        <v>1015</v>
      </c>
      <c r="D389" s="1157"/>
      <c r="E389" s="1157"/>
      <c r="F389" s="1157"/>
      <c r="G389" s="1157"/>
      <c r="H389" s="1157"/>
      <c r="I389" s="1157"/>
      <c r="J389" s="1157"/>
      <c r="K389" s="1157"/>
      <c r="L389" s="1160"/>
      <c r="M389" s="1162"/>
    </row>
    <row r="390" spans="1:13" ht="17.100000000000001" customHeight="1" x14ac:dyDescent="0.15">
      <c r="A390" s="500">
        <v>49</v>
      </c>
      <c r="B390" s="749">
        <f t="shared" si="8"/>
        <v>30</v>
      </c>
      <c r="C390" s="1161" t="s">
        <v>1016</v>
      </c>
      <c r="D390" s="674">
        <v>33731653.63516885</v>
      </c>
      <c r="E390" s="674">
        <v>17169506.626942776</v>
      </c>
      <c r="F390" s="674">
        <v>16562147.008226069</v>
      </c>
      <c r="G390" s="674">
        <v>4015622.4852715586</v>
      </c>
      <c r="H390" s="674">
        <v>12546524.52295452</v>
      </c>
      <c r="I390" s="674">
        <v>1367506.0346303661</v>
      </c>
      <c r="J390" s="674">
        <v>11179018.488324149</v>
      </c>
      <c r="K390" s="674">
        <v>6964734.0988666993</v>
      </c>
      <c r="L390" s="674">
        <v>4214284.3894574484</v>
      </c>
      <c r="M390" s="1162" t="s">
        <v>1023</v>
      </c>
    </row>
    <row r="391" spans="1:13" ht="17.100000000000001" customHeight="1" x14ac:dyDescent="0.15">
      <c r="A391" s="500">
        <v>50</v>
      </c>
      <c r="B391" s="749">
        <f t="shared" si="8"/>
        <v>30</v>
      </c>
      <c r="C391" s="1165" t="s">
        <v>1017</v>
      </c>
      <c r="D391" s="674">
        <v>1489735.1174646011</v>
      </c>
      <c r="E391" s="674">
        <v>346989.62855568185</v>
      </c>
      <c r="F391" s="674">
        <v>1142745.4889089193</v>
      </c>
      <c r="G391" s="674">
        <v>372029.9533377515</v>
      </c>
      <c r="H391" s="674">
        <v>770715.53557116771</v>
      </c>
      <c r="I391" s="674">
        <v>1827.3182220777287</v>
      </c>
      <c r="J391" s="674">
        <v>768888.21734909003</v>
      </c>
      <c r="K391" s="674">
        <v>768888.21734908991</v>
      </c>
      <c r="L391" s="674">
        <v>0</v>
      </c>
      <c r="M391" s="1167" t="s">
        <v>1024</v>
      </c>
    </row>
    <row r="392" spans="1:13" ht="17.100000000000001" customHeight="1" x14ac:dyDescent="0.15">
      <c r="A392" s="500">
        <v>51</v>
      </c>
      <c r="B392" s="749">
        <f t="shared" si="8"/>
        <v>30</v>
      </c>
      <c r="C392" s="1165" t="s">
        <v>1018</v>
      </c>
      <c r="D392" s="1218">
        <v>378207.63561464392</v>
      </c>
      <c r="E392" s="1218">
        <v>100740.87225555679</v>
      </c>
      <c r="F392" s="1218">
        <v>277466.76335908711</v>
      </c>
      <c r="G392" s="1218">
        <v>47573.94317830701</v>
      </c>
      <c r="H392" s="1218">
        <v>229892.82018078011</v>
      </c>
      <c r="I392" s="1218">
        <v>8937.4014999519986</v>
      </c>
      <c r="J392" s="1218">
        <v>220955.41868082812</v>
      </c>
      <c r="K392" s="1218">
        <v>220955.41868082812</v>
      </c>
      <c r="L392" s="1218">
        <v>0</v>
      </c>
      <c r="M392" s="1167" t="s">
        <v>1025</v>
      </c>
    </row>
    <row r="393" spans="1:13" ht="17.100000000000001" customHeight="1" x14ac:dyDescent="0.15">
      <c r="A393" s="500">
        <v>52</v>
      </c>
      <c r="B393" s="749">
        <f t="shared" si="8"/>
        <v>30</v>
      </c>
      <c r="C393" s="1248" t="s">
        <v>1293</v>
      </c>
      <c r="D393" s="675">
        <v>35599596.388248093</v>
      </c>
      <c r="E393" s="675">
        <v>17617237.127754014</v>
      </c>
      <c r="F393" s="675">
        <v>17982359.260494076</v>
      </c>
      <c r="G393" s="675">
        <v>4435226.3817876177</v>
      </c>
      <c r="H393" s="675">
        <v>13547132.878706466</v>
      </c>
      <c r="I393" s="675">
        <v>1378270.7543523959</v>
      </c>
      <c r="J393" s="675">
        <v>12168862.124354066</v>
      </c>
      <c r="K393" s="675">
        <v>7954577.734896617</v>
      </c>
      <c r="L393" s="675">
        <v>4214284.3894574484</v>
      </c>
      <c r="M393" s="1249" t="s">
        <v>595</v>
      </c>
    </row>
    <row r="394" spans="1:13" ht="17.100000000000001" customHeight="1" x14ac:dyDescent="0.15">
      <c r="A394" s="500"/>
      <c r="C394" s="1156"/>
      <c r="D394" s="1027"/>
      <c r="E394" s="1027"/>
      <c r="F394" s="1027"/>
      <c r="G394" s="1027"/>
      <c r="H394" s="1027"/>
      <c r="I394" s="1027"/>
      <c r="J394" s="1027"/>
      <c r="K394" s="1027"/>
      <c r="L394" s="1027"/>
      <c r="M394" s="1028"/>
    </row>
    <row r="395" spans="1:13" ht="17.100000000000001" customHeight="1" x14ac:dyDescent="0.15">
      <c r="A395" s="500"/>
      <c r="C395" s="1026"/>
      <c r="D395" s="1027"/>
      <c r="E395" s="1027"/>
      <c r="F395" s="1027"/>
      <c r="G395" s="1027"/>
      <c r="H395" s="1027"/>
      <c r="I395" s="1027"/>
      <c r="J395" s="1027"/>
      <c r="K395" s="1027"/>
      <c r="L395" s="1027"/>
      <c r="M395" s="1028"/>
    </row>
    <row r="396" spans="1:13" ht="17.100000000000001" customHeight="1" x14ac:dyDescent="0.15">
      <c r="B396" s="748">
        <f>B347+1</f>
        <v>31</v>
      </c>
      <c r="C396" s="727" t="s">
        <v>2160</v>
      </c>
      <c r="D396" s="285"/>
      <c r="E396" s="285"/>
      <c r="F396" s="285"/>
      <c r="G396" s="285"/>
      <c r="H396" s="285"/>
      <c r="I396" s="285"/>
      <c r="J396" s="285"/>
      <c r="K396" s="110"/>
      <c r="L396" s="285"/>
      <c r="M396" s="286" t="s">
        <v>607</v>
      </c>
    </row>
    <row r="397" spans="1:13" ht="17.100000000000001" customHeight="1" x14ac:dyDescent="0.15">
      <c r="B397" s="748">
        <f>B348+1</f>
        <v>2019</v>
      </c>
      <c r="C397" s="2553"/>
      <c r="D397" s="668" t="s">
        <v>608</v>
      </c>
      <c r="E397" s="669"/>
      <c r="F397" s="668" t="s">
        <v>1404</v>
      </c>
      <c r="G397" s="669"/>
      <c r="H397" s="668" t="s">
        <v>1404</v>
      </c>
      <c r="I397" s="670" t="s">
        <v>1443</v>
      </c>
      <c r="J397" s="668" t="s">
        <v>609</v>
      </c>
      <c r="K397" s="671"/>
      <c r="L397" s="671"/>
      <c r="M397" s="672"/>
    </row>
    <row r="398" spans="1:13" ht="17.100000000000001" customHeight="1" x14ac:dyDescent="0.15">
      <c r="A398" s="122">
        <f>IF(B398&lt;10,DBCS(B398),B398)</f>
        <v>31</v>
      </c>
      <c r="B398" s="2399">
        <f>B397-$B$1</f>
        <v>31</v>
      </c>
      <c r="C398" s="2554"/>
      <c r="D398" s="668" t="s">
        <v>1403</v>
      </c>
      <c r="E398" s="668" t="s">
        <v>1402</v>
      </c>
      <c r="F398" s="668" t="s">
        <v>1400</v>
      </c>
      <c r="G398" s="2818" t="s">
        <v>1317</v>
      </c>
      <c r="H398" s="668" t="s">
        <v>1400</v>
      </c>
      <c r="I398" s="670" t="s">
        <v>1444</v>
      </c>
      <c r="J398" s="668" t="s">
        <v>612</v>
      </c>
      <c r="K398" s="668" t="s">
        <v>640</v>
      </c>
      <c r="L398" s="668" t="s">
        <v>1065</v>
      </c>
      <c r="M398" s="673"/>
    </row>
    <row r="399" spans="1:13" ht="17.100000000000001" customHeight="1" x14ac:dyDescent="0.15">
      <c r="A399" s="122" t="str">
        <f>IF(B399&lt;10,DBCS(B399),B399)</f>
        <v>１</v>
      </c>
      <c r="B399" s="2399">
        <f>B397-$B$2</f>
        <v>1</v>
      </c>
      <c r="C399" s="2554" t="s">
        <v>610</v>
      </c>
      <c r="D399" s="668" t="s">
        <v>1066</v>
      </c>
      <c r="E399" s="669"/>
      <c r="F399" s="668" t="s">
        <v>1067</v>
      </c>
      <c r="G399" s="2819"/>
      <c r="H399" s="668" t="s">
        <v>1068</v>
      </c>
      <c r="I399" s="670" t="s">
        <v>1445</v>
      </c>
      <c r="J399" s="668" t="s">
        <v>1069</v>
      </c>
      <c r="K399" s="669"/>
      <c r="L399" s="668" t="s">
        <v>606</v>
      </c>
      <c r="M399" s="672" t="s">
        <v>1422</v>
      </c>
    </row>
    <row r="400" spans="1:13" ht="17.100000000000001" customHeight="1" x14ac:dyDescent="0.15">
      <c r="C400" s="2555"/>
      <c r="D400" s="669"/>
      <c r="E400" s="669"/>
      <c r="F400" s="674" t="s">
        <v>1561</v>
      </c>
      <c r="G400" s="669"/>
      <c r="H400" s="674" t="s">
        <v>1562</v>
      </c>
      <c r="I400" s="670" t="s">
        <v>1446</v>
      </c>
      <c r="J400" s="674" t="s">
        <v>1563</v>
      </c>
      <c r="K400" s="669"/>
      <c r="L400" s="674" t="s">
        <v>1564</v>
      </c>
      <c r="M400" s="672"/>
    </row>
    <row r="401" spans="1:13" ht="17.100000000000001" customHeight="1" x14ac:dyDescent="0.15">
      <c r="C401" s="2556"/>
      <c r="D401" s="675" t="s">
        <v>1552</v>
      </c>
      <c r="E401" s="675" t="s">
        <v>1553</v>
      </c>
      <c r="F401" s="675" t="s">
        <v>1554</v>
      </c>
      <c r="G401" s="675" t="s">
        <v>1555</v>
      </c>
      <c r="H401" s="675" t="s">
        <v>1556</v>
      </c>
      <c r="I401" s="675" t="s">
        <v>1557</v>
      </c>
      <c r="J401" s="675" t="s">
        <v>1558</v>
      </c>
      <c r="K401" s="675" t="s">
        <v>1559</v>
      </c>
      <c r="L401" s="675" t="s">
        <v>1560</v>
      </c>
      <c r="M401" s="676"/>
    </row>
    <row r="402" spans="1:13" ht="17.100000000000001" customHeight="1" x14ac:dyDescent="0.15">
      <c r="A402" s="500">
        <v>12</v>
      </c>
      <c r="B402" s="749">
        <f>B396</f>
        <v>31</v>
      </c>
      <c r="C402" s="679" t="s">
        <v>73</v>
      </c>
      <c r="D402" s="674">
        <v>201264.08586691259</v>
      </c>
      <c r="E402" s="674">
        <v>112250.40374837829</v>
      </c>
      <c r="F402" s="674">
        <v>89013.6821185343</v>
      </c>
      <c r="G402" s="674">
        <v>32009.018467712274</v>
      </c>
      <c r="H402" s="674">
        <v>57004.663650822025</v>
      </c>
      <c r="I402" s="674">
        <v>-5153.3032670245102</v>
      </c>
      <c r="J402" s="674">
        <v>62157.966917846534</v>
      </c>
      <c r="K402" s="674">
        <v>42011.275570289305</v>
      </c>
      <c r="L402" s="674">
        <v>20146.691347557229</v>
      </c>
      <c r="M402" s="673" t="s">
        <v>605</v>
      </c>
    </row>
    <row r="403" spans="1:13" ht="17.100000000000001" customHeight="1" x14ac:dyDescent="0.15">
      <c r="A403" s="500">
        <v>13</v>
      </c>
      <c r="B403" s="749">
        <f>B402</f>
        <v>31</v>
      </c>
      <c r="C403" s="680" t="s">
        <v>74</v>
      </c>
      <c r="D403" s="674">
        <v>17500.395371368249</v>
      </c>
      <c r="E403" s="674">
        <v>8734.9599676941034</v>
      </c>
      <c r="F403" s="674">
        <v>8765.4354036741461</v>
      </c>
      <c r="G403" s="674">
        <v>2291.2083289540647</v>
      </c>
      <c r="H403" s="674">
        <v>6474.2270747200819</v>
      </c>
      <c r="I403" s="674">
        <v>891.03334908672502</v>
      </c>
      <c r="J403" s="674">
        <v>5583.1937256333567</v>
      </c>
      <c r="K403" s="674">
        <v>5000.9648467524548</v>
      </c>
      <c r="L403" s="674">
        <v>582.2288788809019</v>
      </c>
      <c r="M403" s="673" t="s">
        <v>604</v>
      </c>
    </row>
    <row r="404" spans="1:13" ht="17.100000000000001" customHeight="1" x14ac:dyDescent="0.15">
      <c r="A404" s="500">
        <v>14</v>
      </c>
      <c r="B404" s="749">
        <f t="shared" ref="B404:B442" si="9">B403</f>
        <v>31</v>
      </c>
      <c r="C404" s="680" t="s">
        <v>75</v>
      </c>
      <c r="D404" s="674">
        <v>57746.089749999999</v>
      </c>
      <c r="E404" s="674">
        <v>29675.146830041227</v>
      </c>
      <c r="F404" s="674">
        <v>28070.942919958772</v>
      </c>
      <c r="G404" s="674">
        <v>7630.3441855535748</v>
      </c>
      <c r="H404" s="674">
        <v>20440.598734405197</v>
      </c>
      <c r="I404" s="674">
        <v>2586.7801185014364</v>
      </c>
      <c r="J404" s="674">
        <v>17853.818615903761</v>
      </c>
      <c r="K404" s="674">
        <v>11061.635086077269</v>
      </c>
      <c r="L404" s="674">
        <v>6792.1835298264923</v>
      </c>
      <c r="M404" s="673" t="s">
        <v>603</v>
      </c>
    </row>
    <row r="405" spans="1:13" ht="17.100000000000001" customHeight="1" x14ac:dyDescent="0.15">
      <c r="A405" s="500">
        <v>15</v>
      </c>
      <c r="B405" s="749">
        <f t="shared" si="9"/>
        <v>31</v>
      </c>
      <c r="C405" s="680" t="s">
        <v>76</v>
      </c>
      <c r="D405" s="674">
        <v>20292.944452390013</v>
      </c>
      <c r="E405" s="674">
        <v>10686.628706172207</v>
      </c>
      <c r="F405" s="674">
        <v>9606.315746217806</v>
      </c>
      <c r="G405" s="674">
        <v>4425.7035134482858</v>
      </c>
      <c r="H405" s="674">
        <v>5180.6122327695202</v>
      </c>
      <c r="I405" s="674">
        <v>1363.7112596999546</v>
      </c>
      <c r="J405" s="674">
        <v>3816.9009730695657</v>
      </c>
      <c r="K405" s="674">
        <v>2261.9845265239396</v>
      </c>
      <c r="L405" s="674">
        <v>1554.9164465456261</v>
      </c>
      <c r="M405" s="673" t="s">
        <v>602</v>
      </c>
    </row>
    <row r="406" spans="1:13" ht="17.100000000000001" customHeight="1" x14ac:dyDescent="0.15">
      <c r="A406" s="500">
        <v>16</v>
      </c>
      <c r="B406" s="749">
        <f t="shared" si="9"/>
        <v>31</v>
      </c>
      <c r="C406" s="679" t="s">
        <v>77</v>
      </c>
      <c r="D406" s="674">
        <v>17302986.037949223</v>
      </c>
      <c r="E406" s="674">
        <v>10652768.258220198</v>
      </c>
      <c r="F406" s="674">
        <v>6650217.7797290236</v>
      </c>
      <c r="G406" s="674">
        <v>2046224.4371204143</v>
      </c>
      <c r="H406" s="674">
        <v>4603993.3426086083</v>
      </c>
      <c r="I406" s="674">
        <v>719239.8698815949</v>
      </c>
      <c r="J406" s="674">
        <v>3884753.4727270124</v>
      </c>
      <c r="K406" s="674">
        <v>2386032.0682999669</v>
      </c>
      <c r="L406" s="674">
        <v>1498721.4044270455</v>
      </c>
      <c r="M406" s="673" t="s">
        <v>601</v>
      </c>
    </row>
    <row r="407" spans="1:13" ht="17.100000000000001" customHeight="1" x14ac:dyDescent="0.15">
      <c r="A407" s="500">
        <v>17</v>
      </c>
      <c r="B407" s="749">
        <f t="shared" si="9"/>
        <v>31</v>
      </c>
      <c r="C407" s="680" t="s">
        <v>785</v>
      </c>
      <c r="D407" s="674">
        <v>2309259.9615002628</v>
      </c>
      <c r="E407" s="674">
        <v>1260203.5603783804</v>
      </c>
      <c r="F407" s="674">
        <v>1049056.4011218825</v>
      </c>
      <c r="G407" s="674">
        <v>139547.25276271318</v>
      </c>
      <c r="H407" s="674">
        <v>909509.14835916925</v>
      </c>
      <c r="I407" s="1005" t="s">
        <v>535</v>
      </c>
      <c r="J407" s="1005" t="s">
        <v>535</v>
      </c>
      <c r="K407" s="1005" t="s">
        <v>535</v>
      </c>
      <c r="L407" s="1005" t="s">
        <v>535</v>
      </c>
      <c r="M407" s="673" t="s">
        <v>643</v>
      </c>
    </row>
    <row r="408" spans="1:13" ht="17.100000000000001" customHeight="1" x14ac:dyDescent="0.15">
      <c r="A408" s="500">
        <v>18</v>
      </c>
      <c r="B408" s="749">
        <f t="shared" si="9"/>
        <v>31</v>
      </c>
      <c r="C408" s="680" t="s">
        <v>169</v>
      </c>
      <c r="D408" s="674">
        <v>110948.22668729277</v>
      </c>
      <c r="E408" s="674">
        <v>60555.878502215455</v>
      </c>
      <c r="F408" s="674">
        <v>50392.348185077317</v>
      </c>
      <c r="G408" s="674">
        <v>15446.822773813257</v>
      </c>
      <c r="H408" s="674">
        <v>34945.525411264061</v>
      </c>
      <c r="I408" s="1005" t="s">
        <v>535</v>
      </c>
      <c r="J408" s="1005" t="s">
        <v>535</v>
      </c>
      <c r="K408" s="1005" t="s">
        <v>535</v>
      </c>
      <c r="L408" s="1005" t="s">
        <v>535</v>
      </c>
      <c r="M408" s="673" t="s">
        <v>644</v>
      </c>
    </row>
    <row r="409" spans="1:13" ht="17.100000000000001" customHeight="1" x14ac:dyDescent="0.15">
      <c r="A409" s="500">
        <v>19</v>
      </c>
      <c r="B409" s="749">
        <f t="shared" si="9"/>
        <v>31</v>
      </c>
      <c r="C409" s="1163" t="s">
        <v>170</v>
      </c>
      <c r="D409" s="674">
        <v>812075.32319280191</v>
      </c>
      <c r="E409" s="674">
        <v>528552.83146681148</v>
      </c>
      <c r="F409" s="674">
        <v>283522.49172599043</v>
      </c>
      <c r="G409" s="674">
        <v>49727.284417481533</v>
      </c>
      <c r="H409" s="674">
        <v>233795.20730850889</v>
      </c>
      <c r="I409" s="1005" t="s">
        <v>535</v>
      </c>
      <c r="J409" s="1005" t="s">
        <v>535</v>
      </c>
      <c r="K409" s="1005" t="s">
        <v>535</v>
      </c>
      <c r="L409" s="1005" t="s">
        <v>535</v>
      </c>
      <c r="M409" s="673" t="s">
        <v>1026</v>
      </c>
    </row>
    <row r="410" spans="1:13" ht="17.100000000000001" customHeight="1" x14ac:dyDescent="0.15">
      <c r="A410" s="500">
        <v>20</v>
      </c>
      <c r="B410" s="749">
        <f t="shared" si="9"/>
        <v>31</v>
      </c>
      <c r="C410" s="1163" t="s">
        <v>788</v>
      </c>
      <c r="D410" s="674">
        <v>1965524.2292913969</v>
      </c>
      <c r="E410" s="674">
        <v>1162934.2471393126</v>
      </c>
      <c r="F410" s="674">
        <v>802589.98215208435</v>
      </c>
      <c r="G410" s="674">
        <v>295752.62959983782</v>
      </c>
      <c r="H410" s="674">
        <v>506837.35255224654</v>
      </c>
      <c r="I410" s="1005" t="s">
        <v>535</v>
      </c>
      <c r="J410" s="1005" t="s">
        <v>535</v>
      </c>
      <c r="K410" s="1005" t="s">
        <v>535</v>
      </c>
      <c r="L410" s="1005" t="s">
        <v>535</v>
      </c>
      <c r="M410" s="673" t="s">
        <v>645</v>
      </c>
    </row>
    <row r="411" spans="1:13" ht="17.100000000000001" customHeight="1" x14ac:dyDescent="0.15">
      <c r="A411" s="500">
        <v>21</v>
      </c>
      <c r="B411" s="749">
        <f t="shared" si="9"/>
        <v>31</v>
      </c>
      <c r="C411" s="1163" t="s">
        <v>789</v>
      </c>
      <c r="D411" s="674">
        <v>28816.096389941715</v>
      </c>
      <c r="E411" s="674">
        <v>20920.819193626023</v>
      </c>
      <c r="F411" s="674">
        <v>7895.277196315692</v>
      </c>
      <c r="G411" s="674">
        <v>663.55941547934276</v>
      </c>
      <c r="H411" s="674">
        <v>7231.7177808363494</v>
      </c>
      <c r="I411" s="1005" t="s">
        <v>535</v>
      </c>
      <c r="J411" s="1005" t="s">
        <v>535</v>
      </c>
      <c r="K411" s="1005" t="s">
        <v>535</v>
      </c>
      <c r="L411" s="1005" t="s">
        <v>535</v>
      </c>
      <c r="M411" s="673" t="s">
        <v>646</v>
      </c>
    </row>
    <row r="412" spans="1:13" ht="17.100000000000001" customHeight="1" x14ac:dyDescent="0.15">
      <c r="A412" s="500">
        <v>22</v>
      </c>
      <c r="B412" s="749">
        <f t="shared" si="9"/>
        <v>31</v>
      </c>
      <c r="C412" s="1163" t="s">
        <v>790</v>
      </c>
      <c r="D412" s="674">
        <v>142103.37942993548</v>
      </c>
      <c r="E412" s="674">
        <v>78883.456328082029</v>
      </c>
      <c r="F412" s="674">
        <v>63219.923101853448</v>
      </c>
      <c r="G412" s="674">
        <v>18125.793688108497</v>
      </c>
      <c r="H412" s="674">
        <v>45094.129413744951</v>
      </c>
      <c r="I412" s="1005" t="s">
        <v>535</v>
      </c>
      <c r="J412" s="1005" t="s">
        <v>535</v>
      </c>
      <c r="K412" s="1005" t="s">
        <v>535</v>
      </c>
      <c r="L412" s="1005" t="s">
        <v>535</v>
      </c>
      <c r="M412" s="673" t="s">
        <v>647</v>
      </c>
    </row>
    <row r="413" spans="1:13" ht="17.100000000000001" customHeight="1" x14ac:dyDescent="0.15">
      <c r="A413" s="500">
        <v>23</v>
      </c>
      <c r="B413" s="749">
        <f t="shared" si="9"/>
        <v>31</v>
      </c>
      <c r="C413" s="1163" t="s">
        <v>171</v>
      </c>
      <c r="D413" s="674">
        <v>686086.67698409106</v>
      </c>
      <c r="E413" s="674">
        <v>527372.05866208649</v>
      </c>
      <c r="F413" s="674">
        <v>158714.61832200456</v>
      </c>
      <c r="G413" s="674">
        <v>39799.822729141677</v>
      </c>
      <c r="H413" s="674">
        <v>118914.79559286288</v>
      </c>
      <c r="I413" s="1005" t="s">
        <v>535</v>
      </c>
      <c r="J413" s="1005" t="s">
        <v>535</v>
      </c>
      <c r="K413" s="1005" t="s">
        <v>535</v>
      </c>
      <c r="L413" s="1005" t="s">
        <v>535</v>
      </c>
      <c r="M413" s="673" t="s">
        <v>648</v>
      </c>
    </row>
    <row r="414" spans="1:13" ht="17.100000000000001" customHeight="1" x14ac:dyDescent="0.15">
      <c r="A414" s="500">
        <v>24</v>
      </c>
      <c r="B414" s="749">
        <f t="shared" si="9"/>
        <v>31</v>
      </c>
      <c r="C414" s="1163" t="s">
        <v>172</v>
      </c>
      <c r="D414" s="674">
        <v>578851.96583821264</v>
      </c>
      <c r="E414" s="674">
        <v>357003.38868525589</v>
      </c>
      <c r="F414" s="674">
        <v>221848.57715295674</v>
      </c>
      <c r="G414" s="674">
        <v>36468.818115958507</v>
      </c>
      <c r="H414" s="674">
        <v>185379.75903699824</v>
      </c>
      <c r="I414" s="1005" t="s">
        <v>535</v>
      </c>
      <c r="J414" s="1005" t="s">
        <v>535</v>
      </c>
      <c r="K414" s="1005" t="s">
        <v>535</v>
      </c>
      <c r="L414" s="1005" t="s">
        <v>535</v>
      </c>
      <c r="M414" s="673" t="s">
        <v>1027</v>
      </c>
    </row>
    <row r="415" spans="1:13" ht="17.100000000000001" customHeight="1" x14ac:dyDescent="0.15">
      <c r="A415" s="500">
        <v>25</v>
      </c>
      <c r="B415" s="749">
        <f t="shared" si="9"/>
        <v>31</v>
      </c>
      <c r="C415" s="883" t="s">
        <v>1549</v>
      </c>
      <c r="D415" s="674">
        <v>1508771.6739671652</v>
      </c>
      <c r="E415" s="674">
        <v>934250.25287627464</v>
      </c>
      <c r="F415" s="674">
        <v>574521.42109089054</v>
      </c>
      <c r="G415" s="674">
        <v>181123.35279283795</v>
      </c>
      <c r="H415" s="674">
        <v>393398.06829805259</v>
      </c>
      <c r="I415" s="1005" t="s">
        <v>535</v>
      </c>
      <c r="J415" s="1005" t="s">
        <v>535</v>
      </c>
      <c r="K415" s="1005" t="s">
        <v>535</v>
      </c>
      <c r="L415" s="1005" t="s">
        <v>535</v>
      </c>
      <c r="M415" s="673" t="s">
        <v>1019</v>
      </c>
    </row>
    <row r="416" spans="1:13" ht="17.100000000000001" customHeight="1" x14ac:dyDescent="0.15">
      <c r="A416" s="500">
        <v>26</v>
      </c>
      <c r="B416" s="749">
        <f t="shared" si="9"/>
        <v>31</v>
      </c>
      <c r="C416" s="1163" t="s">
        <v>174</v>
      </c>
      <c r="D416" s="674">
        <v>337569.02138196176</v>
      </c>
      <c r="E416" s="674">
        <v>197960.37450021648</v>
      </c>
      <c r="F416" s="674">
        <v>139608.64688174528</v>
      </c>
      <c r="G416" s="674">
        <v>63129.301082548918</v>
      </c>
      <c r="H416" s="674">
        <v>76479.345799196366</v>
      </c>
      <c r="I416" s="1005" t="s">
        <v>535</v>
      </c>
      <c r="J416" s="1005" t="s">
        <v>535</v>
      </c>
      <c r="K416" s="1005" t="s">
        <v>535</v>
      </c>
      <c r="L416" s="1005" t="s">
        <v>535</v>
      </c>
      <c r="M416" s="673" t="s">
        <v>1028</v>
      </c>
    </row>
    <row r="417" spans="1:13" ht="17.100000000000001" customHeight="1" x14ac:dyDescent="0.15">
      <c r="A417" s="500">
        <v>27</v>
      </c>
      <c r="B417" s="749">
        <f t="shared" si="9"/>
        <v>31</v>
      </c>
      <c r="C417" s="1163" t="s">
        <v>795</v>
      </c>
      <c r="D417" s="674">
        <v>2393478.8193424339</v>
      </c>
      <c r="E417" s="674">
        <v>1537873.544246743</v>
      </c>
      <c r="F417" s="674">
        <v>855605.27509569097</v>
      </c>
      <c r="G417" s="674">
        <v>467494.73583327408</v>
      </c>
      <c r="H417" s="674">
        <v>388110.53926241689</v>
      </c>
      <c r="I417" s="1005" t="s">
        <v>535</v>
      </c>
      <c r="J417" s="1005" t="s">
        <v>535</v>
      </c>
      <c r="K417" s="1005" t="s">
        <v>535</v>
      </c>
      <c r="L417" s="1005" t="s">
        <v>535</v>
      </c>
      <c r="M417" s="673" t="s">
        <v>1029</v>
      </c>
    </row>
    <row r="418" spans="1:13" ht="17.100000000000001" customHeight="1" x14ac:dyDescent="0.15">
      <c r="A418" s="500">
        <v>28</v>
      </c>
      <c r="B418" s="749">
        <f t="shared" si="9"/>
        <v>31</v>
      </c>
      <c r="C418" s="1163" t="s">
        <v>175</v>
      </c>
      <c r="D418" s="674">
        <v>262936.08726337511</v>
      </c>
      <c r="E418" s="674">
        <v>186811.11210137856</v>
      </c>
      <c r="F418" s="674">
        <v>76124.975161996554</v>
      </c>
      <c r="G418" s="674">
        <v>92663.606215983484</v>
      </c>
      <c r="H418" s="674">
        <v>-16538.63105398693</v>
      </c>
      <c r="I418" s="1005" t="s">
        <v>535</v>
      </c>
      <c r="J418" s="1005" t="s">
        <v>535</v>
      </c>
      <c r="K418" s="1005" t="s">
        <v>535</v>
      </c>
      <c r="L418" s="1005" t="s">
        <v>535</v>
      </c>
      <c r="M418" s="673" t="s">
        <v>1030</v>
      </c>
    </row>
    <row r="419" spans="1:13" ht="17.100000000000001" customHeight="1" x14ac:dyDescent="0.15">
      <c r="A419" s="500">
        <v>29</v>
      </c>
      <c r="B419" s="749">
        <f t="shared" si="9"/>
        <v>31</v>
      </c>
      <c r="C419" s="1163" t="s">
        <v>176</v>
      </c>
      <c r="D419" s="674">
        <v>4588364.6803834457</v>
      </c>
      <c r="E419" s="674">
        <v>2855260.962204549</v>
      </c>
      <c r="F419" s="674">
        <v>1733103.7181788967</v>
      </c>
      <c r="G419" s="674">
        <v>502327.05606944073</v>
      </c>
      <c r="H419" s="674">
        <v>1230776.662109456</v>
      </c>
      <c r="I419" s="1005" t="s">
        <v>535</v>
      </c>
      <c r="J419" s="1005" t="s">
        <v>535</v>
      </c>
      <c r="K419" s="1005" t="s">
        <v>535</v>
      </c>
      <c r="L419" s="1005" t="s">
        <v>535</v>
      </c>
      <c r="M419" s="673" t="s">
        <v>649</v>
      </c>
    </row>
    <row r="420" spans="1:13" ht="17.100000000000001" customHeight="1" x14ac:dyDescent="0.15">
      <c r="A420" s="500">
        <v>30</v>
      </c>
      <c r="B420" s="749">
        <f t="shared" si="9"/>
        <v>31</v>
      </c>
      <c r="C420" s="1163" t="s">
        <v>177</v>
      </c>
      <c r="D420" s="674">
        <v>1578199.896296904</v>
      </c>
      <c r="E420" s="674">
        <v>944185.77193526598</v>
      </c>
      <c r="F420" s="674">
        <v>634014.12436163798</v>
      </c>
      <c r="G420" s="674">
        <v>143954.40162379551</v>
      </c>
      <c r="H420" s="674">
        <v>490059.72273784253</v>
      </c>
      <c r="I420" s="1005" t="s">
        <v>535</v>
      </c>
      <c r="J420" s="1005" t="s">
        <v>535</v>
      </c>
      <c r="K420" s="1005" t="s">
        <v>535</v>
      </c>
      <c r="L420" s="1005" t="s">
        <v>535</v>
      </c>
      <c r="M420" s="673" t="s">
        <v>1022</v>
      </c>
    </row>
    <row r="421" spans="1:13" ht="17.100000000000001" customHeight="1" x14ac:dyDescent="0.15">
      <c r="A421" s="500">
        <v>31</v>
      </c>
      <c r="B421" s="749">
        <f t="shared" si="9"/>
        <v>31</v>
      </c>
      <c r="C421" s="883" t="s">
        <v>1548</v>
      </c>
      <c r="D421" s="674">
        <v>737945.09705413249</v>
      </c>
      <c r="E421" s="674">
        <v>366948.94763770007</v>
      </c>
      <c r="F421" s="674">
        <v>370996.14941643242</v>
      </c>
      <c r="G421" s="674">
        <v>137610.4322977922</v>
      </c>
      <c r="H421" s="674">
        <v>233385.71711864023</v>
      </c>
      <c r="I421" s="674">
        <v>31103.675869995561</v>
      </c>
      <c r="J421" s="674">
        <v>202282.04124864467</v>
      </c>
      <c r="K421" s="674">
        <v>136712.33038705905</v>
      </c>
      <c r="L421" s="674">
        <v>65569.710861585627</v>
      </c>
      <c r="M421" s="673" t="s">
        <v>596</v>
      </c>
    </row>
    <row r="422" spans="1:13" ht="17.100000000000001" customHeight="1" x14ac:dyDescent="0.15">
      <c r="A422" s="500">
        <v>32</v>
      </c>
      <c r="B422" s="749">
        <f t="shared" si="9"/>
        <v>31</v>
      </c>
      <c r="C422" s="1163" t="s">
        <v>78</v>
      </c>
      <c r="D422" s="674">
        <v>1866111.1173402518</v>
      </c>
      <c r="E422" s="674">
        <v>1012044.9154303784</v>
      </c>
      <c r="F422" s="674">
        <v>854066.2019098734</v>
      </c>
      <c r="G422" s="674">
        <v>89549.235358966529</v>
      </c>
      <c r="H422" s="674">
        <v>764516.96655090689</v>
      </c>
      <c r="I422" s="674">
        <v>67373.033738259765</v>
      </c>
      <c r="J422" s="674">
        <v>697143.93281264708</v>
      </c>
      <c r="K422" s="674">
        <v>507379.22235758009</v>
      </c>
      <c r="L422" s="674">
        <v>189764.71045506699</v>
      </c>
      <c r="M422" s="673" t="s">
        <v>600</v>
      </c>
    </row>
    <row r="423" spans="1:13" ht="17.100000000000001" customHeight="1" x14ac:dyDescent="0.15">
      <c r="A423" s="500">
        <v>33</v>
      </c>
      <c r="B423" s="749">
        <f t="shared" si="9"/>
        <v>31</v>
      </c>
      <c r="C423" s="680" t="s">
        <v>79</v>
      </c>
      <c r="D423" s="674">
        <v>2650688.7581161219</v>
      </c>
      <c r="E423" s="674">
        <v>1071118.7564002923</v>
      </c>
      <c r="F423" s="674">
        <v>1579570.0017158296</v>
      </c>
      <c r="G423" s="674">
        <v>205322.84250140275</v>
      </c>
      <c r="H423" s="674">
        <v>1374247.1592144268</v>
      </c>
      <c r="I423" s="674">
        <v>150518.13507443533</v>
      </c>
      <c r="J423" s="674">
        <v>1223729.0241399915</v>
      </c>
      <c r="K423" s="674">
        <v>1007559.1266763092</v>
      </c>
      <c r="L423" s="674">
        <v>216169.89746368234</v>
      </c>
      <c r="M423" s="673" t="s">
        <v>599</v>
      </c>
    </row>
    <row r="424" spans="1:13" ht="17.100000000000001" customHeight="1" x14ac:dyDescent="0.15">
      <c r="A424" s="500">
        <v>34</v>
      </c>
      <c r="B424" s="749">
        <f t="shared" si="9"/>
        <v>31</v>
      </c>
      <c r="C424" s="679" t="s">
        <v>1007</v>
      </c>
      <c r="D424" s="674">
        <v>1554577.9894568943</v>
      </c>
      <c r="E424" s="674">
        <v>519264.05160296074</v>
      </c>
      <c r="F424" s="674">
        <v>1035313.9378539335</v>
      </c>
      <c r="G424" s="674">
        <v>252045.11096707787</v>
      </c>
      <c r="H424" s="674">
        <v>783268.82688685565</v>
      </c>
      <c r="I424" s="674">
        <v>99039.578287926633</v>
      </c>
      <c r="J424" s="674">
        <v>684229.24859892903</v>
      </c>
      <c r="K424" s="674">
        <v>456362.57744179206</v>
      </c>
      <c r="L424" s="674">
        <v>227866.67115713697</v>
      </c>
      <c r="M424" s="673" t="s">
        <v>1031</v>
      </c>
    </row>
    <row r="425" spans="1:13" ht="17.100000000000001" customHeight="1" x14ac:dyDescent="0.15">
      <c r="A425" s="500">
        <v>35</v>
      </c>
      <c r="B425" s="749">
        <f t="shared" si="9"/>
        <v>31</v>
      </c>
      <c r="C425" s="680" t="s">
        <v>1008</v>
      </c>
      <c r="D425" s="674">
        <v>909063.14951342065</v>
      </c>
      <c r="E425" s="674">
        <v>513635.97295711393</v>
      </c>
      <c r="F425" s="674">
        <v>395427.17655630672</v>
      </c>
      <c r="G425" s="674">
        <v>52813.479791759513</v>
      </c>
      <c r="H425" s="674">
        <v>342613.6967645472</v>
      </c>
      <c r="I425" s="674">
        <v>34145.999038500937</v>
      </c>
      <c r="J425" s="674">
        <v>308467.69772604626</v>
      </c>
      <c r="K425" s="674">
        <v>255172.07037130749</v>
      </c>
      <c r="L425" s="674">
        <v>53295.627354738768</v>
      </c>
      <c r="M425" s="673" t="s">
        <v>1032</v>
      </c>
    </row>
    <row r="426" spans="1:13" ht="17.100000000000001" customHeight="1" x14ac:dyDescent="0.15">
      <c r="A426" s="500">
        <v>36</v>
      </c>
      <c r="B426" s="749">
        <f t="shared" si="9"/>
        <v>31</v>
      </c>
      <c r="C426" s="680" t="s">
        <v>1009</v>
      </c>
      <c r="D426" s="674">
        <v>788023.59704571718</v>
      </c>
      <c r="E426" s="674">
        <v>423263.84384204075</v>
      </c>
      <c r="F426" s="674">
        <v>364759.75320367643</v>
      </c>
      <c r="G426" s="674">
        <v>118720.21244035249</v>
      </c>
      <c r="H426" s="674">
        <v>246039.54076332395</v>
      </c>
      <c r="I426" s="674">
        <v>28816.609284297785</v>
      </c>
      <c r="J426" s="674">
        <v>217222.93147902616</v>
      </c>
      <c r="K426" s="674">
        <v>136512.02073306058</v>
      </c>
      <c r="L426" s="674">
        <v>80710.910745965579</v>
      </c>
      <c r="M426" s="673" t="s">
        <v>1030</v>
      </c>
    </row>
    <row r="427" spans="1:13" ht="17.100000000000001" customHeight="1" x14ac:dyDescent="0.15">
      <c r="A427" s="500">
        <v>37</v>
      </c>
      <c r="B427" s="749">
        <f t="shared" si="9"/>
        <v>31</v>
      </c>
      <c r="C427" s="680" t="s">
        <v>1010</v>
      </c>
      <c r="D427" s="674">
        <v>932967.47368133813</v>
      </c>
      <c r="E427" s="674">
        <v>348107.88361804327</v>
      </c>
      <c r="F427" s="674">
        <v>584859.59006329486</v>
      </c>
      <c r="G427" s="674">
        <v>66421.624931404658</v>
      </c>
      <c r="H427" s="674">
        <v>518437.9651318902</v>
      </c>
      <c r="I427" s="674">
        <v>9134.1030357392228</v>
      </c>
      <c r="J427" s="674">
        <v>509303.86209615099</v>
      </c>
      <c r="K427" s="674">
        <v>181543.31533382364</v>
      </c>
      <c r="L427" s="674">
        <v>327760.54676232731</v>
      </c>
      <c r="M427" s="673" t="s">
        <v>598</v>
      </c>
    </row>
    <row r="428" spans="1:13" ht="17.100000000000001" customHeight="1" x14ac:dyDescent="0.15">
      <c r="A428" s="500">
        <v>38</v>
      </c>
      <c r="B428" s="749">
        <f t="shared" si="9"/>
        <v>31</v>
      </c>
      <c r="C428" s="680" t="s">
        <v>1551</v>
      </c>
      <c r="D428" s="674">
        <v>2068378.2407085288</v>
      </c>
      <c r="E428" s="674">
        <v>357347.08402204805</v>
      </c>
      <c r="F428" s="674">
        <v>1711031.1566864806</v>
      </c>
      <c r="G428" s="674">
        <v>718306.15901748161</v>
      </c>
      <c r="H428" s="674">
        <v>992724.99766899901</v>
      </c>
      <c r="I428" s="674">
        <v>141396.62603929878</v>
      </c>
      <c r="J428" s="674">
        <v>851328.3716297003</v>
      </c>
      <c r="K428" s="674">
        <v>57347.651240656269</v>
      </c>
      <c r="L428" s="674">
        <v>793980.72038904403</v>
      </c>
      <c r="M428" s="673" t="s">
        <v>597</v>
      </c>
    </row>
    <row r="429" spans="1:13" ht="17.100000000000001" customHeight="1" x14ac:dyDescent="0.15">
      <c r="A429" s="500">
        <v>39</v>
      </c>
      <c r="B429" s="749">
        <f t="shared" si="9"/>
        <v>31</v>
      </c>
      <c r="C429" s="1298" t="s">
        <v>1550</v>
      </c>
      <c r="D429" s="674">
        <v>1551128.2383347312</v>
      </c>
      <c r="E429" s="674">
        <v>497355.3059258241</v>
      </c>
      <c r="F429" s="674">
        <v>1053772.932408907</v>
      </c>
      <c r="G429" s="674">
        <v>136820.06471400167</v>
      </c>
      <c r="H429" s="674">
        <v>916952.86769490526</v>
      </c>
      <c r="I429" s="674">
        <v>79588.795746200849</v>
      </c>
      <c r="J429" s="674">
        <v>837364.07194870443</v>
      </c>
      <c r="K429" s="674">
        <v>598314.1741750089</v>
      </c>
      <c r="L429" s="674">
        <v>239049.89777369553</v>
      </c>
      <c r="M429" s="673" t="s">
        <v>1033</v>
      </c>
    </row>
    <row r="430" spans="1:13" ht="17.100000000000001" customHeight="1" x14ac:dyDescent="0.15">
      <c r="A430" s="500">
        <v>40</v>
      </c>
      <c r="B430" s="749">
        <f t="shared" si="9"/>
        <v>31</v>
      </c>
      <c r="C430" s="680" t="s">
        <v>1011</v>
      </c>
      <c r="D430" s="674">
        <v>825397.70572061476</v>
      </c>
      <c r="E430" s="674">
        <v>196694.23189270659</v>
      </c>
      <c r="F430" s="674">
        <v>628703.47382790816</v>
      </c>
      <c r="G430" s="674">
        <v>220624.7476427095</v>
      </c>
      <c r="H430" s="674">
        <v>408078.72618519864</v>
      </c>
      <c r="I430" s="674">
        <v>1043.1772098713432</v>
      </c>
      <c r="J430" s="674">
        <v>407035.54897532729</v>
      </c>
      <c r="K430" s="674">
        <v>407035.54897532729</v>
      </c>
      <c r="L430" s="674">
        <v>0</v>
      </c>
      <c r="M430" s="673" t="s">
        <v>1020</v>
      </c>
    </row>
    <row r="431" spans="1:13" ht="17.100000000000001" customHeight="1" x14ac:dyDescent="0.15">
      <c r="A431" s="500">
        <v>41</v>
      </c>
      <c r="B431" s="749">
        <f t="shared" si="9"/>
        <v>31</v>
      </c>
      <c r="C431" s="680" t="s">
        <v>1012</v>
      </c>
      <c r="D431" s="674">
        <v>561615.26721879514</v>
      </c>
      <c r="E431" s="674">
        <v>84736.137997748941</v>
      </c>
      <c r="F431" s="674">
        <v>476879.12922104623</v>
      </c>
      <c r="G431" s="674">
        <v>109503.30347920048</v>
      </c>
      <c r="H431" s="674">
        <v>367375.82574184577</v>
      </c>
      <c r="I431" s="674">
        <v>3219.0100655803267</v>
      </c>
      <c r="J431" s="674">
        <v>364156.81567626545</v>
      </c>
      <c r="K431" s="674">
        <v>366067.98291337112</v>
      </c>
      <c r="L431" s="674">
        <v>-1911.1672371056629</v>
      </c>
      <c r="M431" s="673" t="s">
        <v>1021</v>
      </c>
    </row>
    <row r="432" spans="1:13" ht="17.100000000000001" customHeight="1" x14ac:dyDescent="0.15">
      <c r="A432" s="500">
        <v>42</v>
      </c>
      <c r="B432" s="749">
        <f t="shared" si="9"/>
        <v>31</v>
      </c>
      <c r="C432" s="680" t="s">
        <v>1013</v>
      </c>
      <c r="D432" s="674">
        <v>1943472.4561374118</v>
      </c>
      <c r="E432" s="674">
        <v>651036.51477629831</v>
      </c>
      <c r="F432" s="674">
        <v>1292435.9413611135</v>
      </c>
      <c r="G432" s="674">
        <v>144444.65176970544</v>
      </c>
      <c r="H432" s="674">
        <v>1147991.2895914081</v>
      </c>
      <c r="I432" s="674">
        <v>-10575.285883101324</v>
      </c>
      <c r="J432" s="674">
        <v>1158566.5754745095</v>
      </c>
      <c r="K432" s="674">
        <v>1062940.1797763186</v>
      </c>
      <c r="L432" s="674">
        <v>95626.3956981909</v>
      </c>
      <c r="M432" s="673" t="s">
        <v>1034</v>
      </c>
    </row>
    <row r="433" spans="1:13" ht="17.100000000000001" customHeight="1" x14ac:dyDescent="0.15">
      <c r="A433" s="500">
        <v>43</v>
      </c>
      <c r="B433" s="749">
        <f t="shared" si="9"/>
        <v>31</v>
      </c>
      <c r="C433" s="679" t="s">
        <v>1014</v>
      </c>
      <c r="D433" s="1164">
        <v>1037180.677848045</v>
      </c>
      <c r="E433" s="674">
        <v>440246.35676632973</v>
      </c>
      <c r="F433" s="1231">
        <v>596934.32108171529</v>
      </c>
      <c r="G433" s="1164">
        <v>104360.80719519976</v>
      </c>
      <c r="H433" s="674">
        <v>492573.51388651552</v>
      </c>
      <c r="I433" s="674">
        <v>64939.575721338784</v>
      </c>
      <c r="J433" s="674">
        <v>427633.93816517672</v>
      </c>
      <c r="K433" s="674">
        <v>304840.93693059968</v>
      </c>
      <c r="L433" s="674">
        <v>122793.00123457704</v>
      </c>
      <c r="M433" s="673" t="s">
        <v>1035</v>
      </c>
    </row>
    <row r="434" spans="1:13" ht="17.100000000000001" customHeight="1" x14ac:dyDescent="0.15">
      <c r="A434" s="500">
        <v>44</v>
      </c>
      <c r="B434" s="749">
        <f t="shared" si="9"/>
        <v>31</v>
      </c>
      <c r="C434" s="1248" t="s">
        <v>1293</v>
      </c>
      <c r="D434" s="675">
        <v>35026339.321565904</v>
      </c>
      <c r="E434" s="1217">
        <v>17295915.400341969</v>
      </c>
      <c r="F434" s="1232">
        <v>17730423.921223927</v>
      </c>
      <c r="G434" s="675">
        <v>4449123.383723137</v>
      </c>
      <c r="H434" s="1169">
        <v>13281300.537500788</v>
      </c>
      <c r="I434" s="1169">
        <v>1418671.1245702025</v>
      </c>
      <c r="J434" s="1169">
        <v>11862629.412930591</v>
      </c>
      <c r="K434" s="1169">
        <v>7924155.0656418232</v>
      </c>
      <c r="L434" s="1169">
        <v>3938474.3472887613</v>
      </c>
      <c r="M434" s="1249" t="s">
        <v>595</v>
      </c>
    </row>
    <row r="435" spans="1:13" ht="17.100000000000001" customHeight="1" x14ac:dyDescent="0.15">
      <c r="A435" s="500">
        <v>45</v>
      </c>
      <c r="B435" s="749">
        <f t="shared" si="9"/>
        <v>31</v>
      </c>
      <c r="C435" s="679" t="s">
        <v>1294</v>
      </c>
      <c r="D435" s="1219">
        <v>311579.84311408264</v>
      </c>
      <c r="E435" s="1005" t="s">
        <v>535</v>
      </c>
      <c r="F435" s="1233">
        <v>311579.84311408264</v>
      </c>
      <c r="G435" s="1005" t="s">
        <v>535</v>
      </c>
      <c r="H435" s="1238">
        <v>311579.84311408264</v>
      </c>
      <c r="I435" s="1238">
        <v>311579.84311408264</v>
      </c>
      <c r="J435" s="1005" t="s">
        <v>535</v>
      </c>
      <c r="K435" s="1005" t="s">
        <v>535</v>
      </c>
      <c r="L435" s="1005" t="s">
        <v>535</v>
      </c>
      <c r="M435" s="678" t="s">
        <v>594</v>
      </c>
    </row>
    <row r="436" spans="1:13" ht="17.100000000000001" customHeight="1" x14ac:dyDescent="0.15">
      <c r="A436" s="500">
        <v>46</v>
      </c>
      <c r="B436" s="749">
        <f t="shared" si="9"/>
        <v>31</v>
      </c>
      <c r="C436" s="679" t="s">
        <v>1295</v>
      </c>
      <c r="D436" s="1220">
        <v>246114.16303485009</v>
      </c>
      <c r="E436" s="1005" t="s">
        <v>535</v>
      </c>
      <c r="F436" s="1234">
        <v>246114.16303485009</v>
      </c>
      <c r="G436" s="1005" t="s">
        <v>535</v>
      </c>
      <c r="H436" s="1231">
        <v>246114.16303485009</v>
      </c>
      <c r="I436" s="1231">
        <v>246114.16303485009</v>
      </c>
      <c r="J436" s="1005" t="s">
        <v>535</v>
      </c>
      <c r="K436" s="1005" t="s">
        <v>535</v>
      </c>
      <c r="L436" s="1005" t="s">
        <v>535</v>
      </c>
      <c r="M436" s="678" t="s">
        <v>593</v>
      </c>
    </row>
    <row r="437" spans="1:13" ht="17.100000000000001" customHeight="1" x14ac:dyDescent="0.15">
      <c r="A437" s="500">
        <v>47</v>
      </c>
      <c r="B437" s="749">
        <f t="shared" si="9"/>
        <v>31</v>
      </c>
      <c r="C437" s="1248" t="s">
        <v>592</v>
      </c>
      <c r="D437" s="675">
        <v>35091805.00164514</v>
      </c>
      <c r="E437" s="1217">
        <v>17295915.400341969</v>
      </c>
      <c r="F437" s="1237">
        <v>17795889.60130316</v>
      </c>
      <c r="G437" s="1217">
        <v>4449123.383723137</v>
      </c>
      <c r="H437" s="1164">
        <v>13346766.217580019</v>
      </c>
      <c r="I437" s="1217">
        <v>1484136.8046494352</v>
      </c>
      <c r="J437" s="1169">
        <v>11862629.412930591</v>
      </c>
      <c r="K437" s="1169">
        <v>7924155.0656418232</v>
      </c>
      <c r="L437" s="1169">
        <v>3938474.3472887613</v>
      </c>
      <c r="M437" s="1251" t="s">
        <v>591</v>
      </c>
    </row>
    <row r="438" spans="1:13" ht="17.100000000000001" customHeight="1" x14ac:dyDescent="0.15">
      <c r="A438" s="500">
        <v>48</v>
      </c>
      <c r="B438" s="749">
        <f t="shared" si="9"/>
        <v>31</v>
      </c>
      <c r="C438" s="1247" t="s">
        <v>1015</v>
      </c>
      <c r="D438" s="1157"/>
      <c r="E438" s="1157"/>
      <c r="F438" s="1157"/>
      <c r="G438" s="1157"/>
      <c r="H438" s="1157"/>
      <c r="I438" s="1157"/>
      <c r="J438" s="1157"/>
      <c r="K438" s="1157"/>
      <c r="L438" s="1160"/>
      <c r="M438" s="1158"/>
    </row>
    <row r="439" spans="1:13" ht="17.100000000000001" customHeight="1" x14ac:dyDescent="0.15">
      <c r="A439" s="500">
        <v>49</v>
      </c>
      <c r="B439" s="749">
        <f t="shared" si="9"/>
        <v>31</v>
      </c>
      <c r="C439" s="1161" t="s">
        <v>1016</v>
      </c>
      <c r="D439" s="674">
        <v>33136376.621927429</v>
      </c>
      <c r="E439" s="674">
        <v>16843153.715722028</v>
      </c>
      <c r="F439" s="674">
        <v>16293222.906205401</v>
      </c>
      <c r="G439" s="674">
        <v>4030773.4785977886</v>
      </c>
      <c r="H439" s="674">
        <v>12262449.427607607</v>
      </c>
      <c r="I439" s="674">
        <v>1408823.2155400657</v>
      </c>
      <c r="J439" s="674">
        <v>10853626.212067548</v>
      </c>
      <c r="K439" s="674">
        <v>6915151.8647787813</v>
      </c>
      <c r="L439" s="674">
        <v>3938474.3472887613</v>
      </c>
      <c r="M439" s="1162" t="s">
        <v>1023</v>
      </c>
    </row>
    <row r="440" spans="1:13" ht="17.100000000000001" customHeight="1" x14ac:dyDescent="0.15">
      <c r="A440" s="500">
        <v>50</v>
      </c>
      <c r="B440" s="749">
        <f t="shared" si="9"/>
        <v>31</v>
      </c>
      <c r="C440" s="1165" t="s">
        <v>1017</v>
      </c>
      <c r="D440" s="674">
        <v>1487307.5599784506</v>
      </c>
      <c r="E440" s="674">
        <v>346249.90547434124</v>
      </c>
      <c r="F440" s="674">
        <v>1141057.6545041094</v>
      </c>
      <c r="G440" s="674">
        <v>370237.77297622751</v>
      </c>
      <c r="H440" s="674">
        <v>770819.88152788184</v>
      </c>
      <c r="I440" s="674">
        <v>1504.5239016467781</v>
      </c>
      <c r="J440" s="674">
        <v>769315.35762623511</v>
      </c>
      <c r="K440" s="674">
        <v>769315.35762623523</v>
      </c>
      <c r="L440" s="674">
        <v>0</v>
      </c>
      <c r="M440" s="1167" t="s">
        <v>1024</v>
      </c>
    </row>
    <row r="441" spans="1:13" ht="17.100000000000001" customHeight="1" x14ac:dyDescent="0.15">
      <c r="A441" s="500">
        <v>51</v>
      </c>
      <c r="B441" s="749">
        <f t="shared" si="9"/>
        <v>31</v>
      </c>
      <c r="C441" s="1165" t="s">
        <v>1018</v>
      </c>
      <c r="D441" s="1218">
        <v>402655.13966001739</v>
      </c>
      <c r="E441" s="1218">
        <v>106511.77914559978</v>
      </c>
      <c r="F441" s="1218">
        <v>296143.36051441764</v>
      </c>
      <c r="G441" s="1218">
        <v>48112.132149120618</v>
      </c>
      <c r="H441" s="1218">
        <v>248031.22836529702</v>
      </c>
      <c r="I441" s="1218">
        <v>8343.385128490183</v>
      </c>
      <c r="J441" s="1218">
        <v>239687.84323680683</v>
      </c>
      <c r="K441" s="1218">
        <v>239687.84323680683</v>
      </c>
      <c r="L441" s="1218">
        <v>0</v>
      </c>
      <c r="M441" s="1167" t="s">
        <v>1025</v>
      </c>
    </row>
    <row r="442" spans="1:13" ht="17.100000000000001" customHeight="1" x14ac:dyDescent="0.15">
      <c r="A442" s="500">
        <v>52</v>
      </c>
      <c r="B442" s="749">
        <f t="shared" si="9"/>
        <v>31</v>
      </c>
      <c r="C442" s="1248" t="s">
        <v>1293</v>
      </c>
      <c r="D442" s="675">
        <v>35026339.321565896</v>
      </c>
      <c r="E442" s="675">
        <v>17295915.400341969</v>
      </c>
      <c r="F442" s="675">
        <v>17730423.921223927</v>
      </c>
      <c r="G442" s="675">
        <v>4449123.383723137</v>
      </c>
      <c r="H442" s="675">
        <v>13281300.537500786</v>
      </c>
      <c r="I442" s="675">
        <v>1418671.1245702025</v>
      </c>
      <c r="J442" s="675">
        <v>11862629.412930591</v>
      </c>
      <c r="K442" s="675">
        <v>7924155.0656418232</v>
      </c>
      <c r="L442" s="675">
        <v>3938474.3472887613</v>
      </c>
      <c r="M442" s="1249" t="s">
        <v>595</v>
      </c>
    </row>
    <row r="443" spans="1:13" ht="17.100000000000001" customHeight="1" x14ac:dyDescent="0.15">
      <c r="A443" s="500"/>
      <c r="C443" s="1156"/>
      <c r="D443" s="1027"/>
      <c r="E443" s="1027"/>
      <c r="F443" s="1027"/>
      <c r="G443" s="1027"/>
      <c r="H443" s="1027"/>
      <c r="I443" s="1027"/>
      <c r="J443" s="1027"/>
      <c r="K443" s="1027"/>
      <c r="L443" s="1027"/>
      <c r="M443" s="1028"/>
    </row>
    <row r="444" spans="1:13" ht="17.100000000000001" customHeight="1" x14ac:dyDescent="0.15">
      <c r="A444" s="500"/>
      <c r="C444" s="1026"/>
      <c r="D444" s="1027"/>
      <c r="E444" s="1027"/>
      <c r="F444" s="1027"/>
      <c r="G444" s="1027"/>
      <c r="H444" s="1027"/>
      <c r="I444" s="1027"/>
      <c r="J444" s="1027"/>
      <c r="K444" s="1027"/>
      <c r="L444" s="1027"/>
      <c r="M444" s="1028"/>
    </row>
    <row r="445" spans="1:13" ht="17.100000000000001" customHeight="1" x14ac:dyDescent="0.15">
      <c r="B445" s="748">
        <f>B396+1</f>
        <v>32</v>
      </c>
      <c r="C445" s="727" t="s">
        <v>2161</v>
      </c>
      <c r="D445" s="285"/>
      <c r="E445" s="285"/>
      <c r="F445" s="285"/>
      <c r="G445" s="285"/>
      <c r="H445" s="285"/>
      <c r="I445" s="285"/>
      <c r="J445" s="285"/>
      <c r="K445" s="110"/>
      <c r="L445" s="285"/>
      <c r="M445" s="286" t="s">
        <v>607</v>
      </c>
    </row>
    <row r="446" spans="1:13" ht="17.100000000000001" customHeight="1" x14ac:dyDescent="0.15">
      <c r="B446" s="748">
        <f>B397+1</f>
        <v>2020</v>
      </c>
      <c r="C446" s="2553"/>
      <c r="D446" s="668" t="s">
        <v>608</v>
      </c>
      <c r="E446" s="669"/>
      <c r="F446" s="668" t="s">
        <v>1404</v>
      </c>
      <c r="G446" s="669"/>
      <c r="H446" s="668" t="s">
        <v>1404</v>
      </c>
      <c r="I446" s="670" t="s">
        <v>1443</v>
      </c>
      <c r="J446" s="668" t="s">
        <v>609</v>
      </c>
      <c r="K446" s="671"/>
      <c r="L446" s="671"/>
      <c r="M446" s="672"/>
    </row>
    <row r="447" spans="1:13" ht="17.100000000000001" customHeight="1" x14ac:dyDescent="0.15">
      <c r="A447" s="122">
        <f>IF(B447&lt;10,DBCS(B447),B447)</f>
        <v>32</v>
      </c>
      <c r="B447" s="2399">
        <f>B446-$B$1</f>
        <v>32</v>
      </c>
      <c r="C447" s="2554"/>
      <c r="D447" s="668" t="s">
        <v>1403</v>
      </c>
      <c r="E447" s="668" t="s">
        <v>1402</v>
      </c>
      <c r="F447" s="668" t="s">
        <v>1400</v>
      </c>
      <c r="G447" s="2818" t="s">
        <v>1317</v>
      </c>
      <c r="H447" s="668" t="s">
        <v>1400</v>
      </c>
      <c r="I447" s="670" t="s">
        <v>1444</v>
      </c>
      <c r="J447" s="668" t="s">
        <v>612</v>
      </c>
      <c r="K447" s="668" t="s">
        <v>640</v>
      </c>
      <c r="L447" s="668" t="s">
        <v>1065</v>
      </c>
      <c r="M447" s="673"/>
    </row>
    <row r="448" spans="1:13" ht="17.100000000000001" customHeight="1" x14ac:dyDescent="0.15">
      <c r="A448" s="122" t="str">
        <f>IF(B448&lt;10,DBCS(B448),B448)</f>
        <v>２</v>
      </c>
      <c r="B448" s="2399">
        <f>B446-$B$2</f>
        <v>2</v>
      </c>
      <c r="C448" s="2554" t="s">
        <v>610</v>
      </c>
      <c r="D448" s="668" t="s">
        <v>1066</v>
      </c>
      <c r="E448" s="669"/>
      <c r="F448" s="668" t="s">
        <v>1067</v>
      </c>
      <c r="G448" s="2819"/>
      <c r="H448" s="668" t="s">
        <v>1068</v>
      </c>
      <c r="I448" s="670" t="s">
        <v>1445</v>
      </c>
      <c r="J448" s="668" t="s">
        <v>1069</v>
      </c>
      <c r="K448" s="669"/>
      <c r="L448" s="668" t="s">
        <v>606</v>
      </c>
      <c r="M448" s="672" t="s">
        <v>1422</v>
      </c>
    </row>
    <row r="449" spans="1:13" ht="17.100000000000001" customHeight="1" x14ac:dyDescent="0.15">
      <c r="C449" s="2555"/>
      <c r="D449" s="669"/>
      <c r="E449" s="669"/>
      <c r="F449" s="674" t="s">
        <v>1561</v>
      </c>
      <c r="G449" s="669"/>
      <c r="H449" s="674" t="s">
        <v>1562</v>
      </c>
      <c r="I449" s="670" t="s">
        <v>1446</v>
      </c>
      <c r="J449" s="674" t="s">
        <v>1563</v>
      </c>
      <c r="K449" s="669"/>
      <c r="L449" s="674" t="s">
        <v>1564</v>
      </c>
      <c r="M449" s="672"/>
    </row>
    <row r="450" spans="1:13" ht="17.100000000000001" customHeight="1" x14ac:dyDescent="0.15">
      <c r="C450" s="2556"/>
      <c r="D450" s="675" t="s">
        <v>1552</v>
      </c>
      <c r="E450" s="675" t="s">
        <v>1553</v>
      </c>
      <c r="F450" s="675" t="s">
        <v>1554</v>
      </c>
      <c r="G450" s="675" t="s">
        <v>1555</v>
      </c>
      <c r="H450" s="675" t="s">
        <v>1556</v>
      </c>
      <c r="I450" s="675" t="s">
        <v>1557</v>
      </c>
      <c r="J450" s="675" t="s">
        <v>1558</v>
      </c>
      <c r="K450" s="675" t="s">
        <v>1559</v>
      </c>
      <c r="L450" s="675" t="s">
        <v>1560</v>
      </c>
      <c r="M450" s="676"/>
    </row>
    <row r="451" spans="1:13" ht="17.100000000000001" customHeight="1" x14ac:dyDescent="0.15">
      <c r="A451" s="500">
        <v>12</v>
      </c>
      <c r="B451" s="749">
        <f>B445</f>
        <v>32</v>
      </c>
      <c r="C451" s="679" t="s">
        <v>73</v>
      </c>
      <c r="D451" s="674">
        <v>199654.94301199695</v>
      </c>
      <c r="E451" s="674">
        <v>114394.14460480087</v>
      </c>
      <c r="F451" s="674">
        <v>85260.798407196082</v>
      </c>
      <c r="G451" s="674">
        <v>31078.07596275071</v>
      </c>
      <c r="H451" s="674">
        <v>54182.722444445375</v>
      </c>
      <c r="I451" s="674">
        <v>-4958.7001538239456</v>
      </c>
      <c r="J451" s="674">
        <v>59141.422598269317</v>
      </c>
      <c r="K451" s="674">
        <v>43149.546807832274</v>
      </c>
      <c r="L451" s="674">
        <v>15991.875790437043</v>
      </c>
      <c r="M451" s="673" t="s">
        <v>605</v>
      </c>
    </row>
    <row r="452" spans="1:13" ht="17.100000000000001" customHeight="1" x14ac:dyDescent="0.15">
      <c r="A452" s="500">
        <v>13</v>
      </c>
      <c r="B452" s="749">
        <f>B451</f>
        <v>32</v>
      </c>
      <c r="C452" s="680" t="s">
        <v>74</v>
      </c>
      <c r="D452" s="674">
        <v>17467.229109128806</v>
      </c>
      <c r="E452" s="674">
        <v>8671.4192330306651</v>
      </c>
      <c r="F452" s="674">
        <v>8795.8098760981411</v>
      </c>
      <c r="G452" s="674">
        <v>2244.7720969454031</v>
      </c>
      <c r="H452" s="674">
        <v>6551.037779152738</v>
      </c>
      <c r="I452" s="674">
        <v>971.69974497021099</v>
      </c>
      <c r="J452" s="674">
        <v>5579.3380341825268</v>
      </c>
      <c r="K452" s="674">
        <v>5141.6815523866862</v>
      </c>
      <c r="L452" s="674">
        <v>437.65648179584059</v>
      </c>
      <c r="M452" s="673" t="s">
        <v>604</v>
      </c>
    </row>
    <row r="453" spans="1:13" ht="17.100000000000001" customHeight="1" x14ac:dyDescent="0.15">
      <c r="A453" s="500">
        <v>14</v>
      </c>
      <c r="B453" s="749">
        <f t="shared" ref="B453:B491" si="10">B452</f>
        <v>32</v>
      </c>
      <c r="C453" s="680" t="s">
        <v>75</v>
      </c>
      <c r="D453" s="674">
        <v>54828.48293181818</v>
      </c>
      <c r="E453" s="674">
        <v>28855.368566120575</v>
      </c>
      <c r="F453" s="674">
        <v>25973.114365697606</v>
      </c>
      <c r="G453" s="674">
        <v>7111.3822352282705</v>
      </c>
      <c r="H453" s="674">
        <v>18861.732130469336</v>
      </c>
      <c r="I453" s="674">
        <v>2575.4713298976576</v>
      </c>
      <c r="J453" s="674">
        <v>16286.260800571679</v>
      </c>
      <c r="K453" s="674">
        <v>10616.612047247527</v>
      </c>
      <c r="L453" s="674">
        <v>5669.6487533241525</v>
      </c>
      <c r="M453" s="673" t="s">
        <v>603</v>
      </c>
    </row>
    <row r="454" spans="1:13" ht="17.100000000000001" customHeight="1" x14ac:dyDescent="0.15">
      <c r="A454" s="500">
        <v>15</v>
      </c>
      <c r="B454" s="749">
        <f t="shared" si="10"/>
        <v>32</v>
      </c>
      <c r="C454" s="680" t="s">
        <v>76</v>
      </c>
      <c r="D454" s="674">
        <v>19866.571801908776</v>
      </c>
      <c r="E454" s="674">
        <v>10453.828139079478</v>
      </c>
      <c r="F454" s="674">
        <v>9412.743662829298</v>
      </c>
      <c r="G454" s="674">
        <v>4180.1272141046111</v>
      </c>
      <c r="H454" s="674">
        <v>5232.616448724687</v>
      </c>
      <c r="I454" s="674">
        <v>1396.3487915897028</v>
      </c>
      <c r="J454" s="674">
        <v>3836.2676571349839</v>
      </c>
      <c r="K454" s="674">
        <v>2460.7751794826536</v>
      </c>
      <c r="L454" s="674">
        <v>1375.4924776523303</v>
      </c>
      <c r="M454" s="673" t="s">
        <v>602</v>
      </c>
    </row>
    <row r="455" spans="1:13" ht="17.100000000000001" customHeight="1" x14ac:dyDescent="0.15">
      <c r="A455" s="500">
        <v>16</v>
      </c>
      <c r="B455" s="749">
        <f t="shared" si="10"/>
        <v>32</v>
      </c>
      <c r="C455" s="679" t="s">
        <v>77</v>
      </c>
      <c r="D455" s="674">
        <v>17050172.80425097</v>
      </c>
      <c r="E455" s="674">
        <v>10453681.049615631</v>
      </c>
      <c r="F455" s="674">
        <v>6596491.7546353424</v>
      </c>
      <c r="G455" s="674">
        <v>2219996.9355393504</v>
      </c>
      <c r="H455" s="674">
        <v>4376494.8190959925</v>
      </c>
      <c r="I455" s="674">
        <v>771745.15793569386</v>
      </c>
      <c r="J455" s="674">
        <v>3604749.6611602977</v>
      </c>
      <c r="K455" s="674">
        <v>2305741.9341317518</v>
      </c>
      <c r="L455" s="674">
        <v>1299007.7270285459</v>
      </c>
      <c r="M455" s="673" t="s">
        <v>601</v>
      </c>
    </row>
    <row r="456" spans="1:13" ht="17.100000000000001" customHeight="1" x14ac:dyDescent="0.15">
      <c r="A456" s="500">
        <v>17</v>
      </c>
      <c r="B456" s="749">
        <f t="shared" si="10"/>
        <v>32</v>
      </c>
      <c r="C456" s="680" t="s">
        <v>785</v>
      </c>
      <c r="D456" s="674">
        <v>2234118.4269853779</v>
      </c>
      <c r="E456" s="674">
        <v>1196175.8644506182</v>
      </c>
      <c r="F456" s="674">
        <v>1037942.5625347598</v>
      </c>
      <c r="G456" s="674">
        <v>142199.35758359017</v>
      </c>
      <c r="H456" s="674">
        <v>895743.20495116955</v>
      </c>
      <c r="I456" s="1005" t="s">
        <v>535</v>
      </c>
      <c r="J456" s="1005" t="s">
        <v>535</v>
      </c>
      <c r="K456" s="1005" t="s">
        <v>535</v>
      </c>
      <c r="L456" s="1005" t="s">
        <v>535</v>
      </c>
      <c r="M456" s="673" t="s">
        <v>643</v>
      </c>
    </row>
    <row r="457" spans="1:13" ht="17.100000000000001" customHeight="1" x14ac:dyDescent="0.15">
      <c r="A457" s="500">
        <v>18</v>
      </c>
      <c r="B457" s="749">
        <f t="shared" si="10"/>
        <v>32</v>
      </c>
      <c r="C457" s="680" t="s">
        <v>169</v>
      </c>
      <c r="D457" s="674">
        <v>118363.85672909573</v>
      </c>
      <c r="E457" s="674">
        <v>68267.106694825998</v>
      </c>
      <c r="F457" s="674">
        <v>50096.750034269731</v>
      </c>
      <c r="G457" s="674">
        <v>17725.413341156353</v>
      </c>
      <c r="H457" s="674">
        <v>32371.336693113379</v>
      </c>
      <c r="I457" s="1005" t="s">
        <v>535</v>
      </c>
      <c r="J457" s="1005" t="s">
        <v>535</v>
      </c>
      <c r="K457" s="1005" t="s">
        <v>535</v>
      </c>
      <c r="L457" s="1005" t="s">
        <v>535</v>
      </c>
      <c r="M457" s="673" t="s">
        <v>644</v>
      </c>
    </row>
    <row r="458" spans="1:13" ht="17.100000000000001" customHeight="1" x14ac:dyDescent="0.15">
      <c r="A458" s="500">
        <v>19</v>
      </c>
      <c r="B458" s="749">
        <f t="shared" si="10"/>
        <v>32</v>
      </c>
      <c r="C458" s="1163" t="s">
        <v>170</v>
      </c>
      <c r="D458" s="674">
        <v>818516.51196752803</v>
      </c>
      <c r="E458" s="674">
        <v>525104.58779645676</v>
      </c>
      <c r="F458" s="674">
        <v>293411.92417107127</v>
      </c>
      <c r="G458" s="674">
        <v>55066.675539924348</v>
      </c>
      <c r="H458" s="674">
        <v>238345.24863114691</v>
      </c>
      <c r="I458" s="1005" t="s">
        <v>535</v>
      </c>
      <c r="J458" s="1005" t="s">
        <v>535</v>
      </c>
      <c r="K458" s="1005" t="s">
        <v>535</v>
      </c>
      <c r="L458" s="1005" t="s">
        <v>535</v>
      </c>
      <c r="M458" s="673" t="s">
        <v>1026</v>
      </c>
    </row>
    <row r="459" spans="1:13" ht="17.100000000000001" customHeight="1" x14ac:dyDescent="0.15">
      <c r="A459" s="500">
        <v>20</v>
      </c>
      <c r="B459" s="749">
        <f t="shared" si="10"/>
        <v>32</v>
      </c>
      <c r="C459" s="1163" t="s">
        <v>788</v>
      </c>
      <c r="D459" s="674">
        <v>2085392.5498315785</v>
      </c>
      <c r="E459" s="674">
        <v>1282359.0741158726</v>
      </c>
      <c r="F459" s="674">
        <v>803033.47571570589</v>
      </c>
      <c r="G459" s="674">
        <v>330182.40181263332</v>
      </c>
      <c r="H459" s="674">
        <v>472851.07390307257</v>
      </c>
      <c r="I459" s="1005" t="s">
        <v>535</v>
      </c>
      <c r="J459" s="1005" t="s">
        <v>535</v>
      </c>
      <c r="K459" s="1005" t="s">
        <v>535</v>
      </c>
      <c r="L459" s="1005" t="s">
        <v>535</v>
      </c>
      <c r="M459" s="673" t="s">
        <v>645</v>
      </c>
    </row>
    <row r="460" spans="1:13" ht="17.100000000000001" customHeight="1" x14ac:dyDescent="0.15">
      <c r="A460" s="500">
        <v>21</v>
      </c>
      <c r="B460" s="749">
        <f t="shared" si="10"/>
        <v>32</v>
      </c>
      <c r="C460" s="1163" t="s">
        <v>789</v>
      </c>
      <c r="D460" s="674">
        <v>23132.382214086065</v>
      </c>
      <c r="E460" s="674">
        <v>14586.67521751926</v>
      </c>
      <c r="F460" s="674">
        <v>8545.7069965668052</v>
      </c>
      <c r="G460" s="674">
        <v>693.13708720443901</v>
      </c>
      <c r="H460" s="674">
        <v>7852.5699093623662</v>
      </c>
      <c r="I460" s="1005" t="s">
        <v>535</v>
      </c>
      <c r="J460" s="1005" t="s">
        <v>535</v>
      </c>
      <c r="K460" s="1005" t="s">
        <v>535</v>
      </c>
      <c r="L460" s="1005" t="s">
        <v>535</v>
      </c>
      <c r="M460" s="673" t="s">
        <v>646</v>
      </c>
    </row>
    <row r="461" spans="1:13" ht="17.100000000000001" customHeight="1" x14ac:dyDescent="0.15">
      <c r="A461" s="500">
        <v>22</v>
      </c>
      <c r="B461" s="749">
        <f t="shared" si="10"/>
        <v>32</v>
      </c>
      <c r="C461" s="1163" t="s">
        <v>790</v>
      </c>
      <c r="D461" s="674">
        <v>176691.74161556759</v>
      </c>
      <c r="E461" s="674">
        <v>100209.20653320692</v>
      </c>
      <c r="F461" s="674">
        <v>76482.535082360671</v>
      </c>
      <c r="G461" s="674">
        <v>22752.168809667775</v>
      </c>
      <c r="H461" s="674">
        <v>53730.366272692896</v>
      </c>
      <c r="I461" s="1005" t="s">
        <v>535</v>
      </c>
      <c r="J461" s="1005" t="s">
        <v>535</v>
      </c>
      <c r="K461" s="1005" t="s">
        <v>535</v>
      </c>
      <c r="L461" s="1005" t="s">
        <v>535</v>
      </c>
      <c r="M461" s="673" t="s">
        <v>647</v>
      </c>
    </row>
    <row r="462" spans="1:13" ht="17.100000000000001" customHeight="1" x14ac:dyDescent="0.15">
      <c r="A462" s="500">
        <v>23</v>
      </c>
      <c r="B462" s="749">
        <f t="shared" si="10"/>
        <v>32</v>
      </c>
      <c r="C462" s="1163" t="s">
        <v>171</v>
      </c>
      <c r="D462" s="674">
        <v>743732.97788192879</v>
      </c>
      <c r="E462" s="674">
        <v>548081.5019240597</v>
      </c>
      <c r="F462" s="674">
        <v>195651.47595786909</v>
      </c>
      <c r="G462" s="674">
        <v>50862.502136047668</v>
      </c>
      <c r="H462" s="674">
        <v>144788.97382182142</v>
      </c>
      <c r="I462" s="1005" t="s">
        <v>535</v>
      </c>
      <c r="J462" s="1005" t="s">
        <v>535</v>
      </c>
      <c r="K462" s="1005" t="s">
        <v>535</v>
      </c>
      <c r="L462" s="1005" t="s">
        <v>535</v>
      </c>
      <c r="M462" s="673" t="s">
        <v>648</v>
      </c>
    </row>
    <row r="463" spans="1:13" ht="17.100000000000001" customHeight="1" x14ac:dyDescent="0.15">
      <c r="A463" s="500">
        <v>24</v>
      </c>
      <c r="B463" s="749">
        <f t="shared" si="10"/>
        <v>32</v>
      </c>
      <c r="C463" s="1163" t="s">
        <v>172</v>
      </c>
      <c r="D463" s="674">
        <v>580556.90163022641</v>
      </c>
      <c r="E463" s="674">
        <v>350805.71913653682</v>
      </c>
      <c r="F463" s="674">
        <v>229751.18249368959</v>
      </c>
      <c r="G463" s="674">
        <v>39855.828560470567</v>
      </c>
      <c r="H463" s="674">
        <v>189895.35393321901</v>
      </c>
      <c r="I463" s="1005" t="s">
        <v>535</v>
      </c>
      <c r="J463" s="1005" t="s">
        <v>535</v>
      </c>
      <c r="K463" s="1005" t="s">
        <v>535</v>
      </c>
      <c r="L463" s="1005" t="s">
        <v>535</v>
      </c>
      <c r="M463" s="673" t="s">
        <v>1027</v>
      </c>
    </row>
    <row r="464" spans="1:13" ht="17.100000000000001" customHeight="1" x14ac:dyDescent="0.15">
      <c r="A464" s="500">
        <v>25</v>
      </c>
      <c r="B464" s="749">
        <f t="shared" si="10"/>
        <v>32</v>
      </c>
      <c r="C464" s="883" t="s">
        <v>1549</v>
      </c>
      <c r="D464" s="674">
        <v>1324285.0387930241</v>
      </c>
      <c r="E464" s="674">
        <v>814004.17732488457</v>
      </c>
      <c r="F464" s="674">
        <v>510280.86146813957</v>
      </c>
      <c r="G464" s="674">
        <v>176858.6685910706</v>
      </c>
      <c r="H464" s="674">
        <v>333422.192877069</v>
      </c>
      <c r="I464" s="1005" t="s">
        <v>535</v>
      </c>
      <c r="J464" s="1005" t="s">
        <v>535</v>
      </c>
      <c r="K464" s="1005" t="s">
        <v>535</v>
      </c>
      <c r="L464" s="1005" t="s">
        <v>535</v>
      </c>
      <c r="M464" s="673" t="s">
        <v>1019</v>
      </c>
    </row>
    <row r="465" spans="1:13" ht="17.100000000000001" customHeight="1" x14ac:dyDescent="0.15">
      <c r="A465" s="500">
        <v>26</v>
      </c>
      <c r="B465" s="749">
        <f t="shared" si="10"/>
        <v>32</v>
      </c>
      <c r="C465" s="1163" t="s">
        <v>174</v>
      </c>
      <c r="D465" s="674">
        <v>319909.17552830407</v>
      </c>
      <c r="E465" s="674">
        <v>180635.37201980836</v>
      </c>
      <c r="F465" s="674">
        <v>139273.80350849571</v>
      </c>
      <c r="G465" s="674">
        <v>58489.624159022504</v>
      </c>
      <c r="H465" s="674">
        <v>80784.179349473212</v>
      </c>
      <c r="I465" s="1005" t="s">
        <v>535</v>
      </c>
      <c r="J465" s="1005" t="s">
        <v>535</v>
      </c>
      <c r="K465" s="1005" t="s">
        <v>535</v>
      </c>
      <c r="L465" s="1005" t="s">
        <v>535</v>
      </c>
      <c r="M465" s="673" t="s">
        <v>1028</v>
      </c>
    </row>
    <row r="466" spans="1:13" ht="17.100000000000001" customHeight="1" x14ac:dyDescent="0.15">
      <c r="A466" s="500">
        <v>27</v>
      </c>
      <c r="B466" s="749">
        <f t="shared" si="10"/>
        <v>32</v>
      </c>
      <c r="C466" s="1163" t="s">
        <v>795</v>
      </c>
      <c r="D466" s="674">
        <v>2289307.0116804885</v>
      </c>
      <c r="E466" s="674">
        <v>1502371.4369237935</v>
      </c>
      <c r="F466" s="674">
        <v>786935.57475669496</v>
      </c>
      <c r="G466" s="674">
        <v>471291.36951383686</v>
      </c>
      <c r="H466" s="674">
        <v>315644.20524285809</v>
      </c>
      <c r="I466" s="1005" t="s">
        <v>535</v>
      </c>
      <c r="J466" s="1005" t="s">
        <v>535</v>
      </c>
      <c r="K466" s="1005" t="s">
        <v>535</v>
      </c>
      <c r="L466" s="1005" t="s">
        <v>535</v>
      </c>
      <c r="M466" s="673" t="s">
        <v>1029</v>
      </c>
    </row>
    <row r="467" spans="1:13" ht="17.100000000000001" customHeight="1" x14ac:dyDescent="0.15">
      <c r="A467" s="500">
        <v>28</v>
      </c>
      <c r="B467" s="749">
        <f t="shared" si="10"/>
        <v>32</v>
      </c>
      <c r="C467" s="1163" t="s">
        <v>175</v>
      </c>
      <c r="D467" s="674">
        <v>322030.09011928533</v>
      </c>
      <c r="E467" s="674">
        <v>253192.36106964495</v>
      </c>
      <c r="F467" s="674">
        <v>68837.729049640388</v>
      </c>
      <c r="G467" s="674">
        <v>114032.19803060532</v>
      </c>
      <c r="H467" s="674">
        <v>-45194.468980964928</v>
      </c>
      <c r="I467" s="1005" t="s">
        <v>535</v>
      </c>
      <c r="J467" s="1005" t="s">
        <v>535</v>
      </c>
      <c r="K467" s="1005" t="s">
        <v>535</v>
      </c>
      <c r="L467" s="1005" t="s">
        <v>535</v>
      </c>
      <c r="M467" s="673" t="s">
        <v>1030</v>
      </c>
    </row>
    <row r="468" spans="1:13" ht="17.100000000000001" customHeight="1" x14ac:dyDescent="0.15">
      <c r="A468" s="500">
        <v>29</v>
      </c>
      <c r="B468" s="749">
        <f t="shared" si="10"/>
        <v>32</v>
      </c>
      <c r="C468" s="1163" t="s">
        <v>176</v>
      </c>
      <c r="D468" s="674">
        <v>4488318.2234409191</v>
      </c>
      <c r="E468" s="674">
        <v>2735831.9800871387</v>
      </c>
      <c r="F468" s="674">
        <v>1752486.2433537804</v>
      </c>
      <c r="G468" s="674">
        <v>592681.69665169809</v>
      </c>
      <c r="H468" s="674">
        <v>1159804.5467020823</v>
      </c>
      <c r="I468" s="1005" t="s">
        <v>535</v>
      </c>
      <c r="J468" s="1005" t="s">
        <v>535</v>
      </c>
      <c r="K468" s="1005" t="s">
        <v>535</v>
      </c>
      <c r="L468" s="1005" t="s">
        <v>535</v>
      </c>
      <c r="M468" s="673" t="s">
        <v>649</v>
      </c>
    </row>
    <row r="469" spans="1:13" ht="17.100000000000001" customHeight="1" x14ac:dyDescent="0.15">
      <c r="A469" s="500">
        <v>30</v>
      </c>
      <c r="B469" s="749">
        <f t="shared" si="10"/>
        <v>32</v>
      </c>
      <c r="C469" s="1163" t="s">
        <v>177</v>
      </c>
      <c r="D469" s="674">
        <v>1525817.9158335626</v>
      </c>
      <c r="E469" s="674">
        <v>882055.98632126418</v>
      </c>
      <c r="F469" s="674">
        <v>643761.92951229843</v>
      </c>
      <c r="G469" s="674">
        <v>147305.8937224223</v>
      </c>
      <c r="H469" s="674">
        <v>496456.03578987607</v>
      </c>
      <c r="I469" s="1005" t="s">
        <v>535</v>
      </c>
      <c r="J469" s="1005" t="s">
        <v>535</v>
      </c>
      <c r="K469" s="1005" t="s">
        <v>535</v>
      </c>
      <c r="L469" s="1005" t="s">
        <v>535</v>
      </c>
      <c r="M469" s="673" t="s">
        <v>1022</v>
      </c>
    </row>
    <row r="470" spans="1:13" ht="17.100000000000001" customHeight="1" x14ac:dyDescent="0.15">
      <c r="A470" s="500">
        <v>31</v>
      </c>
      <c r="B470" s="749">
        <f t="shared" si="10"/>
        <v>32</v>
      </c>
      <c r="C470" s="883" t="s">
        <v>1548</v>
      </c>
      <c r="D470" s="674">
        <v>722746.0338004363</v>
      </c>
      <c r="E470" s="674">
        <v>346632.89560433757</v>
      </c>
      <c r="F470" s="674">
        <v>376113.13819609873</v>
      </c>
      <c r="G470" s="674">
        <v>136401.39611673457</v>
      </c>
      <c r="H470" s="674">
        <v>239711.74207936416</v>
      </c>
      <c r="I470" s="674">
        <v>34152.956236308775</v>
      </c>
      <c r="J470" s="674">
        <v>205558.7858430554</v>
      </c>
      <c r="K470" s="674">
        <v>125278.13190151707</v>
      </c>
      <c r="L470" s="674">
        <v>80280.65394153833</v>
      </c>
      <c r="M470" s="673" t="s">
        <v>596</v>
      </c>
    </row>
    <row r="471" spans="1:13" ht="17.100000000000001" customHeight="1" x14ac:dyDescent="0.15">
      <c r="A471" s="500">
        <v>32</v>
      </c>
      <c r="B471" s="749">
        <f t="shared" si="10"/>
        <v>32</v>
      </c>
      <c r="C471" s="1163" t="s">
        <v>78</v>
      </c>
      <c r="D471" s="674">
        <v>1877006.6615978857</v>
      </c>
      <c r="E471" s="674">
        <v>994349.27147776913</v>
      </c>
      <c r="F471" s="674">
        <v>882657.39012011653</v>
      </c>
      <c r="G471" s="674">
        <v>97920.030875397337</v>
      </c>
      <c r="H471" s="674">
        <v>784737.35924471915</v>
      </c>
      <c r="I471" s="674">
        <v>76779.12846382006</v>
      </c>
      <c r="J471" s="674">
        <v>707958.23078089906</v>
      </c>
      <c r="K471" s="674">
        <v>469141.62975776591</v>
      </c>
      <c r="L471" s="674">
        <v>238816.60102313315</v>
      </c>
      <c r="M471" s="673" t="s">
        <v>600</v>
      </c>
    </row>
    <row r="472" spans="1:13" ht="17.100000000000001" customHeight="1" x14ac:dyDescent="0.15">
      <c r="A472" s="500">
        <v>33</v>
      </c>
      <c r="B472" s="749">
        <f t="shared" si="10"/>
        <v>32</v>
      </c>
      <c r="C472" s="680" t="s">
        <v>79</v>
      </c>
      <c r="D472" s="674">
        <v>2496731.9224397298</v>
      </c>
      <c r="E472" s="674">
        <v>1027641.4031649228</v>
      </c>
      <c r="F472" s="674">
        <v>1469090.5192748071</v>
      </c>
      <c r="G472" s="674">
        <v>194988.4238781305</v>
      </c>
      <c r="H472" s="674">
        <v>1274102.0953966766</v>
      </c>
      <c r="I472" s="674">
        <v>149529.71720390499</v>
      </c>
      <c r="J472" s="674">
        <v>1124572.3781927717</v>
      </c>
      <c r="K472" s="674">
        <v>964792.58582691755</v>
      </c>
      <c r="L472" s="674">
        <v>159779.79236585414</v>
      </c>
      <c r="M472" s="673" t="s">
        <v>599</v>
      </c>
    </row>
    <row r="473" spans="1:13" ht="17.100000000000001" customHeight="1" x14ac:dyDescent="0.15">
      <c r="A473" s="500">
        <v>34</v>
      </c>
      <c r="B473" s="749">
        <f t="shared" si="10"/>
        <v>32</v>
      </c>
      <c r="C473" s="679" t="s">
        <v>1007</v>
      </c>
      <c r="D473" s="674">
        <v>1064329.8113206588</v>
      </c>
      <c r="E473" s="674">
        <v>378976.10472738842</v>
      </c>
      <c r="F473" s="674">
        <v>685353.70659327041</v>
      </c>
      <c r="G473" s="674">
        <v>212000.40790255362</v>
      </c>
      <c r="H473" s="674">
        <v>473353.29869071679</v>
      </c>
      <c r="I473" s="674">
        <v>73657.946335465836</v>
      </c>
      <c r="J473" s="674">
        <v>399695.35235525097</v>
      </c>
      <c r="K473" s="674">
        <v>446795.49368007405</v>
      </c>
      <c r="L473" s="674">
        <v>-47100.141324823082</v>
      </c>
      <c r="M473" s="673" t="s">
        <v>1031</v>
      </c>
    </row>
    <row r="474" spans="1:13" ht="17.100000000000001" customHeight="1" x14ac:dyDescent="0.15">
      <c r="A474" s="500">
        <v>35</v>
      </c>
      <c r="B474" s="749">
        <f t="shared" si="10"/>
        <v>32</v>
      </c>
      <c r="C474" s="680" t="s">
        <v>1008</v>
      </c>
      <c r="D474" s="674">
        <v>608978.68843504775</v>
      </c>
      <c r="E474" s="674">
        <v>378377.44663212966</v>
      </c>
      <c r="F474" s="674">
        <v>230601.24180291808</v>
      </c>
      <c r="G474" s="674">
        <v>46788.696853099413</v>
      </c>
      <c r="H474" s="674">
        <v>183812.54494981866</v>
      </c>
      <c r="I474" s="674">
        <v>22888.713187084759</v>
      </c>
      <c r="J474" s="674">
        <v>160923.8317627339</v>
      </c>
      <c r="K474" s="674">
        <v>206998.41376598916</v>
      </c>
      <c r="L474" s="674">
        <v>-46074.582003255258</v>
      </c>
      <c r="M474" s="673" t="s">
        <v>1032</v>
      </c>
    </row>
    <row r="475" spans="1:13" ht="17.100000000000001" customHeight="1" x14ac:dyDescent="0.15">
      <c r="A475" s="500">
        <v>36</v>
      </c>
      <c r="B475" s="749">
        <f t="shared" si="10"/>
        <v>32</v>
      </c>
      <c r="C475" s="680" t="s">
        <v>1009</v>
      </c>
      <c r="D475" s="674">
        <v>783748.56685610663</v>
      </c>
      <c r="E475" s="674">
        <v>413093.72686416219</v>
      </c>
      <c r="F475" s="674">
        <v>370654.83999194443</v>
      </c>
      <c r="G475" s="674">
        <v>116793.4744683319</v>
      </c>
      <c r="H475" s="674">
        <v>253861.36552361253</v>
      </c>
      <c r="I475" s="674">
        <v>32239.016571009775</v>
      </c>
      <c r="J475" s="674">
        <v>221622.34895260277</v>
      </c>
      <c r="K475" s="674">
        <v>135346.58517018895</v>
      </c>
      <c r="L475" s="674">
        <v>86275.763782413822</v>
      </c>
      <c r="M475" s="673" t="s">
        <v>1030</v>
      </c>
    </row>
    <row r="476" spans="1:13" ht="17.100000000000001" customHeight="1" x14ac:dyDescent="0.15">
      <c r="A476" s="500">
        <v>37</v>
      </c>
      <c r="B476" s="749">
        <f t="shared" si="10"/>
        <v>32</v>
      </c>
      <c r="C476" s="680" t="s">
        <v>1010</v>
      </c>
      <c r="D476" s="674">
        <v>907086.69774070883</v>
      </c>
      <c r="E476" s="674">
        <v>335504.32796949672</v>
      </c>
      <c r="F476" s="674">
        <v>571582.36977121211</v>
      </c>
      <c r="G476" s="674">
        <v>66158.759035356721</v>
      </c>
      <c r="H476" s="674">
        <v>505423.61073585541</v>
      </c>
      <c r="I476" s="674">
        <v>9871.2833393537221</v>
      </c>
      <c r="J476" s="674">
        <v>495552.32739650167</v>
      </c>
      <c r="K476" s="674">
        <v>177687.62463822484</v>
      </c>
      <c r="L476" s="674">
        <v>317864.70275827684</v>
      </c>
      <c r="M476" s="673" t="s">
        <v>598</v>
      </c>
    </row>
    <row r="477" spans="1:13" ht="17.100000000000001" customHeight="1" x14ac:dyDescent="0.15">
      <c r="A477" s="500">
        <v>38</v>
      </c>
      <c r="B477" s="749">
        <f t="shared" si="10"/>
        <v>32</v>
      </c>
      <c r="C477" s="680" t="s">
        <v>1551</v>
      </c>
      <c r="D477" s="674">
        <v>2054564.2524820615</v>
      </c>
      <c r="E477" s="674">
        <v>348466.0118228565</v>
      </c>
      <c r="F477" s="674">
        <v>1706098.240659205</v>
      </c>
      <c r="G477" s="674">
        <v>726781.82086558838</v>
      </c>
      <c r="H477" s="674">
        <v>979316.41979361663</v>
      </c>
      <c r="I477" s="674">
        <v>140528.38604377737</v>
      </c>
      <c r="J477" s="674">
        <v>838788.03374983929</v>
      </c>
      <c r="K477" s="674">
        <v>65148.263136751375</v>
      </c>
      <c r="L477" s="674">
        <v>773639.77061308792</v>
      </c>
      <c r="M477" s="673" t="s">
        <v>597</v>
      </c>
    </row>
    <row r="478" spans="1:13" ht="17.100000000000001" customHeight="1" x14ac:dyDescent="0.15">
      <c r="A478" s="500">
        <v>39</v>
      </c>
      <c r="B478" s="749">
        <f t="shared" si="10"/>
        <v>32</v>
      </c>
      <c r="C478" s="1298" t="s">
        <v>1550</v>
      </c>
      <c r="D478" s="674">
        <v>1497873.0525417137</v>
      </c>
      <c r="E478" s="674">
        <v>436650.90646380204</v>
      </c>
      <c r="F478" s="674">
        <v>1061222.1460779116</v>
      </c>
      <c r="G478" s="674">
        <v>137554.3660370596</v>
      </c>
      <c r="H478" s="674">
        <v>923667.78004085203</v>
      </c>
      <c r="I478" s="674">
        <v>88571.153602772698</v>
      </c>
      <c r="J478" s="674">
        <v>835096.62643807929</v>
      </c>
      <c r="K478" s="674">
        <v>625947.07105286536</v>
      </c>
      <c r="L478" s="674">
        <v>209149.55538521393</v>
      </c>
      <c r="M478" s="673" t="s">
        <v>1033</v>
      </c>
    </row>
    <row r="479" spans="1:13" ht="17.100000000000001" customHeight="1" x14ac:dyDescent="0.15">
      <c r="A479" s="500">
        <v>40</v>
      </c>
      <c r="B479" s="749">
        <f t="shared" si="10"/>
        <v>32</v>
      </c>
      <c r="C479" s="680" t="s">
        <v>1011</v>
      </c>
      <c r="D479" s="674">
        <v>1313913.5859708053</v>
      </c>
      <c r="E479" s="674">
        <v>559441.3699549482</v>
      </c>
      <c r="F479" s="674">
        <v>754472.21601585706</v>
      </c>
      <c r="G479" s="674">
        <v>345822.93505266076</v>
      </c>
      <c r="H479" s="674">
        <v>408649.2809631963</v>
      </c>
      <c r="I479" s="674">
        <v>935.45532720803976</v>
      </c>
      <c r="J479" s="674">
        <v>407713.82563598827</v>
      </c>
      <c r="K479" s="674">
        <v>407713.82563598821</v>
      </c>
      <c r="L479" s="674">
        <v>0</v>
      </c>
      <c r="M479" s="673" t="s">
        <v>1020</v>
      </c>
    </row>
    <row r="480" spans="1:13" ht="17.100000000000001" customHeight="1" x14ac:dyDescent="0.15">
      <c r="A480" s="500">
        <v>41</v>
      </c>
      <c r="B480" s="749">
        <f t="shared" si="10"/>
        <v>32</v>
      </c>
      <c r="C480" s="680" t="s">
        <v>1012</v>
      </c>
      <c r="D480" s="674">
        <v>571639.18803020846</v>
      </c>
      <c r="E480" s="674">
        <v>92983.029825290883</v>
      </c>
      <c r="F480" s="674">
        <v>478656.15820491756</v>
      </c>
      <c r="G480" s="674">
        <v>111475.91134580533</v>
      </c>
      <c r="H480" s="674">
        <v>367180.24685911223</v>
      </c>
      <c r="I480" s="674">
        <v>3258.4867549925298</v>
      </c>
      <c r="J480" s="674">
        <v>363921.76010411972</v>
      </c>
      <c r="K480" s="674">
        <v>378317.7816319642</v>
      </c>
      <c r="L480" s="674">
        <v>-14396.021527844481</v>
      </c>
      <c r="M480" s="673" t="s">
        <v>1021</v>
      </c>
    </row>
    <row r="481" spans="1:13" ht="17.100000000000001" customHeight="1" x14ac:dyDescent="0.15">
      <c r="A481" s="500">
        <v>42</v>
      </c>
      <c r="B481" s="749">
        <f t="shared" si="10"/>
        <v>32</v>
      </c>
      <c r="C481" s="680" t="s">
        <v>1013</v>
      </c>
      <c r="D481" s="674">
        <v>1952813.7937223313</v>
      </c>
      <c r="E481" s="674">
        <v>652256.35166877613</v>
      </c>
      <c r="F481" s="674">
        <v>1300557.442053555</v>
      </c>
      <c r="G481" s="674">
        <v>144281.28342309364</v>
      </c>
      <c r="H481" s="674">
        <v>1156276.1586304614</v>
      </c>
      <c r="I481" s="674">
        <v>-12039.680081129065</v>
      </c>
      <c r="J481" s="674">
        <v>1168315.8387115905</v>
      </c>
      <c r="K481" s="674">
        <v>1009997.3111025374</v>
      </c>
      <c r="L481" s="674">
        <v>158318.52760905307</v>
      </c>
      <c r="M481" s="673" t="s">
        <v>1034</v>
      </c>
    </row>
    <row r="482" spans="1:13" ht="17.100000000000001" customHeight="1" x14ac:dyDescent="0.15">
      <c r="A482" s="500">
        <v>43</v>
      </c>
      <c r="B482" s="749">
        <f t="shared" si="10"/>
        <v>32</v>
      </c>
      <c r="C482" s="679" t="s">
        <v>1014</v>
      </c>
      <c r="D482" s="1164">
        <v>934008.1852818036</v>
      </c>
      <c r="E482" s="674">
        <v>393559.28360086784</v>
      </c>
      <c r="F482" s="1231">
        <v>540448.90168093576</v>
      </c>
      <c r="G482" s="1164">
        <v>104374.14842777001</v>
      </c>
      <c r="H482" s="674">
        <v>436074.75325316575</v>
      </c>
      <c r="I482" s="674">
        <v>64618.311016277279</v>
      </c>
      <c r="J482" s="674">
        <v>371456.44223688846</v>
      </c>
      <c r="K482" s="674">
        <v>308631.29676717118</v>
      </c>
      <c r="L482" s="674">
        <v>62825.145469717274</v>
      </c>
      <c r="M482" s="673" t="s">
        <v>1035</v>
      </c>
    </row>
    <row r="483" spans="1:13" ht="17.100000000000001" customHeight="1" x14ac:dyDescent="0.15">
      <c r="A483" s="500">
        <v>44</v>
      </c>
      <c r="B483" s="749">
        <f t="shared" si="10"/>
        <v>32</v>
      </c>
      <c r="C483" s="1248" t="s">
        <v>1293</v>
      </c>
      <c r="D483" s="675">
        <v>34127430.471325323</v>
      </c>
      <c r="E483" s="1217">
        <v>16973987.939935416</v>
      </c>
      <c r="F483" s="1232">
        <v>17153442.531389911</v>
      </c>
      <c r="G483" s="675">
        <v>4705952.9473299608</v>
      </c>
      <c r="H483" s="1169">
        <v>12447489.58405995</v>
      </c>
      <c r="I483" s="1169">
        <v>1456720.8516491742</v>
      </c>
      <c r="J483" s="1169">
        <v>10990768.732410777</v>
      </c>
      <c r="K483" s="1169">
        <v>7688906.5637866557</v>
      </c>
      <c r="L483" s="1169">
        <v>3301862.1686241212</v>
      </c>
      <c r="M483" s="1249" t="s">
        <v>595</v>
      </c>
    </row>
    <row r="484" spans="1:13" ht="17.100000000000001" customHeight="1" x14ac:dyDescent="0.15">
      <c r="A484" s="500">
        <v>45</v>
      </c>
      <c r="B484" s="749">
        <f t="shared" si="10"/>
        <v>32</v>
      </c>
      <c r="C484" s="679" t="s">
        <v>1294</v>
      </c>
      <c r="D484" s="1219">
        <v>303380.2709710449</v>
      </c>
      <c r="E484" s="1005" t="s">
        <v>535</v>
      </c>
      <c r="F484" s="1233">
        <v>303380.2709710449</v>
      </c>
      <c r="G484" s="1005" t="s">
        <v>535</v>
      </c>
      <c r="H484" s="1238">
        <v>303380.2709710449</v>
      </c>
      <c r="I484" s="1238">
        <v>303380.2709710449</v>
      </c>
      <c r="J484" s="1005" t="s">
        <v>535</v>
      </c>
      <c r="K484" s="1005" t="s">
        <v>535</v>
      </c>
      <c r="L484" s="1005" t="s">
        <v>535</v>
      </c>
      <c r="M484" s="678" t="s">
        <v>594</v>
      </c>
    </row>
    <row r="485" spans="1:13" ht="17.100000000000001" customHeight="1" x14ac:dyDescent="0.15">
      <c r="A485" s="500">
        <v>46</v>
      </c>
      <c r="B485" s="749">
        <f t="shared" si="10"/>
        <v>32</v>
      </c>
      <c r="C485" s="679" t="s">
        <v>1295</v>
      </c>
      <c r="D485" s="1220">
        <v>249528.9406487174</v>
      </c>
      <c r="E485" s="1005" t="s">
        <v>535</v>
      </c>
      <c r="F485" s="1234">
        <v>249528.9406487174</v>
      </c>
      <c r="G485" s="1005" t="s">
        <v>535</v>
      </c>
      <c r="H485" s="1231">
        <v>249528.9406487174</v>
      </c>
      <c r="I485" s="1231">
        <v>249528.9406487174</v>
      </c>
      <c r="J485" s="1005" t="s">
        <v>535</v>
      </c>
      <c r="K485" s="1005" t="s">
        <v>535</v>
      </c>
      <c r="L485" s="1005" t="s">
        <v>535</v>
      </c>
      <c r="M485" s="678" t="s">
        <v>593</v>
      </c>
    </row>
    <row r="486" spans="1:13" ht="17.100000000000001" customHeight="1" x14ac:dyDescent="0.15">
      <c r="A486" s="500">
        <v>47</v>
      </c>
      <c r="B486" s="749">
        <f t="shared" si="10"/>
        <v>32</v>
      </c>
      <c r="C486" s="1248" t="s">
        <v>592</v>
      </c>
      <c r="D486" s="675">
        <v>34181281.801647648</v>
      </c>
      <c r="E486" s="1217">
        <v>16973987.939935416</v>
      </c>
      <c r="F486" s="1237">
        <v>17207293.86171224</v>
      </c>
      <c r="G486" s="1217">
        <v>4705952.9473299608</v>
      </c>
      <c r="H486" s="1164">
        <v>12501340.914382277</v>
      </c>
      <c r="I486" s="1217">
        <v>1510572.1819715018</v>
      </c>
      <c r="J486" s="1169">
        <v>10990768.732410777</v>
      </c>
      <c r="K486" s="1169">
        <v>7688906.5637866557</v>
      </c>
      <c r="L486" s="1169">
        <v>3301862.1686241212</v>
      </c>
      <c r="M486" s="1251" t="s">
        <v>591</v>
      </c>
    </row>
    <row r="487" spans="1:13" ht="17.100000000000001" customHeight="1" x14ac:dyDescent="0.15">
      <c r="A487" s="500">
        <v>48</v>
      </c>
      <c r="B487" s="749">
        <f t="shared" si="10"/>
        <v>32</v>
      </c>
      <c r="C487" s="1247" t="s">
        <v>1015</v>
      </c>
      <c r="D487" s="1157"/>
      <c r="E487" s="1157"/>
      <c r="F487" s="1157"/>
      <c r="G487" s="1157"/>
      <c r="H487" s="1157"/>
      <c r="I487" s="1157"/>
      <c r="J487" s="1157"/>
      <c r="K487" s="1157"/>
      <c r="L487" s="1160"/>
      <c r="M487" s="1158"/>
    </row>
    <row r="488" spans="1:13" ht="17.100000000000001" customHeight="1" x14ac:dyDescent="0.15">
      <c r="A488" s="500">
        <v>49</v>
      </c>
      <c r="B488" s="749">
        <f t="shared" si="10"/>
        <v>32</v>
      </c>
      <c r="C488" s="1161" t="s">
        <v>1016</v>
      </c>
      <c r="D488" s="674">
        <v>31729864.385774329</v>
      </c>
      <c r="E488" s="674">
        <v>16152290.141135987</v>
      </c>
      <c r="F488" s="674">
        <v>15577574.244638344</v>
      </c>
      <c r="G488" s="674">
        <v>4163187.9975437382</v>
      </c>
      <c r="H488" s="674">
        <v>11414386.247094607</v>
      </c>
      <c r="I488" s="674">
        <v>1447165.0856798145</v>
      </c>
      <c r="J488" s="674">
        <v>9967221.1614147946</v>
      </c>
      <c r="K488" s="674">
        <v>6665358.9927906739</v>
      </c>
      <c r="L488" s="674">
        <v>3301862.1686241212</v>
      </c>
      <c r="M488" s="1162" t="s">
        <v>1023</v>
      </c>
    </row>
    <row r="489" spans="1:13" ht="17.100000000000001" customHeight="1" x14ac:dyDescent="0.15">
      <c r="A489" s="500">
        <v>50</v>
      </c>
      <c r="B489" s="749">
        <f t="shared" si="10"/>
        <v>32</v>
      </c>
      <c r="C489" s="1165" t="s">
        <v>1017</v>
      </c>
      <c r="D489" s="674">
        <v>1987184.5176523884</v>
      </c>
      <c r="E489" s="674">
        <v>721179.8860929017</v>
      </c>
      <c r="F489" s="674">
        <v>1266004.6315594867</v>
      </c>
      <c r="G489" s="674">
        <v>494078.41478504363</v>
      </c>
      <c r="H489" s="674">
        <v>771926.21677444316</v>
      </c>
      <c r="I489" s="674">
        <v>1382.7383275066841</v>
      </c>
      <c r="J489" s="674">
        <v>770543.47844693647</v>
      </c>
      <c r="K489" s="674">
        <v>770543.4784469367</v>
      </c>
      <c r="L489" s="674">
        <v>0</v>
      </c>
      <c r="M489" s="1167" t="s">
        <v>1024</v>
      </c>
    </row>
    <row r="490" spans="1:13" ht="17.100000000000001" customHeight="1" x14ac:dyDescent="0.15">
      <c r="A490" s="500">
        <v>51</v>
      </c>
      <c r="B490" s="749">
        <f t="shared" si="10"/>
        <v>32</v>
      </c>
      <c r="C490" s="1165" t="s">
        <v>1018</v>
      </c>
      <c r="D490" s="1218">
        <v>410381.56789860339</v>
      </c>
      <c r="E490" s="1218">
        <v>100517.91270652507</v>
      </c>
      <c r="F490" s="1218">
        <v>309863.65519207832</v>
      </c>
      <c r="G490" s="1218">
        <v>48686.535001179342</v>
      </c>
      <c r="H490" s="1218">
        <v>261177.12019089898</v>
      </c>
      <c r="I490" s="1218">
        <v>8173.0276418529756</v>
      </c>
      <c r="J490" s="1218">
        <v>253004.09254904601</v>
      </c>
      <c r="K490" s="1218">
        <v>253004.09254904601</v>
      </c>
      <c r="L490" s="1218">
        <v>0</v>
      </c>
      <c r="M490" s="1167" t="s">
        <v>1025</v>
      </c>
    </row>
    <row r="491" spans="1:13" ht="17.100000000000001" customHeight="1" x14ac:dyDescent="0.15">
      <c r="A491" s="500">
        <v>52</v>
      </c>
      <c r="B491" s="749">
        <f t="shared" si="10"/>
        <v>32</v>
      </c>
      <c r="C491" s="1248" t="s">
        <v>1293</v>
      </c>
      <c r="D491" s="675">
        <v>34127430.471325316</v>
      </c>
      <c r="E491" s="675">
        <v>16973987.939935412</v>
      </c>
      <c r="F491" s="675">
        <v>17153442.531389907</v>
      </c>
      <c r="G491" s="675">
        <v>4705952.9473299608</v>
      </c>
      <c r="H491" s="675">
        <v>12447489.58405995</v>
      </c>
      <c r="I491" s="675">
        <v>1456720.8516491742</v>
      </c>
      <c r="J491" s="675">
        <v>10990768.732410777</v>
      </c>
      <c r="K491" s="675">
        <v>7688906.5637866566</v>
      </c>
      <c r="L491" s="675">
        <v>3301862.1686241212</v>
      </c>
      <c r="M491" s="1249" t="s">
        <v>595</v>
      </c>
    </row>
    <row r="494" spans="1:13" ht="17.100000000000001" customHeight="1" x14ac:dyDescent="0.15">
      <c r="B494" s="748">
        <f>B445+1</f>
        <v>33</v>
      </c>
      <c r="C494" s="727" t="s">
        <v>2162</v>
      </c>
      <c r="D494" s="285"/>
      <c r="E494" s="285"/>
      <c r="F494" s="285"/>
      <c r="G494" s="285"/>
      <c r="H494" s="285"/>
      <c r="I494" s="285"/>
      <c r="J494" s="285"/>
      <c r="K494" s="110"/>
      <c r="L494" s="285"/>
      <c r="M494" s="286" t="s">
        <v>607</v>
      </c>
    </row>
    <row r="495" spans="1:13" ht="17.100000000000001" customHeight="1" x14ac:dyDescent="0.15">
      <c r="B495" s="748">
        <f>B446+1</f>
        <v>2021</v>
      </c>
      <c r="C495" s="2553"/>
      <c r="D495" s="668" t="s">
        <v>608</v>
      </c>
      <c r="E495" s="669"/>
      <c r="F495" s="668" t="s">
        <v>1404</v>
      </c>
      <c r="G495" s="669"/>
      <c r="H495" s="668" t="s">
        <v>1404</v>
      </c>
      <c r="I495" s="670" t="s">
        <v>1443</v>
      </c>
      <c r="J495" s="668" t="s">
        <v>609</v>
      </c>
      <c r="K495" s="671"/>
      <c r="L495" s="671"/>
      <c r="M495" s="672"/>
    </row>
    <row r="496" spans="1:13" ht="17.100000000000001" customHeight="1" x14ac:dyDescent="0.15">
      <c r="A496" s="122">
        <f>IF(B496&lt;10,DBCS(B496),B496)</f>
        <v>33</v>
      </c>
      <c r="B496" s="2399">
        <f>B495-$B$1</f>
        <v>33</v>
      </c>
      <c r="C496" s="2554"/>
      <c r="D496" s="668" t="s">
        <v>1403</v>
      </c>
      <c r="E496" s="668" t="s">
        <v>1402</v>
      </c>
      <c r="F496" s="668" t="s">
        <v>1400</v>
      </c>
      <c r="G496" s="2818" t="s">
        <v>1317</v>
      </c>
      <c r="H496" s="668" t="s">
        <v>1400</v>
      </c>
      <c r="I496" s="670" t="s">
        <v>1444</v>
      </c>
      <c r="J496" s="668" t="s">
        <v>612</v>
      </c>
      <c r="K496" s="668" t="s">
        <v>640</v>
      </c>
      <c r="L496" s="668" t="s">
        <v>1065</v>
      </c>
      <c r="M496" s="673"/>
    </row>
    <row r="497" spans="1:13" ht="17.100000000000001" customHeight="1" x14ac:dyDescent="0.15">
      <c r="A497" s="122" t="str">
        <f>IF(B497&lt;10,DBCS(B497),B497)</f>
        <v>３</v>
      </c>
      <c r="B497" s="2399">
        <f>B495-$B$2</f>
        <v>3</v>
      </c>
      <c r="C497" s="2554" t="s">
        <v>610</v>
      </c>
      <c r="D497" s="668" t="s">
        <v>1066</v>
      </c>
      <c r="E497" s="669"/>
      <c r="F497" s="668" t="s">
        <v>1067</v>
      </c>
      <c r="G497" s="2819"/>
      <c r="H497" s="668" t="s">
        <v>1068</v>
      </c>
      <c r="I497" s="670" t="s">
        <v>1445</v>
      </c>
      <c r="J497" s="668" t="s">
        <v>1069</v>
      </c>
      <c r="K497" s="669"/>
      <c r="L497" s="668" t="s">
        <v>606</v>
      </c>
      <c r="M497" s="672" t="s">
        <v>1422</v>
      </c>
    </row>
    <row r="498" spans="1:13" ht="17.100000000000001" customHeight="1" x14ac:dyDescent="0.15">
      <c r="C498" s="2555"/>
      <c r="D498" s="669"/>
      <c r="E498" s="669"/>
      <c r="F498" s="674" t="s">
        <v>1561</v>
      </c>
      <c r="G498" s="669"/>
      <c r="H498" s="674" t="s">
        <v>1562</v>
      </c>
      <c r="I498" s="670" t="s">
        <v>1446</v>
      </c>
      <c r="J498" s="674" t="s">
        <v>1563</v>
      </c>
      <c r="K498" s="669"/>
      <c r="L498" s="674" t="s">
        <v>1564</v>
      </c>
      <c r="M498" s="672"/>
    </row>
    <row r="499" spans="1:13" ht="17.100000000000001" customHeight="1" x14ac:dyDescent="0.15">
      <c r="C499" s="2556"/>
      <c r="D499" s="675" t="s">
        <v>1552</v>
      </c>
      <c r="E499" s="675" t="s">
        <v>1553</v>
      </c>
      <c r="F499" s="675" t="s">
        <v>1554</v>
      </c>
      <c r="G499" s="675" t="s">
        <v>1555</v>
      </c>
      <c r="H499" s="675" t="s">
        <v>1556</v>
      </c>
      <c r="I499" s="675" t="s">
        <v>1557</v>
      </c>
      <c r="J499" s="675" t="s">
        <v>1558</v>
      </c>
      <c r="K499" s="675" t="s">
        <v>1559</v>
      </c>
      <c r="L499" s="675" t="s">
        <v>1560</v>
      </c>
      <c r="M499" s="676"/>
    </row>
    <row r="500" spans="1:13" ht="17.100000000000001" customHeight="1" x14ac:dyDescent="0.15">
      <c r="A500" s="500">
        <v>12</v>
      </c>
      <c r="B500" s="749">
        <f>B494</f>
        <v>33</v>
      </c>
      <c r="C500" s="679" t="s">
        <v>73</v>
      </c>
      <c r="D500" s="674">
        <v>216065.89603412568</v>
      </c>
      <c r="E500" s="674">
        <v>130937.80792111398</v>
      </c>
      <c r="F500" s="674">
        <v>85128.08811301169</v>
      </c>
      <c r="G500" s="674">
        <v>32955.816389020278</v>
      </c>
      <c r="H500" s="674">
        <v>52172.271723991413</v>
      </c>
      <c r="I500" s="674">
        <v>-6737.4424852839675</v>
      </c>
      <c r="J500" s="674">
        <v>58909.714209275378</v>
      </c>
      <c r="K500" s="674">
        <v>46000.152810395375</v>
      </c>
      <c r="L500" s="674">
        <v>12909.561398880003</v>
      </c>
      <c r="M500" s="673" t="s">
        <v>605</v>
      </c>
    </row>
    <row r="501" spans="1:13" ht="17.100000000000001" customHeight="1" x14ac:dyDescent="0.15">
      <c r="A501" s="500">
        <v>13</v>
      </c>
      <c r="B501" s="749">
        <f>B500</f>
        <v>33</v>
      </c>
      <c r="C501" s="680" t="s">
        <v>74</v>
      </c>
      <c r="D501" s="674">
        <v>19871.528155271106</v>
      </c>
      <c r="E501" s="674">
        <v>9754.9801163451721</v>
      </c>
      <c r="F501" s="674">
        <v>10116.548038925934</v>
      </c>
      <c r="G501" s="674">
        <v>2565.8578494888475</v>
      </c>
      <c r="H501" s="674">
        <v>7550.6901894370858</v>
      </c>
      <c r="I501" s="674">
        <v>1124.635133119923</v>
      </c>
      <c r="J501" s="674">
        <v>6426.0550563171628</v>
      </c>
      <c r="K501" s="674">
        <v>5291.9779829778417</v>
      </c>
      <c r="L501" s="674">
        <v>1134.077073339321</v>
      </c>
      <c r="M501" s="673" t="s">
        <v>604</v>
      </c>
    </row>
    <row r="502" spans="1:13" ht="17.100000000000001" customHeight="1" x14ac:dyDescent="0.15">
      <c r="A502" s="500">
        <v>14</v>
      </c>
      <c r="B502" s="749">
        <f t="shared" ref="B502:B540" si="11">B501</f>
        <v>33</v>
      </c>
      <c r="C502" s="680" t="s">
        <v>75</v>
      </c>
      <c r="D502" s="674">
        <v>55263.518552556816</v>
      </c>
      <c r="E502" s="674">
        <v>28578.106919588841</v>
      </c>
      <c r="F502" s="674">
        <v>26685.411632967975</v>
      </c>
      <c r="G502" s="674">
        <v>7201.7935394769074</v>
      </c>
      <c r="H502" s="674">
        <v>19483.618093491066</v>
      </c>
      <c r="I502" s="674">
        <v>2618.2854835072249</v>
      </c>
      <c r="J502" s="674">
        <v>16865.332609983841</v>
      </c>
      <c r="K502" s="674">
        <v>10493.993528218187</v>
      </c>
      <c r="L502" s="674">
        <v>6371.3390817656546</v>
      </c>
      <c r="M502" s="673" t="s">
        <v>603</v>
      </c>
    </row>
    <row r="503" spans="1:13" ht="17.100000000000001" customHeight="1" x14ac:dyDescent="0.15">
      <c r="A503" s="500">
        <v>15</v>
      </c>
      <c r="B503" s="749">
        <f t="shared" si="11"/>
        <v>33</v>
      </c>
      <c r="C503" s="680" t="s">
        <v>76</v>
      </c>
      <c r="D503" s="674">
        <v>19006.217537942663</v>
      </c>
      <c r="E503" s="674">
        <v>10123.007307476109</v>
      </c>
      <c r="F503" s="674">
        <v>8883.2102304665532</v>
      </c>
      <c r="G503" s="674">
        <v>3939.9263631253507</v>
      </c>
      <c r="H503" s="674">
        <v>4943.2838673412025</v>
      </c>
      <c r="I503" s="674">
        <v>1274.1486916656861</v>
      </c>
      <c r="J503" s="674">
        <v>3669.1351756755166</v>
      </c>
      <c r="K503" s="674">
        <v>2218.5801619895556</v>
      </c>
      <c r="L503" s="674">
        <v>1450.5550136859611</v>
      </c>
      <c r="M503" s="673" t="s">
        <v>602</v>
      </c>
    </row>
    <row r="504" spans="1:13" ht="17.100000000000001" customHeight="1" x14ac:dyDescent="0.15">
      <c r="A504" s="500">
        <v>16</v>
      </c>
      <c r="B504" s="749">
        <f t="shared" si="11"/>
        <v>33</v>
      </c>
      <c r="C504" s="679" t="s">
        <v>77</v>
      </c>
      <c r="D504" s="674">
        <v>17737965.6081248</v>
      </c>
      <c r="E504" s="674">
        <v>11124705.157931522</v>
      </c>
      <c r="F504" s="674">
        <v>6613260.4501932794</v>
      </c>
      <c r="G504" s="674">
        <v>2207372.6837503137</v>
      </c>
      <c r="H504" s="674">
        <v>4405887.7664429648</v>
      </c>
      <c r="I504" s="674">
        <v>777140.94321722607</v>
      </c>
      <c r="J504" s="674">
        <v>3628746.8232257385</v>
      </c>
      <c r="K504" s="674">
        <v>2312323.2329039881</v>
      </c>
      <c r="L504" s="674">
        <v>1316423.5903217504</v>
      </c>
      <c r="M504" s="673" t="s">
        <v>601</v>
      </c>
    </row>
    <row r="505" spans="1:13" ht="17.100000000000001" customHeight="1" x14ac:dyDescent="0.15">
      <c r="A505" s="500">
        <v>17</v>
      </c>
      <c r="B505" s="749">
        <f t="shared" si="11"/>
        <v>33</v>
      </c>
      <c r="C505" s="680" t="s">
        <v>785</v>
      </c>
      <c r="D505" s="674">
        <v>2289433.8869686625</v>
      </c>
      <c r="E505" s="674">
        <v>1261175.759338005</v>
      </c>
      <c r="F505" s="674">
        <v>1028258.1276306575</v>
      </c>
      <c r="G505" s="674">
        <v>143216.24835053951</v>
      </c>
      <c r="H505" s="674">
        <v>885041.87928011804</v>
      </c>
      <c r="I505" s="1005" t="s">
        <v>535</v>
      </c>
      <c r="J505" s="1005" t="s">
        <v>535</v>
      </c>
      <c r="K505" s="1005" t="s">
        <v>535</v>
      </c>
      <c r="L505" s="1005" t="s">
        <v>535</v>
      </c>
      <c r="M505" s="673" t="s">
        <v>643</v>
      </c>
    </row>
    <row r="506" spans="1:13" ht="17.100000000000001" customHeight="1" x14ac:dyDescent="0.15">
      <c r="A506" s="500">
        <v>18</v>
      </c>
      <c r="B506" s="749">
        <f t="shared" si="11"/>
        <v>33</v>
      </c>
      <c r="C506" s="680" t="s">
        <v>169</v>
      </c>
      <c r="D506" s="674">
        <v>111366.84237674267</v>
      </c>
      <c r="E506" s="674">
        <v>59263.850132553584</v>
      </c>
      <c r="F506" s="674">
        <v>52102.992244189089</v>
      </c>
      <c r="G506" s="674">
        <v>17663.254103117888</v>
      </c>
      <c r="H506" s="674">
        <v>34439.738141071197</v>
      </c>
      <c r="I506" s="1005" t="s">
        <v>535</v>
      </c>
      <c r="J506" s="1005" t="s">
        <v>535</v>
      </c>
      <c r="K506" s="1005" t="s">
        <v>535</v>
      </c>
      <c r="L506" s="1005" t="s">
        <v>535</v>
      </c>
      <c r="M506" s="673" t="s">
        <v>644</v>
      </c>
    </row>
    <row r="507" spans="1:13" ht="17.100000000000001" customHeight="1" x14ac:dyDescent="0.15">
      <c r="A507" s="500">
        <v>19</v>
      </c>
      <c r="B507" s="749">
        <f t="shared" si="11"/>
        <v>33</v>
      </c>
      <c r="C507" s="1163" t="s">
        <v>170</v>
      </c>
      <c r="D507" s="674">
        <v>824012.71078573633</v>
      </c>
      <c r="E507" s="674">
        <v>540778.81102618529</v>
      </c>
      <c r="F507" s="674">
        <v>283233.89975955104</v>
      </c>
      <c r="G507" s="674">
        <v>54506.795819023981</v>
      </c>
      <c r="H507" s="674">
        <v>228727.10394052707</v>
      </c>
      <c r="I507" s="1005" t="s">
        <v>535</v>
      </c>
      <c r="J507" s="1005" t="s">
        <v>535</v>
      </c>
      <c r="K507" s="1005" t="s">
        <v>535</v>
      </c>
      <c r="L507" s="1005" t="s">
        <v>535</v>
      </c>
      <c r="M507" s="673" t="s">
        <v>1026</v>
      </c>
    </row>
    <row r="508" spans="1:13" ht="17.100000000000001" customHeight="1" x14ac:dyDescent="0.15">
      <c r="A508" s="500">
        <v>20</v>
      </c>
      <c r="B508" s="749">
        <f t="shared" si="11"/>
        <v>33</v>
      </c>
      <c r="C508" s="1163" t="s">
        <v>788</v>
      </c>
      <c r="D508" s="674">
        <v>2453576.7762089497</v>
      </c>
      <c r="E508" s="674">
        <v>1772478.8167109143</v>
      </c>
      <c r="F508" s="674">
        <v>681097.95949803549</v>
      </c>
      <c r="G508" s="674">
        <v>371400.05614671268</v>
      </c>
      <c r="H508" s="674">
        <v>309697.90335132281</v>
      </c>
      <c r="I508" s="1005" t="s">
        <v>535</v>
      </c>
      <c r="J508" s="1005" t="s">
        <v>535</v>
      </c>
      <c r="K508" s="1005" t="s">
        <v>535</v>
      </c>
      <c r="L508" s="1005" t="s">
        <v>535</v>
      </c>
      <c r="M508" s="673" t="s">
        <v>645</v>
      </c>
    </row>
    <row r="509" spans="1:13" ht="17.100000000000001" customHeight="1" x14ac:dyDescent="0.15">
      <c r="A509" s="500">
        <v>21</v>
      </c>
      <c r="B509" s="749">
        <f t="shared" si="11"/>
        <v>33</v>
      </c>
      <c r="C509" s="1163" t="s">
        <v>789</v>
      </c>
      <c r="D509" s="674">
        <v>25553.690902727671</v>
      </c>
      <c r="E509" s="674">
        <v>19458.413980421094</v>
      </c>
      <c r="F509" s="674">
        <v>6095.276922306577</v>
      </c>
      <c r="G509" s="674">
        <v>615.22874184873103</v>
      </c>
      <c r="H509" s="674">
        <v>5480.0481804578458</v>
      </c>
      <c r="I509" s="1005" t="s">
        <v>535</v>
      </c>
      <c r="J509" s="1005" t="s">
        <v>535</v>
      </c>
      <c r="K509" s="1005" t="s">
        <v>535</v>
      </c>
      <c r="L509" s="1005" t="s">
        <v>535</v>
      </c>
      <c r="M509" s="673" t="s">
        <v>646</v>
      </c>
    </row>
    <row r="510" spans="1:13" ht="17.100000000000001" customHeight="1" x14ac:dyDescent="0.15">
      <c r="A510" s="500">
        <v>22</v>
      </c>
      <c r="B510" s="749">
        <f t="shared" si="11"/>
        <v>33</v>
      </c>
      <c r="C510" s="1163" t="s">
        <v>790</v>
      </c>
      <c r="D510" s="674">
        <v>180818.68715430691</v>
      </c>
      <c r="E510" s="674">
        <v>98752.847213421715</v>
      </c>
      <c r="F510" s="674">
        <v>82065.839940885198</v>
      </c>
      <c r="G510" s="674">
        <v>22406.901101482275</v>
      </c>
      <c r="H510" s="674">
        <v>59658.938839402923</v>
      </c>
      <c r="I510" s="1005" t="s">
        <v>535</v>
      </c>
      <c r="J510" s="1005" t="s">
        <v>535</v>
      </c>
      <c r="K510" s="1005" t="s">
        <v>535</v>
      </c>
      <c r="L510" s="1005" t="s">
        <v>535</v>
      </c>
      <c r="M510" s="673" t="s">
        <v>647</v>
      </c>
    </row>
    <row r="511" spans="1:13" ht="17.100000000000001" customHeight="1" x14ac:dyDescent="0.15">
      <c r="A511" s="500">
        <v>23</v>
      </c>
      <c r="B511" s="749">
        <f t="shared" si="11"/>
        <v>33</v>
      </c>
      <c r="C511" s="1163" t="s">
        <v>171</v>
      </c>
      <c r="D511" s="674">
        <v>760986.30753059802</v>
      </c>
      <c r="E511" s="674">
        <v>521983.92329837516</v>
      </c>
      <c r="F511" s="674">
        <v>239002.38423222286</v>
      </c>
      <c r="G511" s="674">
        <v>40514.796102055596</v>
      </c>
      <c r="H511" s="674">
        <v>198487.58813016728</v>
      </c>
      <c r="I511" s="1005" t="s">
        <v>535</v>
      </c>
      <c r="J511" s="1005" t="s">
        <v>535</v>
      </c>
      <c r="K511" s="1005" t="s">
        <v>535</v>
      </c>
      <c r="L511" s="1005" t="s">
        <v>535</v>
      </c>
      <c r="M511" s="673" t="s">
        <v>648</v>
      </c>
    </row>
    <row r="512" spans="1:13" ht="17.100000000000001" customHeight="1" x14ac:dyDescent="0.15">
      <c r="A512" s="500">
        <v>24</v>
      </c>
      <c r="B512" s="749">
        <f t="shared" si="11"/>
        <v>33</v>
      </c>
      <c r="C512" s="1163" t="s">
        <v>172</v>
      </c>
      <c r="D512" s="674">
        <v>592693.03761858994</v>
      </c>
      <c r="E512" s="674">
        <v>366437.49936962762</v>
      </c>
      <c r="F512" s="674">
        <v>226255.53824896232</v>
      </c>
      <c r="G512" s="674">
        <v>38922.971565010346</v>
      </c>
      <c r="H512" s="674">
        <v>187332.56668395197</v>
      </c>
      <c r="I512" s="1005" t="s">
        <v>535</v>
      </c>
      <c r="J512" s="1005" t="s">
        <v>535</v>
      </c>
      <c r="K512" s="1005" t="s">
        <v>535</v>
      </c>
      <c r="L512" s="1005" t="s">
        <v>535</v>
      </c>
      <c r="M512" s="673" t="s">
        <v>1027</v>
      </c>
    </row>
    <row r="513" spans="1:13" ht="17.100000000000001" customHeight="1" x14ac:dyDescent="0.15">
      <c r="A513" s="500">
        <v>25</v>
      </c>
      <c r="B513" s="749">
        <f t="shared" si="11"/>
        <v>33</v>
      </c>
      <c r="C513" s="883" t="s">
        <v>1549</v>
      </c>
      <c r="D513" s="674">
        <v>1492280.61773948</v>
      </c>
      <c r="E513" s="674">
        <v>949866.23507964506</v>
      </c>
      <c r="F513" s="674">
        <v>542414.38265983493</v>
      </c>
      <c r="G513" s="674">
        <v>176236.69353630734</v>
      </c>
      <c r="H513" s="674">
        <v>366177.68912352761</v>
      </c>
      <c r="I513" s="1005" t="s">
        <v>535</v>
      </c>
      <c r="J513" s="1005" t="s">
        <v>535</v>
      </c>
      <c r="K513" s="1005" t="s">
        <v>535</v>
      </c>
      <c r="L513" s="1005" t="s">
        <v>535</v>
      </c>
      <c r="M513" s="673" t="s">
        <v>1019</v>
      </c>
    </row>
    <row r="514" spans="1:13" ht="17.100000000000001" customHeight="1" x14ac:dyDescent="0.15">
      <c r="A514" s="500">
        <v>26</v>
      </c>
      <c r="B514" s="749">
        <f t="shared" si="11"/>
        <v>33</v>
      </c>
      <c r="C514" s="1163" t="s">
        <v>174</v>
      </c>
      <c r="D514" s="674">
        <v>394817.36500209861</v>
      </c>
      <c r="E514" s="674">
        <v>221032.41998161733</v>
      </c>
      <c r="F514" s="674">
        <v>173784.94502048127</v>
      </c>
      <c r="G514" s="674">
        <v>65465.393744835812</v>
      </c>
      <c r="H514" s="674">
        <v>108319.55127564547</v>
      </c>
      <c r="I514" s="1005" t="s">
        <v>535</v>
      </c>
      <c r="J514" s="1005" t="s">
        <v>535</v>
      </c>
      <c r="K514" s="1005" t="s">
        <v>535</v>
      </c>
      <c r="L514" s="1005" t="s">
        <v>535</v>
      </c>
      <c r="M514" s="673" t="s">
        <v>1028</v>
      </c>
    </row>
    <row r="515" spans="1:13" ht="17.100000000000001" customHeight="1" x14ac:dyDescent="0.15">
      <c r="A515" s="500">
        <v>27</v>
      </c>
      <c r="B515" s="749">
        <f t="shared" si="11"/>
        <v>33</v>
      </c>
      <c r="C515" s="1163" t="s">
        <v>795</v>
      </c>
      <c r="D515" s="674">
        <v>2390966.302650447</v>
      </c>
      <c r="E515" s="674">
        <v>1568120.5792029512</v>
      </c>
      <c r="F515" s="674">
        <v>822845.72344749584</v>
      </c>
      <c r="G515" s="674">
        <v>473348.82507675275</v>
      </c>
      <c r="H515" s="674">
        <v>349496.89837074309</v>
      </c>
      <c r="I515" s="1005" t="s">
        <v>535</v>
      </c>
      <c r="J515" s="1005" t="s">
        <v>535</v>
      </c>
      <c r="K515" s="1005" t="s">
        <v>535</v>
      </c>
      <c r="L515" s="1005" t="s">
        <v>535</v>
      </c>
      <c r="M515" s="673" t="s">
        <v>1029</v>
      </c>
    </row>
    <row r="516" spans="1:13" ht="17.100000000000001" customHeight="1" x14ac:dyDescent="0.15">
      <c r="A516" s="500">
        <v>28</v>
      </c>
      <c r="B516" s="749">
        <f t="shared" si="11"/>
        <v>33</v>
      </c>
      <c r="C516" s="1163" t="s">
        <v>175</v>
      </c>
      <c r="D516" s="674">
        <v>213683.5519593191</v>
      </c>
      <c r="E516" s="674">
        <v>127644.99124327333</v>
      </c>
      <c r="F516" s="674">
        <v>86038.560716045773</v>
      </c>
      <c r="G516" s="674">
        <v>74004.002004858092</v>
      </c>
      <c r="H516" s="674">
        <v>12034.558711187681</v>
      </c>
      <c r="I516" s="1005" t="s">
        <v>535</v>
      </c>
      <c r="J516" s="1005" t="s">
        <v>535</v>
      </c>
      <c r="K516" s="1005" t="s">
        <v>535</v>
      </c>
      <c r="L516" s="1005" t="s">
        <v>535</v>
      </c>
      <c r="M516" s="673" t="s">
        <v>1030</v>
      </c>
    </row>
    <row r="517" spans="1:13" ht="17.100000000000001" customHeight="1" x14ac:dyDescent="0.15">
      <c r="A517" s="500">
        <v>29</v>
      </c>
      <c r="B517" s="749">
        <f t="shared" si="11"/>
        <v>33</v>
      </c>
      <c r="C517" s="1163" t="s">
        <v>176</v>
      </c>
      <c r="D517" s="674">
        <v>4385077.1335293036</v>
      </c>
      <c r="E517" s="674">
        <v>2681322.5439627231</v>
      </c>
      <c r="F517" s="674">
        <v>1703754.5895665805</v>
      </c>
      <c r="G517" s="674">
        <v>581794.1774592622</v>
      </c>
      <c r="H517" s="674">
        <v>1121960.4121073182</v>
      </c>
      <c r="I517" s="1005" t="s">
        <v>535</v>
      </c>
      <c r="J517" s="1005" t="s">
        <v>535</v>
      </c>
      <c r="K517" s="1005" t="s">
        <v>535</v>
      </c>
      <c r="L517" s="1005" t="s">
        <v>535</v>
      </c>
      <c r="M517" s="673" t="s">
        <v>649</v>
      </c>
    </row>
    <row r="518" spans="1:13" ht="17.100000000000001" customHeight="1" x14ac:dyDescent="0.15">
      <c r="A518" s="500">
        <v>30</v>
      </c>
      <c r="B518" s="749">
        <f t="shared" si="11"/>
        <v>33</v>
      </c>
      <c r="C518" s="1163" t="s">
        <v>177</v>
      </c>
      <c r="D518" s="674">
        <v>1622698.6976978381</v>
      </c>
      <c r="E518" s="674">
        <v>936388.46739180782</v>
      </c>
      <c r="F518" s="674">
        <v>686310.23030603025</v>
      </c>
      <c r="G518" s="674">
        <v>147277.33999850668</v>
      </c>
      <c r="H518" s="674">
        <v>539032.89030752354</v>
      </c>
      <c r="I518" s="1005" t="s">
        <v>535</v>
      </c>
      <c r="J518" s="1005" t="s">
        <v>535</v>
      </c>
      <c r="K518" s="1005" t="s">
        <v>535</v>
      </c>
      <c r="L518" s="1005" t="s">
        <v>535</v>
      </c>
      <c r="M518" s="673" t="s">
        <v>1022</v>
      </c>
    </row>
    <row r="519" spans="1:13" ht="17.100000000000001" customHeight="1" x14ac:dyDescent="0.15">
      <c r="A519" s="500">
        <v>31</v>
      </c>
      <c r="B519" s="749">
        <f t="shared" si="11"/>
        <v>33</v>
      </c>
      <c r="C519" s="883" t="s">
        <v>1548</v>
      </c>
      <c r="D519" s="674">
        <v>717688.10226459941</v>
      </c>
      <c r="E519" s="674">
        <v>378272.60705138411</v>
      </c>
      <c r="F519" s="674">
        <v>339415.4952132153</v>
      </c>
      <c r="G519" s="674">
        <v>132977.25278233708</v>
      </c>
      <c r="H519" s="674">
        <v>206438.24243087822</v>
      </c>
      <c r="I519" s="674">
        <v>30375.063875021493</v>
      </c>
      <c r="J519" s="674">
        <v>176063.17855585672</v>
      </c>
      <c r="K519" s="674">
        <v>131970.07459916425</v>
      </c>
      <c r="L519" s="674">
        <v>44093.103956692474</v>
      </c>
      <c r="M519" s="673" t="s">
        <v>596</v>
      </c>
    </row>
    <row r="520" spans="1:13" ht="17.100000000000001" customHeight="1" x14ac:dyDescent="0.15">
      <c r="A520" s="500">
        <v>32</v>
      </c>
      <c r="B520" s="749">
        <f t="shared" si="11"/>
        <v>33</v>
      </c>
      <c r="C520" s="1163" t="s">
        <v>78</v>
      </c>
      <c r="D520" s="674">
        <v>1907056.7964562355</v>
      </c>
      <c r="E520" s="674">
        <v>1035011.5842185811</v>
      </c>
      <c r="F520" s="674">
        <v>872045.21223765437</v>
      </c>
      <c r="G520" s="674">
        <v>101821.33457891099</v>
      </c>
      <c r="H520" s="674">
        <v>770223.87765874341</v>
      </c>
      <c r="I520" s="674">
        <v>75152.702163327704</v>
      </c>
      <c r="J520" s="674">
        <v>695071.17549541569</v>
      </c>
      <c r="K520" s="674">
        <v>547920.88163418905</v>
      </c>
      <c r="L520" s="674">
        <v>147150.29386122664</v>
      </c>
      <c r="M520" s="673" t="s">
        <v>600</v>
      </c>
    </row>
    <row r="521" spans="1:13" ht="17.100000000000001" customHeight="1" x14ac:dyDescent="0.15">
      <c r="A521" s="500">
        <v>33</v>
      </c>
      <c r="B521" s="749">
        <f t="shared" si="11"/>
        <v>33</v>
      </c>
      <c r="C521" s="680" t="s">
        <v>79</v>
      </c>
      <c r="D521" s="674">
        <v>2614427.6686452767</v>
      </c>
      <c r="E521" s="674">
        <v>1059036.1231656545</v>
      </c>
      <c r="F521" s="674">
        <v>1555391.5454796222</v>
      </c>
      <c r="G521" s="674">
        <v>191388.01937063682</v>
      </c>
      <c r="H521" s="674">
        <v>1364003.5261089853</v>
      </c>
      <c r="I521" s="674">
        <v>155020.17291517768</v>
      </c>
      <c r="J521" s="674">
        <v>1208983.3531938076</v>
      </c>
      <c r="K521" s="674">
        <v>923682.21362974693</v>
      </c>
      <c r="L521" s="674">
        <v>285301.13956406072</v>
      </c>
      <c r="M521" s="673" t="s">
        <v>599</v>
      </c>
    </row>
    <row r="522" spans="1:13" ht="17.100000000000001" customHeight="1" x14ac:dyDescent="0.15">
      <c r="A522" s="500">
        <v>34</v>
      </c>
      <c r="B522" s="749">
        <f t="shared" si="11"/>
        <v>33</v>
      </c>
      <c r="C522" s="679" t="s">
        <v>1007</v>
      </c>
      <c r="D522" s="674">
        <v>1192058.8075793367</v>
      </c>
      <c r="E522" s="674">
        <v>425969.50710845576</v>
      </c>
      <c r="F522" s="674">
        <v>766089.30047088093</v>
      </c>
      <c r="G522" s="674">
        <v>251268.37412090017</v>
      </c>
      <c r="H522" s="674">
        <v>514820.92634998076</v>
      </c>
      <c r="I522" s="674">
        <v>81364.859904722602</v>
      </c>
      <c r="J522" s="674">
        <v>433456.06644525815</v>
      </c>
      <c r="K522" s="674">
        <v>458926.82315852831</v>
      </c>
      <c r="L522" s="674">
        <v>-25470.756713270152</v>
      </c>
      <c r="M522" s="673" t="s">
        <v>1031</v>
      </c>
    </row>
    <row r="523" spans="1:13" ht="17.100000000000001" customHeight="1" x14ac:dyDescent="0.15">
      <c r="A523" s="500">
        <v>35</v>
      </c>
      <c r="B523" s="749">
        <f t="shared" si="11"/>
        <v>33</v>
      </c>
      <c r="C523" s="680" t="s">
        <v>1008</v>
      </c>
      <c r="D523" s="674">
        <v>650995.31059688458</v>
      </c>
      <c r="E523" s="674">
        <v>419363.52089179575</v>
      </c>
      <c r="F523" s="674">
        <v>231631.78970508883</v>
      </c>
      <c r="G523" s="674">
        <v>56774.452547514324</v>
      </c>
      <c r="H523" s="674">
        <v>174857.33715757451</v>
      </c>
      <c r="I523" s="674">
        <v>22473.766782095609</v>
      </c>
      <c r="J523" s="674">
        <v>152383.57037547891</v>
      </c>
      <c r="K523" s="674">
        <v>209886.17182108949</v>
      </c>
      <c r="L523" s="674">
        <v>-57502.601445610577</v>
      </c>
      <c r="M523" s="673" t="s">
        <v>1032</v>
      </c>
    </row>
    <row r="524" spans="1:13" ht="17.100000000000001" customHeight="1" x14ac:dyDescent="0.15">
      <c r="A524" s="500">
        <v>36</v>
      </c>
      <c r="B524" s="749">
        <f t="shared" si="11"/>
        <v>33</v>
      </c>
      <c r="C524" s="680" t="s">
        <v>1009</v>
      </c>
      <c r="D524" s="674">
        <v>790538.50547689525</v>
      </c>
      <c r="E524" s="674">
        <v>418340.20701360301</v>
      </c>
      <c r="F524" s="674">
        <v>372198.29846329225</v>
      </c>
      <c r="G524" s="674">
        <v>117331.97027104042</v>
      </c>
      <c r="H524" s="674">
        <v>254866.32819225182</v>
      </c>
      <c r="I524" s="674">
        <v>32496.772548834244</v>
      </c>
      <c r="J524" s="674">
        <v>222369.55564341758</v>
      </c>
      <c r="K524" s="674">
        <v>142378.52734415102</v>
      </c>
      <c r="L524" s="674">
        <v>79991.02829926656</v>
      </c>
      <c r="M524" s="673" t="s">
        <v>1030</v>
      </c>
    </row>
    <row r="525" spans="1:13" ht="17.100000000000001" customHeight="1" x14ac:dyDescent="0.15">
      <c r="A525" s="500">
        <v>37</v>
      </c>
      <c r="B525" s="749">
        <f t="shared" si="11"/>
        <v>33</v>
      </c>
      <c r="C525" s="680" t="s">
        <v>1010</v>
      </c>
      <c r="D525" s="674">
        <v>924856.44356482523</v>
      </c>
      <c r="E525" s="674">
        <v>333037.74753133272</v>
      </c>
      <c r="F525" s="674">
        <v>591818.69603349245</v>
      </c>
      <c r="G525" s="674">
        <v>66882.300588983766</v>
      </c>
      <c r="H525" s="674">
        <v>524936.39544450864</v>
      </c>
      <c r="I525" s="674">
        <v>10180.832231887918</v>
      </c>
      <c r="J525" s="674">
        <v>514755.56321262073</v>
      </c>
      <c r="K525" s="674">
        <v>188076.25089463461</v>
      </c>
      <c r="L525" s="674">
        <v>326679.31231798616</v>
      </c>
      <c r="M525" s="673" t="s">
        <v>598</v>
      </c>
    </row>
    <row r="526" spans="1:13" ht="17.100000000000001" customHeight="1" x14ac:dyDescent="0.15">
      <c r="A526" s="500">
        <v>38</v>
      </c>
      <c r="B526" s="749">
        <f t="shared" si="11"/>
        <v>33</v>
      </c>
      <c r="C526" s="680" t="s">
        <v>1551</v>
      </c>
      <c r="D526" s="674">
        <v>2062921.3170948895</v>
      </c>
      <c r="E526" s="674">
        <v>353583.19450416142</v>
      </c>
      <c r="F526" s="674">
        <v>1709338.1225907281</v>
      </c>
      <c r="G526" s="674">
        <v>769123.44450208603</v>
      </c>
      <c r="H526" s="674">
        <v>940214.67808864207</v>
      </c>
      <c r="I526" s="674">
        <v>138096.62554456078</v>
      </c>
      <c r="J526" s="674">
        <v>802118.05254408135</v>
      </c>
      <c r="K526" s="674">
        <v>70419.024343805941</v>
      </c>
      <c r="L526" s="674">
        <v>731699.02820027538</v>
      </c>
      <c r="M526" s="673" t="s">
        <v>597</v>
      </c>
    </row>
    <row r="527" spans="1:13" ht="17.100000000000001" customHeight="1" x14ac:dyDescent="0.15">
      <c r="A527" s="500">
        <v>39</v>
      </c>
      <c r="B527" s="749">
        <f t="shared" si="11"/>
        <v>33</v>
      </c>
      <c r="C527" s="1298" t="s">
        <v>1550</v>
      </c>
      <c r="D527" s="674">
        <v>1583490.5138957109</v>
      </c>
      <c r="E527" s="674">
        <v>457703.06878204836</v>
      </c>
      <c r="F527" s="674">
        <v>1125787.4451136626</v>
      </c>
      <c r="G527" s="674">
        <v>140891.99266755188</v>
      </c>
      <c r="H527" s="674">
        <v>984895.45244611078</v>
      </c>
      <c r="I527" s="674">
        <v>98354.040695346936</v>
      </c>
      <c r="J527" s="674">
        <v>886541.41175076389</v>
      </c>
      <c r="K527" s="674">
        <v>633321.57625078107</v>
      </c>
      <c r="L527" s="674">
        <v>253219.83549998282</v>
      </c>
      <c r="M527" s="673" t="s">
        <v>1033</v>
      </c>
    </row>
    <row r="528" spans="1:13" ht="17.100000000000001" customHeight="1" x14ac:dyDescent="0.15">
      <c r="A528" s="500">
        <v>40</v>
      </c>
      <c r="B528" s="749">
        <f t="shared" si="11"/>
        <v>33</v>
      </c>
      <c r="C528" s="680" t="s">
        <v>1011</v>
      </c>
      <c r="D528" s="674">
        <v>902669.64106133743</v>
      </c>
      <c r="E528" s="674">
        <v>254652.6097096352</v>
      </c>
      <c r="F528" s="674">
        <v>648017.03135170229</v>
      </c>
      <c r="G528" s="674">
        <v>236131.82980921416</v>
      </c>
      <c r="H528" s="674">
        <v>411885.20154248812</v>
      </c>
      <c r="I528" s="674">
        <v>1006.7973518711187</v>
      </c>
      <c r="J528" s="674">
        <v>410878.40419061703</v>
      </c>
      <c r="K528" s="674">
        <v>410878.40419061697</v>
      </c>
      <c r="L528" s="674">
        <v>0</v>
      </c>
      <c r="M528" s="673" t="s">
        <v>1020</v>
      </c>
    </row>
    <row r="529" spans="1:13" ht="17.100000000000001" customHeight="1" x14ac:dyDescent="0.15">
      <c r="A529" s="500">
        <v>41</v>
      </c>
      <c r="B529" s="749">
        <f t="shared" si="11"/>
        <v>33</v>
      </c>
      <c r="C529" s="680" t="s">
        <v>1012</v>
      </c>
      <c r="D529" s="674">
        <v>574343.52790553472</v>
      </c>
      <c r="E529" s="674">
        <v>89475.587399921336</v>
      </c>
      <c r="F529" s="674">
        <v>484867.9405056134</v>
      </c>
      <c r="G529" s="674">
        <v>113951.09644124199</v>
      </c>
      <c r="H529" s="674">
        <v>370916.84406437143</v>
      </c>
      <c r="I529" s="674">
        <v>3430.2658593146843</v>
      </c>
      <c r="J529" s="674">
        <v>367486.57820505672</v>
      </c>
      <c r="K529" s="674">
        <v>378058.75522210117</v>
      </c>
      <c r="L529" s="674">
        <v>-10572.177017044451</v>
      </c>
      <c r="M529" s="673" t="s">
        <v>1021</v>
      </c>
    </row>
    <row r="530" spans="1:13" ht="17.100000000000001" customHeight="1" x14ac:dyDescent="0.15">
      <c r="A530" s="500">
        <v>42</v>
      </c>
      <c r="B530" s="749">
        <f t="shared" si="11"/>
        <v>33</v>
      </c>
      <c r="C530" s="680" t="s">
        <v>1013</v>
      </c>
      <c r="D530" s="674">
        <v>2064085.5990422107</v>
      </c>
      <c r="E530" s="674">
        <v>716552.02758884884</v>
      </c>
      <c r="F530" s="674">
        <v>1347533.5714533618</v>
      </c>
      <c r="G530" s="674">
        <v>148333.03740325695</v>
      </c>
      <c r="H530" s="674">
        <v>1199200.5340501049</v>
      </c>
      <c r="I530" s="674">
        <v>-12703.571061995846</v>
      </c>
      <c r="J530" s="674">
        <v>1211904.1051121007</v>
      </c>
      <c r="K530" s="674">
        <v>1032774.9567328946</v>
      </c>
      <c r="L530" s="674">
        <v>179129.14837920608</v>
      </c>
      <c r="M530" s="673" t="s">
        <v>1034</v>
      </c>
    </row>
    <row r="531" spans="1:13" ht="17.100000000000001" customHeight="1" x14ac:dyDescent="0.15">
      <c r="A531" s="500">
        <v>43</v>
      </c>
      <c r="B531" s="749">
        <f t="shared" si="11"/>
        <v>33</v>
      </c>
      <c r="C531" s="679" t="s">
        <v>1014</v>
      </c>
      <c r="D531" s="1164">
        <v>1001881.3382423857</v>
      </c>
      <c r="E531" s="674">
        <v>415437.08105016284</v>
      </c>
      <c r="F531" s="1231">
        <v>586444.25719222287</v>
      </c>
      <c r="G531" s="1164">
        <v>108791.68002708815</v>
      </c>
      <c r="H531" s="674">
        <v>477652.57716513472</v>
      </c>
      <c r="I531" s="674">
        <v>71950.354879285296</v>
      </c>
      <c r="J531" s="674">
        <v>405702.22228584939</v>
      </c>
      <c r="K531" s="674">
        <v>333383.90133491828</v>
      </c>
      <c r="L531" s="674">
        <v>72318.320950931113</v>
      </c>
      <c r="M531" s="673" t="s">
        <v>1035</v>
      </c>
    </row>
    <row r="532" spans="1:13" ht="17.100000000000001" customHeight="1" x14ac:dyDescent="0.15">
      <c r="A532" s="500">
        <v>44</v>
      </c>
      <c r="B532" s="749">
        <f t="shared" si="11"/>
        <v>33</v>
      </c>
      <c r="C532" s="1248" t="s">
        <v>1293</v>
      </c>
      <c r="D532" s="675">
        <v>35035186.340230823</v>
      </c>
      <c r="E532" s="1217">
        <v>17660533.926211625</v>
      </c>
      <c r="F532" s="1232">
        <v>17374652.41401919</v>
      </c>
      <c r="G532" s="675">
        <v>4689702.8630021866</v>
      </c>
      <c r="H532" s="1169">
        <v>12684949.551016999</v>
      </c>
      <c r="I532" s="1169">
        <v>1482619.2537296852</v>
      </c>
      <c r="J532" s="1169">
        <v>11202330.297287315</v>
      </c>
      <c r="K532" s="1169">
        <v>7838005.498544191</v>
      </c>
      <c r="L532" s="1169">
        <v>3364324.7987431237</v>
      </c>
      <c r="M532" s="1249" t="s">
        <v>595</v>
      </c>
    </row>
    <row r="533" spans="1:13" ht="17.100000000000001" customHeight="1" x14ac:dyDescent="0.15">
      <c r="A533" s="500">
        <v>45</v>
      </c>
      <c r="B533" s="749">
        <f t="shared" si="11"/>
        <v>33</v>
      </c>
      <c r="C533" s="679" t="s">
        <v>1294</v>
      </c>
      <c r="D533" s="1219">
        <v>358837.37843274703</v>
      </c>
      <c r="E533" s="1005" t="s">
        <v>535</v>
      </c>
      <c r="F533" s="1233">
        <v>358837.37843274703</v>
      </c>
      <c r="G533" s="1005" t="s">
        <v>535</v>
      </c>
      <c r="H533" s="1238">
        <v>358837.37843274703</v>
      </c>
      <c r="I533" s="1238">
        <v>358837.37843274703</v>
      </c>
      <c r="J533" s="1005" t="s">
        <v>535</v>
      </c>
      <c r="K533" s="1005" t="s">
        <v>535</v>
      </c>
      <c r="L533" s="1005" t="s">
        <v>535</v>
      </c>
      <c r="M533" s="678" t="s">
        <v>594</v>
      </c>
    </row>
    <row r="534" spans="1:13" ht="17.100000000000001" customHeight="1" x14ac:dyDescent="0.15">
      <c r="A534" s="500">
        <v>46</v>
      </c>
      <c r="B534" s="749">
        <f t="shared" si="11"/>
        <v>33</v>
      </c>
      <c r="C534" s="679" t="s">
        <v>1295</v>
      </c>
      <c r="D534" s="1220">
        <v>253335.17090027593</v>
      </c>
      <c r="E534" s="1005" t="s">
        <v>535</v>
      </c>
      <c r="F534" s="1234">
        <v>253335.17090027593</v>
      </c>
      <c r="G534" s="1005" t="s">
        <v>535</v>
      </c>
      <c r="H534" s="1231">
        <v>253335.17090027593</v>
      </c>
      <c r="I534" s="1231">
        <v>253335.17090027593</v>
      </c>
      <c r="J534" s="1005" t="s">
        <v>535</v>
      </c>
      <c r="K534" s="1005" t="s">
        <v>535</v>
      </c>
      <c r="L534" s="1005" t="s">
        <v>535</v>
      </c>
      <c r="M534" s="678" t="s">
        <v>593</v>
      </c>
    </row>
    <row r="535" spans="1:13" ht="17.100000000000001" customHeight="1" x14ac:dyDescent="0.15">
      <c r="A535" s="500">
        <v>47</v>
      </c>
      <c r="B535" s="749">
        <f t="shared" si="11"/>
        <v>33</v>
      </c>
      <c r="C535" s="1248" t="s">
        <v>592</v>
      </c>
      <c r="D535" s="675">
        <v>35140688.547763295</v>
      </c>
      <c r="E535" s="1217">
        <v>17660533.926211625</v>
      </c>
      <c r="F535" s="1237">
        <v>17480154.621551663</v>
      </c>
      <c r="G535" s="1217">
        <v>4689702.8630021866</v>
      </c>
      <c r="H535" s="1164">
        <v>12790451.75854947</v>
      </c>
      <c r="I535" s="1217">
        <v>1588121.4612621563</v>
      </c>
      <c r="J535" s="1169">
        <v>11202330.297287315</v>
      </c>
      <c r="K535" s="1169">
        <v>7838005.498544191</v>
      </c>
      <c r="L535" s="1169">
        <v>3364324.7987431237</v>
      </c>
      <c r="M535" s="1251" t="s">
        <v>591</v>
      </c>
    </row>
    <row r="536" spans="1:13" ht="17.100000000000001" customHeight="1" x14ac:dyDescent="0.15">
      <c r="A536" s="500">
        <v>48</v>
      </c>
      <c r="B536" s="749">
        <f t="shared" si="11"/>
        <v>33</v>
      </c>
      <c r="C536" s="1247" t="s">
        <v>1015</v>
      </c>
      <c r="D536" s="1157"/>
      <c r="E536" s="1157"/>
      <c r="F536" s="1157"/>
      <c r="G536" s="1157"/>
      <c r="H536" s="1157"/>
      <c r="I536" s="1157"/>
      <c r="J536" s="1157"/>
      <c r="K536" s="1157"/>
      <c r="L536" s="1160"/>
      <c r="M536" s="1158"/>
    </row>
    <row r="537" spans="1:13" ht="17.100000000000001" customHeight="1" x14ac:dyDescent="0.15">
      <c r="A537" s="500">
        <v>49</v>
      </c>
      <c r="B537" s="749">
        <f t="shared" si="11"/>
        <v>33</v>
      </c>
      <c r="C537" s="1161" t="s">
        <v>1016</v>
      </c>
      <c r="D537" s="674">
        <v>33013473.769645158</v>
      </c>
      <c r="E537" s="674">
        <v>17117754.384481855</v>
      </c>
      <c r="F537" s="674">
        <v>15895719.3851633</v>
      </c>
      <c r="G537" s="674">
        <v>4252675.1252873279</v>
      </c>
      <c r="H537" s="674">
        <v>11643044.259875968</v>
      </c>
      <c r="I537" s="674">
        <v>1472610.0442087329</v>
      </c>
      <c r="J537" s="674">
        <v>10170434.215667235</v>
      </c>
      <c r="K537" s="674">
        <v>6806109.4169241106</v>
      </c>
      <c r="L537" s="674">
        <v>3364324.7987431237</v>
      </c>
      <c r="M537" s="1162" t="s">
        <v>1023</v>
      </c>
    </row>
    <row r="538" spans="1:13" ht="17.100000000000001" customHeight="1" x14ac:dyDescent="0.15">
      <c r="A538" s="500">
        <v>50</v>
      </c>
      <c r="B538" s="749">
        <f t="shared" si="11"/>
        <v>33</v>
      </c>
      <c r="C538" s="1165" t="s">
        <v>1017</v>
      </c>
      <c r="D538" s="674">
        <v>1606293.1581508426</v>
      </c>
      <c r="E538" s="674">
        <v>441711.83572082088</v>
      </c>
      <c r="F538" s="674">
        <v>1164581.3224300218</v>
      </c>
      <c r="G538" s="674">
        <v>386893.5088473761</v>
      </c>
      <c r="H538" s="674">
        <v>777687.81358264573</v>
      </c>
      <c r="I538" s="674">
        <v>1509.0249723298482</v>
      </c>
      <c r="J538" s="674">
        <v>776178.78861031588</v>
      </c>
      <c r="K538" s="674">
        <v>776178.78861031577</v>
      </c>
      <c r="L538" s="674">
        <v>0</v>
      </c>
      <c r="M538" s="1167" t="s">
        <v>1024</v>
      </c>
    </row>
    <row r="539" spans="1:13" ht="17.100000000000001" customHeight="1" x14ac:dyDescent="0.15">
      <c r="A539" s="500">
        <v>51</v>
      </c>
      <c r="B539" s="749">
        <f t="shared" si="11"/>
        <v>33</v>
      </c>
      <c r="C539" s="1165" t="s">
        <v>1018</v>
      </c>
      <c r="D539" s="1218">
        <v>415419.41243481834</v>
      </c>
      <c r="E539" s="1218">
        <v>101067.70600894955</v>
      </c>
      <c r="F539" s="1218">
        <v>314351.70642586879</v>
      </c>
      <c r="G539" s="1218">
        <v>50134.228867482743</v>
      </c>
      <c r="H539" s="1218">
        <v>264217.47755838605</v>
      </c>
      <c r="I539" s="1218">
        <v>8500.1845486224265</v>
      </c>
      <c r="J539" s="1218">
        <v>255717.29300976361</v>
      </c>
      <c r="K539" s="1218">
        <v>255717.29300976361</v>
      </c>
      <c r="L539" s="1218">
        <v>0</v>
      </c>
      <c r="M539" s="1167" t="s">
        <v>1025</v>
      </c>
    </row>
    <row r="540" spans="1:13" ht="17.100000000000001" customHeight="1" x14ac:dyDescent="0.15">
      <c r="A540" s="500">
        <v>52</v>
      </c>
      <c r="B540" s="749">
        <f t="shared" si="11"/>
        <v>33</v>
      </c>
      <c r="C540" s="1248" t="s">
        <v>1293</v>
      </c>
      <c r="D540" s="675">
        <v>35035186.340230815</v>
      </c>
      <c r="E540" s="675">
        <v>17660533.926211625</v>
      </c>
      <c r="F540" s="675">
        <v>17374652.41401919</v>
      </c>
      <c r="G540" s="675">
        <v>4689702.8630021866</v>
      </c>
      <c r="H540" s="675">
        <v>12684949.551016999</v>
      </c>
      <c r="I540" s="675">
        <v>1482619.2537296852</v>
      </c>
      <c r="J540" s="675">
        <v>11202330.297287313</v>
      </c>
      <c r="K540" s="675">
        <v>7838005.4985441901</v>
      </c>
      <c r="L540" s="675">
        <v>3364324.7987431237</v>
      </c>
      <c r="M540" s="1249" t="s">
        <v>595</v>
      </c>
    </row>
    <row r="543" spans="1:13" ht="17.100000000000001" customHeight="1" x14ac:dyDescent="0.15">
      <c r="B543" s="748">
        <f>B494+1</f>
        <v>34</v>
      </c>
      <c r="C543" s="727" t="s">
        <v>2163</v>
      </c>
      <c r="D543" s="285"/>
      <c r="E543" s="285"/>
      <c r="F543" s="285"/>
      <c r="G543" s="285"/>
      <c r="H543" s="285"/>
      <c r="I543" s="285"/>
      <c r="J543" s="285"/>
      <c r="K543" s="110"/>
      <c r="L543" s="285"/>
      <c r="M543" s="286" t="s">
        <v>607</v>
      </c>
    </row>
    <row r="544" spans="1:13" ht="17.100000000000001" customHeight="1" x14ac:dyDescent="0.15">
      <c r="B544" s="748">
        <f>B495+1</f>
        <v>2022</v>
      </c>
      <c r="C544" s="2553"/>
      <c r="D544" s="668" t="s">
        <v>608</v>
      </c>
      <c r="E544" s="669"/>
      <c r="F544" s="668" t="s">
        <v>1404</v>
      </c>
      <c r="G544" s="669"/>
      <c r="H544" s="668" t="s">
        <v>1404</v>
      </c>
      <c r="I544" s="670" t="s">
        <v>1443</v>
      </c>
      <c r="J544" s="668" t="s">
        <v>609</v>
      </c>
      <c r="K544" s="671"/>
      <c r="L544" s="671"/>
      <c r="M544" s="672"/>
    </row>
    <row r="545" spans="1:13" ht="17.100000000000001" customHeight="1" x14ac:dyDescent="0.15">
      <c r="A545" s="122">
        <f>IF(B545&lt;10,DBCS(B545),B545)</f>
        <v>34</v>
      </c>
      <c r="B545" s="2399">
        <f>B544-$B$1</f>
        <v>34</v>
      </c>
      <c r="C545" s="2554"/>
      <c r="D545" s="668" t="s">
        <v>1403</v>
      </c>
      <c r="E545" s="668" t="s">
        <v>1402</v>
      </c>
      <c r="F545" s="668" t="s">
        <v>1400</v>
      </c>
      <c r="G545" s="2818" t="s">
        <v>1317</v>
      </c>
      <c r="H545" s="668" t="s">
        <v>1400</v>
      </c>
      <c r="I545" s="670" t="s">
        <v>1444</v>
      </c>
      <c r="J545" s="668" t="s">
        <v>612</v>
      </c>
      <c r="K545" s="668" t="s">
        <v>640</v>
      </c>
      <c r="L545" s="668" t="s">
        <v>1065</v>
      </c>
      <c r="M545" s="673"/>
    </row>
    <row r="546" spans="1:13" ht="17.100000000000001" customHeight="1" x14ac:dyDescent="0.15">
      <c r="A546" s="122" t="str">
        <f>IF(B546&lt;10,DBCS(B546),B546)</f>
        <v>４</v>
      </c>
      <c r="B546" s="2399">
        <f>B544-$B$2</f>
        <v>4</v>
      </c>
      <c r="C546" s="2554" t="s">
        <v>610</v>
      </c>
      <c r="D546" s="668" t="s">
        <v>1066</v>
      </c>
      <c r="E546" s="669"/>
      <c r="F546" s="668" t="s">
        <v>1067</v>
      </c>
      <c r="G546" s="2819"/>
      <c r="H546" s="668" t="s">
        <v>1068</v>
      </c>
      <c r="I546" s="670" t="s">
        <v>1445</v>
      </c>
      <c r="J546" s="668" t="s">
        <v>1069</v>
      </c>
      <c r="K546" s="669"/>
      <c r="L546" s="668" t="s">
        <v>606</v>
      </c>
      <c r="M546" s="672" t="s">
        <v>1422</v>
      </c>
    </row>
    <row r="547" spans="1:13" ht="17.100000000000001" customHeight="1" x14ac:dyDescent="0.15">
      <c r="C547" s="2555"/>
      <c r="D547" s="669"/>
      <c r="E547" s="669"/>
      <c r="F547" s="674" t="s">
        <v>1561</v>
      </c>
      <c r="G547" s="669"/>
      <c r="H547" s="674" t="s">
        <v>1562</v>
      </c>
      <c r="I547" s="670" t="s">
        <v>1446</v>
      </c>
      <c r="J547" s="674" t="s">
        <v>1563</v>
      </c>
      <c r="K547" s="669"/>
      <c r="L547" s="674" t="s">
        <v>1564</v>
      </c>
      <c r="M547" s="672"/>
    </row>
    <row r="548" spans="1:13" ht="17.100000000000001" customHeight="1" x14ac:dyDescent="0.15">
      <c r="C548" s="2556"/>
      <c r="D548" s="675" t="s">
        <v>1552</v>
      </c>
      <c r="E548" s="675" t="s">
        <v>1553</v>
      </c>
      <c r="F548" s="675" t="s">
        <v>1554</v>
      </c>
      <c r="G548" s="675" t="s">
        <v>1555</v>
      </c>
      <c r="H548" s="675" t="s">
        <v>1556</v>
      </c>
      <c r="I548" s="675" t="s">
        <v>1557</v>
      </c>
      <c r="J548" s="675" t="s">
        <v>1558</v>
      </c>
      <c r="K548" s="675" t="s">
        <v>1559</v>
      </c>
      <c r="L548" s="675" t="s">
        <v>1560</v>
      </c>
      <c r="M548" s="676"/>
    </row>
    <row r="549" spans="1:13" ht="17.100000000000001" customHeight="1" x14ac:dyDescent="0.15">
      <c r="A549" s="500">
        <v>12</v>
      </c>
      <c r="B549" s="749">
        <f>B543</f>
        <v>34</v>
      </c>
      <c r="C549" s="679" t="s">
        <v>73</v>
      </c>
      <c r="D549" s="674">
        <v>221292.53165342048</v>
      </c>
      <c r="E549" s="674">
        <v>125373.36504937937</v>
      </c>
      <c r="F549" s="674">
        <v>95919.166604041107</v>
      </c>
      <c r="G549" s="674">
        <v>32913.210645603445</v>
      </c>
      <c r="H549" s="674">
        <v>63005.955958437662</v>
      </c>
      <c r="I549" s="674">
        <v>-719.51762995897661</v>
      </c>
      <c r="J549" s="674">
        <v>63725.473588396635</v>
      </c>
      <c r="K549" s="674">
        <v>46646.638135435227</v>
      </c>
      <c r="L549" s="674">
        <v>17078.835452961408</v>
      </c>
      <c r="M549" s="673" t="s">
        <v>605</v>
      </c>
    </row>
    <row r="550" spans="1:13" ht="17.100000000000001" customHeight="1" x14ac:dyDescent="0.15">
      <c r="A550" s="500">
        <v>13</v>
      </c>
      <c r="B550" s="749">
        <f>B549</f>
        <v>34</v>
      </c>
      <c r="C550" s="680" t="s">
        <v>74</v>
      </c>
      <c r="D550" s="674">
        <v>20270.6052159639</v>
      </c>
      <c r="E550" s="674">
        <v>10037.819672921731</v>
      </c>
      <c r="F550" s="674">
        <v>10232.78554304217</v>
      </c>
      <c r="G550" s="674">
        <v>2593.4160268145561</v>
      </c>
      <c r="H550" s="674">
        <v>7639.3695162276135</v>
      </c>
      <c r="I550" s="674">
        <v>1089.5326282865219</v>
      </c>
      <c r="J550" s="674">
        <v>6549.8368879410918</v>
      </c>
      <c r="K550" s="674">
        <v>5375.8138667257617</v>
      </c>
      <c r="L550" s="674">
        <v>1174.0230212153301</v>
      </c>
      <c r="M550" s="673" t="s">
        <v>604</v>
      </c>
    </row>
    <row r="551" spans="1:13" ht="17.100000000000001" customHeight="1" x14ac:dyDescent="0.15">
      <c r="A551" s="500">
        <v>14</v>
      </c>
      <c r="B551" s="749">
        <f t="shared" ref="B551:B589" si="12">B550</f>
        <v>34</v>
      </c>
      <c r="C551" s="680" t="s">
        <v>75</v>
      </c>
      <c r="D551" s="674">
        <v>59491.777597679225</v>
      </c>
      <c r="E551" s="674">
        <v>33096.440117131438</v>
      </c>
      <c r="F551" s="674">
        <v>26395.337480547787</v>
      </c>
      <c r="G551" s="674">
        <v>7681.8760454172043</v>
      </c>
      <c r="H551" s="674">
        <v>18713.461435130583</v>
      </c>
      <c r="I551" s="674">
        <v>2675.6447168584396</v>
      </c>
      <c r="J551" s="674">
        <v>16037.816718272143</v>
      </c>
      <c r="K551" s="674">
        <v>10630.134025366982</v>
      </c>
      <c r="L551" s="674">
        <v>5407.6826929051604</v>
      </c>
      <c r="M551" s="673" t="s">
        <v>603</v>
      </c>
    </row>
    <row r="552" spans="1:13" ht="17.100000000000001" customHeight="1" x14ac:dyDescent="0.15">
      <c r="A552" s="500">
        <v>15</v>
      </c>
      <c r="B552" s="749">
        <f t="shared" si="12"/>
        <v>34</v>
      </c>
      <c r="C552" s="680" t="s">
        <v>76</v>
      </c>
      <c r="D552" s="674">
        <v>21377.053448862942</v>
      </c>
      <c r="E552" s="674">
        <v>10787.680246459138</v>
      </c>
      <c r="F552" s="674">
        <v>10589.373202403804</v>
      </c>
      <c r="G552" s="674">
        <v>3920.6969992253826</v>
      </c>
      <c r="H552" s="674">
        <v>6668.676203178421</v>
      </c>
      <c r="I552" s="674">
        <v>1366.780835682064</v>
      </c>
      <c r="J552" s="674">
        <v>5301.8953674963568</v>
      </c>
      <c r="K552" s="674">
        <v>2816.7448957875695</v>
      </c>
      <c r="L552" s="674">
        <v>2485.1504717087873</v>
      </c>
      <c r="M552" s="673" t="s">
        <v>602</v>
      </c>
    </row>
    <row r="553" spans="1:13" ht="17.100000000000001" customHeight="1" x14ac:dyDescent="0.15">
      <c r="A553" s="500">
        <v>16</v>
      </c>
      <c r="B553" s="749">
        <f t="shared" si="12"/>
        <v>34</v>
      </c>
      <c r="C553" s="679" t="s">
        <v>77</v>
      </c>
      <c r="D553" s="674">
        <v>19505722.666735806</v>
      </c>
      <c r="E553" s="674">
        <v>12592687.471146779</v>
      </c>
      <c r="F553" s="674">
        <v>6913035.1955890246</v>
      </c>
      <c r="G553" s="674">
        <v>2299504.6081415447</v>
      </c>
      <c r="H553" s="674">
        <v>4613530.5874474794</v>
      </c>
      <c r="I553" s="674">
        <v>1046607.4285324947</v>
      </c>
      <c r="J553" s="674">
        <v>3566923.1589149865</v>
      </c>
      <c r="K553" s="674">
        <v>2402792.0726838396</v>
      </c>
      <c r="L553" s="674">
        <v>1164131.0862311469</v>
      </c>
      <c r="M553" s="673" t="s">
        <v>601</v>
      </c>
    </row>
    <row r="554" spans="1:13" ht="17.100000000000001" customHeight="1" x14ac:dyDescent="0.15">
      <c r="A554" s="500">
        <v>17</v>
      </c>
      <c r="B554" s="749">
        <f t="shared" si="12"/>
        <v>34</v>
      </c>
      <c r="C554" s="680" t="s">
        <v>785</v>
      </c>
      <c r="D554" s="674">
        <v>2563064.1854325226</v>
      </c>
      <c r="E554" s="674">
        <v>1415999.1257942521</v>
      </c>
      <c r="F554" s="674">
        <v>1147065.0596382704</v>
      </c>
      <c r="G554" s="674">
        <v>159102.78953472601</v>
      </c>
      <c r="H554" s="674">
        <v>987962.27010354446</v>
      </c>
      <c r="I554" s="1005" t="s">
        <v>270</v>
      </c>
      <c r="J554" s="1005" t="s">
        <v>270</v>
      </c>
      <c r="K554" s="1005" t="s">
        <v>270</v>
      </c>
      <c r="L554" s="1005" t="s">
        <v>270</v>
      </c>
      <c r="M554" s="673" t="s">
        <v>643</v>
      </c>
    </row>
    <row r="555" spans="1:13" ht="17.100000000000001" customHeight="1" x14ac:dyDescent="0.15">
      <c r="A555" s="500">
        <v>18</v>
      </c>
      <c r="B555" s="749">
        <f t="shared" si="12"/>
        <v>34</v>
      </c>
      <c r="C555" s="680" t="s">
        <v>169</v>
      </c>
      <c r="D555" s="674">
        <v>116344.26724799124</v>
      </c>
      <c r="E555" s="674">
        <v>65017.907053266958</v>
      </c>
      <c r="F555" s="674">
        <v>51326.360194724286</v>
      </c>
      <c r="G555" s="674">
        <v>16130.094607637622</v>
      </c>
      <c r="H555" s="674">
        <v>35196.265587086666</v>
      </c>
      <c r="I555" s="1005" t="s">
        <v>270</v>
      </c>
      <c r="J555" s="1005" t="s">
        <v>270</v>
      </c>
      <c r="K555" s="1005" t="s">
        <v>270</v>
      </c>
      <c r="L555" s="1005" t="s">
        <v>270</v>
      </c>
      <c r="M555" s="673" t="s">
        <v>644</v>
      </c>
    </row>
    <row r="556" spans="1:13" ht="17.100000000000001" customHeight="1" x14ac:dyDescent="0.15">
      <c r="A556" s="500">
        <v>19</v>
      </c>
      <c r="B556" s="749">
        <f t="shared" si="12"/>
        <v>34</v>
      </c>
      <c r="C556" s="1163" t="s">
        <v>170</v>
      </c>
      <c r="D556" s="674">
        <v>855858.47597810312</v>
      </c>
      <c r="E556" s="674">
        <v>676940.99808579567</v>
      </c>
      <c r="F556" s="674">
        <v>178917.47789230745</v>
      </c>
      <c r="G556" s="674">
        <v>56654.18746250523</v>
      </c>
      <c r="H556" s="674">
        <v>122263.29042980222</v>
      </c>
      <c r="I556" s="1005" t="s">
        <v>270</v>
      </c>
      <c r="J556" s="1005" t="s">
        <v>270</v>
      </c>
      <c r="K556" s="1005" t="s">
        <v>270</v>
      </c>
      <c r="L556" s="1005" t="s">
        <v>270</v>
      </c>
      <c r="M556" s="673" t="s">
        <v>1026</v>
      </c>
    </row>
    <row r="557" spans="1:13" ht="17.100000000000001" customHeight="1" x14ac:dyDescent="0.15">
      <c r="A557" s="500">
        <v>20</v>
      </c>
      <c r="B557" s="749">
        <f t="shared" si="12"/>
        <v>34</v>
      </c>
      <c r="C557" s="1163" t="s">
        <v>788</v>
      </c>
      <c r="D557" s="674">
        <v>2568953.6662938301</v>
      </c>
      <c r="E557" s="674">
        <v>1788863.4591358872</v>
      </c>
      <c r="F557" s="674">
        <v>780090.20715794293</v>
      </c>
      <c r="G557" s="674">
        <v>354026.1706227109</v>
      </c>
      <c r="H557" s="674">
        <v>426064.03653523204</v>
      </c>
      <c r="I557" s="1005" t="s">
        <v>270</v>
      </c>
      <c r="J557" s="1005" t="s">
        <v>270</v>
      </c>
      <c r="K557" s="1005" t="s">
        <v>270</v>
      </c>
      <c r="L557" s="1005" t="s">
        <v>270</v>
      </c>
      <c r="M557" s="673" t="s">
        <v>645</v>
      </c>
    </row>
    <row r="558" spans="1:13" ht="17.100000000000001" customHeight="1" x14ac:dyDescent="0.15">
      <c r="A558" s="500">
        <v>21</v>
      </c>
      <c r="B558" s="749">
        <f t="shared" si="12"/>
        <v>34</v>
      </c>
      <c r="C558" s="1163" t="s">
        <v>789</v>
      </c>
      <c r="D558" s="674">
        <v>28343.505229832332</v>
      </c>
      <c r="E558" s="674">
        <v>18578.000097822376</v>
      </c>
      <c r="F558" s="674">
        <v>9765.5051320099556</v>
      </c>
      <c r="G558" s="674">
        <v>529.31373955788081</v>
      </c>
      <c r="H558" s="674">
        <v>9236.1913924520741</v>
      </c>
      <c r="I558" s="1005" t="s">
        <v>270</v>
      </c>
      <c r="J558" s="1005" t="s">
        <v>270</v>
      </c>
      <c r="K558" s="1005" t="s">
        <v>270</v>
      </c>
      <c r="L558" s="1005" t="s">
        <v>270</v>
      </c>
      <c r="M558" s="673" t="s">
        <v>646</v>
      </c>
    </row>
    <row r="559" spans="1:13" ht="17.100000000000001" customHeight="1" x14ac:dyDescent="0.15">
      <c r="A559" s="500">
        <v>22</v>
      </c>
      <c r="B559" s="749">
        <f t="shared" si="12"/>
        <v>34</v>
      </c>
      <c r="C559" s="1163" t="s">
        <v>790</v>
      </c>
      <c r="D559" s="674">
        <v>209504.4171583498</v>
      </c>
      <c r="E559" s="674">
        <v>115905.99280436804</v>
      </c>
      <c r="F559" s="674">
        <v>93598.424353981754</v>
      </c>
      <c r="G559" s="674">
        <v>25393.258032349553</v>
      </c>
      <c r="H559" s="674">
        <v>68205.166321632205</v>
      </c>
      <c r="I559" s="1005" t="s">
        <v>270</v>
      </c>
      <c r="J559" s="1005" t="s">
        <v>270</v>
      </c>
      <c r="K559" s="1005" t="s">
        <v>270</v>
      </c>
      <c r="L559" s="1005" t="s">
        <v>270</v>
      </c>
      <c r="M559" s="673" t="s">
        <v>647</v>
      </c>
    </row>
    <row r="560" spans="1:13" ht="17.100000000000001" customHeight="1" x14ac:dyDescent="0.15">
      <c r="A560" s="500">
        <v>23</v>
      </c>
      <c r="B560" s="749">
        <f t="shared" si="12"/>
        <v>34</v>
      </c>
      <c r="C560" s="1163" t="s">
        <v>171</v>
      </c>
      <c r="D560" s="674">
        <v>791073.86053972808</v>
      </c>
      <c r="E560" s="674">
        <v>588902.9518832441</v>
      </c>
      <c r="F560" s="674">
        <v>202170.90865648398</v>
      </c>
      <c r="G560" s="674">
        <v>38128.588048046382</v>
      </c>
      <c r="H560" s="674">
        <v>164042.32060843759</v>
      </c>
      <c r="I560" s="1005" t="s">
        <v>270</v>
      </c>
      <c r="J560" s="1005" t="s">
        <v>270</v>
      </c>
      <c r="K560" s="1005" t="s">
        <v>270</v>
      </c>
      <c r="L560" s="1005" t="s">
        <v>270</v>
      </c>
      <c r="M560" s="673" t="s">
        <v>648</v>
      </c>
    </row>
    <row r="561" spans="1:13" ht="17.100000000000001" customHeight="1" x14ac:dyDescent="0.15">
      <c r="A561" s="500">
        <v>24</v>
      </c>
      <c r="B561" s="749">
        <f t="shared" si="12"/>
        <v>34</v>
      </c>
      <c r="C561" s="1163" t="s">
        <v>172</v>
      </c>
      <c r="D561" s="674">
        <v>661679.86753140856</v>
      </c>
      <c r="E561" s="674">
        <v>430693.01342669828</v>
      </c>
      <c r="F561" s="674">
        <v>230986.85410471028</v>
      </c>
      <c r="G561" s="674">
        <v>40269.374683873582</v>
      </c>
      <c r="H561" s="674">
        <v>190717.47942083669</v>
      </c>
      <c r="I561" s="1005" t="s">
        <v>270</v>
      </c>
      <c r="J561" s="1005" t="s">
        <v>270</v>
      </c>
      <c r="K561" s="1005" t="s">
        <v>270</v>
      </c>
      <c r="L561" s="1005" t="s">
        <v>270</v>
      </c>
      <c r="M561" s="673" t="s">
        <v>1027</v>
      </c>
    </row>
    <row r="562" spans="1:13" ht="17.100000000000001" customHeight="1" x14ac:dyDescent="0.15">
      <c r="A562" s="500">
        <v>25</v>
      </c>
      <c r="B562" s="749">
        <f t="shared" si="12"/>
        <v>34</v>
      </c>
      <c r="C562" s="883" t="s">
        <v>1549</v>
      </c>
      <c r="D562" s="674">
        <v>1588437.2807889604</v>
      </c>
      <c r="E562" s="674">
        <v>1028207.2482821544</v>
      </c>
      <c r="F562" s="674">
        <v>560230.03250680596</v>
      </c>
      <c r="G562" s="674">
        <v>175788.18561711273</v>
      </c>
      <c r="H562" s="674">
        <v>384441.84688969323</v>
      </c>
      <c r="I562" s="1005" t="s">
        <v>270</v>
      </c>
      <c r="J562" s="1005" t="s">
        <v>270</v>
      </c>
      <c r="K562" s="1005" t="s">
        <v>270</v>
      </c>
      <c r="L562" s="1005" t="s">
        <v>270</v>
      </c>
      <c r="M562" s="673" t="s">
        <v>1019</v>
      </c>
    </row>
    <row r="563" spans="1:13" ht="17.100000000000001" customHeight="1" x14ac:dyDescent="0.15">
      <c r="A563" s="500">
        <v>26</v>
      </c>
      <c r="B563" s="749">
        <f t="shared" si="12"/>
        <v>34</v>
      </c>
      <c r="C563" s="1163" t="s">
        <v>174</v>
      </c>
      <c r="D563" s="674">
        <v>381384.27475425508</v>
      </c>
      <c r="E563" s="674">
        <v>221052.59006773552</v>
      </c>
      <c r="F563" s="674">
        <v>160331.68468651955</v>
      </c>
      <c r="G563" s="674">
        <v>63451.687968803315</v>
      </c>
      <c r="H563" s="674">
        <v>96879.996717716247</v>
      </c>
      <c r="I563" s="1005" t="s">
        <v>270</v>
      </c>
      <c r="J563" s="1005" t="s">
        <v>270</v>
      </c>
      <c r="K563" s="1005" t="s">
        <v>270</v>
      </c>
      <c r="L563" s="1005" t="s">
        <v>270</v>
      </c>
      <c r="M563" s="673" t="s">
        <v>1028</v>
      </c>
    </row>
    <row r="564" spans="1:13" ht="17.100000000000001" customHeight="1" x14ac:dyDescent="0.15">
      <c r="A564" s="500">
        <v>27</v>
      </c>
      <c r="B564" s="749">
        <f t="shared" si="12"/>
        <v>34</v>
      </c>
      <c r="C564" s="1163" t="s">
        <v>795</v>
      </c>
      <c r="D564" s="674">
        <v>2566384.352907985</v>
      </c>
      <c r="E564" s="674">
        <v>1747598.5453632399</v>
      </c>
      <c r="F564" s="674">
        <v>818785.80754474504</v>
      </c>
      <c r="G564" s="674">
        <v>455039.84559119237</v>
      </c>
      <c r="H564" s="674">
        <v>363745.96195355267</v>
      </c>
      <c r="I564" s="1005" t="s">
        <v>270</v>
      </c>
      <c r="J564" s="1005" t="s">
        <v>270</v>
      </c>
      <c r="K564" s="1005" t="s">
        <v>270</v>
      </c>
      <c r="L564" s="1005" t="s">
        <v>270</v>
      </c>
      <c r="M564" s="673" t="s">
        <v>1029</v>
      </c>
    </row>
    <row r="565" spans="1:13" ht="17.100000000000001" customHeight="1" x14ac:dyDescent="0.15">
      <c r="A565" s="500">
        <v>28</v>
      </c>
      <c r="B565" s="749">
        <f t="shared" si="12"/>
        <v>34</v>
      </c>
      <c r="C565" s="1163" t="s">
        <v>175</v>
      </c>
      <c r="D565" s="674">
        <v>262732.69364300213</v>
      </c>
      <c r="E565" s="674">
        <v>164394.76943812097</v>
      </c>
      <c r="F565" s="674">
        <v>98337.924204881157</v>
      </c>
      <c r="G565" s="674">
        <v>93065.6381591955</v>
      </c>
      <c r="H565" s="674">
        <v>5272.2860456856579</v>
      </c>
      <c r="I565" s="1005" t="s">
        <v>270</v>
      </c>
      <c r="J565" s="1005" t="s">
        <v>270</v>
      </c>
      <c r="K565" s="1005" t="s">
        <v>270</v>
      </c>
      <c r="L565" s="1005" t="s">
        <v>270</v>
      </c>
      <c r="M565" s="673" t="s">
        <v>1030</v>
      </c>
    </row>
    <row r="566" spans="1:13" ht="17.100000000000001" customHeight="1" x14ac:dyDescent="0.15">
      <c r="A566" s="500">
        <v>29</v>
      </c>
      <c r="B566" s="749">
        <f t="shared" si="12"/>
        <v>34</v>
      </c>
      <c r="C566" s="1163" t="s">
        <v>176</v>
      </c>
      <c r="D566" s="674">
        <v>5179232.1879045824</v>
      </c>
      <c r="E566" s="674">
        <v>3332337.2924323124</v>
      </c>
      <c r="F566" s="674">
        <v>1846894.89547227</v>
      </c>
      <c r="G566" s="674">
        <v>660062.3570751599</v>
      </c>
      <c r="H566" s="674">
        <v>1186832.5383971101</v>
      </c>
      <c r="I566" s="1005" t="s">
        <v>270</v>
      </c>
      <c r="J566" s="1005" t="s">
        <v>270</v>
      </c>
      <c r="K566" s="1005" t="s">
        <v>270</v>
      </c>
      <c r="L566" s="1005" t="s">
        <v>270</v>
      </c>
      <c r="M566" s="673" t="s">
        <v>649</v>
      </c>
    </row>
    <row r="567" spans="1:13" ht="17.100000000000001" customHeight="1" x14ac:dyDescent="0.15">
      <c r="A567" s="500">
        <v>30</v>
      </c>
      <c r="B567" s="749">
        <f t="shared" si="12"/>
        <v>34</v>
      </c>
      <c r="C567" s="1163" t="s">
        <v>177</v>
      </c>
      <c r="D567" s="674">
        <v>1732729.6313252519</v>
      </c>
      <c r="E567" s="674">
        <v>998195.57728188054</v>
      </c>
      <c r="F567" s="674">
        <v>734534.05404337146</v>
      </c>
      <c r="G567" s="674">
        <v>161863.11699867374</v>
      </c>
      <c r="H567" s="674">
        <v>572670.9370446977</v>
      </c>
      <c r="I567" s="1005" t="s">
        <v>270</v>
      </c>
      <c r="J567" s="1005" t="s">
        <v>270</v>
      </c>
      <c r="K567" s="1005" t="s">
        <v>270</v>
      </c>
      <c r="L567" s="1005" t="s">
        <v>270</v>
      </c>
      <c r="M567" s="673" t="s">
        <v>1022</v>
      </c>
    </row>
    <row r="568" spans="1:13" ht="17.100000000000001" customHeight="1" x14ac:dyDescent="0.15">
      <c r="A568" s="500">
        <v>31</v>
      </c>
      <c r="B568" s="749">
        <f t="shared" si="12"/>
        <v>34</v>
      </c>
      <c r="C568" s="883" t="s">
        <v>1548</v>
      </c>
      <c r="D568" s="674">
        <v>823680.29544328887</v>
      </c>
      <c r="E568" s="674">
        <v>452692.19565784058</v>
      </c>
      <c r="F568" s="674">
        <v>370988.09978544828</v>
      </c>
      <c r="G568" s="674">
        <v>143771.45769062205</v>
      </c>
      <c r="H568" s="674">
        <v>227216.64209482624</v>
      </c>
      <c r="I568" s="674">
        <v>48644.771706671483</v>
      </c>
      <c r="J568" s="674">
        <v>178571.87038815476</v>
      </c>
      <c r="K568" s="674">
        <v>130436.83819090718</v>
      </c>
      <c r="L568" s="674">
        <v>48135.032197247579</v>
      </c>
      <c r="M568" s="673" t="s">
        <v>596</v>
      </c>
    </row>
    <row r="569" spans="1:13" ht="17.100000000000001" customHeight="1" x14ac:dyDescent="0.15">
      <c r="A569" s="500">
        <v>32</v>
      </c>
      <c r="B569" s="749">
        <f t="shared" si="12"/>
        <v>34</v>
      </c>
      <c r="C569" s="1163" t="s">
        <v>78</v>
      </c>
      <c r="D569" s="674">
        <v>1948634.2964181539</v>
      </c>
      <c r="E569" s="674">
        <v>1106588.9551029315</v>
      </c>
      <c r="F569" s="674">
        <v>842045.34131522244</v>
      </c>
      <c r="G569" s="674">
        <v>108516.95638138527</v>
      </c>
      <c r="H569" s="674">
        <v>733528.38493383722</v>
      </c>
      <c r="I569" s="674">
        <v>96130.792046330171</v>
      </c>
      <c r="J569" s="674">
        <v>637397.59288750705</v>
      </c>
      <c r="K569" s="674">
        <v>487993.90468526521</v>
      </c>
      <c r="L569" s="674">
        <v>149403.68820224184</v>
      </c>
      <c r="M569" s="673" t="s">
        <v>600</v>
      </c>
    </row>
    <row r="570" spans="1:13" ht="17.100000000000001" customHeight="1" x14ac:dyDescent="0.15">
      <c r="A570" s="500">
        <v>33</v>
      </c>
      <c r="B570" s="749">
        <f t="shared" si="12"/>
        <v>34</v>
      </c>
      <c r="C570" s="680" t="s">
        <v>79</v>
      </c>
      <c r="D570" s="674">
        <v>2735219.6595144602</v>
      </c>
      <c r="E570" s="674">
        <v>1113588.8338968174</v>
      </c>
      <c r="F570" s="674">
        <v>1621630.8256176428</v>
      </c>
      <c r="G570" s="674">
        <v>195416.4224171954</v>
      </c>
      <c r="H570" s="674">
        <v>1426214.4032004476</v>
      </c>
      <c r="I570" s="674">
        <v>217125.34785414246</v>
      </c>
      <c r="J570" s="674">
        <v>1209089.055346305</v>
      </c>
      <c r="K570" s="674">
        <v>887728.14541772951</v>
      </c>
      <c r="L570" s="674">
        <v>321360.90992857551</v>
      </c>
      <c r="M570" s="673" t="s">
        <v>599</v>
      </c>
    </row>
    <row r="571" spans="1:13" ht="17.100000000000001" customHeight="1" x14ac:dyDescent="0.15">
      <c r="A571" s="500">
        <v>34</v>
      </c>
      <c r="B571" s="749">
        <f t="shared" si="12"/>
        <v>34</v>
      </c>
      <c r="C571" s="679" t="s">
        <v>1007</v>
      </c>
      <c r="D571" s="674">
        <v>1335696.1218116579</v>
      </c>
      <c r="E571" s="674">
        <v>478758.26747800247</v>
      </c>
      <c r="F571" s="674">
        <v>856937.85433365544</v>
      </c>
      <c r="G571" s="674">
        <v>267505.70146774326</v>
      </c>
      <c r="H571" s="674">
        <v>589432.15286591218</v>
      </c>
      <c r="I571" s="674">
        <v>121793.27879359729</v>
      </c>
      <c r="J571" s="674">
        <v>467638.87407231488</v>
      </c>
      <c r="K571" s="674">
        <v>428888.24365368276</v>
      </c>
      <c r="L571" s="674">
        <v>38750.630418632121</v>
      </c>
      <c r="M571" s="673" t="s">
        <v>1031</v>
      </c>
    </row>
    <row r="572" spans="1:13" ht="17.100000000000001" customHeight="1" x14ac:dyDescent="0.15">
      <c r="A572" s="500">
        <v>35</v>
      </c>
      <c r="B572" s="749">
        <f t="shared" si="12"/>
        <v>34</v>
      </c>
      <c r="C572" s="680" t="s">
        <v>1008</v>
      </c>
      <c r="D572" s="674">
        <v>867696.60166763363</v>
      </c>
      <c r="E572" s="674">
        <v>548764.40351876733</v>
      </c>
      <c r="F572" s="674">
        <v>318932.1981488663</v>
      </c>
      <c r="G572" s="674">
        <v>64711.059673612937</v>
      </c>
      <c r="H572" s="674">
        <v>254221.13847525336</v>
      </c>
      <c r="I572" s="674">
        <v>44280.633965396533</v>
      </c>
      <c r="J572" s="674">
        <v>209940.50450985684</v>
      </c>
      <c r="K572" s="674">
        <v>222614.66437961909</v>
      </c>
      <c r="L572" s="674">
        <v>-12674.159869762254</v>
      </c>
      <c r="M572" s="673" t="s">
        <v>1032</v>
      </c>
    </row>
    <row r="573" spans="1:13" ht="17.100000000000001" customHeight="1" x14ac:dyDescent="0.15">
      <c r="A573" s="500">
        <v>36</v>
      </c>
      <c r="B573" s="749">
        <f t="shared" si="12"/>
        <v>34</v>
      </c>
      <c r="C573" s="680" t="s">
        <v>1009</v>
      </c>
      <c r="D573" s="674">
        <v>786696.01538652275</v>
      </c>
      <c r="E573" s="674">
        <v>432510.83430868672</v>
      </c>
      <c r="F573" s="674">
        <v>354185.18107783602</v>
      </c>
      <c r="G573" s="674">
        <v>122251.62217612547</v>
      </c>
      <c r="H573" s="674">
        <v>231933.55890171055</v>
      </c>
      <c r="I573" s="674">
        <v>40872.429995621649</v>
      </c>
      <c r="J573" s="674">
        <v>191061.12890608891</v>
      </c>
      <c r="K573" s="674">
        <v>133945.49603891757</v>
      </c>
      <c r="L573" s="674">
        <v>57115.632867171342</v>
      </c>
      <c r="M573" s="673" t="s">
        <v>1030</v>
      </c>
    </row>
    <row r="574" spans="1:13" ht="17.100000000000001" customHeight="1" x14ac:dyDescent="0.15">
      <c r="A574" s="500">
        <v>37</v>
      </c>
      <c r="B574" s="749">
        <f t="shared" si="12"/>
        <v>34</v>
      </c>
      <c r="C574" s="680" t="s">
        <v>1010</v>
      </c>
      <c r="D574" s="674">
        <v>919308.16352397297</v>
      </c>
      <c r="E574" s="674">
        <v>322897.43906489457</v>
      </c>
      <c r="F574" s="674">
        <v>596410.7244590784</v>
      </c>
      <c r="G574" s="674">
        <v>62905.827937145179</v>
      </c>
      <c r="H574" s="674">
        <v>533504.89652193326</v>
      </c>
      <c r="I574" s="674">
        <v>17879.495963755151</v>
      </c>
      <c r="J574" s="674">
        <v>515625.40055817808</v>
      </c>
      <c r="K574" s="674">
        <v>175783.61789280677</v>
      </c>
      <c r="L574" s="674">
        <v>339841.78266537131</v>
      </c>
      <c r="M574" s="673" t="s">
        <v>598</v>
      </c>
    </row>
    <row r="575" spans="1:13" ht="17.100000000000001" customHeight="1" x14ac:dyDescent="0.15">
      <c r="A575" s="500">
        <v>38</v>
      </c>
      <c r="B575" s="749">
        <f t="shared" si="12"/>
        <v>34</v>
      </c>
      <c r="C575" s="680" t="s">
        <v>1551</v>
      </c>
      <c r="D575" s="674">
        <v>2086045.6655920185</v>
      </c>
      <c r="E575" s="674">
        <v>385949.00279488176</v>
      </c>
      <c r="F575" s="674">
        <v>1700096.6627971367</v>
      </c>
      <c r="G575" s="674">
        <v>824490.2482629373</v>
      </c>
      <c r="H575" s="674">
        <v>875606.4145341994</v>
      </c>
      <c r="I575" s="674">
        <v>182901.88976271232</v>
      </c>
      <c r="J575" s="674">
        <v>692704.52477148711</v>
      </c>
      <c r="K575" s="674">
        <v>68005.99691852658</v>
      </c>
      <c r="L575" s="674">
        <v>624698.52785296051</v>
      </c>
      <c r="M575" s="673" t="s">
        <v>597</v>
      </c>
    </row>
    <row r="576" spans="1:13" ht="17.100000000000001" customHeight="1" x14ac:dyDescent="0.15">
      <c r="A576" s="500">
        <v>39</v>
      </c>
      <c r="B576" s="749">
        <f t="shared" si="12"/>
        <v>34</v>
      </c>
      <c r="C576" s="1298" t="s">
        <v>1550</v>
      </c>
      <c r="D576" s="674">
        <v>1714077.8417618726</v>
      </c>
      <c r="E576" s="674">
        <v>495107.96881542093</v>
      </c>
      <c r="F576" s="674">
        <v>1218969.8729464517</v>
      </c>
      <c r="G576" s="674">
        <v>148606.82996785245</v>
      </c>
      <c r="H576" s="674">
        <v>1070363.0429785992</v>
      </c>
      <c r="I576" s="674">
        <v>140699.32729507604</v>
      </c>
      <c r="J576" s="674">
        <v>929663.7156835231</v>
      </c>
      <c r="K576" s="674">
        <v>683206.14651196497</v>
      </c>
      <c r="L576" s="674">
        <v>246457.56917155813</v>
      </c>
      <c r="M576" s="673" t="s">
        <v>1033</v>
      </c>
    </row>
    <row r="577" spans="1:13" ht="17.100000000000001" customHeight="1" x14ac:dyDescent="0.15">
      <c r="A577" s="500">
        <v>40</v>
      </c>
      <c r="B577" s="749">
        <f t="shared" si="12"/>
        <v>34</v>
      </c>
      <c r="C577" s="680" t="s">
        <v>1011</v>
      </c>
      <c r="D577" s="674">
        <v>883468.63056821516</v>
      </c>
      <c r="E577" s="674">
        <v>243828.65612591285</v>
      </c>
      <c r="F577" s="674">
        <v>639639.97444230225</v>
      </c>
      <c r="G577" s="674">
        <v>238913.20715132324</v>
      </c>
      <c r="H577" s="674">
        <v>400726.76729097904</v>
      </c>
      <c r="I577" s="674">
        <v>1028.9409821760082</v>
      </c>
      <c r="J577" s="674">
        <v>399697.82630880305</v>
      </c>
      <c r="K577" s="674">
        <v>399697.82630880305</v>
      </c>
      <c r="L577" s="674">
        <v>0</v>
      </c>
      <c r="M577" s="673" t="s">
        <v>1020</v>
      </c>
    </row>
    <row r="578" spans="1:13" ht="17.100000000000001" customHeight="1" x14ac:dyDescent="0.15">
      <c r="A578" s="500">
        <v>41</v>
      </c>
      <c r="B578" s="749">
        <f t="shared" si="12"/>
        <v>34</v>
      </c>
      <c r="C578" s="680" t="s">
        <v>1012</v>
      </c>
      <c r="D578" s="674">
        <v>590991.94983455166</v>
      </c>
      <c r="E578" s="674">
        <v>96237.082535571841</v>
      </c>
      <c r="F578" s="674">
        <v>494754.86729897984</v>
      </c>
      <c r="G578" s="674">
        <v>120707.44836105112</v>
      </c>
      <c r="H578" s="674">
        <v>374047.41893792874</v>
      </c>
      <c r="I578" s="674">
        <v>4716.1103094574446</v>
      </c>
      <c r="J578" s="674">
        <v>369331.30862847128</v>
      </c>
      <c r="K578" s="674">
        <v>379241.57295343163</v>
      </c>
      <c r="L578" s="674">
        <v>-9910.264324960357</v>
      </c>
      <c r="M578" s="673" t="s">
        <v>1021</v>
      </c>
    </row>
    <row r="579" spans="1:13" ht="17.100000000000001" customHeight="1" x14ac:dyDescent="0.15">
      <c r="A579" s="500">
        <v>42</v>
      </c>
      <c r="B579" s="749">
        <f t="shared" si="12"/>
        <v>34</v>
      </c>
      <c r="C579" s="680" t="s">
        <v>1013</v>
      </c>
      <c r="D579" s="674">
        <v>2136978.7012143596</v>
      </c>
      <c r="E579" s="674">
        <v>752218.12642510852</v>
      </c>
      <c r="F579" s="674">
        <v>1384760.5747892512</v>
      </c>
      <c r="G579" s="674">
        <v>156465.93124497696</v>
      </c>
      <c r="H579" s="674">
        <v>1228294.6435442741</v>
      </c>
      <c r="I579" s="674">
        <v>-3170.4487646449779</v>
      </c>
      <c r="J579" s="674">
        <v>1231465.0923089192</v>
      </c>
      <c r="K579" s="674">
        <v>1076134.8790804928</v>
      </c>
      <c r="L579" s="674">
        <v>155330.21322842641</v>
      </c>
      <c r="M579" s="673" t="s">
        <v>1034</v>
      </c>
    </row>
    <row r="580" spans="1:13" ht="17.100000000000001" customHeight="1" x14ac:dyDescent="0.15">
      <c r="A580" s="500">
        <v>43</v>
      </c>
      <c r="B580" s="749">
        <f t="shared" si="12"/>
        <v>34</v>
      </c>
      <c r="C580" s="679" t="s">
        <v>1014</v>
      </c>
      <c r="D580" s="1164">
        <v>1090637.2467694934</v>
      </c>
      <c r="E580" s="674">
        <v>459381.10974223533</v>
      </c>
      <c r="F580" s="1231">
        <v>631256.13702725805</v>
      </c>
      <c r="G580" s="1164">
        <v>117606.65088298907</v>
      </c>
      <c r="H580" s="674">
        <v>513649.486144269</v>
      </c>
      <c r="I580" s="674">
        <v>102091.48144699604</v>
      </c>
      <c r="J580" s="674">
        <v>411558.00469727296</v>
      </c>
      <c r="K580" s="674">
        <v>370815.01083530427</v>
      </c>
      <c r="L580" s="674">
        <v>40742.993861968687</v>
      </c>
      <c r="M580" s="673" t="s">
        <v>1035</v>
      </c>
    </row>
    <row r="581" spans="1:13" ht="17.100000000000001" customHeight="1" x14ac:dyDescent="0.15">
      <c r="A581" s="500">
        <v>44</v>
      </c>
      <c r="B581" s="749">
        <f t="shared" si="12"/>
        <v>34</v>
      </c>
      <c r="C581" s="1248" t="s">
        <v>1293</v>
      </c>
      <c r="D581" s="675">
        <v>37747285.824157931</v>
      </c>
      <c r="E581" s="1217">
        <v>19660505.651699744</v>
      </c>
      <c r="F581" s="1232">
        <v>18086780.172458194</v>
      </c>
      <c r="G581" s="675">
        <v>4918483.1714735655</v>
      </c>
      <c r="H581" s="1169">
        <v>13168297.000984624</v>
      </c>
      <c r="I581" s="1169">
        <v>2066013.9204406503</v>
      </c>
      <c r="J581" s="1169">
        <v>11102283.080543978</v>
      </c>
      <c r="K581" s="1169">
        <v>7912753.746474606</v>
      </c>
      <c r="L581" s="1169">
        <v>3189529.3340693689</v>
      </c>
      <c r="M581" s="1249" t="s">
        <v>595</v>
      </c>
    </row>
    <row r="582" spans="1:13" ht="17.100000000000001" customHeight="1" x14ac:dyDescent="0.15">
      <c r="A582" s="500">
        <v>45</v>
      </c>
      <c r="B582" s="749">
        <f t="shared" si="12"/>
        <v>34</v>
      </c>
      <c r="C582" s="679" t="s">
        <v>1294</v>
      </c>
      <c r="D582" s="1219">
        <v>640683.39411659644</v>
      </c>
      <c r="E582" s="1005" t="s">
        <v>270</v>
      </c>
      <c r="F582" s="1233">
        <v>640683.39411659644</v>
      </c>
      <c r="G582" s="1005" t="s">
        <v>270</v>
      </c>
      <c r="H582" s="1238">
        <v>640683.39411659644</v>
      </c>
      <c r="I582" s="1238">
        <v>640683.39411659644</v>
      </c>
      <c r="J582" s="1005" t="s">
        <v>270</v>
      </c>
      <c r="K582" s="1005" t="s">
        <v>270</v>
      </c>
      <c r="L582" s="1005" t="s">
        <v>270</v>
      </c>
      <c r="M582" s="678" t="s">
        <v>594</v>
      </c>
    </row>
    <row r="583" spans="1:13" ht="17.100000000000001" customHeight="1" x14ac:dyDescent="0.15">
      <c r="A583" s="500">
        <v>46</v>
      </c>
      <c r="B583" s="749">
        <f t="shared" si="12"/>
        <v>34</v>
      </c>
      <c r="C583" s="679" t="s">
        <v>1295</v>
      </c>
      <c r="D583" s="1220">
        <v>324673.90160979395</v>
      </c>
      <c r="E583" s="1005" t="s">
        <v>270</v>
      </c>
      <c r="F583" s="1234">
        <v>324673.90160979395</v>
      </c>
      <c r="G583" s="1005" t="s">
        <v>270</v>
      </c>
      <c r="H583" s="1231">
        <v>324673.90160979395</v>
      </c>
      <c r="I583" s="1231">
        <v>324673.90160979395</v>
      </c>
      <c r="J583" s="1005" t="s">
        <v>270</v>
      </c>
      <c r="K583" s="1005" t="s">
        <v>270</v>
      </c>
      <c r="L583" s="1005" t="s">
        <v>270</v>
      </c>
      <c r="M583" s="678" t="s">
        <v>593</v>
      </c>
    </row>
    <row r="584" spans="1:13" ht="17.100000000000001" customHeight="1" x14ac:dyDescent="0.15">
      <c r="A584" s="500">
        <v>47</v>
      </c>
      <c r="B584" s="749">
        <f t="shared" si="12"/>
        <v>34</v>
      </c>
      <c r="C584" s="1248" t="s">
        <v>592</v>
      </c>
      <c r="D584" s="675">
        <v>38063295.316664733</v>
      </c>
      <c r="E584" s="1217">
        <v>19660505.651699744</v>
      </c>
      <c r="F584" s="1237">
        <v>18402789.664964996</v>
      </c>
      <c r="G584" s="1217">
        <v>4918483.1714735655</v>
      </c>
      <c r="H584" s="1164">
        <v>13484306.493491428</v>
      </c>
      <c r="I584" s="1217">
        <v>2382023.4129474531</v>
      </c>
      <c r="J584" s="1169">
        <v>11102283.080543978</v>
      </c>
      <c r="K584" s="1169">
        <v>7912753.746474606</v>
      </c>
      <c r="L584" s="1169">
        <v>3189529.3340693689</v>
      </c>
      <c r="M584" s="1251" t="s">
        <v>591</v>
      </c>
    </row>
    <row r="585" spans="1:13" ht="17.100000000000001" customHeight="1" x14ac:dyDescent="0.15">
      <c r="A585" s="500">
        <v>48</v>
      </c>
      <c r="B585" s="749">
        <f t="shared" si="12"/>
        <v>34</v>
      </c>
      <c r="C585" s="1247" t="s">
        <v>1015</v>
      </c>
      <c r="D585" s="1157"/>
      <c r="E585" s="1157"/>
      <c r="F585" s="1157"/>
      <c r="G585" s="1157"/>
      <c r="H585" s="1157"/>
      <c r="I585" s="1157"/>
      <c r="J585" s="1157"/>
      <c r="K585" s="1157"/>
      <c r="L585" s="1160"/>
      <c r="M585" s="1158"/>
    </row>
    <row r="586" spans="1:13" ht="17.100000000000001" customHeight="1" x14ac:dyDescent="0.15">
      <c r="A586" s="500">
        <v>49</v>
      </c>
      <c r="B586" s="749">
        <f t="shared" si="12"/>
        <v>34</v>
      </c>
      <c r="C586" s="1161" t="s">
        <v>1016</v>
      </c>
      <c r="D586" s="674">
        <v>35724356.649218589</v>
      </c>
      <c r="E586" s="674">
        <v>19117084.639859244</v>
      </c>
      <c r="F586" s="674">
        <v>16607272.009359345</v>
      </c>
      <c r="G586" s="674">
        <v>4470692.5810411833</v>
      </c>
      <c r="H586" s="674">
        <v>12136579.42831816</v>
      </c>
      <c r="I586" s="674">
        <v>2053612.7345383726</v>
      </c>
      <c r="J586" s="674">
        <v>10082966.693779791</v>
      </c>
      <c r="K586" s="674">
        <v>6893437.3597104177</v>
      </c>
      <c r="L586" s="674">
        <v>3189529.3340693689</v>
      </c>
      <c r="M586" s="1162" t="s">
        <v>1023</v>
      </c>
    </row>
    <row r="587" spans="1:13" ht="17.100000000000001" customHeight="1" x14ac:dyDescent="0.15">
      <c r="A587" s="500">
        <v>50</v>
      </c>
      <c r="B587" s="749">
        <f t="shared" si="12"/>
        <v>34</v>
      </c>
      <c r="C587" s="1165" t="s">
        <v>1017</v>
      </c>
      <c r="D587" s="674">
        <v>1603142.394246097</v>
      </c>
      <c r="E587" s="674">
        <v>438126.21290933021</v>
      </c>
      <c r="F587" s="674">
        <v>1165016.1813367668</v>
      </c>
      <c r="G587" s="674">
        <v>395949.22134824435</v>
      </c>
      <c r="H587" s="674">
        <v>769066.95998852246</v>
      </c>
      <c r="I587" s="674">
        <v>2921.6760493974612</v>
      </c>
      <c r="J587" s="674">
        <v>766145.28393912502</v>
      </c>
      <c r="K587" s="674">
        <v>766145.2839391249</v>
      </c>
      <c r="L587" s="674">
        <v>0</v>
      </c>
      <c r="M587" s="1167" t="s">
        <v>1024</v>
      </c>
    </row>
    <row r="588" spans="1:13" ht="17.100000000000001" customHeight="1" x14ac:dyDescent="0.15">
      <c r="A588" s="500">
        <v>51</v>
      </c>
      <c r="B588" s="749">
        <f t="shared" si="12"/>
        <v>34</v>
      </c>
      <c r="C588" s="1165" t="s">
        <v>1018</v>
      </c>
      <c r="D588" s="1218">
        <v>419786.78069324919</v>
      </c>
      <c r="E588" s="1218">
        <v>105294.79893116848</v>
      </c>
      <c r="F588" s="1218">
        <v>314491.98176208069</v>
      </c>
      <c r="G588" s="1218">
        <v>51841.369084137477</v>
      </c>
      <c r="H588" s="1218">
        <v>262650.61267794319</v>
      </c>
      <c r="I588" s="1218">
        <v>9479.5098528801482</v>
      </c>
      <c r="J588" s="1218">
        <v>253171.10282506305</v>
      </c>
      <c r="K588" s="1218">
        <v>253171.10282506305</v>
      </c>
      <c r="L588" s="1218">
        <v>0</v>
      </c>
      <c r="M588" s="1167" t="s">
        <v>1025</v>
      </c>
    </row>
    <row r="589" spans="1:13" ht="17.100000000000001" customHeight="1" x14ac:dyDescent="0.15">
      <c r="A589" s="500">
        <v>52</v>
      </c>
      <c r="B589" s="749">
        <f t="shared" si="12"/>
        <v>34</v>
      </c>
      <c r="C589" s="1248" t="s">
        <v>1293</v>
      </c>
      <c r="D589" s="675">
        <v>37747285.824157931</v>
      </c>
      <c r="E589" s="675">
        <v>19660505.651699744</v>
      </c>
      <c r="F589" s="675">
        <v>18086780.172458194</v>
      </c>
      <c r="G589" s="675">
        <v>4918483.1714735655</v>
      </c>
      <c r="H589" s="675">
        <v>13168297.000984626</v>
      </c>
      <c r="I589" s="675">
        <v>2066013.9204406503</v>
      </c>
      <c r="J589" s="675">
        <v>11102283.080543978</v>
      </c>
      <c r="K589" s="675">
        <v>7912753.746474606</v>
      </c>
      <c r="L589" s="675">
        <v>3189529.3340693689</v>
      </c>
      <c r="M589" s="1249" t="s">
        <v>595</v>
      </c>
    </row>
  </sheetData>
  <mergeCells count="13">
    <mergeCell ref="G545:G546"/>
    <mergeCell ref="G496:G497"/>
    <mergeCell ref="G447:G448"/>
    <mergeCell ref="G398:G399"/>
    <mergeCell ref="H2:M3"/>
    <mergeCell ref="G349:G350"/>
    <mergeCell ref="G300:G301"/>
    <mergeCell ref="G251:G252"/>
    <mergeCell ref="G55:G56"/>
    <mergeCell ref="G6:G7"/>
    <mergeCell ref="G153:G154"/>
    <mergeCell ref="G202:G203"/>
    <mergeCell ref="G104:G105"/>
  </mergeCells>
  <phoneticPr fontId="11"/>
  <pageMargins left="0.39" right="0.41" top="0.34" bottom="0.52" header="0.27" footer="0.39"/>
  <pageSetup paperSize="9" scale="99" fitToHeight="11" orientation="portrait" r:id="rId1"/>
  <headerFooter alignWithMargins="0"/>
  <rowBreaks count="11" manualBreakCount="11">
    <brk id="50" min="2" max="12" man="1"/>
    <brk id="99" min="2" max="12" man="1"/>
    <brk id="148" min="2" max="12" man="1"/>
    <brk id="197" min="2" max="12" man="1"/>
    <brk id="246" min="2" max="12" man="1"/>
    <brk id="295" min="2" max="12" man="1"/>
    <brk id="344" min="2" max="12" man="1"/>
    <brk id="393" min="2" max="12" man="1"/>
    <brk id="442" min="2" max="12" man="1"/>
    <brk id="491" min="2" max="12" man="1"/>
    <brk id="540" min="2"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R124"/>
  <sheetViews>
    <sheetView view="pageBreakPreview" zoomScale="75" zoomScaleNormal="75" zoomScaleSheetLayoutView="75" workbookViewId="0">
      <pane xSplit="18" ySplit="7" topLeftCell="S107" activePane="bottomRight" state="frozen"/>
      <selection activeCell="K19" sqref="K19"/>
      <selection pane="topRight" activeCell="K19" sqref="K19"/>
      <selection pane="bottomLeft" activeCell="K19" sqref="K19"/>
      <selection pane="bottomRight" activeCell="U135" sqref="U135"/>
    </sheetView>
  </sheetViews>
  <sheetFormatPr defaultColWidth="10.69921875" defaultRowHeight="14.1" customHeight="1" x14ac:dyDescent="0.15"/>
  <cols>
    <col min="1" max="1" width="2.69921875" style="498" customWidth="1"/>
    <col min="2" max="2" width="2.5" style="20" customWidth="1"/>
    <col min="3" max="3" width="27.69921875" style="20" customWidth="1"/>
    <col min="4" max="8" width="8.69921875" style="20" hidden="1" customWidth="1"/>
    <col min="9" max="13" width="9.59765625" style="20" hidden="1" customWidth="1"/>
    <col min="14" max="18" width="10.19921875" style="20" hidden="1" customWidth="1"/>
    <col min="19" max="19" width="11.69921875" style="37" customWidth="1"/>
    <col min="20" max="30" width="11.69921875" style="20" customWidth="1"/>
    <col min="31" max="31" width="11.69921875" style="20" hidden="1" customWidth="1"/>
    <col min="32" max="32" width="5.69921875" style="20" customWidth="1"/>
    <col min="33" max="33" width="12.69921875" style="20" customWidth="1"/>
    <col min="34" max="34" width="3.19921875" style="20" bestFit="1" customWidth="1"/>
    <col min="35" max="44" width="12.69921875" style="20" customWidth="1"/>
    <col min="45" max="16384" width="10.69921875" style="20"/>
  </cols>
  <sheetData>
    <row r="1" spans="1:44" s="240" customFormat="1" ht="12.95" customHeight="1" x14ac:dyDescent="0.15">
      <c r="A1" s="2398" t="str">
        <f>目次!$N$1</f>
        <v>平成</v>
      </c>
      <c r="B1" s="2398">
        <f>目次!$O$1</f>
        <v>1988</v>
      </c>
      <c r="C1" s="131"/>
      <c r="D1" s="455">
        <f>E1-1</f>
        <v>8</v>
      </c>
      <c r="E1" s="455">
        <f>F1-1</f>
        <v>9</v>
      </c>
      <c r="F1" s="455">
        <f t="shared" ref="F1:N1" si="0">G1-1</f>
        <v>10</v>
      </c>
      <c r="G1" s="455">
        <f t="shared" si="0"/>
        <v>11</v>
      </c>
      <c r="H1" s="455">
        <f t="shared" si="0"/>
        <v>12</v>
      </c>
      <c r="I1" s="455">
        <f t="shared" si="0"/>
        <v>13</v>
      </c>
      <c r="J1" s="455">
        <f t="shared" si="0"/>
        <v>14</v>
      </c>
      <c r="K1" s="455">
        <f t="shared" si="0"/>
        <v>15</v>
      </c>
      <c r="L1" s="455">
        <f t="shared" si="0"/>
        <v>16</v>
      </c>
      <c r="M1" s="455">
        <f t="shared" si="0"/>
        <v>17</v>
      </c>
      <c r="N1" s="455">
        <f t="shared" si="0"/>
        <v>18</v>
      </c>
      <c r="O1" s="445">
        <v>19</v>
      </c>
      <c r="P1" s="445">
        <v>20</v>
      </c>
      <c r="Q1" s="445">
        <v>21</v>
      </c>
      <c r="R1" s="445">
        <v>22</v>
      </c>
      <c r="S1" s="445">
        <v>23</v>
      </c>
      <c r="T1" s="445">
        <v>24</v>
      </c>
      <c r="U1" s="445">
        <v>25</v>
      </c>
      <c r="V1" s="445">
        <v>26</v>
      </c>
      <c r="W1" s="445">
        <v>27</v>
      </c>
      <c r="X1" s="445">
        <v>28</v>
      </c>
      <c r="Y1" s="445">
        <v>29</v>
      </c>
      <c r="Z1" s="445">
        <v>30</v>
      </c>
      <c r="AA1" s="445">
        <v>31</v>
      </c>
      <c r="AB1" s="445">
        <v>32</v>
      </c>
      <c r="AC1" s="445">
        <v>33</v>
      </c>
      <c r="AD1" s="445">
        <v>34</v>
      </c>
      <c r="AE1" s="1591"/>
      <c r="AF1" s="1591"/>
    </row>
    <row r="2" spans="1:44" s="240" customFormat="1" ht="12.95" customHeight="1" x14ac:dyDescent="0.15">
      <c r="A2" s="2398" t="str">
        <f>目次!$N$2</f>
        <v>令和</v>
      </c>
      <c r="B2" s="2398">
        <f>目次!$O$2</f>
        <v>2018</v>
      </c>
      <c r="C2" s="131"/>
      <c r="D2" s="455" t="str">
        <f>"H"&amp;D1</f>
        <v>H8</v>
      </c>
      <c r="E2" s="455" t="str">
        <f>"H"&amp;E1</f>
        <v>H9</v>
      </c>
      <c r="F2" s="455" t="str">
        <f t="shared" ref="F2:N2" si="1">"H"&amp;F1</f>
        <v>H10</v>
      </c>
      <c r="G2" s="455" t="str">
        <f t="shared" si="1"/>
        <v>H11</v>
      </c>
      <c r="H2" s="455" t="str">
        <f t="shared" si="1"/>
        <v>H12</v>
      </c>
      <c r="I2" s="519" t="str">
        <f t="shared" si="1"/>
        <v>H13</v>
      </c>
      <c r="J2" s="519" t="str">
        <f t="shared" si="1"/>
        <v>H14</v>
      </c>
      <c r="K2" s="519" t="str">
        <f t="shared" si="1"/>
        <v>H15</v>
      </c>
      <c r="L2" s="519" t="str">
        <f t="shared" si="1"/>
        <v>H16</v>
      </c>
      <c r="M2" s="519" t="str">
        <f t="shared" si="1"/>
        <v>H17</v>
      </c>
      <c r="N2" s="519" t="str">
        <f t="shared" si="1"/>
        <v>H18</v>
      </c>
      <c r="O2" s="520" t="str">
        <f t="shared" ref="O2:X2" si="2">"H"&amp;O1</f>
        <v>H19</v>
      </c>
      <c r="P2" s="520" t="str">
        <f t="shared" si="2"/>
        <v>H20</v>
      </c>
      <c r="Q2" s="520" t="str">
        <f t="shared" si="2"/>
        <v>H21</v>
      </c>
      <c r="R2" s="520" t="str">
        <f t="shared" si="2"/>
        <v>H22</v>
      </c>
      <c r="S2" s="520" t="str">
        <f t="shared" si="2"/>
        <v>H23</v>
      </c>
      <c r="T2" s="520" t="str">
        <f t="shared" si="2"/>
        <v>H24</v>
      </c>
      <c r="U2" s="520" t="str">
        <f t="shared" si="2"/>
        <v>H25</v>
      </c>
      <c r="V2" s="520" t="str">
        <f t="shared" si="2"/>
        <v>H26</v>
      </c>
      <c r="W2" s="520" t="str">
        <f t="shared" si="2"/>
        <v>H27</v>
      </c>
      <c r="X2" s="520" t="str">
        <f t="shared" si="2"/>
        <v>H28</v>
      </c>
      <c r="Y2" s="520" t="str">
        <f>"H"&amp;Y1</f>
        <v>H29</v>
      </c>
      <c r="Z2" s="520" t="str">
        <f>"H"&amp;Z1</f>
        <v>H30</v>
      </c>
      <c r="AA2" s="520" t="str">
        <f>"R"&amp;AA1-30</f>
        <v>R1</v>
      </c>
      <c r="AB2" s="520" t="str">
        <f>"R"&amp;AB1-30</f>
        <v>R2</v>
      </c>
      <c r="AC2" s="520" t="str">
        <f>"R"&amp;AC1-30</f>
        <v>R3</v>
      </c>
      <c r="AD2" s="520" t="str">
        <f>"R"&amp;AD1-30</f>
        <v>R4</v>
      </c>
      <c r="AE2" s="1592"/>
      <c r="AF2" s="1592"/>
    </row>
    <row r="3" spans="1:44" ht="30" customHeight="1" x14ac:dyDescent="0.2">
      <c r="A3" s="2398" t="str">
        <f>目次!$N$3</f>
        <v/>
      </c>
      <c r="B3" s="2398" t="str">
        <f>目次!$O$3</f>
        <v/>
      </c>
      <c r="C3" s="521" t="s">
        <v>1770</v>
      </c>
      <c r="D3" s="21"/>
      <c r="E3" s="21"/>
      <c r="F3" s="21"/>
      <c r="G3" s="21"/>
      <c r="H3" s="21"/>
      <c r="I3" s="21"/>
      <c r="J3" s="998"/>
      <c r="K3" s="998"/>
      <c r="L3" s="998"/>
      <c r="M3" s="1046"/>
      <c r="N3" s="1046"/>
      <c r="O3" s="1155"/>
      <c r="P3" s="1155"/>
      <c r="Q3" s="1155"/>
      <c r="R3" s="1155"/>
      <c r="S3" s="1670"/>
      <c r="T3" s="1549"/>
      <c r="U3" s="1549"/>
      <c r="W3" s="1549"/>
      <c r="X3" s="2790" t="s">
        <v>63</v>
      </c>
      <c r="Y3" s="2773"/>
      <c r="Z3" s="2773"/>
      <c r="AA3" s="2773"/>
      <c r="AB3" s="2773"/>
      <c r="AC3" s="2773"/>
      <c r="AD3" s="2773"/>
      <c r="AE3" s="2773"/>
      <c r="AF3" s="2774"/>
    </row>
    <row r="4" spans="1:44" ht="30" customHeight="1" x14ac:dyDescent="0.2">
      <c r="A4" s="163"/>
      <c r="B4" s="21"/>
      <c r="C4" s="125" t="s">
        <v>1421</v>
      </c>
      <c r="D4" s="21"/>
      <c r="E4" s="21"/>
      <c r="F4" s="21"/>
      <c r="G4" s="21"/>
      <c r="H4" s="21"/>
      <c r="I4" s="21"/>
      <c r="J4" s="998"/>
      <c r="K4" s="998"/>
      <c r="L4" s="998"/>
      <c r="M4" s="1051"/>
      <c r="N4" s="1046"/>
      <c r="O4" s="1155"/>
      <c r="P4" s="1155"/>
      <c r="Q4" s="1155"/>
      <c r="R4" s="1549"/>
      <c r="S4" s="1549"/>
      <c r="T4" s="1549"/>
      <c r="U4" s="1549"/>
      <c r="W4" s="1549"/>
      <c r="X4" s="2778"/>
      <c r="Y4" s="2779"/>
      <c r="Z4" s="2779"/>
      <c r="AA4" s="2779"/>
      <c r="AB4" s="2779"/>
      <c r="AC4" s="2779"/>
      <c r="AD4" s="2779"/>
      <c r="AE4" s="2779"/>
      <c r="AF4" s="2780"/>
    </row>
    <row r="5" spans="1:44" s="161" customFormat="1" ht="15" customHeight="1" x14ac:dyDescent="0.2">
      <c r="A5" s="163"/>
      <c r="B5" s="159"/>
      <c r="C5" s="159" t="s">
        <v>1419</v>
      </c>
      <c r="D5" s="159"/>
      <c r="E5" s="159"/>
      <c r="F5" s="159"/>
      <c r="G5" s="159" t="s">
        <v>1083</v>
      </c>
      <c r="H5" s="159"/>
      <c r="I5" s="159"/>
      <c r="J5" s="159"/>
      <c r="K5" s="159"/>
      <c r="L5" s="159"/>
      <c r="M5" s="159"/>
      <c r="N5" s="159"/>
      <c r="O5" s="159"/>
      <c r="P5" s="159"/>
      <c r="Q5" s="159"/>
      <c r="R5" s="159"/>
      <c r="S5" s="159"/>
      <c r="T5" s="1549"/>
      <c r="U5" s="1549"/>
      <c r="V5" s="162"/>
      <c r="AF5" s="1053" t="s">
        <v>1084</v>
      </c>
      <c r="AR5" s="161" t="s">
        <v>1420</v>
      </c>
    </row>
    <row r="6" spans="1:44" s="161" customFormat="1" ht="15" customHeight="1" x14ac:dyDescent="0.2">
      <c r="A6" s="163"/>
      <c r="B6" s="159"/>
      <c r="C6" s="2826" t="s">
        <v>1417</v>
      </c>
      <c r="D6" s="895" t="str">
        <f t="shared" ref="D6:R6" si="3">"平成"&amp;D$1&amp;"年度"</f>
        <v>平成8年度</v>
      </c>
      <c r="E6" s="895" t="str">
        <f t="shared" si="3"/>
        <v>平成9年度</v>
      </c>
      <c r="F6" s="895" t="str">
        <f t="shared" si="3"/>
        <v>平成10年度</v>
      </c>
      <c r="G6" s="895" t="str">
        <f t="shared" si="3"/>
        <v>平成11年度</v>
      </c>
      <c r="H6" s="896" t="str">
        <f t="shared" si="3"/>
        <v>平成12年度</v>
      </c>
      <c r="I6" s="526" t="str">
        <f t="shared" si="3"/>
        <v>平成13年度</v>
      </c>
      <c r="J6" s="526" t="str">
        <f t="shared" si="3"/>
        <v>平成14年度</v>
      </c>
      <c r="K6" s="864" t="str">
        <f t="shared" si="3"/>
        <v>平成15年度</v>
      </c>
      <c r="L6" s="526" t="str">
        <f t="shared" si="3"/>
        <v>平成16年度</v>
      </c>
      <c r="M6" s="526" t="str">
        <f t="shared" si="3"/>
        <v>平成17年度</v>
      </c>
      <c r="N6" s="1018" t="str">
        <f t="shared" si="3"/>
        <v>平成18年度</v>
      </c>
      <c r="O6" s="526" t="str">
        <f t="shared" si="3"/>
        <v>平成19年度</v>
      </c>
      <c r="P6" s="526" t="str">
        <f t="shared" si="3"/>
        <v>平成20年度</v>
      </c>
      <c r="Q6" s="526" t="str">
        <f t="shared" si="3"/>
        <v>平成21年度</v>
      </c>
      <c r="R6" s="526" t="str">
        <f t="shared" si="3"/>
        <v>平成22年度</v>
      </c>
      <c r="S6" s="526" t="s">
        <v>489</v>
      </c>
      <c r="T6" s="526" t="s">
        <v>1232</v>
      </c>
      <c r="U6" s="526" t="s">
        <v>2147</v>
      </c>
      <c r="V6" s="526" t="s">
        <v>414</v>
      </c>
      <c r="W6" s="526" t="s">
        <v>168</v>
      </c>
      <c r="X6" s="526" t="s">
        <v>428</v>
      </c>
      <c r="Y6" s="526" t="s">
        <v>1668</v>
      </c>
      <c r="Z6" s="526" t="s">
        <v>1677</v>
      </c>
      <c r="AA6" s="526" t="s">
        <v>1776</v>
      </c>
      <c r="AB6" s="526" t="s">
        <v>2148</v>
      </c>
      <c r="AC6" s="526" t="s">
        <v>2149</v>
      </c>
      <c r="AD6" s="526" t="s">
        <v>2150</v>
      </c>
      <c r="AE6" s="2460"/>
      <c r="AF6" s="2828" t="s">
        <v>1416</v>
      </c>
    </row>
    <row r="7" spans="1:44" s="161" customFormat="1" ht="15" customHeight="1" x14ac:dyDescent="0.2">
      <c r="A7" s="163" t="s">
        <v>1205</v>
      </c>
      <c r="B7" s="159"/>
      <c r="C7" s="2827"/>
      <c r="D7" s="897">
        <f t="shared" ref="D7:AD7" si="4">1988+D$1</f>
        <v>1996</v>
      </c>
      <c r="E7" s="897">
        <f t="shared" si="4"/>
        <v>1997</v>
      </c>
      <c r="F7" s="897">
        <f t="shared" si="4"/>
        <v>1998</v>
      </c>
      <c r="G7" s="897">
        <f t="shared" si="4"/>
        <v>1999</v>
      </c>
      <c r="H7" s="898">
        <f t="shared" si="4"/>
        <v>2000</v>
      </c>
      <c r="I7" s="527">
        <f t="shared" si="4"/>
        <v>2001</v>
      </c>
      <c r="J7" s="527">
        <f t="shared" si="4"/>
        <v>2002</v>
      </c>
      <c r="K7" s="865">
        <f t="shared" si="4"/>
        <v>2003</v>
      </c>
      <c r="L7" s="529">
        <f t="shared" si="4"/>
        <v>2004</v>
      </c>
      <c r="M7" s="527">
        <f t="shared" si="4"/>
        <v>2005</v>
      </c>
      <c r="N7" s="1019">
        <f t="shared" si="4"/>
        <v>2006</v>
      </c>
      <c r="O7" s="529">
        <f t="shared" si="4"/>
        <v>2007</v>
      </c>
      <c r="P7" s="529">
        <f t="shared" si="4"/>
        <v>2008</v>
      </c>
      <c r="Q7" s="529">
        <f t="shared" si="4"/>
        <v>2009</v>
      </c>
      <c r="R7" s="527">
        <f t="shared" si="4"/>
        <v>2010</v>
      </c>
      <c r="S7" s="529">
        <v>2011</v>
      </c>
      <c r="T7" s="529">
        <v>2012</v>
      </c>
      <c r="U7" s="529">
        <v>2013</v>
      </c>
      <c r="V7" s="529">
        <v>2014</v>
      </c>
      <c r="W7" s="529">
        <v>2015</v>
      </c>
      <c r="X7" s="529">
        <v>2016</v>
      </c>
      <c r="Y7" s="529">
        <v>2017</v>
      </c>
      <c r="Z7" s="529">
        <v>2018</v>
      </c>
      <c r="AA7" s="529">
        <v>2019</v>
      </c>
      <c r="AB7" s="529">
        <v>2020</v>
      </c>
      <c r="AC7" s="529">
        <v>2021</v>
      </c>
      <c r="AD7" s="529">
        <v>2022</v>
      </c>
      <c r="AE7" s="2461"/>
      <c r="AF7" s="2830"/>
    </row>
    <row r="8" spans="1:44" s="161" customFormat="1" ht="15" customHeight="1" x14ac:dyDescent="0.2">
      <c r="A8" s="522">
        <v>3</v>
      </c>
      <c r="B8" s="159"/>
      <c r="C8" s="270" t="s">
        <v>17</v>
      </c>
      <c r="D8" s="899"/>
      <c r="E8" s="899"/>
      <c r="F8" s="899"/>
      <c r="G8" s="899"/>
      <c r="H8" s="899"/>
      <c r="I8" s="262"/>
      <c r="J8" s="262"/>
      <c r="K8" s="262"/>
      <c r="L8" s="262"/>
      <c r="M8" s="262"/>
      <c r="N8" s="262"/>
      <c r="O8" s="262"/>
      <c r="P8" s="262"/>
      <c r="Q8" s="262"/>
      <c r="R8" s="262"/>
      <c r="S8" s="262">
        <v>80463</v>
      </c>
      <c r="T8" s="262">
        <v>78697</v>
      </c>
      <c r="U8" s="262">
        <v>76960</v>
      </c>
      <c r="V8" s="262">
        <v>75328</v>
      </c>
      <c r="W8" s="262">
        <v>73794</v>
      </c>
      <c r="X8" s="262">
        <v>72390</v>
      </c>
      <c r="Y8" s="262">
        <v>71154</v>
      </c>
      <c r="Z8" s="262">
        <v>69941</v>
      </c>
      <c r="AA8" s="262">
        <v>68562</v>
      </c>
      <c r="AB8" s="262">
        <v>67710</v>
      </c>
      <c r="AC8" s="262">
        <v>66326</v>
      </c>
      <c r="AD8" s="262">
        <v>65747</v>
      </c>
      <c r="AE8" s="1300"/>
      <c r="AF8" s="1178" t="s">
        <v>43</v>
      </c>
      <c r="AH8" s="161">
        <f>就業者D!AD6-就業者!S8</f>
        <v>-0.66251375478168484</v>
      </c>
    </row>
    <row r="9" spans="1:44" s="161" customFormat="1" ht="15" customHeight="1" x14ac:dyDescent="0.2">
      <c r="A9" s="522">
        <f>A8+1</f>
        <v>4</v>
      </c>
      <c r="B9" s="159"/>
      <c r="C9" s="270" t="s">
        <v>18</v>
      </c>
      <c r="D9" s="899"/>
      <c r="E9" s="899"/>
      <c r="F9" s="899"/>
      <c r="G9" s="899"/>
      <c r="H9" s="899"/>
      <c r="I9" s="262"/>
      <c r="J9" s="262"/>
      <c r="K9" s="262"/>
      <c r="L9" s="262"/>
      <c r="M9" s="262"/>
      <c r="N9" s="262"/>
      <c r="O9" s="262"/>
      <c r="P9" s="262"/>
      <c r="Q9" s="262"/>
      <c r="R9" s="262"/>
      <c r="S9" s="262">
        <v>72831</v>
      </c>
      <c r="T9" s="262">
        <v>71347</v>
      </c>
      <c r="U9" s="262">
        <v>69905</v>
      </c>
      <c r="V9" s="262">
        <v>68515</v>
      </c>
      <c r="W9" s="262">
        <v>67162</v>
      </c>
      <c r="X9" s="262">
        <v>65944</v>
      </c>
      <c r="Y9" s="262">
        <v>64880</v>
      </c>
      <c r="Z9" s="262">
        <v>63826</v>
      </c>
      <c r="AA9" s="262">
        <v>62615</v>
      </c>
      <c r="AB9" s="262">
        <v>61868</v>
      </c>
      <c r="AC9" s="262">
        <v>60599</v>
      </c>
      <c r="AD9" s="262">
        <v>60058</v>
      </c>
      <c r="AE9" s="1300"/>
      <c r="AF9" s="1178" t="s">
        <v>605</v>
      </c>
      <c r="AH9" s="161">
        <f>就業者D!AD7-就業者!S9</f>
        <v>-0.49698019884817768</v>
      </c>
    </row>
    <row r="10" spans="1:44" s="161" customFormat="1" ht="15" customHeight="1" x14ac:dyDescent="0.2">
      <c r="A10" s="522">
        <f t="shared" ref="A10:A33" si="5">A9+1</f>
        <v>5</v>
      </c>
      <c r="B10" s="159"/>
      <c r="C10" s="270" t="s">
        <v>19</v>
      </c>
      <c r="D10" s="899"/>
      <c r="E10" s="899"/>
      <c r="F10" s="899"/>
      <c r="G10" s="899"/>
      <c r="H10" s="899"/>
      <c r="I10" s="262"/>
      <c r="J10" s="262"/>
      <c r="K10" s="262"/>
      <c r="L10" s="262"/>
      <c r="M10" s="262"/>
      <c r="N10" s="262"/>
      <c r="O10" s="262"/>
      <c r="P10" s="262"/>
      <c r="Q10" s="262"/>
      <c r="R10" s="262"/>
      <c r="S10" s="262">
        <v>1884</v>
      </c>
      <c r="T10" s="262">
        <v>1907</v>
      </c>
      <c r="U10" s="262">
        <v>1931</v>
      </c>
      <c r="V10" s="262">
        <v>1968</v>
      </c>
      <c r="W10" s="262">
        <v>2018</v>
      </c>
      <c r="X10" s="262">
        <v>1975</v>
      </c>
      <c r="Y10" s="262">
        <v>1934</v>
      </c>
      <c r="Z10" s="262">
        <v>1877</v>
      </c>
      <c r="AA10" s="262">
        <v>1824</v>
      </c>
      <c r="AB10" s="262">
        <v>1820</v>
      </c>
      <c r="AC10" s="262">
        <v>1783</v>
      </c>
      <c r="AD10" s="262">
        <v>1768</v>
      </c>
      <c r="AE10" s="1300"/>
      <c r="AF10" s="1178" t="s">
        <v>604</v>
      </c>
      <c r="AH10" s="161">
        <f>就業者D!AD8-就業者!S10</f>
        <v>0.18670621547903465</v>
      </c>
    </row>
    <row r="11" spans="1:44" s="161" customFormat="1" ht="15" customHeight="1" x14ac:dyDescent="0.2">
      <c r="A11" s="522">
        <f t="shared" si="5"/>
        <v>6</v>
      </c>
      <c r="B11" s="159"/>
      <c r="C11" s="270" t="s">
        <v>20</v>
      </c>
      <c r="D11" s="899"/>
      <c r="E11" s="899"/>
      <c r="F11" s="899"/>
      <c r="G11" s="899"/>
      <c r="H11" s="899"/>
      <c r="I11" s="262"/>
      <c r="J11" s="262"/>
      <c r="K11" s="262"/>
      <c r="L11" s="262"/>
      <c r="M11" s="262"/>
      <c r="N11" s="262"/>
      <c r="O11" s="262"/>
      <c r="P11" s="262"/>
      <c r="Q11" s="262"/>
      <c r="R11" s="262"/>
      <c r="S11" s="262">
        <v>5748</v>
      </c>
      <c r="T11" s="262">
        <v>5443</v>
      </c>
      <c r="U11" s="262">
        <v>5124</v>
      </c>
      <c r="V11" s="262">
        <v>4845</v>
      </c>
      <c r="W11" s="262">
        <v>4614</v>
      </c>
      <c r="X11" s="262">
        <v>4471</v>
      </c>
      <c r="Y11" s="262">
        <v>4340</v>
      </c>
      <c r="Z11" s="262">
        <v>4238</v>
      </c>
      <c r="AA11" s="262">
        <v>4123</v>
      </c>
      <c r="AB11" s="262">
        <v>4022</v>
      </c>
      <c r="AC11" s="262">
        <v>3944</v>
      </c>
      <c r="AD11" s="262">
        <v>3921</v>
      </c>
      <c r="AE11" s="1300"/>
      <c r="AF11" s="1178" t="s">
        <v>603</v>
      </c>
      <c r="AH11" s="161">
        <f>就業者D!AD9-就業者!S11</f>
        <v>-0.35223977140776697</v>
      </c>
    </row>
    <row r="12" spans="1:44" s="161" customFormat="1" ht="15" customHeight="1" x14ac:dyDescent="0.2">
      <c r="A12" s="522">
        <f t="shared" si="5"/>
        <v>7</v>
      </c>
      <c r="B12" s="159"/>
      <c r="C12" s="270" t="s">
        <v>21</v>
      </c>
      <c r="D12" s="899"/>
      <c r="E12" s="899"/>
      <c r="F12" s="899"/>
      <c r="G12" s="899"/>
      <c r="H12" s="899"/>
      <c r="I12" s="262"/>
      <c r="J12" s="262"/>
      <c r="K12" s="262"/>
      <c r="L12" s="262"/>
      <c r="M12" s="262"/>
      <c r="N12" s="262"/>
      <c r="O12" s="262"/>
      <c r="P12" s="262"/>
      <c r="Q12" s="262"/>
      <c r="R12" s="262"/>
      <c r="S12" s="262">
        <v>759</v>
      </c>
      <c r="T12" s="262">
        <v>662</v>
      </c>
      <c r="U12" s="262">
        <v>584</v>
      </c>
      <c r="V12" s="262">
        <v>516</v>
      </c>
      <c r="W12" s="262">
        <v>459</v>
      </c>
      <c r="X12" s="262">
        <v>471</v>
      </c>
      <c r="Y12" s="262">
        <v>482</v>
      </c>
      <c r="Z12" s="262">
        <v>496</v>
      </c>
      <c r="AA12" s="262">
        <v>504</v>
      </c>
      <c r="AB12" s="262">
        <v>516</v>
      </c>
      <c r="AC12" s="262">
        <v>530</v>
      </c>
      <c r="AD12" s="262">
        <v>550</v>
      </c>
      <c r="AE12" s="1300"/>
      <c r="AF12" s="1178" t="s">
        <v>602</v>
      </c>
      <c r="AH12" s="161">
        <f>就業者D!AD10-就業者!S12</f>
        <v>7.1274888002449188E-2</v>
      </c>
    </row>
    <row r="13" spans="1:44" s="161" customFormat="1" ht="15" customHeight="1" x14ac:dyDescent="0.2">
      <c r="A13" s="522">
        <f t="shared" si="5"/>
        <v>8</v>
      </c>
      <c r="B13" s="159"/>
      <c r="C13" s="270" t="s">
        <v>22</v>
      </c>
      <c r="D13" s="899"/>
      <c r="E13" s="899"/>
      <c r="F13" s="899"/>
      <c r="G13" s="899"/>
      <c r="H13" s="899"/>
      <c r="I13" s="262"/>
      <c r="J13" s="262"/>
      <c r="K13" s="262"/>
      <c r="L13" s="262"/>
      <c r="M13" s="262"/>
      <c r="N13" s="262"/>
      <c r="O13" s="262"/>
      <c r="P13" s="262"/>
      <c r="Q13" s="262"/>
      <c r="R13" s="262"/>
      <c r="S13" s="262">
        <v>497462</v>
      </c>
      <c r="T13" s="262">
        <v>494103</v>
      </c>
      <c r="U13" s="262">
        <v>490983</v>
      </c>
      <c r="V13" s="262">
        <v>487901</v>
      </c>
      <c r="W13" s="262">
        <v>484887</v>
      </c>
      <c r="X13" s="262">
        <v>482839</v>
      </c>
      <c r="Y13" s="262">
        <v>480818</v>
      </c>
      <c r="Z13" s="262">
        <v>478718</v>
      </c>
      <c r="AA13" s="262">
        <v>476586</v>
      </c>
      <c r="AB13" s="262">
        <v>474608</v>
      </c>
      <c r="AC13" s="262">
        <v>471010</v>
      </c>
      <c r="AD13" s="262">
        <v>468909</v>
      </c>
      <c r="AE13" s="1300"/>
      <c r="AF13" s="1178" t="s">
        <v>601</v>
      </c>
      <c r="AH13" s="161">
        <f>就業者D!AD11-就業者!S13</f>
        <v>-0.26160471339244395</v>
      </c>
    </row>
    <row r="14" spans="1:44" s="161" customFormat="1" ht="15" customHeight="1" x14ac:dyDescent="0.2">
      <c r="A14" s="522">
        <f t="shared" si="5"/>
        <v>9</v>
      </c>
      <c r="B14" s="159"/>
      <c r="C14" s="270" t="s">
        <v>23</v>
      </c>
      <c r="D14" s="899"/>
      <c r="E14" s="899"/>
      <c r="F14" s="899"/>
      <c r="G14" s="899"/>
      <c r="H14" s="899"/>
      <c r="I14" s="262"/>
      <c r="J14" s="262"/>
      <c r="K14" s="262"/>
      <c r="L14" s="262"/>
      <c r="M14" s="262"/>
      <c r="N14" s="262"/>
      <c r="O14" s="262"/>
      <c r="P14" s="262"/>
      <c r="Q14" s="262"/>
      <c r="R14" s="262"/>
      <c r="S14" s="262">
        <v>18453</v>
      </c>
      <c r="T14" s="262">
        <v>18272</v>
      </c>
      <c r="U14" s="262">
        <v>18115</v>
      </c>
      <c r="V14" s="262">
        <v>17954</v>
      </c>
      <c r="W14" s="262">
        <v>17803</v>
      </c>
      <c r="X14" s="262">
        <v>18113</v>
      </c>
      <c r="Y14" s="262">
        <v>18444</v>
      </c>
      <c r="Z14" s="262">
        <v>18765</v>
      </c>
      <c r="AA14" s="262">
        <v>19038</v>
      </c>
      <c r="AB14" s="262">
        <v>19330</v>
      </c>
      <c r="AC14" s="262">
        <v>19271</v>
      </c>
      <c r="AD14" s="262">
        <v>19281</v>
      </c>
      <c r="AE14" s="1300"/>
      <c r="AF14" s="1178" t="s">
        <v>44</v>
      </c>
      <c r="AH14" s="161">
        <f>就業者D!AD12-就業者!S14</f>
        <v>0.13739919188810745</v>
      </c>
    </row>
    <row r="15" spans="1:44" s="161" customFormat="1" ht="15" customHeight="1" x14ac:dyDescent="0.2">
      <c r="A15" s="522">
        <f t="shared" si="5"/>
        <v>10</v>
      </c>
      <c r="B15" s="159"/>
      <c r="C15" s="270" t="s">
        <v>24</v>
      </c>
      <c r="D15" s="899"/>
      <c r="E15" s="899"/>
      <c r="F15" s="899"/>
      <c r="G15" s="899"/>
      <c r="H15" s="899"/>
      <c r="I15" s="262"/>
      <c r="J15" s="262"/>
      <c r="K15" s="262"/>
      <c r="L15" s="262"/>
      <c r="M15" s="262"/>
      <c r="N15" s="262"/>
      <c r="O15" s="262"/>
      <c r="P15" s="262"/>
      <c r="Q15" s="262"/>
      <c r="R15" s="262"/>
      <c r="S15" s="262">
        <v>152733</v>
      </c>
      <c r="T15" s="262">
        <v>150750</v>
      </c>
      <c r="U15" s="262">
        <v>148884</v>
      </c>
      <c r="V15" s="262">
        <v>147012</v>
      </c>
      <c r="W15" s="262">
        <v>145192</v>
      </c>
      <c r="X15" s="262">
        <v>143190</v>
      </c>
      <c r="Y15" s="262">
        <v>141220</v>
      </c>
      <c r="Z15" s="262">
        <v>139286</v>
      </c>
      <c r="AA15" s="262">
        <v>137383</v>
      </c>
      <c r="AB15" s="262">
        <v>135529</v>
      </c>
      <c r="AC15" s="262">
        <v>132549</v>
      </c>
      <c r="AD15" s="262">
        <v>131148</v>
      </c>
      <c r="AE15" s="1300"/>
      <c r="AF15" s="1178" t="s">
        <v>45</v>
      </c>
      <c r="AH15" s="161">
        <f>就業者D!AD13-就業者!S15</f>
        <v>-0.29713725805049762</v>
      </c>
    </row>
    <row r="16" spans="1:44" s="161" customFormat="1" ht="15" customHeight="1" x14ac:dyDescent="0.2">
      <c r="A16" s="522">
        <f t="shared" si="5"/>
        <v>11</v>
      </c>
      <c r="B16" s="159"/>
      <c r="C16" s="270" t="s">
        <v>25</v>
      </c>
      <c r="D16" s="899"/>
      <c r="E16" s="899"/>
      <c r="F16" s="899"/>
      <c r="G16" s="899"/>
      <c r="H16" s="899"/>
      <c r="I16" s="262"/>
      <c r="J16" s="262"/>
      <c r="K16" s="262"/>
      <c r="L16" s="262"/>
      <c r="M16" s="262"/>
      <c r="N16" s="262"/>
      <c r="O16" s="262"/>
      <c r="P16" s="262"/>
      <c r="Q16" s="262"/>
      <c r="R16" s="262"/>
      <c r="S16" s="262">
        <v>321094</v>
      </c>
      <c r="T16" s="262">
        <v>317073</v>
      </c>
      <c r="U16" s="262">
        <v>313078</v>
      </c>
      <c r="V16" s="262">
        <v>309193</v>
      </c>
      <c r="W16" s="262">
        <v>305476</v>
      </c>
      <c r="X16" s="262">
        <v>301268</v>
      </c>
      <c r="Y16" s="262">
        <v>297178</v>
      </c>
      <c r="Z16" s="262">
        <v>293239</v>
      </c>
      <c r="AA16" s="262">
        <v>289824</v>
      </c>
      <c r="AB16" s="262">
        <v>285932</v>
      </c>
      <c r="AC16" s="262">
        <v>285323</v>
      </c>
      <c r="AD16" s="262">
        <v>279472</v>
      </c>
      <c r="AE16" s="1300"/>
      <c r="AF16" s="1178" t="s">
        <v>599</v>
      </c>
      <c r="AH16" s="161">
        <f>就業者D!AD14-就業者!S16</f>
        <v>0.24471675214590505</v>
      </c>
    </row>
    <row r="17" spans="1:35" s="161" customFormat="1" ht="15" customHeight="1" x14ac:dyDescent="0.2">
      <c r="A17" s="522">
        <f t="shared" si="5"/>
        <v>12</v>
      </c>
      <c r="B17" s="159"/>
      <c r="C17" s="270" t="s">
        <v>26</v>
      </c>
      <c r="D17" s="899"/>
      <c r="E17" s="899"/>
      <c r="F17" s="899"/>
      <c r="G17" s="899"/>
      <c r="H17" s="899"/>
      <c r="I17" s="262"/>
      <c r="J17" s="262"/>
      <c r="K17" s="262"/>
      <c r="L17" s="262"/>
      <c r="M17" s="262"/>
      <c r="N17" s="262"/>
      <c r="O17" s="262"/>
      <c r="P17" s="262"/>
      <c r="Q17" s="262"/>
      <c r="R17" s="262"/>
      <c r="S17" s="262">
        <v>114282</v>
      </c>
      <c r="T17" s="262">
        <v>114066</v>
      </c>
      <c r="U17" s="262">
        <v>113754</v>
      </c>
      <c r="V17" s="262">
        <v>113440</v>
      </c>
      <c r="W17" s="262">
        <v>113131</v>
      </c>
      <c r="X17" s="262">
        <v>113014</v>
      </c>
      <c r="Y17" s="262">
        <v>112893</v>
      </c>
      <c r="Z17" s="262">
        <v>112711</v>
      </c>
      <c r="AA17" s="262">
        <v>112415</v>
      </c>
      <c r="AB17" s="262">
        <v>112263</v>
      </c>
      <c r="AC17" s="262">
        <v>113058</v>
      </c>
      <c r="AD17" s="262">
        <v>111923</v>
      </c>
      <c r="AE17" s="1300"/>
      <c r="AF17" s="1178" t="s">
        <v>46</v>
      </c>
      <c r="AH17" s="161">
        <f>就業者D!AD15-就業者!S17</f>
        <v>0.22181448126502801</v>
      </c>
    </row>
    <row r="18" spans="1:35" s="161" customFormat="1" ht="15" customHeight="1" x14ac:dyDescent="0.2">
      <c r="A18" s="522">
        <f t="shared" si="5"/>
        <v>13</v>
      </c>
      <c r="B18" s="159"/>
      <c r="C18" s="270" t="s">
        <v>27</v>
      </c>
      <c r="D18" s="899"/>
      <c r="E18" s="899"/>
      <c r="F18" s="899"/>
      <c r="G18" s="899"/>
      <c r="H18" s="899"/>
      <c r="I18" s="262"/>
      <c r="J18" s="262"/>
      <c r="K18" s="262"/>
      <c r="L18" s="262"/>
      <c r="M18" s="262"/>
      <c r="N18" s="262"/>
      <c r="O18" s="262"/>
      <c r="P18" s="262"/>
      <c r="Q18" s="262"/>
      <c r="R18" s="262"/>
      <c r="S18" s="262">
        <v>125729</v>
      </c>
      <c r="T18" s="262">
        <v>124760</v>
      </c>
      <c r="U18" s="262">
        <v>123926</v>
      </c>
      <c r="V18" s="262">
        <v>123186</v>
      </c>
      <c r="W18" s="262">
        <v>122440</v>
      </c>
      <c r="X18" s="262">
        <v>120584</v>
      </c>
      <c r="Y18" s="262">
        <v>118657</v>
      </c>
      <c r="Z18" s="262">
        <v>116471</v>
      </c>
      <c r="AA18" s="262">
        <v>114432</v>
      </c>
      <c r="AB18" s="262">
        <v>112988</v>
      </c>
      <c r="AC18" s="262">
        <v>110162</v>
      </c>
      <c r="AD18" s="262">
        <v>113830</v>
      </c>
      <c r="AE18" s="1300"/>
      <c r="AF18" s="1178" t="s">
        <v>47</v>
      </c>
      <c r="AH18" s="161">
        <f>就業者D!AD16-就業者!S18</f>
        <v>0.43294568950659595</v>
      </c>
    </row>
    <row r="19" spans="1:35" s="161" customFormat="1" ht="15" customHeight="1" x14ac:dyDescent="0.2">
      <c r="A19" s="522">
        <f t="shared" si="5"/>
        <v>14</v>
      </c>
      <c r="B19" s="159"/>
      <c r="C19" s="270" t="s">
        <v>28</v>
      </c>
      <c r="D19" s="899"/>
      <c r="E19" s="899"/>
      <c r="F19" s="899"/>
      <c r="G19" s="899"/>
      <c r="H19" s="899"/>
      <c r="I19" s="262"/>
      <c r="J19" s="262"/>
      <c r="K19" s="262"/>
      <c r="L19" s="262"/>
      <c r="M19" s="262"/>
      <c r="N19" s="262"/>
      <c r="O19" s="262"/>
      <c r="P19" s="262"/>
      <c r="Q19" s="262"/>
      <c r="R19" s="262"/>
      <c r="S19" s="262">
        <v>23944</v>
      </c>
      <c r="T19" s="262">
        <v>24080</v>
      </c>
      <c r="U19" s="262">
        <v>24210</v>
      </c>
      <c r="V19" s="262">
        <v>24343</v>
      </c>
      <c r="W19" s="262">
        <v>24485</v>
      </c>
      <c r="X19" s="262">
        <v>24762</v>
      </c>
      <c r="Y19" s="262">
        <v>25038</v>
      </c>
      <c r="Z19" s="262">
        <v>25309</v>
      </c>
      <c r="AA19" s="262">
        <v>25593</v>
      </c>
      <c r="AB19" s="262">
        <v>25876</v>
      </c>
      <c r="AC19" s="262">
        <v>27312</v>
      </c>
      <c r="AD19" s="262">
        <v>28750</v>
      </c>
      <c r="AE19" s="1300"/>
      <c r="AF19" s="1178" t="s">
        <v>48</v>
      </c>
      <c r="AH19" s="161">
        <f>就業者D!AD17-就業者!S19</f>
        <v>-0.39575659255206119</v>
      </c>
    </row>
    <row r="20" spans="1:35" s="161" customFormat="1" ht="15" customHeight="1" x14ac:dyDescent="0.2">
      <c r="A20" s="522">
        <f t="shared" si="5"/>
        <v>15</v>
      </c>
      <c r="B20" s="159"/>
      <c r="C20" s="270" t="s">
        <v>29</v>
      </c>
      <c r="D20" s="899"/>
      <c r="E20" s="899"/>
      <c r="F20" s="899"/>
      <c r="G20" s="899"/>
      <c r="H20" s="899"/>
      <c r="I20" s="262"/>
      <c r="J20" s="262"/>
      <c r="K20" s="262"/>
      <c r="L20" s="262"/>
      <c r="M20" s="262"/>
      <c r="N20" s="262"/>
      <c r="O20" s="262"/>
      <c r="P20" s="262"/>
      <c r="Q20" s="262"/>
      <c r="R20" s="262"/>
      <c r="S20" s="262">
        <v>40938</v>
      </c>
      <c r="T20" s="262">
        <v>40501</v>
      </c>
      <c r="U20" s="262">
        <v>40037</v>
      </c>
      <c r="V20" s="262">
        <v>39595</v>
      </c>
      <c r="W20" s="262">
        <v>39144</v>
      </c>
      <c r="X20" s="262">
        <v>38846</v>
      </c>
      <c r="Y20" s="262">
        <v>38553</v>
      </c>
      <c r="Z20" s="262">
        <v>38254</v>
      </c>
      <c r="AA20" s="262">
        <v>37865</v>
      </c>
      <c r="AB20" s="262">
        <v>37589</v>
      </c>
      <c r="AC20" s="262">
        <v>37076</v>
      </c>
      <c r="AD20" s="262">
        <v>36119</v>
      </c>
      <c r="AE20" s="1300"/>
      <c r="AF20" s="1178" t="s">
        <v>49</v>
      </c>
      <c r="AH20" s="161">
        <f>就業者D!AD18-就業者!S20</f>
        <v>0.36043350391992135</v>
      </c>
    </row>
    <row r="21" spans="1:35" s="161" customFormat="1" ht="15" customHeight="1" x14ac:dyDescent="0.2">
      <c r="A21" s="522">
        <f t="shared" si="5"/>
        <v>16</v>
      </c>
      <c r="B21" s="159"/>
      <c r="C21" s="270" t="s">
        <v>30</v>
      </c>
      <c r="D21" s="899"/>
      <c r="E21" s="899"/>
      <c r="F21" s="899"/>
      <c r="G21" s="899"/>
      <c r="H21" s="899"/>
      <c r="I21" s="262"/>
      <c r="J21" s="262"/>
      <c r="K21" s="262"/>
      <c r="L21" s="262"/>
      <c r="M21" s="262"/>
      <c r="N21" s="262"/>
      <c r="O21" s="262"/>
      <c r="P21" s="262"/>
      <c r="Q21" s="262"/>
      <c r="R21" s="262"/>
      <c r="S21" s="262">
        <v>20808</v>
      </c>
      <c r="T21" s="262">
        <v>20930</v>
      </c>
      <c r="U21" s="262">
        <v>21041</v>
      </c>
      <c r="V21" s="262">
        <v>21210</v>
      </c>
      <c r="W21" s="262">
        <v>21297</v>
      </c>
      <c r="X21" s="262">
        <v>21478</v>
      </c>
      <c r="Y21" s="262">
        <v>21779</v>
      </c>
      <c r="Z21" s="262">
        <v>21930</v>
      </c>
      <c r="AA21" s="262">
        <v>22054</v>
      </c>
      <c r="AB21" s="262">
        <v>22191</v>
      </c>
      <c r="AC21" s="262">
        <v>22206</v>
      </c>
      <c r="AD21" s="262">
        <v>21978</v>
      </c>
      <c r="AE21" s="1300"/>
      <c r="AF21" s="1178" t="s">
        <v>50</v>
      </c>
      <c r="AH21" s="161">
        <f>就業者D!AD19-就業者!S21</f>
        <v>0.31234951570513658</v>
      </c>
    </row>
    <row r="22" spans="1:35" s="161" customFormat="1" ht="15" customHeight="1" x14ac:dyDescent="0.2">
      <c r="A22" s="522">
        <f t="shared" si="5"/>
        <v>17</v>
      </c>
      <c r="B22" s="159"/>
      <c r="C22" s="270" t="s">
        <v>34</v>
      </c>
      <c r="D22" s="899"/>
      <c r="E22" s="899"/>
      <c r="F22" s="899"/>
      <c r="G22" s="899"/>
      <c r="H22" s="899"/>
      <c r="I22" s="262"/>
      <c r="J22" s="262"/>
      <c r="K22" s="262"/>
      <c r="L22" s="262"/>
      <c r="M22" s="262"/>
      <c r="N22" s="262"/>
      <c r="O22" s="262"/>
      <c r="P22" s="262"/>
      <c r="Q22" s="262"/>
      <c r="R22" s="262"/>
      <c r="S22" s="262">
        <v>119042</v>
      </c>
      <c r="T22" s="262">
        <v>119589</v>
      </c>
      <c r="U22" s="262">
        <v>120244</v>
      </c>
      <c r="V22" s="262">
        <v>120834</v>
      </c>
      <c r="W22" s="262">
        <v>121439</v>
      </c>
      <c r="X22" s="262">
        <v>122006</v>
      </c>
      <c r="Y22" s="262">
        <v>122571</v>
      </c>
      <c r="Z22" s="262">
        <v>123054</v>
      </c>
      <c r="AA22" s="262">
        <v>123613</v>
      </c>
      <c r="AB22" s="262">
        <v>124150</v>
      </c>
      <c r="AC22" s="262">
        <v>126262</v>
      </c>
      <c r="AD22" s="262">
        <v>129214</v>
      </c>
      <c r="AE22" s="1300"/>
      <c r="AF22" s="1178" t="s">
        <v>51</v>
      </c>
      <c r="AH22" s="161">
        <f>就業者D!AD20-就業者!S22</f>
        <v>-0.11138654283422511</v>
      </c>
    </row>
    <row r="23" spans="1:35" s="161" customFormat="1" ht="15" customHeight="1" x14ac:dyDescent="0.2">
      <c r="A23" s="522">
        <f t="shared" si="5"/>
        <v>18</v>
      </c>
      <c r="B23" s="159"/>
      <c r="C23" s="270" t="s">
        <v>35</v>
      </c>
      <c r="D23" s="899"/>
      <c r="E23" s="899"/>
      <c r="F23" s="899"/>
      <c r="G23" s="899"/>
      <c r="H23" s="899"/>
      <c r="I23" s="262"/>
      <c r="J23" s="262"/>
      <c r="K23" s="262"/>
      <c r="L23" s="262"/>
      <c r="M23" s="262"/>
      <c r="N23" s="262"/>
      <c r="O23" s="262"/>
      <c r="P23" s="262"/>
      <c r="Q23" s="262"/>
      <c r="R23" s="262"/>
      <c r="S23" s="262">
        <v>58156</v>
      </c>
      <c r="T23" s="262">
        <v>58149</v>
      </c>
      <c r="U23" s="262">
        <v>58173</v>
      </c>
      <c r="V23" s="262">
        <v>58198</v>
      </c>
      <c r="W23" s="262">
        <v>58248</v>
      </c>
      <c r="X23" s="262">
        <v>58265</v>
      </c>
      <c r="Y23" s="262">
        <v>58299</v>
      </c>
      <c r="Z23" s="262">
        <v>58270</v>
      </c>
      <c r="AA23" s="262">
        <v>58229</v>
      </c>
      <c r="AB23" s="262">
        <v>58182</v>
      </c>
      <c r="AC23" s="262">
        <v>58532</v>
      </c>
      <c r="AD23" s="262">
        <v>59134</v>
      </c>
      <c r="AE23" s="1300"/>
      <c r="AF23" s="1178" t="s">
        <v>52</v>
      </c>
      <c r="AH23" s="161">
        <f>就業者D!AD21-就業者!S23</f>
        <v>3.3032226507202722E-2</v>
      </c>
    </row>
    <row r="24" spans="1:35" s="161" customFormat="1" ht="15" customHeight="1" x14ac:dyDescent="0.2">
      <c r="A24" s="522">
        <f t="shared" si="5"/>
        <v>19</v>
      </c>
      <c r="B24" s="159"/>
      <c r="C24" s="270" t="s">
        <v>36</v>
      </c>
      <c r="D24" s="899"/>
      <c r="E24" s="899"/>
      <c r="F24" s="899"/>
      <c r="G24" s="899"/>
      <c r="H24" s="899"/>
      <c r="I24" s="262"/>
      <c r="J24" s="262"/>
      <c r="K24" s="262"/>
      <c r="L24" s="262"/>
      <c r="M24" s="262"/>
      <c r="N24" s="262"/>
      <c r="O24" s="262"/>
      <c r="P24" s="262"/>
      <c r="Q24" s="262"/>
      <c r="R24" s="262"/>
      <c r="S24" s="262">
        <v>62946</v>
      </c>
      <c r="T24" s="262">
        <v>63160</v>
      </c>
      <c r="U24" s="262">
        <v>63465</v>
      </c>
      <c r="V24" s="262">
        <v>63748</v>
      </c>
      <c r="W24" s="262">
        <v>63987</v>
      </c>
      <c r="X24" s="262">
        <v>64377</v>
      </c>
      <c r="Y24" s="262">
        <v>64723</v>
      </c>
      <c r="Z24" s="262">
        <v>65032</v>
      </c>
      <c r="AA24" s="262">
        <v>65284</v>
      </c>
      <c r="AB24" s="262">
        <v>65508</v>
      </c>
      <c r="AC24" s="262">
        <v>65574</v>
      </c>
      <c r="AD24" s="262">
        <v>65379</v>
      </c>
      <c r="AE24" s="1300"/>
      <c r="AF24" s="1178" t="s">
        <v>53</v>
      </c>
      <c r="AH24" s="161">
        <f>就業者D!AD22-就業者!S24</f>
        <v>2.6026479208667297E-2</v>
      </c>
    </row>
    <row r="25" spans="1:35" s="161" customFormat="1" ht="15" customHeight="1" x14ac:dyDescent="0.2">
      <c r="A25" s="522">
        <f t="shared" si="5"/>
        <v>20</v>
      </c>
      <c r="B25" s="159"/>
      <c r="C25" s="270" t="s">
        <v>37</v>
      </c>
      <c r="D25" s="899"/>
      <c r="E25" s="899"/>
      <c r="F25" s="899"/>
      <c r="G25" s="899"/>
      <c r="H25" s="899"/>
      <c r="I25" s="262"/>
      <c r="J25" s="262"/>
      <c r="K25" s="262"/>
      <c r="L25" s="262"/>
      <c r="M25" s="262"/>
      <c r="N25" s="262"/>
      <c r="O25" s="262"/>
      <c r="P25" s="262"/>
      <c r="Q25" s="262"/>
      <c r="R25" s="262"/>
      <c r="S25" s="262">
        <v>183279</v>
      </c>
      <c r="T25" s="262">
        <v>189616</v>
      </c>
      <c r="U25" s="262">
        <v>196375</v>
      </c>
      <c r="V25" s="262">
        <v>203337</v>
      </c>
      <c r="W25" s="262">
        <v>210469</v>
      </c>
      <c r="X25" s="262">
        <v>213800</v>
      </c>
      <c r="Y25" s="262">
        <v>217180</v>
      </c>
      <c r="Z25" s="262">
        <v>220187</v>
      </c>
      <c r="AA25" s="262">
        <v>223127</v>
      </c>
      <c r="AB25" s="262">
        <v>226306</v>
      </c>
      <c r="AC25" s="262">
        <v>230437</v>
      </c>
      <c r="AD25" s="262">
        <v>234154</v>
      </c>
      <c r="AE25" s="1300"/>
      <c r="AF25" s="1178" t="s">
        <v>54</v>
      </c>
      <c r="AH25" s="161">
        <f>就業者D!AD23-就業者!S25</f>
        <v>5.371655008639209E-2</v>
      </c>
    </row>
    <row r="26" spans="1:35" s="161" customFormat="1" ht="15" customHeight="1" x14ac:dyDescent="0.2">
      <c r="A26" s="522">
        <f t="shared" si="5"/>
        <v>21</v>
      </c>
      <c r="B26" s="159"/>
      <c r="C26" s="1191" t="s">
        <v>38</v>
      </c>
      <c r="D26" s="1180"/>
      <c r="E26" s="1180"/>
      <c r="F26" s="1180"/>
      <c r="G26" s="1180"/>
      <c r="H26" s="1180"/>
      <c r="I26" s="1181"/>
      <c r="J26" s="1181"/>
      <c r="K26" s="1181"/>
      <c r="L26" s="1181"/>
      <c r="M26" s="1181"/>
      <c r="N26" s="1181"/>
      <c r="O26" s="1181"/>
      <c r="P26" s="1181"/>
      <c r="Q26" s="1181"/>
      <c r="R26" s="1181"/>
      <c r="S26" s="1181">
        <v>143445</v>
      </c>
      <c r="T26" s="1181">
        <v>143130</v>
      </c>
      <c r="U26" s="1181">
        <v>143027</v>
      </c>
      <c r="V26" s="1181">
        <v>143125</v>
      </c>
      <c r="W26" s="1181">
        <v>143212</v>
      </c>
      <c r="X26" s="1181">
        <v>140598</v>
      </c>
      <c r="Y26" s="1181">
        <v>138081</v>
      </c>
      <c r="Z26" s="1181">
        <v>135261</v>
      </c>
      <c r="AA26" s="1181">
        <v>131945</v>
      </c>
      <c r="AB26" s="1181">
        <v>129600</v>
      </c>
      <c r="AC26" s="1181">
        <v>127077</v>
      </c>
      <c r="AD26" s="1181">
        <v>128551</v>
      </c>
      <c r="AE26" s="2462"/>
      <c r="AF26" s="1179" t="s">
        <v>55</v>
      </c>
      <c r="AH26" s="161">
        <f>就業者D!AD24-就業者!S26</f>
        <v>0.21772069128928706</v>
      </c>
    </row>
    <row r="27" spans="1:35" s="161" customFormat="1" ht="15" customHeight="1" x14ac:dyDescent="0.2">
      <c r="A27" s="522">
        <f t="shared" si="5"/>
        <v>22</v>
      </c>
      <c r="B27" s="159"/>
      <c r="C27" s="271" t="s">
        <v>1405</v>
      </c>
      <c r="D27" s="900"/>
      <c r="E27" s="900"/>
      <c r="F27" s="900"/>
      <c r="G27" s="900"/>
      <c r="H27" s="900"/>
      <c r="I27" s="264"/>
      <c r="J27" s="264"/>
      <c r="K27" s="264"/>
      <c r="L27" s="264"/>
      <c r="M27" s="264"/>
      <c r="N27" s="264"/>
      <c r="O27" s="264"/>
      <c r="P27" s="264"/>
      <c r="Q27" s="264"/>
      <c r="R27" s="264"/>
      <c r="S27" s="1181">
        <v>1963533</v>
      </c>
      <c r="T27" s="1181">
        <v>1957538</v>
      </c>
      <c r="U27" s="1181">
        <v>1952855</v>
      </c>
      <c r="V27" s="1181">
        <v>1948919</v>
      </c>
      <c r="W27" s="1181">
        <v>1945462</v>
      </c>
      <c r="X27" s="1181">
        <v>1936000</v>
      </c>
      <c r="Y27" s="1181">
        <v>1927070</v>
      </c>
      <c r="Z27" s="1181">
        <v>1916923</v>
      </c>
      <c r="AA27" s="1181">
        <v>1906454</v>
      </c>
      <c r="AB27" s="1181">
        <v>1898279</v>
      </c>
      <c r="AC27" s="1181">
        <v>1892704</v>
      </c>
      <c r="AD27" s="1181">
        <v>1894141</v>
      </c>
      <c r="AE27" s="2463"/>
      <c r="AF27" s="1194" t="s">
        <v>591</v>
      </c>
      <c r="AH27" s="161">
        <f>就業者D!AD25-就業者!S27</f>
        <v>0.38303110795095563</v>
      </c>
      <c r="AI27" s="161" t="s">
        <v>2097</v>
      </c>
    </row>
    <row r="28" spans="1:35" s="161" customFormat="1" ht="15" customHeight="1" x14ac:dyDescent="0.2">
      <c r="A28" s="522">
        <f t="shared" si="5"/>
        <v>23</v>
      </c>
      <c r="B28" s="159"/>
      <c r="C28" s="1192" t="s">
        <v>60</v>
      </c>
      <c r="D28" s="899"/>
      <c r="E28" s="899"/>
      <c r="F28" s="899"/>
      <c r="G28" s="899"/>
      <c r="H28" s="899"/>
      <c r="I28" s="262"/>
      <c r="J28" s="262"/>
      <c r="K28" s="262"/>
      <c r="L28" s="262"/>
      <c r="M28" s="262"/>
      <c r="N28" s="263"/>
      <c r="O28" s="263"/>
      <c r="P28" s="263"/>
      <c r="Q28" s="263"/>
      <c r="R28" s="263"/>
      <c r="S28" s="263">
        <v>1784957.1348850967</v>
      </c>
      <c r="T28" s="263">
        <v>1778291.7850578711</v>
      </c>
      <c r="U28" s="263">
        <v>1772537.3394998473</v>
      </c>
      <c r="V28" s="263">
        <v>1767202.7865217859</v>
      </c>
      <c r="W28" s="263">
        <v>1763057.0201909076</v>
      </c>
      <c r="X28" s="263">
        <v>1752674.9593371111</v>
      </c>
      <c r="Y28" s="263">
        <v>1742602.8911500052</v>
      </c>
      <c r="Z28" s="263">
        <v>1741614.242836243</v>
      </c>
      <c r="AA28" s="263">
        <v>1730229.8320853347</v>
      </c>
      <c r="AB28" s="263">
        <v>1710353.7587899675</v>
      </c>
      <c r="AC28" s="263">
        <v>1703101.4436585864</v>
      </c>
      <c r="AD28" s="263">
        <v>1702863.7640437332</v>
      </c>
      <c r="AE28" s="2464"/>
      <c r="AF28" s="1195" t="s">
        <v>1023</v>
      </c>
    </row>
    <row r="29" spans="1:35" s="161" customFormat="1" ht="15" customHeight="1" x14ac:dyDescent="0.2">
      <c r="A29" s="522">
        <f t="shared" si="5"/>
        <v>24</v>
      </c>
      <c r="C29" s="1192" t="s">
        <v>61</v>
      </c>
      <c r="D29" s="899"/>
      <c r="E29" s="899"/>
      <c r="F29" s="899"/>
      <c r="G29" s="899"/>
      <c r="H29" s="899"/>
      <c r="I29" s="262"/>
      <c r="J29" s="262"/>
      <c r="K29" s="262"/>
      <c r="L29" s="262"/>
      <c r="M29" s="262"/>
      <c r="N29" s="262"/>
      <c r="O29" s="262"/>
      <c r="P29" s="262"/>
      <c r="Q29" s="262"/>
      <c r="R29" s="262"/>
      <c r="S29" s="262">
        <v>102551.7900393973</v>
      </c>
      <c r="T29" s="262">
        <v>101740.26944725352</v>
      </c>
      <c r="U29" s="262">
        <v>101091.38174862957</v>
      </c>
      <c r="V29" s="262">
        <v>100563</v>
      </c>
      <c r="W29" s="262">
        <v>99736.2</v>
      </c>
      <c r="X29" s="262">
        <v>99124.4</v>
      </c>
      <c r="Y29" s="262">
        <v>98746.2</v>
      </c>
      <c r="Z29" s="262">
        <v>98482.599999999991</v>
      </c>
      <c r="AA29" s="262">
        <v>98227.999999999985</v>
      </c>
      <c r="AB29" s="262">
        <v>98034.799999999988</v>
      </c>
      <c r="AC29" s="262">
        <v>97904.599999999962</v>
      </c>
      <c r="AD29" s="262">
        <v>97774.399999999965</v>
      </c>
      <c r="AE29" s="1300"/>
      <c r="AF29" s="1195" t="s">
        <v>1024</v>
      </c>
    </row>
    <row r="30" spans="1:35" s="161" customFormat="1" ht="15" customHeight="1" x14ac:dyDescent="0.2">
      <c r="A30" s="522">
        <f t="shared" si="5"/>
        <v>25</v>
      </c>
      <c r="C30" s="1193" t="s">
        <v>62</v>
      </c>
      <c r="D30" s="1180"/>
      <c r="E30" s="1180"/>
      <c r="F30" s="1180"/>
      <c r="G30" s="1180"/>
      <c r="H30" s="1180"/>
      <c r="I30" s="1181"/>
      <c r="J30" s="1181"/>
      <c r="K30" s="1181"/>
      <c r="L30" s="1181"/>
      <c r="M30" s="1181"/>
      <c r="N30" s="1181"/>
      <c r="O30" s="1181"/>
      <c r="P30" s="1181"/>
      <c r="Q30" s="1181"/>
      <c r="R30" s="1181"/>
      <c r="S30" s="1181">
        <v>76024.075075505913</v>
      </c>
      <c r="T30" s="1181">
        <v>77505.945494875385</v>
      </c>
      <c r="U30" s="1181">
        <v>79226.278751523321</v>
      </c>
      <c r="V30" s="1181">
        <v>81153.213478214107</v>
      </c>
      <c r="W30" s="1181">
        <v>82668.779809092463</v>
      </c>
      <c r="X30" s="1181">
        <v>84200.640662889011</v>
      </c>
      <c r="Y30" s="1181">
        <v>85720.908849995001</v>
      </c>
      <c r="Z30" s="1181">
        <v>76826.157163757001</v>
      </c>
      <c r="AA30" s="1181">
        <v>77996.167914665246</v>
      </c>
      <c r="AB30" s="1181">
        <v>89890.441210032484</v>
      </c>
      <c r="AC30" s="1181">
        <v>91697.956341413839</v>
      </c>
      <c r="AD30" s="1181">
        <v>93502.835956266805</v>
      </c>
      <c r="AE30" s="2462"/>
      <c r="AF30" s="1196" t="s">
        <v>1025</v>
      </c>
    </row>
    <row r="31" spans="1:35" s="161" customFormat="1" ht="15" customHeight="1" x14ac:dyDescent="0.2">
      <c r="A31" s="522">
        <f t="shared" si="5"/>
        <v>26</v>
      </c>
      <c r="N31" s="1204"/>
      <c r="O31" s="1204"/>
      <c r="P31" s="1204"/>
      <c r="Q31" s="1204"/>
      <c r="R31" s="1204"/>
      <c r="S31" s="1204"/>
      <c r="T31" s="1204"/>
      <c r="U31" s="1204"/>
      <c r="V31" s="1204"/>
      <c r="W31" s="1204"/>
      <c r="X31" s="1300"/>
      <c r="Y31" s="1300"/>
      <c r="Z31" s="1300"/>
      <c r="AA31" s="1300"/>
      <c r="AB31" s="1300"/>
      <c r="AC31" s="1300"/>
      <c r="AD31" s="1300"/>
      <c r="AE31" s="1300"/>
    </row>
    <row r="32" spans="1:35" s="161" customFormat="1" ht="15" customHeight="1" x14ac:dyDescent="0.2">
      <c r="A32" s="522">
        <f t="shared" si="5"/>
        <v>27</v>
      </c>
    </row>
    <row r="33" spans="1:32" s="161" customFormat="1" ht="15" customHeight="1" x14ac:dyDescent="0.2">
      <c r="A33" s="522">
        <f t="shared" si="5"/>
        <v>28</v>
      </c>
    </row>
    <row r="34" spans="1:32" s="161" customFormat="1" ht="6" customHeight="1" x14ac:dyDescent="0.15">
      <c r="A34" s="498"/>
      <c r="C34" s="161" t="s">
        <v>1249</v>
      </c>
      <c r="S34" s="226"/>
      <c r="T34" s="226"/>
      <c r="U34" s="226"/>
    </row>
    <row r="35" spans="1:32" s="161" customFormat="1" ht="15" customHeight="1" x14ac:dyDescent="0.15">
      <c r="A35" s="498"/>
      <c r="C35" s="159" t="s">
        <v>1418</v>
      </c>
      <c r="D35" s="159"/>
      <c r="E35" s="159"/>
      <c r="F35" s="159"/>
      <c r="G35" s="159"/>
      <c r="H35" s="159"/>
      <c r="I35" s="159"/>
      <c r="J35" s="159"/>
      <c r="K35" s="159"/>
      <c r="L35" s="159"/>
      <c r="M35" s="159"/>
      <c r="N35" s="159"/>
      <c r="O35" s="159"/>
      <c r="P35" s="159"/>
      <c r="Q35" s="159"/>
      <c r="R35" s="159"/>
      <c r="S35" s="162"/>
      <c r="V35" s="162"/>
      <c r="W35" s="162"/>
      <c r="X35" s="162"/>
      <c r="Y35" s="162"/>
      <c r="Z35" s="162"/>
      <c r="AA35" s="162"/>
      <c r="AB35" s="162"/>
      <c r="AC35" s="162"/>
      <c r="AD35" s="162"/>
      <c r="AE35" s="162"/>
      <c r="AF35" s="162" t="s">
        <v>1084</v>
      </c>
    </row>
    <row r="36" spans="1:32" s="161" customFormat="1" ht="15" customHeight="1" x14ac:dyDescent="0.15">
      <c r="A36" s="498"/>
      <c r="C36" s="2828" t="s">
        <v>1417</v>
      </c>
      <c r="D36" s="895"/>
      <c r="E36" s="895"/>
      <c r="F36" s="895"/>
      <c r="G36" s="895"/>
      <c r="H36" s="896"/>
      <c r="I36" s="526"/>
      <c r="J36" s="526"/>
      <c r="K36" s="864"/>
      <c r="L36" s="526"/>
      <c r="M36" s="526"/>
      <c r="N36" s="1018"/>
      <c r="O36" s="526"/>
      <c r="P36" s="526"/>
      <c r="Q36" s="526"/>
      <c r="R36" s="526"/>
      <c r="S36" s="526" t="s">
        <v>489</v>
      </c>
      <c r="T36" s="526" t="s">
        <v>1232</v>
      </c>
      <c r="U36" s="526" t="s">
        <v>2147</v>
      </c>
      <c r="V36" s="526" t="s">
        <v>414</v>
      </c>
      <c r="W36" s="526" t="s">
        <v>168</v>
      </c>
      <c r="X36" s="526" t="s">
        <v>428</v>
      </c>
      <c r="Y36" s="526" t="s">
        <v>1668</v>
      </c>
      <c r="Z36" s="526" t="s">
        <v>1677</v>
      </c>
      <c r="AA36" s="526" t="s">
        <v>1776</v>
      </c>
      <c r="AB36" s="526" t="s">
        <v>2148</v>
      </c>
      <c r="AC36" s="526" t="s">
        <v>2149</v>
      </c>
      <c r="AD36" s="526" t="s">
        <v>2150</v>
      </c>
      <c r="AE36" s="2460"/>
      <c r="AF36" s="2828" t="s">
        <v>1416</v>
      </c>
    </row>
    <row r="37" spans="1:32" s="161" customFormat="1" ht="15" customHeight="1" x14ac:dyDescent="0.15">
      <c r="A37" s="498"/>
      <c r="C37" s="2829"/>
      <c r="D37" s="897"/>
      <c r="E37" s="897"/>
      <c r="F37" s="897"/>
      <c r="G37" s="897"/>
      <c r="H37" s="898"/>
      <c r="I37" s="527"/>
      <c r="J37" s="527"/>
      <c r="K37" s="865"/>
      <c r="L37" s="529"/>
      <c r="M37" s="527"/>
      <c r="N37" s="1019"/>
      <c r="O37" s="529"/>
      <c r="P37" s="529"/>
      <c r="Q37" s="529"/>
      <c r="R37" s="527"/>
      <c r="S37" s="529">
        <v>2011</v>
      </c>
      <c r="T37" s="529">
        <v>2012</v>
      </c>
      <c r="U37" s="529">
        <v>2013</v>
      </c>
      <c r="V37" s="529">
        <v>2014</v>
      </c>
      <c r="W37" s="529">
        <v>2015</v>
      </c>
      <c r="X37" s="529">
        <v>2016</v>
      </c>
      <c r="Y37" s="529">
        <v>2017</v>
      </c>
      <c r="Z37" s="529">
        <v>2018</v>
      </c>
      <c r="AA37" s="529">
        <v>2019</v>
      </c>
      <c r="AB37" s="529">
        <v>2020</v>
      </c>
      <c r="AC37" s="529">
        <v>2021</v>
      </c>
      <c r="AD37" s="529">
        <v>2022</v>
      </c>
      <c r="AE37" s="2461"/>
      <c r="AF37" s="2830"/>
    </row>
    <row r="38" spans="1:32" s="161" customFormat="1" ht="15" customHeight="1" x14ac:dyDescent="0.15">
      <c r="A38" s="523">
        <f>A33+1</f>
        <v>29</v>
      </c>
      <c r="C38" s="270" t="s">
        <v>17</v>
      </c>
      <c r="D38" s="901"/>
      <c r="E38" s="901"/>
      <c r="F38" s="901"/>
      <c r="G38" s="901"/>
      <c r="H38" s="901"/>
      <c r="I38" s="263"/>
      <c r="J38" s="263"/>
      <c r="K38" s="263"/>
      <c r="L38" s="263"/>
      <c r="M38" s="263"/>
      <c r="N38" s="263"/>
      <c r="O38" s="263"/>
      <c r="P38" s="263"/>
      <c r="Q38" s="263"/>
      <c r="R38" s="263"/>
      <c r="S38" s="263">
        <v>80223</v>
      </c>
      <c r="T38" s="263">
        <v>78519</v>
      </c>
      <c r="U38" s="263">
        <v>76844</v>
      </c>
      <c r="V38" s="263">
        <v>75268</v>
      </c>
      <c r="W38" s="263">
        <v>73785</v>
      </c>
      <c r="X38" s="263">
        <v>72860</v>
      </c>
      <c r="Y38" s="263">
        <v>72090</v>
      </c>
      <c r="Z38" s="263">
        <v>71329</v>
      </c>
      <c r="AA38" s="263">
        <v>70383</v>
      </c>
      <c r="AB38" s="263">
        <v>69970</v>
      </c>
      <c r="AC38" s="263">
        <v>68539</v>
      </c>
      <c r="AD38" s="263">
        <v>67941</v>
      </c>
      <c r="AE38" s="263"/>
      <c r="AF38" s="268" t="s">
        <v>43</v>
      </c>
    </row>
    <row r="39" spans="1:32" s="161" customFormat="1" ht="15" customHeight="1" x14ac:dyDescent="0.15">
      <c r="A39" s="523">
        <f>A38+1</f>
        <v>30</v>
      </c>
      <c r="C39" s="270" t="s">
        <v>18</v>
      </c>
      <c r="D39" s="901"/>
      <c r="E39" s="901"/>
      <c r="F39" s="901"/>
      <c r="G39" s="901"/>
      <c r="H39" s="901"/>
      <c r="I39" s="263"/>
      <c r="J39" s="263"/>
      <c r="K39" s="263"/>
      <c r="L39" s="263"/>
      <c r="M39" s="263"/>
      <c r="N39" s="263"/>
      <c r="O39" s="263"/>
      <c r="P39" s="263"/>
      <c r="Q39" s="263"/>
      <c r="R39" s="263"/>
      <c r="S39" s="263">
        <v>72925</v>
      </c>
      <c r="T39" s="263">
        <v>71446</v>
      </c>
      <c r="U39" s="263">
        <v>70007</v>
      </c>
      <c r="V39" s="263">
        <v>68618</v>
      </c>
      <c r="W39" s="263">
        <v>67264</v>
      </c>
      <c r="X39" s="263">
        <v>66486</v>
      </c>
      <c r="Y39" s="263">
        <v>65853</v>
      </c>
      <c r="Z39" s="263">
        <v>65221</v>
      </c>
      <c r="AA39" s="263">
        <v>64418</v>
      </c>
      <c r="AB39" s="263">
        <v>64083</v>
      </c>
      <c r="AC39" s="263">
        <v>62769</v>
      </c>
      <c r="AD39" s="263">
        <v>62208</v>
      </c>
      <c r="AE39" s="263"/>
      <c r="AF39" s="268" t="s">
        <v>605</v>
      </c>
    </row>
    <row r="40" spans="1:32" s="161" customFormat="1" ht="15" customHeight="1" x14ac:dyDescent="0.15">
      <c r="A40" s="523">
        <f t="shared" ref="A40:A63" si="6">A39+1</f>
        <v>31</v>
      </c>
      <c r="C40" s="270" t="s">
        <v>19</v>
      </c>
      <c r="D40" s="901"/>
      <c r="E40" s="901"/>
      <c r="F40" s="901"/>
      <c r="G40" s="901"/>
      <c r="H40" s="901"/>
      <c r="I40" s="263"/>
      <c r="J40" s="263"/>
      <c r="K40" s="263"/>
      <c r="L40" s="263"/>
      <c r="M40" s="263"/>
      <c r="N40" s="263"/>
      <c r="O40" s="263"/>
      <c r="P40" s="263"/>
      <c r="Q40" s="263"/>
      <c r="R40" s="263"/>
      <c r="S40" s="263">
        <v>1894</v>
      </c>
      <c r="T40" s="263">
        <v>1917</v>
      </c>
      <c r="U40" s="263">
        <v>1941</v>
      </c>
      <c r="V40" s="263">
        <v>1978</v>
      </c>
      <c r="W40" s="263">
        <v>2028</v>
      </c>
      <c r="X40" s="263">
        <v>2004</v>
      </c>
      <c r="Y40" s="263">
        <v>1979</v>
      </c>
      <c r="Z40" s="263">
        <v>1935</v>
      </c>
      <c r="AA40" s="263">
        <v>1891</v>
      </c>
      <c r="AB40" s="263">
        <v>1897</v>
      </c>
      <c r="AC40" s="263">
        <v>1858</v>
      </c>
      <c r="AD40" s="263">
        <v>1843</v>
      </c>
      <c r="AE40" s="263"/>
      <c r="AF40" s="268" t="s">
        <v>604</v>
      </c>
    </row>
    <row r="41" spans="1:32" s="161" customFormat="1" ht="15" customHeight="1" x14ac:dyDescent="0.15">
      <c r="A41" s="523">
        <f t="shared" si="6"/>
        <v>32</v>
      </c>
      <c r="C41" s="270" t="s">
        <v>20</v>
      </c>
      <c r="D41" s="901"/>
      <c r="E41" s="901"/>
      <c r="F41" s="901"/>
      <c r="G41" s="901"/>
      <c r="H41" s="901"/>
      <c r="I41" s="263"/>
      <c r="J41" s="263"/>
      <c r="K41" s="263"/>
      <c r="L41" s="263"/>
      <c r="M41" s="263"/>
      <c r="N41" s="263"/>
      <c r="O41" s="263"/>
      <c r="P41" s="263"/>
      <c r="Q41" s="263"/>
      <c r="R41" s="263"/>
      <c r="S41" s="263">
        <v>5404</v>
      </c>
      <c r="T41" s="263">
        <v>5156</v>
      </c>
      <c r="U41" s="263">
        <v>4896</v>
      </c>
      <c r="V41" s="263">
        <v>4672</v>
      </c>
      <c r="W41" s="263">
        <v>4493</v>
      </c>
      <c r="X41" s="263">
        <v>4370</v>
      </c>
      <c r="Y41" s="263">
        <v>4258</v>
      </c>
      <c r="Z41" s="263">
        <v>4173</v>
      </c>
      <c r="AA41" s="263">
        <v>4074</v>
      </c>
      <c r="AB41" s="263">
        <v>3990</v>
      </c>
      <c r="AC41" s="263">
        <v>3912</v>
      </c>
      <c r="AD41" s="263">
        <v>3890</v>
      </c>
      <c r="AE41" s="263"/>
      <c r="AF41" s="268" t="s">
        <v>603</v>
      </c>
    </row>
    <row r="42" spans="1:32" s="161" customFormat="1" ht="15" customHeight="1" x14ac:dyDescent="0.15">
      <c r="A42" s="523">
        <f t="shared" si="6"/>
        <v>33</v>
      </c>
      <c r="C42" s="270" t="s">
        <v>21</v>
      </c>
      <c r="D42" s="901"/>
      <c r="E42" s="901"/>
      <c r="F42" s="901"/>
      <c r="G42" s="901"/>
      <c r="H42" s="901"/>
      <c r="I42" s="263"/>
      <c r="J42" s="263"/>
      <c r="K42" s="263"/>
      <c r="L42" s="263"/>
      <c r="M42" s="263"/>
      <c r="N42" s="263"/>
      <c r="O42" s="263"/>
      <c r="P42" s="263"/>
      <c r="Q42" s="263"/>
      <c r="R42" s="263"/>
      <c r="S42" s="263">
        <v>775</v>
      </c>
      <c r="T42" s="263">
        <v>675</v>
      </c>
      <c r="U42" s="263">
        <v>595</v>
      </c>
      <c r="V42" s="263">
        <v>526</v>
      </c>
      <c r="W42" s="263">
        <v>470</v>
      </c>
      <c r="X42" s="263">
        <v>484</v>
      </c>
      <c r="Y42" s="263">
        <v>499</v>
      </c>
      <c r="Z42" s="263">
        <v>516</v>
      </c>
      <c r="AA42" s="263">
        <v>529</v>
      </c>
      <c r="AB42" s="263">
        <v>545</v>
      </c>
      <c r="AC42" s="263">
        <v>560</v>
      </c>
      <c r="AD42" s="263">
        <v>581</v>
      </c>
      <c r="AE42" s="263"/>
      <c r="AF42" s="268" t="s">
        <v>602</v>
      </c>
    </row>
    <row r="43" spans="1:32" s="161" customFormat="1" ht="15" customHeight="1" x14ac:dyDescent="0.15">
      <c r="A43" s="523">
        <f t="shared" si="6"/>
        <v>34</v>
      </c>
      <c r="C43" s="270" t="s">
        <v>22</v>
      </c>
      <c r="D43" s="901"/>
      <c r="E43" s="901"/>
      <c r="F43" s="901"/>
      <c r="G43" s="901"/>
      <c r="H43" s="901"/>
      <c r="I43" s="263"/>
      <c r="J43" s="263"/>
      <c r="K43" s="263"/>
      <c r="L43" s="263"/>
      <c r="M43" s="263"/>
      <c r="N43" s="263"/>
      <c r="O43" s="263"/>
      <c r="P43" s="263"/>
      <c r="Q43" s="263"/>
      <c r="R43" s="263"/>
      <c r="S43" s="263">
        <v>492335</v>
      </c>
      <c r="T43" s="263">
        <v>489022</v>
      </c>
      <c r="U43" s="263">
        <v>485942</v>
      </c>
      <c r="V43" s="263">
        <v>482899</v>
      </c>
      <c r="W43" s="263">
        <v>479921</v>
      </c>
      <c r="X43" s="263">
        <v>481264</v>
      </c>
      <c r="Y43" s="263">
        <v>482627</v>
      </c>
      <c r="Z43" s="263">
        <v>483905</v>
      </c>
      <c r="AA43" s="263">
        <v>485143</v>
      </c>
      <c r="AB43" s="263">
        <v>486530</v>
      </c>
      <c r="AC43" s="263">
        <v>482842</v>
      </c>
      <c r="AD43" s="263">
        <v>480689</v>
      </c>
      <c r="AE43" s="263"/>
      <c r="AF43" s="268" t="s">
        <v>601</v>
      </c>
    </row>
    <row r="44" spans="1:32" s="161" customFormat="1" ht="15" customHeight="1" x14ac:dyDescent="0.15">
      <c r="A44" s="523">
        <f t="shared" si="6"/>
        <v>35</v>
      </c>
      <c r="C44" s="270" t="s">
        <v>23</v>
      </c>
      <c r="D44" s="901"/>
      <c r="E44" s="901"/>
      <c r="F44" s="901"/>
      <c r="G44" s="901"/>
      <c r="H44" s="901"/>
      <c r="I44" s="263"/>
      <c r="J44" s="263"/>
      <c r="K44" s="263"/>
      <c r="L44" s="263"/>
      <c r="M44" s="263"/>
      <c r="N44" s="263"/>
      <c r="O44" s="263"/>
      <c r="P44" s="263"/>
      <c r="Q44" s="263"/>
      <c r="R44" s="263"/>
      <c r="S44" s="263">
        <v>18521</v>
      </c>
      <c r="T44" s="263">
        <v>18340</v>
      </c>
      <c r="U44" s="263">
        <v>18183</v>
      </c>
      <c r="V44" s="263">
        <v>18024</v>
      </c>
      <c r="W44" s="263">
        <v>17874</v>
      </c>
      <c r="X44" s="263">
        <v>18352</v>
      </c>
      <c r="Y44" s="263">
        <v>18857</v>
      </c>
      <c r="Z44" s="263">
        <v>19359</v>
      </c>
      <c r="AA44" s="263">
        <v>19817</v>
      </c>
      <c r="AB44" s="263">
        <v>20301</v>
      </c>
      <c r="AC44" s="263">
        <v>20239</v>
      </c>
      <c r="AD44" s="263">
        <v>20250</v>
      </c>
      <c r="AE44" s="263"/>
      <c r="AF44" s="268" t="s">
        <v>44</v>
      </c>
    </row>
    <row r="45" spans="1:32" s="161" customFormat="1" ht="15" customHeight="1" x14ac:dyDescent="0.15">
      <c r="A45" s="523">
        <f t="shared" si="6"/>
        <v>36</v>
      </c>
      <c r="C45" s="270" t="s">
        <v>24</v>
      </c>
      <c r="D45" s="901"/>
      <c r="E45" s="901"/>
      <c r="F45" s="901"/>
      <c r="G45" s="901"/>
      <c r="H45" s="901"/>
      <c r="I45" s="263"/>
      <c r="J45" s="263"/>
      <c r="K45" s="263"/>
      <c r="L45" s="263"/>
      <c r="M45" s="263"/>
      <c r="N45" s="263"/>
      <c r="O45" s="263"/>
      <c r="P45" s="263"/>
      <c r="Q45" s="263"/>
      <c r="R45" s="263"/>
      <c r="S45" s="263">
        <v>152599</v>
      </c>
      <c r="T45" s="263">
        <v>150780</v>
      </c>
      <c r="U45" s="263">
        <v>149073</v>
      </c>
      <c r="V45" s="263">
        <v>147355</v>
      </c>
      <c r="W45" s="263">
        <v>145684</v>
      </c>
      <c r="X45" s="263">
        <v>144637</v>
      </c>
      <c r="Y45" s="263">
        <v>143599</v>
      </c>
      <c r="Z45" s="263">
        <v>142577</v>
      </c>
      <c r="AA45" s="263">
        <v>141564</v>
      </c>
      <c r="AB45" s="263">
        <v>140581</v>
      </c>
      <c r="AC45" s="263">
        <v>137490</v>
      </c>
      <c r="AD45" s="263">
        <v>136036</v>
      </c>
      <c r="AE45" s="263"/>
      <c r="AF45" s="268" t="s">
        <v>45</v>
      </c>
    </row>
    <row r="46" spans="1:32" s="161" customFormat="1" ht="15" customHeight="1" x14ac:dyDescent="0.15">
      <c r="A46" s="523">
        <f t="shared" si="6"/>
        <v>37</v>
      </c>
      <c r="C46" s="270" t="s">
        <v>25</v>
      </c>
      <c r="D46" s="901"/>
      <c r="E46" s="901"/>
      <c r="F46" s="901"/>
      <c r="G46" s="901"/>
      <c r="H46" s="901"/>
      <c r="I46" s="263"/>
      <c r="J46" s="263"/>
      <c r="K46" s="263"/>
      <c r="L46" s="263"/>
      <c r="M46" s="263"/>
      <c r="N46" s="263"/>
      <c r="O46" s="263"/>
      <c r="P46" s="263"/>
      <c r="Q46" s="263"/>
      <c r="R46" s="263"/>
      <c r="S46" s="263">
        <v>322494</v>
      </c>
      <c r="T46" s="263">
        <v>318392</v>
      </c>
      <c r="U46" s="263">
        <v>314318</v>
      </c>
      <c r="V46" s="263">
        <v>310356</v>
      </c>
      <c r="W46" s="263">
        <v>306564</v>
      </c>
      <c r="X46" s="263">
        <v>304383</v>
      </c>
      <c r="Y46" s="263">
        <v>302274</v>
      </c>
      <c r="Z46" s="263">
        <v>300275</v>
      </c>
      <c r="AA46" s="263">
        <v>298776</v>
      </c>
      <c r="AB46" s="263">
        <v>296742</v>
      </c>
      <c r="AC46" s="263">
        <v>296110</v>
      </c>
      <c r="AD46" s="263">
        <v>290038</v>
      </c>
      <c r="AE46" s="263"/>
      <c r="AF46" s="268" t="s">
        <v>599</v>
      </c>
    </row>
    <row r="47" spans="1:32" s="161" customFormat="1" ht="15" customHeight="1" x14ac:dyDescent="0.15">
      <c r="A47" s="523">
        <f t="shared" si="6"/>
        <v>38</v>
      </c>
      <c r="C47" s="270" t="s">
        <v>26</v>
      </c>
      <c r="D47" s="901"/>
      <c r="E47" s="901"/>
      <c r="F47" s="901"/>
      <c r="G47" s="901"/>
      <c r="H47" s="901"/>
      <c r="I47" s="263"/>
      <c r="J47" s="263"/>
      <c r="K47" s="263"/>
      <c r="L47" s="263"/>
      <c r="M47" s="263"/>
      <c r="N47" s="263"/>
      <c r="O47" s="263"/>
      <c r="P47" s="263"/>
      <c r="Q47" s="263"/>
      <c r="R47" s="263"/>
      <c r="S47" s="263">
        <v>115039</v>
      </c>
      <c r="T47" s="263">
        <v>114813</v>
      </c>
      <c r="U47" s="263">
        <v>114491</v>
      </c>
      <c r="V47" s="263">
        <v>114164</v>
      </c>
      <c r="W47" s="263">
        <v>113840</v>
      </c>
      <c r="X47" s="263">
        <v>114489</v>
      </c>
      <c r="Y47" s="263">
        <v>115137</v>
      </c>
      <c r="Z47" s="263">
        <v>115726</v>
      </c>
      <c r="AA47" s="263">
        <v>116201</v>
      </c>
      <c r="AB47" s="263">
        <v>116827</v>
      </c>
      <c r="AC47" s="263">
        <v>117655</v>
      </c>
      <c r="AD47" s="263">
        <v>116473</v>
      </c>
      <c r="AE47" s="263"/>
      <c r="AF47" s="268" t="s">
        <v>46</v>
      </c>
    </row>
    <row r="48" spans="1:32" s="161" customFormat="1" ht="15" customHeight="1" x14ac:dyDescent="0.15">
      <c r="A48" s="523">
        <f t="shared" si="6"/>
        <v>39</v>
      </c>
      <c r="C48" s="270" t="s">
        <v>27</v>
      </c>
      <c r="D48" s="901"/>
      <c r="E48" s="901"/>
      <c r="F48" s="901"/>
      <c r="G48" s="901"/>
      <c r="H48" s="901"/>
      <c r="I48" s="263"/>
      <c r="J48" s="263"/>
      <c r="K48" s="263"/>
      <c r="L48" s="263"/>
      <c r="M48" s="263"/>
      <c r="N48" s="263"/>
      <c r="O48" s="263"/>
      <c r="P48" s="263"/>
      <c r="Q48" s="263"/>
      <c r="R48" s="263"/>
      <c r="S48" s="263">
        <v>125678</v>
      </c>
      <c r="T48" s="263">
        <v>124724</v>
      </c>
      <c r="U48" s="263">
        <v>123907</v>
      </c>
      <c r="V48" s="263">
        <v>123187</v>
      </c>
      <c r="W48" s="263">
        <v>122463</v>
      </c>
      <c r="X48" s="263">
        <v>121516</v>
      </c>
      <c r="Y48" s="263">
        <v>120477</v>
      </c>
      <c r="Z48" s="263">
        <v>119151</v>
      </c>
      <c r="AA48" s="263">
        <v>117950</v>
      </c>
      <c r="AB48" s="263">
        <v>117344</v>
      </c>
      <c r="AC48" s="263">
        <v>114409</v>
      </c>
      <c r="AD48" s="263">
        <v>118219</v>
      </c>
      <c r="AE48" s="263"/>
      <c r="AF48" s="268" t="s">
        <v>47</v>
      </c>
    </row>
    <row r="49" spans="1:32" s="161" customFormat="1" ht="15" customHeight="1" x14ac:dyDescent="0.15">
      <c r="A49" s="523">
        <f t="shared" si="6"/>
        <v>40</v>
      </c>
      <c r="C49" s="270" t="s">
        <v>28</v>
      </c>
      <c r="D49" s="901"/>
      <c r="E49" s="901"/>
      <c r="F49" s="901"/>
      <c r="G49" s="901"/>
      <c r="H49" s="901"/>
      <c r="I49" s="263"/>
      <c r="J49" s="263"/>
      <c r="K49" s="263"/>
      <c r="L49" s="263"/>
      <c r="M49" s="263"/>
      <c r="N49" s="263"/>
      <c r="O49" s="263"/>
      <c r="P49" s="263"/>
      <c r="Q49" s="263"/>
      <c r="R49" s="263"/>
      <c r="S49" s="263">
        <v>25780</v>
      </c>
      <c r="T49" s="263">
        <v>25968</v>
      </c>
      <c r="U49" s="263">
        <v>26151</v>
      </c>
      <c r="V49" s="263">
        <v>26336</v>
      </c>
      <c r="W49" s="263">
        <v>26531</v>
      </c>
      <c r="X49" s="263">
        <v>26884</v>
      </c>
      <c r="Y49" s="263">
        <v>27237</v>
      </c>
      <c r="Z49" s="263">
        <v>27585</v>
      </c>
      <c r="AA49" s="263">
        <v>27949</v>
      </c>
      <c r="AB49" s="263">
        <v>28313</v>
      </c>
      <c r="AC49" s="263">
        <v>29884</v>
      </c>
      <c r="AD49" s="263">
        <v>31457</v>
      </c>
      <c r="AE49" s="263"/>
      <c r="AF49" s="268" t="s">
        <v>48</v>
      </c>
    </row>
    <row r="50" spans="1:32" s="161" customFormat="1" ht="15" customHeight="1" x14ac:dyDescent="0.15">
      <c r="A50" s="523">
        <f t="shared" si="6"/>
        <v>41</v>
      </c>
      <c r="C50" s="267" t="s">
        <v>29</v>
      </c>
      <c r="D50" s="901"/>
      <c r="E50" s="901"/>
      <c r="F50" s="901"/>
      <c r="G50" s="901"/>
      <c r="H50" s="901"/>
      <c r="I50" s="263"/>
      <c r="J50" s="263"/>
      <c r="K50" s="263"/>
      <c r="L50" s="263"/>
      <c r="M50" s="263"/>
      <c r="N50" s="263"/>
      <c r="O50" s="263"/>
      <c r="P50" s="263"/>
      <c r="Q50" s="263"/>
      <c r="R50" s="263"/>
      <c r="S50" s="263">
        <v>40996</v>
      </c>
      <c r="T50" s="263">
        <v>40578</v>
      </c>
      <c r="U50" s="263">
        <v>40133</v>
      </c>
      <c r="V50" s="263">
        <v>39709</v>
      </c>
      <c r="W50" s="263">
        <v>39276</v>
      </c>
      <c r="X50" s="263">
        <v>39266</v>
      </c>
      <c r="Y50" s="263">
        <v>39258</v>
      </c>
      <c r="Z50" s="263">
        <v>39242</v>
      </c>
      <c r="AA50" s="263">
        <v>39132</v>
      </c>
      <c r="AB50" s="263">
        <v>39134</v>
      </c>
      <c r="AC50" s="263">
        <v>38600</v>
      </c>
      <c r="AD50" s="263">
        <v>37604</v>
      </c>
      <c r="AE50" s="263"/>
      <c r="AF50" s="268" t="s">
        <v>49</v>
      </c>
    </row>
    <row r="51" spans="1:32" s="161" customFormat="1" ht="15" customHeight="1" x14ac:dyDescent="0.15">
      <c r="A51" s="523">
        <f t="shared" si="6"/>
        <v>42</v>
      </c>
      <c r="C51" s="267" t="s">
        <v>30</v>
      </c>
      <c r="D51" s="901"/>
      <c r="E51" s="901"/>
      <c r="F51" s="901"/>
      <c r="G51" s="901"/>
      <c r="H51" s="901"/>
      <c r="I51" s="263"/>
      <c r="J51" s="263"/>
      <c r="K51" s="263"/>
      <c r="L51" s="263"/>
      <c r="M51" s="263"/>
      <c r="N51" s="263"/>
      <c r="O51" s="263"/>
      <c r="P51" s="263"/>
      <c r="Q51" s="263"/>
      <c r="R51" s="263"/>
      <c r="S51" s="263">
        <v>21018</v>
      </c>
      <c r="T51" s="263">
        <v>21108</v>
      </c>
      <c r="U51" s="263">
        <v>21189</v>
      </c>
      <c r="V51" s="263">
        <v>21329</v>
      </c>
      <c r="W51" s="263">
        <v>21388</v>
      </c>
      <c r="X51" s="263">
        <v>21701</v>
      </c>
      <c r="Y51" s="263">
        <v>22138</v>
      </c>
      <c r="Z51" s="263">
        <v>22430</v>
      </c>
      <c r="AA51" s="263">
        <v>22696</v>
      </c>
      <c r="AB51" s="263">
        <v>22977</v>
      </c>
      <c r="AC51" s="263">
        <v>22993</v>
      </c>
      <c r="AD51" s="263">
        <v>22758</v>
      </c>
      <c r="AE51" s="263"/>
      <c r="AF51" s="268" t="s">
        <v>50</v>
      </c>
    </row>
    <row r="52" spans="1:32" s="161" customFormat="1" ht="15" customHeight="1" x14ac:dyDescent="0.15">
      <c r="A52" s="523">
        <f t="shared" si="6"/>
        <v>43</v>
      </c>
      <c r="C52" s="267" t="s">
        <v>34</v>
      </c>
      <c r="D52" s="901"/>
      <c r="E52" s="901"/>
      <c r="F52" s="901"/>
      <c r="G52" s="901"/>
      <c r="H52" s="901"/>
      <c r="I52" s="263"/>
      <c r="J52" s="263"/>
      <c r="K52" s="263"/>
      <c r="L52" s="263"/>
      <c r="M52" s="263"/>
      <c r="N52" s="263"/>
      <c r="O52" s="263"/>
      <c r="P52" s="263"/>
      <c r="Q52" s="263"/>
      <c r="R52" s="263"/>
      <c r="S52" s="263">
        <v>119062</v>
      </c>
      <c r="T52" s="263">
        <v>119941</v>
      </c>
      <c r="U52" s="263">
        <v>120931</v>
      </c>
      <c r="V52" s="263">
        <v>121856</v>
      </c>
      <c r="W52" s="263">
        <v>122798</v>
      </c>
      <c r="X52" s="263">
        <v>124054</v>
      </c>
      <c r="Y52" s="263">
        <v>125316</v>
      </c>
      <c r="Z52" s="263">
        <v>126502</v>
      </c>
      <c r="AA52" s="263">
        <v>127773</v>
      </c>
      <c r="AB52" s="263">
        <v>129030</v>
      </c>
      <c r="AC52" s="263">
        <v>131225</v>
      </c>
      <c r="AD52" s="263">
        <v>134293</v>
      </c>
      <c r="AE52" s="263"/>
      <c r="AF52" s="268" t="s">
        <v>51</v>
      </c>
    </row>
    <row r="53" spans="1:32" s="161" customFormat="1" ht="15" customHeight="1" x14ac:dyDescent="0.15">
      <c r="A53" s="523">
        <f t="shared" si="6"/>
        <v>44</v>
      </c>
      <c r="C53" s="267" t="s">
        <v>35</v>
      </c>
      <c r="D53" s="901"/>
      <c r="E53" s="901"/>
      <c r="F53" s="901"/>
      <c r="G53" s="901"/>
      <c r="H53" s="901"/>
      <c r="I53" s="263"/>
      <c r="J53" s="263"/>
      <c r="K53" s="263"/>
      <c r="L53" s="263"/>
      <c r="M53" s="263"/>
      <c r="N53" s="263"/>
      <c r="O53" s="263"/>
      <c r="P53" s="263"/>
      <c r="Q53" s="263"/>
      <c r="R53" s="263"/>
      <c r="S53" s="263">
        <v>58102</v>
      </c>
      <c r="T53" s="263">
        <v>58029</v>
      </c>
      <c r="U53" s="263">
        <v>57987</v>
      </c>
      <c r="V53" s="263">
        <v>57947</v>
      </c>
      <c r="W53" s="263">
        <v>57932</v>
      </c>
      <c r="X53" s="263">
        <v>58403</v>
      </c>
      <c r="Y53" s="263">
        <v>58895</v>
      </c>
      <c r="Z53" s="263">
        <v>59328</v>
      </c>
      <c r="AA53" s="263">
        <v>59752</v>
      </c>
      <c r="AB53" s="263">
        <v>60172</v>
      </c>
      <c r="AC53" s="263">
        <v>60535</v>
      </c>
      <c r="AD53" s="263">
        <v>61157</v>
      </c>
      <c r="AE53" s="263"/>
      <c r="AF53" s="268" t="s">
        <v>52</v>
      </c>
    </row>
    <row r="54" spans="1:32" s="161" customFormat="1" ht="15" customHeight="1" x14ac:dyDescent="0.15">
      <c r="A54" s="523">
        <f t="shared" si="6"/>
        <v>45</v>
      </c>
      <c r="C54" s="267" t="s">
        <v>36</v>
      </c>
      <c r="D54" s="901"/>
      <c r="E54" s="901"/>
      <c r="F54" s="901"/>
      <c r="G54" s="901"/>
      <c r="H54" s="901"/>
      <c r="I54" s="263"/>
      <c r="J54" s="263"/>
      <c r="K54" s="263"/>
      <c r="L54" s="263"/>
      <c r="M54" s="263"/>
      <c r="N54" s="263"/>
      <c r="O54" s="263"/>
      <c r="P54" s="263"/>
      <c r="Q54" s="263"/>
      <c r="R54" s="263"/>
      <c r="S54" s="263">
        <v>63255</v>
      </c>
      <c r="T54" s="263">
        <v>63464</v>
      </c>
      <c r="U54" s="263">
        <v>63763</v>
      </c>
      <c r="V54" s="263">
        <v>64038</v>
      </c>
      <c r="W54" s="263">
        <v>64269</v>
      </c>
      <c r="X54" s="263">
        <v>65105</v>
      </c>
      <c r="Y54" s="263">
        <v>65903</v>
      </c>
      <c r="Z54" s="263">
        <v>66672</v>
      </c>
      <c r="AA54" s="263">
        <v>67388</v>
      </c>
      <c r="AB54" s="263">
        <v>68083</v>
      </c>
      <c r="AC54" s="263">
        <v>68152</v>
      </c>
      <c r="AD54" s="263">
        <v>67949</v>
      </c>
      <c r="AE54" s="263"/>
      <c r="AF54" s="268" t="s">
        <v>53</v>
      </c>
    </row>
    <row r="55" spans="1:32" s="161" customFormat="1" ht="15" customHeight="1" x14ac:dyDescent="0.15">
      <c r="A55" s="523">
        <f t="shared" si="6"/>
        <v>46</v>
      </c>
      <c r="C55" s="270" t="s">
        <v>37</v>
      </c>
      <c r="D55" s="901"/>
      <c r="E55" s="901"/>
      <c r="F55" s="901"/>
      <c r="G55" s="901"/>
      <c r="H55" s="901"/>
      <c r="I55" s="263"/>
      <c r="J55" s="263"/>
      <c r="K55" s="263"/>
      <c r="L55" s="263"/>
      <c r="M55" s="263"/>
      <c r="N55" s="263"/>
      <c r="O55" s="263"/>
      <c r="P55" s="263"/>
      <c r="Q55" s="263"/>
      <c r="R55" s="263"/>
      <c r="S55" s="263">
        <v>182890</v>
      </c>
      <c r="T55" s="263">
        <v>189047</v>
      </c>
      <c r="U55" s="263">
        <v>195613</v>
      </c>
      <c r="V55" s="263">
        <v>202368</v>
      </c>
      <c r="W55" s="263">
        <v>209281</v>
      </c>
      <c r="X55" s="263">
        <v>214168</v>
      </c>
      <c r="Y55" s="263">
        <v>219167</v>
      </c>
      <c r="Z55" s="263">
        <v>223849</v>
      </c>
      <c r="AA55" s="263">
        <v>228523</v>
      </c>
      <c r="AB55" s="263">
        <v>233498</v>
      </c>
      <c r="AC55" s="263">
        <v>237760</v>
      </c>
      <c r="AD55" s="263">
        <v>241595</v>
      </c>
      <c r="AE55" s="263"/>
      <c r="AF55" s="268" t="s">
        <v>54</v>
      </c>
    </row>
    <row r="56" spans="1:32" s="161" customFormat="1" ht="15" customHeight="1" x14ac:dyDescent="0.15">
      <c r="A56" s="523">
        <f t="shared" si="6"/>
        <v>47</v>
      </c>
      <c r="C56" s="270" t="s">
        <v>38</v>
      </c>
      <c r="D56" s="901"/>
      <c r="E56" s="901"/>
      <c r="F56" s="901"/>
      <c r="G56" s="901"/>
      <c r="H56" s="901"/>
      <c r="I56" s="263"/>
      <c r="J56" s="263"/>
      <c r="K56" s="263"/>
      <c r="L56" s="263"/>
      <c r="M56" s="263"/>
      <c r="N56" s="1201"/>
      <c r="O56" s="1201"/>
      <c r="P56" s="1201"/>
      <c r="Q56" s="1201"/>
      <c r="R56" s="1201"/>
      <c r="S56" s="1201">
        <v>144161</v>
      </c>
      <c r="T56" s="1201">
        <v>143611</v>
      </c>
      <c r="U56" s="1201">
        <v>143274</v>
      </c>
      <c r="V56" s="1201">
        <v>143141</v>
      </c>
      <c r="W56" s="1201">
        <v>142996</v>
      </c>
      <c r="X56" s="1201">
        <v>141429</v>
      </c>
      <c r="Y56" s="1201">
        <v>139924</v>
      </c>
      <c r="Z56" s="1201">
        <v>138078</v>
      </c>
      <c r="AA56" s="1201">
        <v>135691</v>
      </c>
      <c r="AB56" s="1201">
        <v>134259</v>
      </c>
      <c r="AC56" s="1201">
        <v>131645</v>
      </c>
      <c r="AD56" s="1201">
        <v>133172</v>
      </c>
      <c r="AE56" s="263"/>
      <c r="AF56" s="268" t="s">
        <v>55</v>
      </c>
    </row>
    <row r="57" spans="1:32" s="161" customFormat="1" ht="15" customHeight="1" x14ac:dyDescent="0.15">
      <c r="A57" s="523">
        <f t="shared" si="6"/>
        <v>48</v>
      </c>
      <c r="C57" s="1197" t="s">
        <v>1405</v>
      </c>
      <c r="D57" s="1198"/>
      <c r="E57" s="1198"/>
      <c r="F57" s="1198"/>
      <c r="G57" s="1198"/>
      <c r="H57" s="1198"/>
      <c r="I57" s="1199"/>
      <c r="J57" s="1199"/>
      <c r="K57" s="1199"/>
      <c r="L57" s="1199"/>
      <c r="M57" s="1199"/>
      <c r="N57" s="264"/>
      <c r="O57" s="264"/>
      <c r="P57" s="264"/>
      <c r="Q57" s="264"/>
      <c r="R57" s="264"/>
      <c r="S57" s="1201">
        <v>1962928</v>
      </c>
      <c r="T57" s="1201">
        <v>1957012</v>
      </c>
      <c r="U57" s="1201">
        <v>1952393</v>
      </c>
      <c r="V57" s="1201">
        <v>1948502</v>
      </c>
      <c r="W57" s="1201">
        <v>1945071</v>
      </c>
      <c r="X57" s="1201">
        <v>1948992</v>
      </c>
      <c r="Y57" s="1201">
        <v>1953400</v>
      </c>
      <c r="Z57" s="1201">
        <v>1956523</v>
      </c>
      <c r="AA57" s="1201">
        <v>1959267</v>
      </c>
      <c r="AB57" s="1201">
        <v>1964308</v>
      </c>
      <c r="AC57" s="1201">
        <v>1958637</v>
      </c>
      <c r="AD57" s="1201">
        <v>1960211</v>
      </c>
      <c r="AE57" s="1300"/>
      <c r="AF57" s="1200" t="s">
        <v>591</v>
      </c>
    </row>
    <row r="58" spans="1:32" s="161" customFormat="1" ht="15" customHeight="1" x14ac:dyDescent="0.15">
      <c r="A58" s="523">
        <f t="shared" si="6"/>
        <v>49</v>
      </c>
      <c r="C58" s="267" t="s">
        <v>60</v>
      </c>
      <c r="D58" s="901"/>
      <c r="E58" s="901"/>
      <c r="F58" s="901"/>
      <c r="G58" s="901"/>
      <c r="H58" s="901"/>
      <c r="I58" s="263"/>
      <c r="J58" s="263"/>
      <c r="K58" s="263"/>
      <c r="L58" s="263"/>
      <c r="M58" s="263"/>
      <c r="N58" s="263"/>
      <c r="O58" s="263"/>
      <c r="P58" s="263"/>
      <c r="Q58" s="263"/>
      <c r="R58" s="263"/>
      <c r="S58" s="263">
        <v>1783849.6397080119</v>
      </c>
      <c r="T58" s="263">
        <v>1777291.68678663</v>
      </c>
      <c r="U58" s="263">
        <v>1771629.4982324692</v>
      </c>
      <c r="V58" s="263">
        <v>1766368.3752183188</v>
      </c>
      <c r="W58" s="263">
        <v>1762279.3817747049</v>
      </c>
      <c r="X58" s="263">
        <v>1763978.6037116966</v>
      </c>
      <c r="Y58" s="263">
        <v>1765919.9940034403</v>
      </c>
      <c r="Z58" s="263">
        <v>1777089.1532091054</v>
      </c>
      <c r="AA58" s="263">
        <v>1777623.1929641785</v>
      </c>
      <c r="AB58" s="263">
        <v>1769252.9775513199</v>
      </c>
      <c r="AC58" s="263">
        <v>1761843.0805916553</v>
      </c>
      <c r="AD58" s="263">
        <v>1761680.9060093402</v>
      </c>
      <c r="AE58" s="263"/>
      <c r="AF58" s="268" t="s">
        <v>1023</v>
      </c>
    </row>
    <row r="59" spans="1:32" s="161" customFormat="1" ht="15" customHeight="1" x14ac:dyDescent="0.15">
      <c r="A59" s="523">
        <f t="shared" si="6"/>
        <v>50</v>
      </c>
      <c r="C59" s="267" t="s">
        <v>512</v>
      </c>
      <c r="D59" s="901"/>
      <c r="E59" s="901"/>
      <c r="F59" s="901"/>
      <c r="G59" s="901"/>
      <c r="H59" s="901"/>
      <c r="I59" s="263"/>
      <c r="J59" s="263"/>
      <c r="K59" s="263"/>
      <c r="L59" s="263"/>
      <c r="M59" s="263"/>
      <c r="N59" s="263"/>
      <c r="O59" s="263"/>
      <c r="P59" s="263"/>
      <c r="Q59" s="263"/>
      <c r="R59" s="263"/>
      <c r="S59" s="263">
        <v>102857.76470544793</v>
      </c>
      <c r="T59" s="263">
        <v>102020.84610996477</v>
      </c>
      <c r="U59" s="263">
        <v>101346.97869991744</v>
      </c>
      <c r="V59" s="263">
        <v>100793.88099689125</v>
      </c>
      <c r="W59" s="263">
        <v>99941.772790441973</v>
      </c>
      <c r="X59" s="263">
        <v>100051.46016979257</v>
      </c>
      <c r="Y59" s="263">
        <v>100393.78288802101</v>
      </c>
      <c r="Z59" s="263">
        <v>100852.16260770102</v>
      </c>
      <c r="AA59" s="263">
        <v>101321.09073572727</v>
      </c>
      <c r="AB59" s="263">
        <v>101853.45559058973</v>
      </c>
      <c r="AC59" s="263">
        <v>101718.19351386371</v>
      </c>
      <c r="AD59" s="263">
        <v>101582.93771519058</v>
      </c>
      <c r="AE59" s="263"/>
      <c r="AF59" s="268" t="s">
        <v>1024</v>
      </c>
    </row>
    <row r="60" spans="1:32" s="161" customFormat="1" ht="15" customHeight="1" x14ac:dyDescent="0.15">
      <c r="A60" s="523">
        <f t="shared" si="6"/>
        <v>51</v>
      </c>
      <c r="C60" s="269" t="s">
        <v>513</v>
      </c>
      <c r="D60" s="902"/>
      <c r="E60" s="902"/>
      <c r="F60" s="902"/>
      <c r="G60" s="902"/>
      <c r="H60" s="902"/>
      <c r="I60" s="265"/>
      <c r="J60" s="265"/>
      <c r="K60" s="265"/>
      <c r="L60" s="265"/>
      <c r="M60" s="265"/>
      <c r="N60" s="1201"/>
      <c r="O60" s="1201"/>
      <c r="P60" s="1201"/>
      <c r="Q60" s="1201"/>
      <c r="R60" s="1201"/>
      <c r="S60" s="1201">
        <v>76220.595586540061</v>
      </c>
      <c r="T60" s="1201">
        <v>77699.467103405172</v>
      </c>
      <c r="U60" s="1201">
        <v>79416.523067613365</v>
      </c>
      <c r="V60" s="1201">
        <v>81339.743784789825</v>
      </c>
      <c r="W60" s="1201">
        <v>82849.845434853079</v>
      </c>
      <c r="X60" s="1201">
        <v>84961.936118510886</v>
      </c>
      <c r="Y60" s="1201">
        <v>87086.223108538616</v>
      </c>
      <c r="Z60" s="1201">
        <v>78581.68418319356</v>
      </c>
      <c r="AA60" s="1201">
        <v>80322.716300094253</v>
      </c>
      <c r="AB60" s="1201">
        <v>93201.566858090417</v>
      </c>
      <c r="AC60" s="1201">
        <v>95075.725894480915</v>
      </c>
      <c r="AD60" s="1201">
        <v>96947.156275469417</v>
      </c>
      <c r="AE60" s="263"/>
      <c r="AF60" s="266" t="s">
        <v>1025</v>
      </c>
    </row>
    <row r="61" spans="1:32" s="161" customFormat="1" ht="15" customHeight="1" x14ac:dyDescent="0.15">
      <c r="A61" s="523">
        <f t="shared" si="6"/>
        <v>52</v>
      </c>
      <c r="C61" s="159"/>
      <c r="D61" s="1299"/>
      <c r="E61" s="1299"/>
      <c r="F61" s="1299"/>
      <c r="G61" s="1299"/>
      <c r="H61" s="1299"/>
      <c r="I61" s="1300"/>
      <c r="J61" s="1300"/>
      <c r="K61" s="1300"/>
      <c r="L61" s="1300"/>
      <c r="M61" s="1300"/>
      <c r="N61" s="1300"/>
      <c r="O61" s="1300"/>
      <c r="P61" s="1300"/>
      <c r="Q61" s="1300"/>
      <c r="R61" s="1300"/>
      <c r="S61" s="1300"/>
      <c r="T61" s="1300"/>
      <c r="U61" s="1300"/>
      <c r="V61" s="1300"/>
      <c r="W61" s="1300"/>
      <c r="X61" s="1300"/>
      <c r="Y61" s="1300"/>
      <c r="Z61" s="1300"/>
      <c r="AA61" s="1300"/>
      <c r="AB61" s="1300"/>
      <c r="AC61" s="1300"/>
      <c r="AD61" s="1300"/>
      <c r="AE61" s="1300"/>
      <c r="AF61" s="466"/>
    </row>
    <row r="62" spans="1:32" s="161" customFormat="1" ht="15" customHeight="1" x14ac:dyDescent="0.15">
      <c r="A62" s="523">
        <f t="shared" si="6"/>
        <v>53</v>
      </c>
      <c r="C62" s="159"/>
      <c r="D62" s="1299"/>
      <c r="E62" s="1299"/>
      <c r="F62" s="1299"/>
      <c r="G62" s="1299"/>
      <c r="H62" s="1299"/>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466"/>
    </row>
    <row r="63" spans="1:32" s="161" customFormat="1" ht="15" customHeight="1" x14ac:dyDescent="0.15">
      <c r="A63" s="523">
        <f t="shared" si="6"/>
        <v>54</v>
      </c>
      <c r="C63" s="159"/>
      <c r="D63" s="1299"/>
      <c r="E63" s="1299"/>
      <c r="F63" s="1299"/>
      <c r="G63" s="1299"/>
      <c r="H63" s="1299"/>
      <c r="I63" s="1300"/>
      <c r="J63" s="1300"/>
      <c r="K63" s="1300"/>
      <c r="L63" s="1300"/>
      <c r="M63" s="1300"/>
      <c r="N63" s="1300"/>
      <c r="O63" s="1300"/>
      <c r="P63" s="1300"/>
      <c r="Q63" s="1300"/>
      <c r="R63" s="1300"/>
      <c r="S63" s="1300"/>
      <c r="T63" s="1300"/>
      <c r="U63" s="1300"/>
      <c r="V63" s="1300"/>
      <c r="W63" s="1300"/>
      <c r="X63" s="1300"/>
      <c r="Y63" s="1300"/>
      <c r="Z63" s="1300"/>
      <c r="AA63" s="1300"/>
      <c r="AB63" s="1300"/>
      <c r="AC63" s="1300"/>
      <c r="AD63" s="1300"/>
      <c r="AE63" s="1300"/>
      <c r="AF63" s="466"/>
    </row>
    <row r="64" spans="1:32" s="161" customFormat="1" ht="20.100000000000001" customHeight="1" x14ac:dyDescent="0.15">
      <c r="A64" s="498"/>
      <c r="C64" s="287"/>
      <c r="D64" s="287"/>
      <c r="E64" s="287"/>
      <c r="F64" s="287"/>
      <c r="G64" s="287"/>
      <c r="H64" s="287"/>
      <c r="I64" s="287"/>
      <c r="J64" s="287"/>
      <c r="K64" s="287"/>
      <c r="L64" s="287"/>
      <c r="M64" s="287"/>
      <c r="N64" s="287"/>
      <c r="O64" s="287"/>
      <c r="P64" s="287"/>
      <c r="Q64" s="287"/>
      <c r="R64" s="287"/>
      <c r="S64" s="287"/>
      <c r="T64" s="287"/>
    </row>
    <row r="65" spans="1:32" s="161" customFormat="1" ht="20.100000000000001" customHeight="1" x14ac:dyDescent="0.2">
      <c r="A65" s="163"/>
      <c r="C65" s="272" t="s">
        <v>353</v>
      </c>
      <c r="S65" s="226"/>
      <c r="T65" s="226"/>
    </row>
    <row r="66" spans="1:32" s="161" customFormat="1" ht="15" customHeight="1" x14ac:dyDescent="0.2">
      <c r="A66" s="163"/>
      <c r="C66" s="159" t="s">
        <v>1419</v>
      </c>
      <c r="D66" s="159"/>
      <c r="E66" s="159"/>
      <c r="F66" s="159"/>
      <c r="G66" s="159"/>
      <c r="H66" s="159"/>
      <c r="I66" s="159"/>
      <c r="J66" s="159"/>
      <c r="K66" s="159"/>
      <c r="L66" s="159"/>
      <c r="M66" s="159"/>
      <c r="N66" s="159"/>
      <c r="O66" s="159"/>
      <c r="P66" s="159"/>
      <c r="Q66" s="159"/>
      <c r="R66" s="159"/>
      <c r="S66" s="159"/>
      <c r="T66" s="69"/>
      <c r="V66" s="162"/>
      <c r="W66" s="162"/>
      <c r="X66" s="162"/>
      <c r="Y66" s="162"/>
      <c r="Z66" s="162"/>
      <c r="AA66" s="162"/>
      <c r="AB66" s="162"/>
      <c r="AC66" s="162"/>
      <c r="AD66" s="162"/>
      <c r="AE66" s="162"/>
      <c r="AF66" s="162" t="s">
        <v>1084</v>
      </c>
    </row>
    <row r="67" spans="1:32" s="161" customFormat="1" ht="15" customHeight="1" x14ac:dyDescent="0.2">
      <c r="A67" s="163"/>
      <c r="C67" s="2826" t="s">
        <v>1417</v>
      </c>
      <c r="D67" s="895"/>
      <c r="E67" s="895"/>
      <c r="F67" s="895"/>
      <c r="G67" s="895"/>
      <c r="H67" s="896"/>
      <c r="I67" s="526"/>
      <c r="J67" s="526"/>
      <c r="K67" s="864"/>
      <c r="L67" s="526"/>
      <c r="M67" s="526"/>
      <c r="N67" s="1018"/>
      <c r="O67" s="526"/>
      <c r="P67" s="526"/>
      <c r="Q67" s="526"/>
      <c r="R67" s="526"/>
      <c r="S67" s="526" t="s">
        <v>489</v>
      </c>
      <c r="T67" s="526" t="s">
        <v>1232</v>
      </c>
      <c r="U67" s="526" t="s">
        <v>2147</v>
      </c>
      <c r="V67" s="526" t="s">
        <v>414</v>
      </c>
      <c r="W67" s="526" t="s">
        <v>168</v>
      </c>
      <c r="X67" s="526" t="s">
        <v>428</v>
      </c>
      <c r="Y67" s="526" t="s">
        <v>1668</v>
      </c>
      <c r="Z67" s="526" t="s">
        <v>1677</v>
      </c>
      <c r="AA67" s="526" t="s">
        <v>1776</v>
      </c>
      <c r="AB67" s="526" t="s">
        <v>2148</v>
      </c>
      <c r="AC67" s="526" t="s">
        <v>2149</v>
      </c>
      <c r="AD67" s="526" t="s">
        <v>2150</v>
      </c>
      <c r="AE67" s="2460"/>
      <c r="AF67" s="2828" t="s">
        <v>1416</v>
      </c>
    </row>
    <row r="68" spans="1:32" s="161" customFormat="1" ht="15" customHeight="1" x14ac:dyDescent="0.2">
      <c r="A68" s="163"/>
      <c r="C68" s="2827"/>
      <c r="D68" s="897"/>
      <c r="E68" s="897"/>
      <c r="F68" s="897"/>
      <c r="G68" s="897"/>
      <c r="H68" s="898"/>
      <c r="I68" s="527"/>
      <c r="J68" s="527"/>
      <c r="K68" s="865"/>
      <c r="L68" s="529"/>
      <c r="M68" s="527"/>
      <c r="N68" s="1019"/>
      <c r="O68" s="529"/>
      <c r="P68" s="529"/>
      <c r="Q68" s="529"/>
      <c r="R68" s="527"/>
      <c r="S68" s="529">
        <v>2011</v>
      </c>
      <c r="T68" s="529">
        <v>2012</v>
      </c>
      <c r="U68" s="529">
        <v>2013</v>
      </c>
      <c r="V68" s="529">
        <v>2014</v>
      </c>
      <c r="W68" s="529">
        <v>2015</v>
      </c>
      <c r="X68" s="529">
        <v>2016</v>
      </c>
      <c r="Y68" s="529">
        <v>2017</v>
      </c>
      <c r="Z68" s="529">
        <v>2018</v>
      </c>
      <c r="AA68" s="529">
        <v>2019</v>
      </c>
      <c r="AB68" s="529">
        <v>2020</v>
      </c>
      <c r="AC68" s="529">
        <v>2021</v>
      </c>
      <c r="AD68" s="529">
        <v>2022</v>
      </c>
      <c r="AE68" s="2461"/>
      <c r="AF68" s="2830"/>
    </row>
    <row r="69" spans="1:32" s="161" customFormat="1" ht="15" customHeight="1" x14ac:dyDescent="0.2">
      <c r="A69" s="522">
        <f>A63+1</f>
        <v>55</v>
      </c>
      <c r="C69" s="270" t="s">
        <v>17</v>
      </c>
      <c r="D69" s="899"/>
      <c r="E69" s="899"/>
      <c r="F69" s="899"/>
      <c r="G69" s="899"/>
      <c r="H69" s="899"/>
      <c r="I69" s="262"/>
      <c r="J69" s="262"/>
      <c r="K69" s="262"/>
      <c r="L69" s="262"/>
      <c r="M69" s="262"/>
      <c r="N69" s="1206"/>
      <c r="O69" s="1206"/>
      <c r="P69" s="1206"/>
      <c r="Q69" s="1206"/>
      <c r="R69" s="1206"/>
      <c r="S69" s="1206">
        <v>24928</v>
      </c>
      <c r="T69" s="1206">
        <v>24901</v>
      </c>
      <c r="U69" s="1206">
        <v>24718</v>
      </c>
      <c r="V69" s="1206">
        <v>24621</v>
      </c>
      <c r="W69" s="1207">
        <v>24599</v>
      </c>
      <c r="X69" s="1207">
        <v>24913</v>
      </c>
      <c r="Y69" s="1207">
        <v>25326</v>
      </c>
      <c r="Z69" s="1207">
        <v>25597</v>
      </c>
      <c r="AA69" s="1207">
        <v>25681</v>
      </c>
      <c r="AB69" s="1207">
        <v>26290</v>
      </c>
      <c r="AC69" s="1207">
        <v>25720</v>
      </c>
      <c r="AD69" s="1207">
        <v>25403</v>
      </c>
      <c r="AE69" s="2464"/>
      <c r="AF69" s="268" t="s">
        <v>43</v>
      </c>
    </row>
    <row r="70" spans="1:32" s="161" customFormat="1" ht="15" customHeight="1" x14ac:dyDescent="0.2">
      <c r="A70" s="522">
        <f>A69+1</f>
        <v>56</v>
      </c>
      <c r="C70" s="270" t="s">
        <v>18</v>
      </c>
      <c r="D70" s="899"/>
      <c r="E70" s="899"/>
      <c r="F70" s="899"/>
      <c r="G70" s="899"/>
      <c r="H70" s="899"/>
      <c r="I70" s="262"/>
      <c r="J70" s="262"/>
      <c r="K70" s="262"/>
      <c r="L70" s="262"/>
      <c r="M70" s="262"/>
      <c r="N70" s="262"/>
      <c r="O70" s="262"/>
      <c r="P70" s="262"/>
      <c r="Q70" s="262"/>
      <c r="R70" s="262"/>
      <c r="S70" s="262">
        <v>19987</v>
      </c>
      <c r="T70" s="262">
        <v>20028</v>
      </c>
      <c r="U70" s="262">
        <v>19955</v>
      </c>
      <c r="V70" s="262">
        <v>19936</v>
      </c>
      <c r="W70" s="1190">
        <v>19951</v>
      </c>
      <c r="X70" s="1190">
        <v>20371</v>
      </c>
      <c r="Y70" s="1190">
        <v>20883</v>
      </c>
      <c r="Z70" s="1190">
        <v>21250</v>
      </c>
      <c r="AA70" s="1190">
        <v>21450</v>
      </c>
      <c r="AB70" s="1190">
        <v>22105</v>
      </c>
      <c r="AC70" s="1190">
        <v>21622</v>
      </c>
      <c r="AD70" s="1190">
        <v>21329</v>
      </c>
      <c r="AE70" s="2464"/>
      <c r="AF70" s="268" t="s">
        <v>605</v>
      </c>
    </row>
    <row r="71" spans="1:32" s="161" customFormat="1" ht="15" customHeight="1" x14ac:dyDescent="0.2">
      <c r="A71" s="522">
        <f t="shared" ref="A71:A94" si="7">A70+1</f>
        <v>57</v>
      </c>
      <c r="C71" s="270" t="s">
        <v>19</v>
      </c>
      <c r="D71" s="899"/>
      <c r="E71" s="899"/>
      <c r="F71" s="899"/>
      <c r="G71" s="899"/>
      <c r="H71" s="899"/>
      <c r="I71" s="262"/>
      <c r="J71" s="262"/>
      <c r="K71" s="262"/>
      <c r="L71" s="262"/>
      <c r="M71" s="262"/>
      <c r="N71" s="262"/>
      <c r="O71" s="262"/>
      <c r="P71" s="262"/>
      <c r="Q71" s="262"/>
      <c r="R71" s="262"/>
      <c r="S71" s="262">
        <v>1573</v>
      </c>
      <c r="T71" s="262">
        <v>1607</v>
      </c>
      <c r="U71" s="262">
        <v>1638</v>
      </c>
      <c r="V71" s="262">
        <v>1684</v>
      </c>
      <c r="W71" s="1190">
        <v>1742</v>
      </c>
      <c r="X71" s="1190">
        <v>1716</v>
      </c>
      <c r="Y71" s="1190">
        <v>1694</v>
      </c>
      <c r="Z71" s="1190">
        <v>1652</v>
      </c>
      <c r="AA71" s="1190">
        <v>1614</v>
      </c>
      <c r="AB71" s="1190">
        <v>1623</v>
      </c>
      <c r="AC71" s="1190">
        <v>1589</v>
      </c>
      <c r="AD71" s="1190">
        <v>1574</v>
      </c>
      <c r="AE71" s="2464"/>
      <c r="AF71" s="268" t="s">
        <v>604</v>
      </c>
    </row>
    <row r="72" spans="1:32" s="161" customFormat="1" ht="15" customHeight="1" x14ac:dyDescent="0.2">
      <c r="A72" s="522">
        <f t="shared" si="7"/>
        <v>58</v>
      </c>
      <c r="C72" s="270" t="s">
        <v>20</v>
      </c>
      <c r="D72" s="899"/>
      <c r="E72" s="899"/>
      <c r="F72" s="899"/>
      <c r="G72" s="899"/>
      <c r="H72" s="899"/>
      <c r="I72" s="262"/>
      <c r="J72" s="262"/>
      <c r="K72" s="262"/>
      <c r="L72" s="262"/>
      <c r="M72" s="262"/>
      <c r="N72" s="262"/>
      <c r="O72" s="262"/>
      <c r="P72" s="262"/>
      <c r="Q72" s="262"/>
      <c r="R72" s="262"/>
      <c r="S72" s="262">
        <v>3368</v>
      </c>
      <c r="T72" s="262">
        <v>3266</v>
      </c>
      <c r="U72" s="262">
        <v>3125</v>
      </c>
      <c r="V72" s="262">
        <v>3001</v>
      </c>
      <c r="W72" s="1190">
        <v>2906</v>
      </c>
      <c r="X72" s="1190">
        <v>2826</v>
      </c>
      <c r="Y72" s="1190">
        <v>2749</v>
      </c>
      <c r="Z72" s="1190">
        <v>2695</v>
      </c>
      <c r="AA72" s="1190">
        <v>2617</v>
      </c>
      <c r="AB72" s="1190">
        <v>2562</v>
      </c>
      <c r="AC72" s="1190">
        <v>2509</v>
      </c>
      <c r="AD72" s="1190">
        <v>2500</v>
      </c>
      <c r="AE72" s="2464"/>
      <c r="AF72" s="268" t="s">
        <v>603</v>
      </c>
    </row>
    <row r="73" spans="1:32" s="161" customFormat="1" ht="15" customHeight="1" x14ac:dyDescent="0.2">
      <c r="A73" s="522">
        <f t="shared" si="7"/>
        <v>59</v>
      </c>
      <c r="C73" s="270" t="s">
        <v>21</v>
      </c>
      <c r="D73" s="899"/>
      <c r="E73" s="899"/>
      <c r="F73" s="899"/>
      <c r="G73" s="899"/>
      <c r="H73" s="899"/>
      <c r="I73" s="262"/>
      <c r="J73" s="262"/>
      <c r="K73" s="262"/>
      <c r="L73" s="262"/>
      <c r="M73" s="262"/>
      <c r="N73" s="262"/>
      <c r="O73" s="262"/>
      <c r="P73" s="262"/>
      <c r="Q73" s="262"/>
      <c r="R73" s="262"/>
      <c r="S73" s="262">
        <v>734</v>
      </c>
      <c r="T73" s="262">
        <v>643</v>
      </c>
      <c r="U73" s="262">
        <v>571</v>
      </c>
      <c r="V73" s="262">
        <v>509</v>
      </c>
      <c r="W73" s="1190">
        <v>459</v>
      </c>
      <c r="X73" s="1190">
        <v>471</v>
      </c>
      <c r="Y73" s="1190">
        <v>482</v>
      </c>
      <c r="Z73" s="1190">
        <v>496</v>
      </c>
      <c r="AA73" s="1190">
        <v>504</v>
      </c>
      <c r="AB73" s="1190">
        <v>516</v>
      </c>
      <c r="AC73" s="1190">
        <v>530</v>
      </c>
      <c r="AD73" s="1190">
        <v>550</v>
      </c>
      <c r="AE73" s="2464"/>
      <c r="AF73" s="268" t="s">
        <v>602</v>
      </c>
    </row>
    <row r="74" spans="1:32" s="161" customFormat="1" ht="15" customHeight="1" x14ac:dyDescent="0.2">
      <c r="A74" s="522">
        <f t="shared" si="7"/>
        <v>60</v>
      </c>
      <c r="C74" s="270" t="s">
        <v>22</v>
      </c>
      <c r="D74" s="899"/>
      <c r="E74" s="899"/>
      <c r="F74" s="899"/>
      <c r="G74" s="899"/>
      <c r="H74" s="899"/>
      <c r="I74" s="262"/>
      <c r="J74" s="262"/>
      <c r="K74" s="262"/>
      <c r="L74" s="262"/>
      <c r="M74" s="262"/>
      <c r="N74" s="262"/>
      <c r="O74" s="262"/>
      <c r="P74" s="262"/>
      <c r="Q74" s="262"/>
      <c r="R74" s="262"/>
      <c r="S74" s="262">
        <v>475523</v>
      </c>
      <c r="T74" s="262">
        <v>472616</v>
      </c>
      <c r="U74" s="262">
        <v>469930</v>
      </c>
      <c r="V74" s="262">
        <v>467266</v>
      </c>
      <c r="W74" s="1190">
        <v>464656</v>
      </c>
      <c r="X74" s="1190">
        <v>463487</v>
      </c>
      <c r="Y74" s="1190">
        <v>462295</v>
      </c>
      <c r="Z74" s="1190">
        <v>460977</v>
      </c>
      <c r="AA74" s="1190">
        <v>459585</v>
      </c>
      <c r="AB74" s="1190">
        <v>458305</v>
      </c>
      <c r="AC74" s="1190">
        <v>454831</v>
      </c>
      <c r="AD74" s="1190">
        <v>452804</v>
      </c>
      <c r="AE74" s="2464"/>
      <c r="AF74" s="268" t="s">
        <v>601</v>
      </c>
    </row>
    <row r="75" spans="1:32" s="161" customFormat="1" ht="15" customHeight="1" x14ac:dyDescent="0.2">
      <c r="A75" s="522">
        <f t="shared" si="7"/>
        <v>61</v>
      </c>
      <c r="C75" s="270" t="s">
        <v>23</v>
      </c>
      <c r="D75" s="899"/>
      <c r="E75" s="899"/>
      <c r="F75" s="899"/>
      <c r="G75" s="899"/>
      <c r="H75" s="899"/>
      <c r="I75" s="262"/>
      <c r="J75" s="262"/>
      <c r="K75" s="262"/>
      <c r="L75" s="262"/>
      <c r="M75" s="262"/>
      <c r="N75" s="262"/>
      <c r="O75" s="262"/>
      <c r="P75" s="262"/>
      <c r="Q75" s="262"/>
      <c r="R75" s="262"/>
      <c r="S75" s="262">
        <v>18159</v>
      </c>
      <c r="T75" s="262">
        <v>18005</v>
      </c>
      <c r="U75" s="262">
        <v>17872</v>
      </c>
      <c r="V75" s="262">
        <v>17734</v>
      </c>
      <c r="W75" s="1190">
        <v>17602</v>
      </c>
      <c r="X75" s="1190">
        <v>17911</v>
      </c>
      <c r="Y75" s="1190">
        <v>18240</v>
      </c>
      <c r="Z75" s="1190">
        <v>18559</v>
      </c>
      <c r="AA75" s="1190">
        <v>18830</v>
      </c>
      <c r="AB75" s="1190">
        <v>19120</v>
      </c>
      <c r="AC75" s="1190">
        <v>19061</v>
      </c>
      <c r="AD75" s="1190">
        <v>19071</v>
      </c>
      <c r="AE75" s="2464"/>
      <c r="AF75" s="268" t="s">
        <v>44</v>
      </c>
    </row>
    <row r="76" spans="1:32" s="161" customFormat="1" ht="15" customHeight="1" x14ac:dyDescent="0.2">
      <c r="A76" s="522">
        <f t="shared" si="7"/>
        <v>62</v>
      </c>
      <c r="C76" s="270" t="s">
        <v>24</v>
      </c>
      <c r="D76" s="899"/>
      <c r="E76" s="899"/>
      <c r="F76" s="899"/>
      <c r="G76" s="899"/>
      <c r="H76" s="899"/>
      <c r="I76" s="262"/>
      <c r="J76" s="262"/>
      <c r="K76" s="262"/>
      <c r="L76" s="262"/>
      <c r="M76" s="262"/>
      <c r="N76" s="262"/>
      <c r="O76" s="262"/>
      <c r="P76" s="262"/>
      <c r="Q76" s="262"/>
      <c r="R76" s="262"/>
      <c r="S76" s="262">
        <v>113983</v>
      </c>
      <c r="T76" s="262">
        <v>112450</v>
      </c>
      <c r="U76" s="262">
        <v>111021</v>
      </c>
      <c r="V76" s="262">
        <v>109574</v>
      </c>
      <c r="W76" s="1190">
        <v>108167</v>
      </c>
      <c r="X76" s="1190">
        <v>106873</v>
      </c>
      <c r="Y76" s="1190">
        <v>105596</v>
      </c>
      <c r="Z76" s="1190">
        <v>104342</v>
      </c>
      <c r="AA76" s="1190">
        <v>103107</v>
      </c>
      <c r="AB76" s="1190">
        <v>101907</v>
      </c>
      <c r="AC76" s="1190">
        <v>99673</v>
      </c>
      <c r="AD76" s="1190">
        <v>98620</v>
      </c>
      <c r="AE76" s="2464"/>
      <c r="AF76" s="268" t="s">
        <v>45</v>
      </c>
    </row>
    <row r="77" spans="1:32" s="161" customFormat="1" ht="15" customHeight="1" x14ac:dyDescent="0.2">
      <c r="A77" s="522">
        <f t="shared" si="7"/>
        <v>63</v>
      </c>
      <c r="C77" s="270" t="s">
        <v>25</v>
      </c>
      <c r="D77" s="899"/>
      <c r="E77" s="899"/>
      <c r="F77" s="899"/>
      <c r="G77" s="899"/>
      <c r="H77" s="899"/>
      <c r="I77" s="262"/>
      <c r="J77" s="262"/>
      <c r="K77" s="262"/>
      <c r="L77" s="262"/>
      <c r="M77" s="262"/>
      <c r="N77" s="262"/>
      <c r="O77" s="262"/>
      <c r="P77" s="262"/>
      <c r="Q77" s="262"/>
      <c r="R77" s="262"/>
      <c r="S77" s="262">
        <v>280568</v>
      </c>
      <c r="T77" s="262">
        <v>278088</v>
      </c>
      <c r="U77" s="262">
        <v>275574</v>
      </c>
      <c r="V77" s="262">
        <v>273115</v>
      </c>
      <c r="W77" s="1190">
        <v>270768</v>
      </c>
      <c r="X77" s="1190">
        <v>268521</v>
      </c>
      <c r="Y77" s="1190">
        <v>266275</v>
      </c>
      <c r="Z77" s="1190">
        <v>264072</v>
      </c>
      <c r="AA77" s="1190">
        <v>262292</v>
      </c>
      <c r="AB77" s="1190">
        <v>259939</v>
      </c>
      <c r="AC77" s="1190">
        <v>259385</v>
      </c>
      <c r="AD77" s="1190">
        <v>254082</v>
      </c>
      <c r="AE77" s="2464"/>
      <c r="AF77" s="268" t="s">
        <v>599</v>
      </c>
    </row>
    <row r="78" spans="1:32" s="161" customFormat="1" ht="15" customHeight="1" x14ac:dyDescent="0.2">
      <c r="A78" s="522">
        <f t="shared" si="7"/>
        <v>64</v>
      </c>
      <c r="C78" s="270" t="s">
        <v>26</v>
      </c>
      <c r="D78" s="899"/>
      <c r="E78" s="899"/>
      <c r="F78" s="899"/>
      <c r="G78" s="899"/>
      <c r="H78" s="899"/>
      <c r="I78" s="262"/>
      <c r="J78" s="262"/>
      <c r="K78" s="262"/>
      <c r="L78" s="262"/>
      <c r="M78" s="262"/>
      <c r="N78" s="262"/>
      <c r="O78" s="262"/>
      <c r="P78" s="262"/>
      <c r="Q78" s="262"/>
      <c r="R78" s="262"/>
      <c r="S78" s="262">
        <v>110040</v>
      </c>
      <c r="T78" s="262">
        <v>110047</v>
      </c>
      <c r="U78" s="262">
        <v>109947</v>
      </c>
      <c r="V78" s="262">
        <v>109833</v>
      </c>
      <c r="W78" s="1190">
        <v>109712</v>
      </c>
      <c r="X78" s="1190">
        <v>109595</v>
      </c>
      <c r="Y78" s="1190">
        <v>109471</v>
      </c>
      <c r="Z78" s="1190">
        <v>109283</v>
      </c>
      <c r="AA78" s="1190">
        <v>108978</v>
      </c>
      <c r="AB78" s="1190">
        <v>108816</v>
      </c>
      <c r="AC78" s="1190">
        <v>109586</v>
      </c>
      <c r="AD78" s="1190">
        <v>108487</v>
      </c>
      <c r="AE78" s="2464"/>
      <c r="AF78" s="268" t="s">
        <v>46</v>
      </c>
    </row>
    <row r="79" spans="1:32" s="161" customFormat="1" ht="15" customHeight="1" x14ac:dyDescent="0.2">
      <c r="A79" s="522">
        <f t="shared" si="7"/>
        <v>65</v>
      </c>
      <c r="C79" s="270" t="s">
        <v>27</v>
      </c>
      <c r="D79" s="899"/>
      <c r="E79" s="899"/>
      <c r="F79" s="899"/>
      <c r="G79" s="899"/>
      <c r="H79" s="899"/>
      <c r="I79" s="262"/>
      <c r="J79" s="262"/>
      <c r="K79" s="262"/>
      <c r="L79" s="262"/>
      <c r="M79" s="262"/>
      <c r="N79" s="262"/>
      <c r="O79" s="262"/>
      <c r="P79" s="262"/>
      <c r="Q79" s="262"/>
      <c r="R79" s="262"/>
      <c r="S79" s="262">
        <v>101361</v>
      </c>
      <c r="T79" s="262">
        <v>101163</v>
      </c>
      <c r="U79" s="262">
        <v>101074</v>
      </c>
      <c r="V79" s="262">
        <v>101055</v>
      </c>
      <c r="W79" s="1190">
        <v>101007</v>
      </c>
      <c r="X79" s="1190">
        <v>99712</v>
      </c>
      <c r="Y79" s="1190">
        <v>98332</v>
      </c>
      <c r="Z79" s="1190">
        <v>96679</v>
      </c>
      <c r="AA79" s="1190">
        <v>95157</v>
      </c>
      <c r="AB79" s="1190">
        <v>94217</v>
      </c>
      <c r="AC79" s="1190">
        <v>91881</v>
      </c>
      <c r="AD79" s="1190">
        <v>94909</v>
      </c>
      <c r="AE79" s="2464"/>
      <c r="AF79" s="268" t="s">
        <v>47</v>
      </c>
    </row>
    <row r="80" spans="1:32" s="161" customFormat="1" ht="15" customHeight="1" x14ac:dyDescent="0.2">
      <c r="A80" s="522">
        <f t="shared" si="7"/>
        <v>66</v>
      </c>
      <c r="C80" s="270" t="s">
        <v>28</v>
      </c>
      <c r="D80" s="899"/>
      <c r="E80" s="899"/>
      <c r="F80" s="899"/>
      <c r="G80" s="899"/>
      <c r="H80" s="899"/>
      <c r="I80" s="262"/>
      <c r="J80" s="262"/>
      <c r="K80" s="262"/>
      <c r="L80" s="262"/>
      <c r="M80" s="262"/>
      <c r="N80" s="262"/>
      <c r="O80" s="262"/>
      <c r="P80" s="262"/>
      <c r="Q80" s="262"/>
      <c r="R80" s="262"/>
      <c r="S80" s="262">
        <v>22648</v>
      </c>
      <c r="T80" s="262">
        <v>22783</v>
      </c>
      <c r="U80" s="262">
        <v>22910</v>
      </c>
      <c r="V80" s="262">
        <v>23038</v>
      </c>
      <c r="W80" s="1190">
        <v>23174</v>
      </c>
      <c r="X80" s="1190">
        <v>23352</v>
      </c>
      <c r="Y80" s="1190">
        <v>23522</v>
      </c>
      <c r="Z80" s="1190">
        <v>23678</v>
      </c>
      <c r="AA80" s="1190">
        <v>23838</v>
      </c>
      <c r="AB80" s="1190">
        <v>23987</v>
      </c>
      <c r="AC80" s="1190">
        <v>25317</v>
      </c>
      <c r="AD80" s="1190">
        <v>26648</v>
      </c>
      <c r="AE80" s="2464"/>
      <c r="AF80" s="268" t="s">
        <v>48</v>
      </c>
    </row>
    <row r="81" spans="1:32" s="161" customFormat="1" ht="15" customHeight="1" x14ac:dyDescent="0.2">
      <c r="A81" s="522">
        <f t="shared" si="7"/>
        <v>67</v>
      </c>
      <c r="C81" s="267" t="s">
        <v>29</v>
      </c>
      <c r="D81" s="901"/>
      <c r="E81" s="901"/>
      <c r="F81" s="901"/>
      <c r="G81" s="901"/>
      <c r="H81" s="901"/>
      <c r="I81" s="263"/>
      <c r="J81" s="263"/>
      <c r="K81" s="263"/>
      <c r="L81" s="263"/>
      <c r="M81" s="263"/>
      <c r="N81" s="262"/>
      <c r="O81" s="262"/>
      <c r="P81" s="262"/>
      <c r="Q81" s="262"/>
      <c r="R81" s="262"/>
      <c r="S81" s="262">
        <v>39330</v>
      </c>
      <c r="T81" s="262">
        <v>38985</v>
      </c>
      <c r="U81" s="262">
        <v>38607</v>
      </c>
      <c r="V81" s="262">
        <v>38243</v>
      </c>
      <c r="W81" s="1190">
        <v>37864</v>
      </c>
      <c r="X81" s="1190">
        <v>37595</v>
      </c>
      <c r="Y81" s="1190">
        <v>37329</v>
      </c>
      <c r="Z81" s="1190">
        <v>37055</v>
      </c>
      <c r="AA81" s="1190">
        <v>36692</v>
      </c>
      <c r="AB81" s="1190">
        <v>36440</v>
      </c>
      <c r="AC81" s="1190">
        <v>35943</v>
      </c>
      <c r="AD81" s="1190">
        <v>35015</v>
      </c>
      <c r="AE81" s="2464"/>
      <c r="AF81" s="268" t="s">
        <v>49</v>
      </c>
    </row>
    <row r="82" spans="1:32" s="161" customFormat="1" ht="15" customHeight="1" x14ac:dyDescent="0.2">
      <c r="A82" s="522">
        <f t="shared" si="7"/>
        <v>68</v>
      </c>
      <c r="C82" s="267" t="s">
        <v>30</v>
      </c>
      <c r="D82" s="901"/>
      <c r="E82" s="901"/>
      <c r="F82" s="901"/>
      <c r="G82" s="901"/>
      <c r="H82" s="901"/>
      <c r="I82" s="263"/>
      <c r="J82" s="263"/>
      <c r="K82" s="263"/>
      <c r="L82" s="263"/>
      <c r="M82" s="263"/>
      <c r="N82" s="262"/>
      <c r="O82" s="262"/>
      <c r="P82" s="262"/>
      <c r="Q82" s="262"/>
      <c r="R82" s="262"/>
      <c r="S82" s="262">
        <v>15733</v>
      </c>
      <c r="T82" s="262">
        <v>15881</v>
      </c>
      <c r="U82" s="262">
        <v>16017</v>
      </c>
      <c r="V82" s="262">
        <v>16212</v>
      </c>
      <c r="W82" s="1190">
        <v>16324</v>
      </c>
      <c r="X82" s="1190">
        <v>16477</v>
      </c>
      <c r="Y82" s="1190">
        <v>16751</v>
      </c>
      <c r="Z82" s="1190">
        <v>16874</v>
      </c>
      <c r="AA82" s="1190">
        <v>16968</v>
      </c>
      <c r="AB82" s="1190">
        <v>17075</v>
      </c>
      <c r="AC82" s="1190">
        <v>17079</v>
      </c>
      <c r="AD82" s="1190">
        <v>16915</v>
      </c>
      <c r="AE82" s="2464"/>
      <c r="AF82" s="268" t="s">
        <v>50</v>
      </c>
    </row>
    <row r="83" spans="1:32" s="161" customFormat="1" ht="15" customHeight="1" x14ac:dyDescent="0.2">
      <c r="A83" s="522">
        <f t="shared" si="7"/>
        <v>69</v>
      </c>
      <c r="C83" s="267" t="s">
        <v>34</v>
      </c>
      <c r="D83" s="901"/>
      <c r="E83" s="901"/>
      <c r="F83" s="901"/>
      <c r="G83" s="901"/>
      <c r="H83" s="901"/>
      <c r="I83" s="263"/>
      <c r="J83" s="263"/>
      <c r="K83" s="263"/>
      <c r="L83" s="263"/>
      <c r="M83" s="263"/>
      <c r="N83" s="262"/>
      <c r="O83" s="262"/>
      <c r="P83" s="262"/>
      <c r="Q83" s="262"/>
      <c r="R83" s="262"/>
      <c r="S83" s="262">
        <v>98298</v>
      </c>
      <c r="T83" s="262">
        <v>98792</v>
      </c>
      <c r="U83" s="262">
        <v>99393</v>
      </c>
      <c r="V83" s="262">
        <v>99927</v>
      </c>
      <c r="W83" s="1190">
        <v>100475</v>
      </c>
      <c r="X83" s="1190">
        <v>100829</v>
      </c>
      <c r="Y83" s="1190">
        <v>101153</v>
      </c>
      <c r="Z83" s="1190">
        <v>101369</v>
      </c>
      <c r="AA83" s="1190">
        <v>101637</v>
      </c>
      <c r="AB83" s="1190">
        <v>101862</v>
      </c>
      <c r="AC83" s="1190">
        <v>103574</v>
      </c>
      <c r="AD83" s="1190">
        <v>105998</v>
      </c>
      <c r="AE83" s="2464"/>
      <c r="AF83" s="268" t="s">
        <v>51</v>
      </c>
    </row>
    <row r="84" spans="1:32" s="161" customFormat="1" ht="15" customHeight="1" x14ac:dyDescent="0.2">
      <c r="A84" s="522">
        <f t="shared" si="7"/>
        <v>70</v>
      </c>
      <c r="C84" s="267" t="s">
        <v>35</v>
      </c>
      <c r="D84" s="901"/>
      <c r="E84" s="901"/>
      <c r="F84" s="901"/>
      <c r="G84" s="901"/>
      <c r="H84" s="901"/>
      <c r="I84" s="263"/>
      <c r="J84" s="263"/>
      <c r="K84" s="263"/>
      <c r="L84" s="263"/>
      <c r="M84" s="263"/>
      <c r="N84" s="262"/>
      <c r="O84" s="262"/>
      <c r="P84" s="262"/>
      <c r="Q84" s="262"/>
      <c r="R84" s="262"/>
      <c r="S84" s="262">
        <v>58156</v>
      </c>
      <c r="T84" s="262">
        <v>58149</v>
      </c>
      <c r="U84" s="262">
        <v>58173</v>
      </c>
      <c r="V84" s="262">
        <v>58198</v>
      </c>
      <c r="W84" s="1190">
        <v>58248</v>
      </c>
      <c r="X84" s="1190">
        <v>58265</v>
      </c>
      <c r="Y84" s="1190">
        <v>58299</v>
      </c>
      <c r="Z84" s="1190">
        <v>58270</v>
      </c>
      <c r="AA84" s="1190">
        <v>58229</v>
      </c>
      <c r="AB84" s="1190">
        <v>58182</v>
      </c>
      <c r="AC84" s="1190">
        <v>58532</v>
      </c>
      <c r="AD84" s="1190">
        <v>59134</v>
      </c>
      <c r="AE84" s="2464"/>
      <c r="AF84" s="268" t="s">
        <v>52</v>
      </c>
    </row>
    <row r="85" spans="1:32" s="161" customFormat="1" ht="15" customHeight="1" x14ac:dyDescent="0.2">
      <c r="A85" s="522">
        <f t="shared" si="7"/>
        <v>71</v>
      </c>
      <c r="C85" s="267" t="s">
        <v>36</v>
      </c>
      <c r="D85" s="901"/>
      <c r="E85" s="901"/>
      <c r="F85" s="901"/>
      <c r="G85" s="901"/>
      <c r="H85" s="901"/>
      <c r="I85" s="263"/>
      <c r="J85" s="263"/>
      <c r="K85" s="263"/>
      <c r="L85" s="263"/>
      <c r="M85" s="263"/>
      <c r="N85" s="262"/>
      <c r="O85" s="262"/>
      <c r="P85" s="262"/>
      <c r="Q85" s="262"/>
      <c r="R85" s="262"/>
      <c r="S85" s="262">
        <v>62860</v>
      </c>
      <c r="T85" s="262">
        <v>63060</v>
      </c>
      <c r="U85" s="262">
        <v>63350</v>
      </c>
      <c r="V85" s="262">
        <v>63613</v>
      </c>
      <c r="W85" s="1190">
        <v>63831</v>
      </c>
      <c r="X85" s="1190">
        <v>64219</v>
      </c>
      <c r="Y85" s="1190">
        <v>64563</v>
      </c>
      <c r="Z85" s="1190">
        <v>64870</v>
      </c>
      <c r="AA85" s="1190">
        <v>65119</v>
      </c>
      <c r="AB85" s="1190">
        <v>65341</v>
      </c>
      <c r="AC85" s="1190">
        <v>65407</v>
      </c>
      <c r="AD85" s="1190">
        <v>65212</v>
      </c>
      <c r="AE85" s="2464"/>
      <c r="AF85" s="268" t="s">
        <v>53</v>
      </c>
    </row>
    <row r="86" spans="1:32" s="161" customFormat="1" ht="15" customHeight="1" x14ac:dyDescent="0.2">
      <c r="A86" s="522">
        <f t="shared" si="7"/>
        <v>72</v>
      </c>
      <c r="C86" s="270" t="s">
        <v>37</v>
      </c>
      <c r="D86" s="899"/>
      <c r="E86" s="899"/>
      <c r="F86" s="899"/>
      <c r="G86" s="899"/>
      <c r="H86" s="899"/>
      <c r="I86" s="262"/>
      <c r="J86" s="262"/>
      <c r="K86" s="262"/>
      <c r="L86" s="262"/>
      <c r="M86" s="262"/>
      <c r="N86" s="262"/>
      <c r="O86" s="262"/>
      <c r="P86" s="262"/>
      <c r="Q86" s="262"/>
      <c r="R86" s="262"/>
      <c r="S86" s="262">
        <v>172914</v>
      </c>
      <c r="T86" s="262">
        <v>179071</v>
      </c>
      <c r="U86" s="262">
        <v>185646</v>
      </c>
      <c r="V86" s="262">
        <v>192420</v>
      </c>
      <c r="W86" s="1190">
        <v>199361</v>
      </c>
      <c r="X86" s="1190">
        <v>202835</v>
      </c>
      <c r="Y86" s="1190">
        <v>206357</v>
      </c>
      <c r="Z86" s="1190">
        <v>209502</v>
      </c>
      <c r="AA86" s="1190">
        <v>212580</v>
      </c>
      <c r="AB86" s="1190">
        <v>215893</v>
      </c>
      <c r="AC86" s="1190">
        <v>219829</v>
      </c>
      <c r="AD86" s="1190">
        <v>223371</v>
      </c>
      <c r="AE86" s="2464"/>
      <c r="AF86" s="268" t="s">
        <v>54</v>
      </c>
    </row>
    <row r="87" spans="1:32" s="161" customFormat="1" ht="15" customHeight="1" x14ac:dyDescent="0.2">
      <c r="A87" s="522">
        <f t="shared" si="7"/>
        <v>73</v>
      </c>
      <c r="C87" s="270" t="s">
        <v>38</v>
      </c>
      <c r="D87" s="899"/>
      <c r="E87" s="899"/>
      <c r="F87" s="899"/>
      <c r="G87" s="899"/>
      <c r="H87" s="899"/>
      <c r="I87" s="262"/>
      <c r="J87" s="262"/>
      <c r="K87" s="262"/>
      <c r="L87" s="262"/>
      <c r="M87" s="262"/>
      <c r="N87" s="1181"/>
      <c r="O87" s="1181"/>
      <c r="P87" s="1181"/>
      <c r="Q87" s="1181"/>
      <c r="R87" s="1181"/>
      <c r="S87" s="1181">
        <v>109447</v>
      </c>
      <c r="T87" s="1181">
        <v>109379</v>
      </c>
      <c r="U87" s="1181">
        <v>109407</v>
      </c>
      <c r="V87" s="1181">
        <v>109570</v>
      </c>
      <c r="W87" s="1182">
        <v>109681</v>
      </c>
      <c r="X87" s="1182">
        <v>107225</v>
      </c>
      <c r="Y87" s="1182">
        <v>104860</v>
      </c>
      <c r="Z87" s="1182">
        <v>102187</v>
      </c>
      <c r="AA87" s="1182">
        <v>99013</v>
      </c>
      <c r="AB87" s="1182">
        <v>96805</v>
      </c>
      <c r="AC87" s="1182">
        <v>94938</v>
      </c>
      <c r="AD87" s="1182">
        <v>96041</v>
      </c>
      <c r="AE87" s="2464"/>
      <c r="AF87" s="268" t="s">
        <v>55</v>
      </c>
    </row>
    <row r="88" spans="1:32" s="161" customFormat="1" ht="15" customHeight="1" x14ac:dyDescent="0.2">
      <c r="A88" s="522">
        <f t="shared" si="7"/>
        <v>74</v>
      </c>
      <c r="C88" s="1197" t="s">
        <v>1405</v>
      </c>
      <c r="D88" s="1205"/>
      <c r="E88" s="1205"/>
      <c r="F88" s="1205"/>
      <c r="G88" s="1205"/>
      <c r="H88" s="1205"/>
      <c r="I88" s="1202"/>
      <c r="J88" s="1202"/>
      <c r="K88" s="1202"/>
      <c r="L88" s="1202"/>
      <c r="M88" s="1202"/>
      <c r="N88" s="264"/>
      <c r="O88" s="264"/>
      <c r="P88" s="264"/>
      <c r="Q88" s="264"/>
      <c r="R88" s="264"/>
      <c r="S88" s="1181">
        <v>1704684</v>
      </c>
      <c r="T88" s="1181">
        <v>1704011</v>
      </c>
      <c r="U88" s="1181">
        <v>1704209</v>
      </c>
      <c r="V88" s="1181">
        <v>1704927</v>
      </c>
      <c r="W88" s="1182">
        <v>1705929</v>
      </c>
      <c r="X88" s="1182">
        <v>1702279</v>
      </c>
      <c r="Y88" s="1182">
        <v>1698851</v>
      </c>
      <c r="Z88" s="1182">
        <v>1693810</v>
      </c>
      <c r="AA88" s="1182">
        <v>1688211</v>
      </c>
      <c r="AB88" s="1182">
        <v>1684695</v>
      </c>
      <c r="AC88" s="1182">
        <v>1681285</v>
      </c>
      <c r="AD88" s="1182">
        <v>1682258</v>
      </c>
      <c r="AE88" s="1300"/>
      <c r="AF88" s="1200" t="s">
        <v>591</v>
      </c>
    </row>
    <row r="89" spans="1:32" s="161" customFormat="1" ht="15" customHeight="1" x14ac:dyDescent="0.2">
      <c r="A89" s="522">
        <f t="shared" si="7"/>
        <v>75</v>
      </c>
      <c r="C89" s="267" t="s">
        <v>60</v>
      </c>
      <c r="D89" s="899"/>
      <c r="E89" s="899"/>
      <c r="F89" s="899"/>
      <c r="G89" s="899"/>
      <c r="H89" s="899"/>
      <c r="I89" s="262"/>
      <c r="J89" s="262"/>
      <c r="K89" s="262"/>
      <c r="L89" s="262"/>
      <c r="M89" s="262"/>
      <c r="N89" s="263"/>
      <c r="O89" s="263"/>
      <c r="P89" s="263"/>
      <c r="Q89" s="263"/>
      <c r="R89" s="263"/>
      <c r="S89" s="263">
        <v>1526297.0681946962</v>
      </c>
      <c r="T89" s="263">
        <v>1524949.012634499</v>
      </c>
      <c r="U89" s="263">
        <v>1524070.3825844917</v>
      </c>
      <c r="V89" s="263">
        <v>1523386.9923929919</v>
      </c>
      <c r="W89" s="263">
        <v>1523696.3824526053</v>
      </c>
      <c r="X89" s="263">
        <v>1519122.4356612645</v>
      </c>
      <c r="Y89" s="263">
        <v>1514549.4677500711</v>
      </c>
      <c r="Z89" s="263">
        <v>1518647.981005043</v>
      </c>
      <c r="AA89" s="263">
        <v>1512131.3476308524</v>
      </c>
      <c r="AB89" s="263">
        <v>1496924.1044815481</v>
      </c>
      <c r="AC89" s="263">
        <v>1491835.7895322561</v>
      </c>
      <c r="AD89" s="263">
        <v>1491133.3863812417</v>
      </c>
      <c r="AE89" s="263"/>
      <c r="AF89" s="268" t="s">
        <v>1023</v>
      </c>
    </row>
    <row r="90" spans="1:32" s="161" customFormat="1" ht="15" customHeight="1" x14ac:dyDescent="0.2">
      <c r="A90" s="522">
        <f t="shared" si="7"/>
        <v>76</v>
      </c>
      <c r="C90" s="267" t="s">
        <v>512</v>
      </c>
      <c r="D90" s="899"/>
      <c r="E90" s="899"/>
      <c r="F90" s="899"/>
      <c r="G90" s="899"/>
      <c r="H90" s="899"/>
      <c r="I90" s="262"/>
      <c r="J90" s="262"/>
      <c r="K90" s="262"/>
      <c r="L90" s="262"/>
      <c r="M90" s="262"/>
      <c r="N90" s="262"/>
      <c r="O90" s="262"/>
      <c r="P90" s="262"/>
      <c r="Q90" s="262"/>
      <c r="R90" s="262"/>
      <c r="S90" s="262">
        <v>102551.7900393973</v>
      </c>
      <c r="T90" s="262">
        <v>101740.26944725352</v>
      </c>
      <c r="U90" s="262">
        <v>101091.38174862957</v>
      </c>
      <c r="V90" s="262">
        <v>100563</v>
      </c>
      <c r="W90" s="262">
        <v>99736.2</v>
      </c>
      <c r="X90" s="262">
        <v>99124.4</v>
      </c>
      <c r="Y90" s="262">
        <v>98746.2</v>
      </c>
      <c r="Z90" s="262">
        <v>98482.599999999991</v>
      </c>
      <c r="AA90" s="262">
        <v>98227.999999999985</v>
      </c>
      <c r="AB90" s="262">
        <v>98034.799999999988</v>
      </c>
      <c r="AC90" s="262">
        <v>97904.599999999962</v>
      </c>
      <c r="AD90" s="262">
        <v>97774.399999999965</v>
      </c>
      <c r="AE90" s="1300"/>
      <c r="AF90" s="268" t="s">
        <v>1024</v>
      </c>
    </row>
    <row r="91" spans="1:32" s="161" customFormat="1" ht="15" customHeight="1" x14ac:dyDescent="0.2">
      <c r="A91" s="522">
        <f t="shared" si="7"/>
        <v>77</v>
      </c>
      <c r="C91" s="269" t="s">
        <v>513</v>
      </c>
      <c r="D91" s="900"/>
      <c r="E91" s="900"/>
      <c r="F91" s="900"/>
      <c r="G91" s="900"/>
      <c r="H91" s="900"/>
      <c r="I91" s="264"/>
      <c r="J91" s="264"/>
      <c r="K91" s="264"/>
      <c r="L91" s="264"/>
      <c r="M91" s="264"/>
      <c r="N91" s="1181"/>
      <c r="O91" s="1181"/>
      <c r="P91" s="1181"/>
      <c r="Q91" s="1181"/>
      <c r="R91" s="1181"/>
      <c r="S91" s="1181">
        <v>75835.141765906505</v>
      </c>
      <c r="T91" s="1181">
        <v>77321.717918247406</v>
      </c>
      <c r="U91" s="1181">
        <v>79047.235666878682</v>
      </c>
      <c r="V91" s="1181">
        <v>80977.007607008141</v>
      </c>
      <c r="W91" s="1181">
        <v>82496.41754739474</v>
      </c>
      <c r="X91" s="1181">
        <v>84032.164338735587</v>
      </c>
      <c r="Y91" s="1181">
        <v>85555.332249929066</v>
      </c>
      <c r="Z91" s="1181">
        <v>76679.41899495697</v>
      </c>
      <c r="AA91" s="1181">
        <v>77851.652369147632</v>
      </c>
      <c r="AB91" s="1181">
        <v>89736.095518451941</v>
      </c>
      <c r="AC91" s="1181">
        <v>91544.610467743987</v>
      </c>
      <c r="AD91" s="1181">
        <v>93350.213618758455</v>
      </c>
      <c r="AE91" s="1300"/>
      <c r="AF91" s="266" t="s">
        <v>1025</v>
      </c>
    </row>
    <row r="92" spans="1:32" s="161" customFormat="1" ht="15" customHeight="1" x14ac:dyDescent="0.2">
      <c r="A92" s="522">
        <f t="shared" si="7"/>
        <v>78</v>
      </c>
      <c r="C92" s="159"/>
      <c r="D92" s="1299"/>
      <c r="E92" s="1299"/>
      <c r="F92" s="1299"/>
      <c r="G92" s="1299"/>
      <c r="H92" s="1299"/>
      <c r="I92" s="1300"/>
      <c r="J92" s="1300"/>
      <c r="K92" s="1300"/>
      <c r="L92" s="1300"/>
      <c r="M92" s="1300"/>
      <c r="N92" s="1300"/>
      <c r="O92" s="1300"/>
      <c r="P92" s="1300"/>
      <c r="Q92" s="1300"/>
      <c r="R92" s="1300"/>
      <c r="S92" s="1300"/>
      <c r="T92" s="1300"/>
      <c r="U92" s="1300"/>
      <c r="V92" s="1300"/>
      <c r="W92" s="1300"/>
      <c r="X92" s="1300"/>
      <c r="Y92" s="1300"/>
      <c r="Z92" s="1300"/>
      <c r="AA92" s="1300"/>
      <c r="AB92" s="1300"/>
      <c r="AC92" s="1300"/>
      <c r="AD92" s="1300"/>
      <c r="AE92" s="1300"/>
      <c r="AF92" s="466"/>
    </row>
    <row r="93" spans="1:32" s="161" customFormat="1" ht="15" customHeight="1" x14ac:dyDescent="0.2">
      <c r="A93" s="522">
        <f t="shared" si="7"/>
        <v>79</v>
      </c>
      <c r="C93" s="159"/>
      <c r="D93" s="1299"/>
      <c r="E93" s="1299"/>
      <c r="F93" s="1299"/>
      <c r="G93" s="1299"/>
      <c r="H93" s="1299"/>
      <c r="I93" s="1300"/>
      <c r="J93" s="1300"/>
      <c r="K93" s="1300"/>
      <c r="L93" s="1300"/>
      <c r="M93" s="1300"/>
      <c r="N93" s="1300"/>
      <c r="O93" s="1300"/>
      <c r="P93" s="1300"/>
      <c r="Q93" s="1300"/>
      <c r="R93" s="1300"/>
      <c r="S93" s="1300"/>
      <c r="T93" s="1300"/>
      <c r="U93" s="1300"/>
      <c r="V93" s="1300"/>
      <c r="W93" s="1300"/>
      <c r="X93" s="1300"/>
      <c r="Y93" s="1300"/>
      <c r="Z93" s="1300"/>
      <c r="AA93" s="1300"/>
      <c r="AB93" s="1300"/>
      <c r="AC93" s="1300"/>
      <c r="AD93" s="1300"/>
      <c r="AE93" s="1300"/>
      <c r="AF93" s="466"/>
    </row>
    <row r="94" spans="1:32" s="161" customFormat="1" ht="15" customHeight="1" x14ac:dyDescent="0.2">
      <c r="A94" s="522">
        <f t="shared" si="7"/>
        <v>80</v>
      </c>
      <c r="C94" s="159"/>
      <c r="D94" s="1299"/>
      <c r="E94" s="1299"/>
      <c r="F94" s="1299"/>
      <c r="G94" s="1299"/>
      <c r="H94" s="1299"/>
      <c r="I94" s="1300"/>
      <c r="J94" s="1300"/>
      <c r="K94" s="1300"/>
      <c r="L94" s="1300"/>
      <c r="M94" s="1300"/>
      <c r="N94" s="1300"/>
      <c r="O94" s="1300"/>
      <c r="P94" s="1300"/>
      <c r="Q94" s="1300"/>
      <c r="R94" s="1300"/>
      <c r="S94" s="1300"/>
      <c r="T94" s="1300"/>
      <c r="U94" s="1300"/>
      <c r="V94" s="1300"/>
      <c r="W94" s="1300"/>
      <c r="X94" s="1300"/>
      <c r="Y94" s="1300"/>
      <c r="Z94" s="1300"/>
      <c r="AA94" s="1300"/>
      <c r="AB94" s="1300"/>
      <c r="AC94" s="1300"/>
      <c r="AD94" s="1300"/>
      <c r="AE94" s="1300"/>
      <c r="AF94" s="466"/>
    </row>
    <row r="95" spans="1:32" s="161" customFormat="1" ht="6" customHeight="1" x14ac:dyDescent="0.15">
      <c r="A95" s="498"/>
      <c r="C95" s="161" t="s">
        <v>1249</v>
      </c>
      <c r="S95" s="226"/>
      <c r="T95" s="226"/>
    </row>
    <row r="96" spans="1:32" s="161" customFormat="1" ht="15" customHeight="1" x14ac:dyDescent="0.15">
      <c r="A96" s="498"/>
      <c r="C96" s="159" t="s">
        <v>1418</v>
      </c>
      <c r="D96" s="159"/>
      <c r="E96" s="159"/>
      <c r="F96" s="159"/>
      <c r="G96" s="159"/>
      <c r="H96" s="159"/>
      <c r="I96" s="159"/>
      <c r="J96" s="159"/>
      <c r="K96" s="159"/>
      <c r="L96" s="159"/>
      <c r="M96" s="159"/>
      <c r="N96" s="159"/>
      <c r="O96" s="159"/>
      <c r="P96" s="159"/>
      <c r="Q96" s="159"/>
      <c r="R96" s="159"/>
      <c r="S96" s="159"/>
      <c r="T96" s="69"/>
      <c r="U96" s="69"/>
      <c r="V96" s="159"/>
      <c r="W96" s="159"/>
      <c r="X96" s="159"/>
      <c r="Y96" s="159"/>
      <c r="Z96" s="159"/>
      <c r="AA96" s="159"/>
      <c r="AB96" s="159"/>
      <c r="AC96" s="159"/>
      <c r="AD96" s="159"/>
      <c r="AE96" s="159"/>
      <c r="AF96" s="159" t="s">
        <v>1084</v>
      </c>
    </row>
    <row r="97" spans="1:32" s="161" customFormat="1" ht="15" customHeight="1" x14ac:dyDescent="0.15">
      <c r="A97" s="523"/>
      <c r="C97" s="2826" t="s">
        <v>1417</v>
      </c>
      <c r="D97" s="895"/>
      <c r="E97" s="895"/>
      <c r="F97" s="895"/>
      <c r="G97" s="895"/>
      <c r="H97" s="896"/>
      <c r="I97" s="526"/>
      <c r="J97" s="526"/>
      <c r="K97" s="864"/>
      <c r="L97" s="526"/>
      <c r="M97" s="526"/>
      <c r="N97" s="1018"/>
      <c r="O97" s="526"/>
      <c r="P97" s="526"/>
      <c r="Q97" s="526"/>
      <c r="R97" s="526"/>
      <c r="S97" s="526" t="s">
        <v>489</v>
      </c>
      <c r="T97" s="526" t="s">
        <v>1232</v>
      </c>
      <c r="U97" s="526" t="s">
        <v>2147</v>
      </c>
      <c r="V97" s="526" t="s">
        <v>414</v>
      </c>
      <c r="W97" s="526" t="s">
        <v>168</v>
      </c>
      <c r="X97" s="526" t="s">
        <v>428</v>
      </c>
      <c r="Y97" s="526" t="s">
        <v>1668</v>
      </c>
      <c r="Z97" s="526" t="s">
        <v>1677</v>
      </c>
      <c r="AA97" s="526" t="s">
        <v>1776</v>
      </c>
      <c r="AB97" s="526" t="s">
        <v>2148</v>
      </c>
      <c r="AC97" s="526" t="s">
        <v>2149</v>
      </c>
      <c r="AD97" s="526" t="s">
        <v>2150</v>
      </c>
      <c r="AE97" s="2460"/>
      <c r="AF97" s="2828" t="s">
        <v>1416</v>
      </c>
    </row>
    <row r="98" spans="1:32" s="161" customFormat="1" ht="15" customHeight="1" x14ac:dyDescent="0.15">
      <c r="A98" s="523"/>
      <c r="C98" s="2827"/>
      <c r="D98" s="897"/>
      <c r="E98" s="897"/>
      <c r="F98" s="897"/>
      <c r="G98" s="897"/>
      <c r="H98" s="898"/>
      <c r="I98" s="527"/>
      <c r="J98" s="527"/>
      <c r="K98" s="865"/>
      <c r="L98" s="529"/>
      <c r="M98" s="527"/>
      <c r="N98" s="1019"/>
      <c r="O98" s="529"/>
      <c r="P98" s="529"/>
      <c r="Q98" s="529"/>
      <c r="R98" s="527"/>
      <c r="S98" s="529">
        <v>2011</v>
      </c>
      <c r="T98" s="529">
        <v>2012</v>
      </c>
      <c r="U98" s="529">
        <v>2013</v>
      </c>
      <c r="V98" s="529">
        <v>2014</v>
      </c>
      <c r="W98" s="529">
        <v>2015</v>
      </c>
      <c r="X98" s="529">
        <v>2016</v>
      </c>
      <c r="Y98" s="529">
        <v>2017</v>
      </c>
      <c r="Z98" s="529">
        <v>2018</v>
      </c>
      <c r="AA98" s="529">
        <v>2019</v>
      </c>
      <c r="AB98" s="529">
        <v>2020</v>
      </c>
      <c r="AC98" s="529">
        <v>2021</v>
      </c>
      <c r="AD98" s="529">
        <v>2022</v>
      </c>
      <c r="AE98" s="2461"/>
      <c r="AF98" s="2830"/>
    </row>
    <row r="99" spans="1:32" s="161" customFormat="1" ht="15" customHeight="1" x14ac:dyDescent="0.15">
      <c r="A99" s="523">
        <f>A94+1</f>
        <v>81</v>
      </c>
      <c r="C99" s="270" t="s">
        <v>17</v>
      </c>
      <c r="D99" s="899"/>
      <c r="E99" s="899"/>
      <c r="F99" s="899"/>
      <c r="G99" s="899"/>
      <c r="H99" s="899"/>
      <c r="I99" s="262"/>
      <c r="J99" s="262"/>
      <c r="K99" s="262"/>
      <c r="L99" s="262"/>
      <c r="M99" s="262"/>
      <c r="N99" s="262"/>
      <c r="O99" s="262"/>
      <c r="P99" s="262"/>
      <c r="Q99" s="262"/>
      <c r="R99" s="262"/>
      <c r="S99" s="262">
        <v>24703</v>
      </c>
      <c r="T99" s="262">
        <v>24721</v>
      </c>
      <c r="U99" s="262">
        <v>24587</v>
      </c>
      <c r="V99" s="262">
        <v>24533</v>
      </c>
      <c r="W99" s="262">
        <v>24550</v>
      </c>
      <c r="X99" s="262">
        <v>25033</v>
      </c>
      <c r="Y99" s="262">
        <v>25621</v>
      </c>
      <c r="Z99" s="262">
        <v>26069</v>
      </c>
      <c r="AA99" s="262">
        <v>26331</v>
      </c>
      <c r="AB99" s="262">
        <v>27140</v>
      </c>
      <c r="AC99" s="262">
        <v>26552</v>
      </c>
      <c r="AD99" s="262">
        <v>26224</v>
      </c>
      <c r="AE99" s="1300"/>
      <c r="AF99" s="268" t="s">
        <v>43</v>
      </c>
    </row>
    <row r="100" spans="1:32" s="161" customFormat="1" ht="15" customHeight="1" x14ac:dyDescent="0.15">
      <c r="A100" s="523">
        <f>A99+1</f>
        <v>82</v>
      </c>
      <c r="C100" s="270" t="s">
        <v>18</v>
      </c>
      <c r="D100" s="899"/>
      <c r="E100" s="899"/>
      <c r="F100" s="899"/>
      <c r="G100" s="899"/>
      <c r="H100" s="899"/>
      <c r="I100" s="262"/>
      <c r="J100" s="262"/>
      <c r="K100" s="262"/>
      <c r="L100" s="262"/>
      <c r="M100" s="262"/>
      <c r="N100" s="262"/>
      <c r="O100" s="262"/>
      <c r="P100" s="262"/>
      <c r="Q100" s="262"/>
      <c r="R100" s="262"/>
      <c r="S100" s="262">
        <v>20098</v>
      </c>
      <c r="T100" s="262">
        <v>20125</v>
      </c>
      <c r="U100" s="262">
        <v>20039</v>
      </c>
      <c r="V100" s="262">
        <v>20004</v>
      </c>
      <c r="W100" s="262">
        <v>20002</v>
      </c>
      <c r="X100" s="262">
        <v>20570</v>
      </c>
      <c r="Y100" s="262">
        <v>21239</v>
      </c>
      <c r="Z100" s="262">
        <v>21768</v>
      </c>
      <c r="AA100" s="262">
        <v>22134</v>
      </c>
      <c r="AB100" s="262">
        <v>22976</v>
      </c>
      <c r="AC100" s="262">
        <v>22474</v>
      </c>
      <c r="AD100" s="262">
        <v>22170</v>
      </c>
      <c r="AE100" s="1300"/>
      <c r="AF100" s="268" t="s">
        <v>605</v>
      </c>
    </row>
    <row r="101" spans="1:32" s="161" customFormat="1" ht="15" customHeight="1" x14ac:dyDescent="0.15">
      <c r="A101" s="523">
        <f t="shared" ref="A101:A124" si="8">A100+1</f>
        <v>83</v>
      </c>
      <c r="C101" s="270" t="s">
        <v>19</v>
      </c>
      <c r="D101" s="899"/>
      <c r="E101" s="899"/>
      <c r="F101" s="899"/>
      <c r="G101" s="899"/>
      <c r="H101" s="899"/>
      <c r="I101" s="262"/>
      <c r="J101" s="262"/>
      <c r="K101" s="262"/>
      <c r="L101" s="262"/>
      <c r="M101" s="262"/>
      <c r="N101" s="262"/>
      <c r="O101" s="262"/>
      <c r="P101" s="262"/>
      <c r="Q101" s="262"/>
      <c r="R101" s="262"/>
      <c r="S101" s="262">
        <v>1578</v>
      </c>
      <c r="T101" s="262">
        <v>1613</v>
      </c>
      <c r="U101" s="262">
        <v>1645</v>
      </c>
      <c r="V101" s="262">
        <v>1692</v>
      </c>
      <c r="W101" s="262">
        <v>1753</v>
      </c>
      <c r="X101" s="262">
        <v>1740</v>
      </c>
      <c r="Y101" s="262">
        <v>1730</v>
      </c>
      <c r="Z101" s="262">
        <v>1698</v>
      </c>
      <c r="AA101" s="262">
        <v>1665</v>
      </c>
      <c r="AB101" s="262">
        <v>1682</v>
      </c>
      <c r="AC101" s="262">
        <v>1647</v>
      </c>
      <c r="AD101" s="262">
        <v>1632</v>
      </c>
      <c r="AE101" s="1300"/>
      <c r="AF101" s="268" t="s">
        <v>604</v>
      </c>
    </row>
    <row r="102" spans="1:32" s="161" customFormat="1" ht="15" customHeight="1" x14ac:dyDescent="0.15">
      <c r="A102" s="523">
        <f t="shared" si="8"/>
        <v>84</v>
      </c>
      <c r="C102" s="270" t="s">
        <v>20</v>
      </c>
      <c r="D102" s="899"/>
      <c r="E102" s="899"/>
      <c r="F102" s="899"/>
      <c r="G102" s="899"/>
      <c r="H102" s="899"/>
      <c r="I102" s="262"/>
      <c r="J102" s="262"/>
      <c r="K102" s="262"/>
      <c r="L102" s="262"/>
      <c r="M102" s="262"/>
      <c r="N102" s="262"/>
      <c r="O102" s="262"/>
      <c r="P102" s="262"/>
      <c r="Q102" s="262"/>
      <c r="R102" s="262"/>
      <c r="S102" s="262">
        <v>3027</v>
      </c>
      <c r="T102" s="262">
        <v>2983</v>
      </c>
      <c r="U102" s="262">
        <v>2903</v>
      </c>
      <c r="V102" s="262">
        <v>2837</v>
      </c>
      <c r="W102" s="262">
        <v>2795</v>
      </c>
      <c r="X102" s="262">
        <v>2723</v>
      </c>
      <c r="Y102" s="262">
        <v>2652</v>
      </c>
      <c r="Z102" s="262">
        <v>2603</v>
      </c>
      <c r="AA102" s="262">
        <v>2532</v>
      </c>
      <c r="AB102" s="262">
        <v>2482</v>
      </c>
      <c r="AC102" s="262">
        <v>2431</v>
      </c>
      <c r="AD102" s="262">
        <v>2422</v>
      </c>
      <c r="AE102" s="1300"/>
      <c r="AF102" s="268" t="s">
        <v>603</v>
      </c>
    </row>
    <row r="103" spans="1:32" s="161" customFormat="1" ht="15" customHeight="1" x14ac:dyDescent="0.15">
      <c r="A103" s="523">
        <f t="shared" si="8"/>
        <v>85</v>
      </c>
      <c r="C103" s="270" t="s">
        <v>21</v>
      </c>
      <c r="D103" s="899"/>
      <c r="E103" s="899"/>
      <c r="F103" s="899"/>
      <c r="G103" s="899"/>
      <c r="H103" s="899"/>
      <c r="I103" s="262"/>
      <c r="J103" s="262"/>
      <c r="K103" s="262"/>
      <c r="L103" s="262"/>
      <c r="M103" s="262"/>
      <c r="N103" s="262"/>
      <c r="O103" s="262"/>
      <c r="P103" s="262"/>
      <c r="Q103" s="262"/>
      <c r="R103" s="262"/>
      <c r="S103" s="262">
        <v>741</v>
      </c>
      <c r="T103" s="262">
        <v>648</v>
      </c>
      <c r="U103" s="262">
        <v>574</v>
      </c>
      <c r="V103" s="262">
        <v>511</v>
      </c>
      <c r="W103" s="262">
        <v>459</v>
      </c>
      <c r="X103" s="262">
        <v>476</v>
      </c>
      <c r="Y103" s="262">
        <v>493</v>
      </c>
      <c r="Z103" s="262">
        <v>512</v>
      </c>
      <c r="AA103" s="262">
        <v>527</v>
      </c>
      <c r="AB103" s="262">
        <v>545</v>
      </c>
      <c r="AC103" s="262">
        <v>560</v>
      </c>
      <c r="AD103" s="262">
        <v>581</v>
      </c>
      <c r="AE103" s="1300"/>
      <c r="AF103" s="268" t="s">
        <v>602</v>
      </c>
    </row>
    <row r="104" spans="1:32" s="161" customFormat="1" ht="15" customHeight="1" x14ac:dyDescent="0.15">
      <c r="A104" s="523">
        <f t="shared" si="8"/>
        <v>86</v>
      </c>
      <c r="C104" s="270" t="s">
        <v>22</v>
      </c>
      <c r="D104" s="899"/>
      <c r="E104" s="899"/>
      <c r="F104" s="899"/>
      <c r="G104" s="899"/>
      <c r="H104" s="899"/>
      <c r="I104" s="262"/>
      <c r="J104" s="262"/>
      <c r="K104" s="262"/>
      <c r="L104" s="262"/>
      <c r="M104" s="262"/>
      <c r="N104" s="262"/>
      <c r="O104" s="262"/>
      <c r="P104" s="262"/>
      <c r="Q104" s="262"/>
      <c r="R104" s="262"/>
      <c r="S104" s="262">
        <v>470450</v>
      </c>
      <c r="T104" s="262">
        <v>467590</v>
      </c>
      <c r="U104" s="262">
        <v>464947</v>
      </c>
      <c r="V104" s="262">
        <v>462325</v>
      </c>
      <c r="W104" s="262">
        <v>459753</v>
      </c>
      <c r="X104" s="262">
        <v>461810</v>
      </c>
      <c r="Y104" s="262">
        <v>463851</v>
      </c>
      <c r="Z104" s="262">
        <v>465770</v>
      </c>
      <c r="AA104" s="262">
        <v>467618</v>
      </c>
      <c r="AB104" s="262">
        <v>469584</v>
      </c>
      <c r="AC104" s="262">
        <v>466024</v>
      </c>
      <c r="AD104" s="262">
        <v>463947</v>
      </c>
      <c r="AE104" s="1300"/>
      <c r="AF104" s="268" t="s">
        <v>601</v>
      </c>
    </row>
    <row r="105" spans="1:32" s="161" customFormat="1" ht="15" customHeight="1" x14ac:dyDescent="0.15">
      <c r="A105" s="523">
        <f t="shared" si="8"/>
        <v>87</v>
      </c>
      <c r="C105" s="270" t="s">
        <v>23</v>
      </c>
      <c r="D105" s="899"/>
      <c r="E105" s="899"/>
      <c r="F105" s="899"/>
      <c r="G105" s="899"/>
      <c r="H105" s="899"/>
      <c r="I105" s="262"/>
      <c r="J105" s="262"/>
      <c r="K105" s="262"/>
      <c r="L105" s="262"/>
      <c r="M105" s="262"/>
      <c r="N105" s="262"/>
      <c r="O105" s="262"/>
      <c r="P105" s="262"/>
      <c r="Q105" s="262"/>
      <c r="R105" s="262"/>
      <c r="S105" s="262">
        <v>18232</v>
      </c>
      <c r="T105" s="262">
        <v>18080</v>
      </c>
      <c r="U105" s="262">
        <v>17949</v>
      </c>
      <c r="V105" s="262">
        <v>17813</v>
      </c>
      <c r="W105" s="262">
        <v>17685</v>
      </c>
      <c r="X105" s="262">
        <v>18158</v>
      </c>
      <c r="Y105" s="262">
        <v>18658</v>
      </c>
      <c r="Z105" s="262">
        <v>19154</v>
      </c>
      <c r="AA105" s="262">
        <v>19606</v>
      </c>
      <c r="AB105" s="262">
        <v>20083</v>
      </c>
      <c r="AC105" s="262">
        <v>20022</v>
      </c>
      <c r="AD105" s="262">
        <v>20033</v>
      </c>
      <c r="AE105" s="1300"/>
      <c r="AF105" s="268" t="s">
        <v>44</v>
      </c>
    </row>
    <row r="106" spans="1:32" s="161" customFormat="1" ht="15" customHeight="1" x14ac:dyDescent="0.15">
      <c r="A106" s="523">
        <f t="shared" si="8"/>
        <v>88</v>
      </c>
      <c r="C106" s="270" t="s">
        <v>24</v>
      </c>
      <c r="D106" s="899"/>
      <c r="E106" s="899"/>
      <c r="F106" s="899"/>
      <c r="G106" s="899"/>
      <c r="H106" s="899"/>
      <c r="I106" s="262"/>
      <c r="J106" s="262"/>
      <c r="K106" s="262"/>
      <c r="L106" s="262"/>
      <c r="M106" s="262"/>
      <c r="N106" s="262"/>
      <c r="O106" s="262"/>
      <c r="P106" s="262"/>
      <c r="Q106" s="262"/>
      <c r="R106" s="262"/>
      <c r="S106" s="262">
        <v>113986</v>
      </c>
      <c r="T106" s="262">
        <v>112558</v>
      </c>
      <c r="U106" s="262">
        <v>111231</v>
      </c>
      <c r="V106" s="262">
        <v>109882</v>
      </c>
      <c r="W106" s="262">
        <v>108570</v>
      </c>
      <c r="X106" s="262">
        <v>108005</v>
      </c>
      <c r="Y106" s="262">
        <v>107444</v>
      </c>
      <c r="Z106" s="262">
        <v>106891</v>
      </c>
      <c r="AA106" s="262">
        <v>106342</v>
      </c>
      <c r="AB106" s="262">
        <v>105817</v>
      </c>
      <c r="AC106" s="262">
        <v>103497</v>
      </c>
      <c r="AD106" s="262">
        <v>102403</v>
      </c>
      <c r="AE106" s="1300"/>
      <c r="AF106" s="268" t="s">
        <v>45</v>
      </c>
    </row>
    <row r="107" spans="1:32" s="161" customFormat="1" ht="15" customHeight="1" x14ac:dyDescent="0.15">
      <c r="A107" s="523">
        <f t="shared" si="8"/>
        <v>89</v>
      </c>
      <c r="C107" s="270" t="s">
        <v>25</v>
      </c>
      <c r="D107" s="899"/>
      <c r="E107" s="899"/>
      <c r="F107" s="899"/>
      <c r="G107" s="899"/>
      <c r="H107" s="899"/>
      <c r="I107" s="262"/>
      <c r="J107" s="262"/>
      <c r="K107" s="262"/>
      <c r="L107" s="262"/>
      <c r="M107" s="262"/>
      <c r="N107" s="262"/>
      <c r="O107" s="262"/>
      <c r="P107" s="262"/>
      <c r="Q107" s="262"/>
      <c r="R107" s="262"/>
      <c r="S107" s="262">
        <v>281881</v>
      </c>
      <c r="T107" s="262">
        <v>279365</v>
      </c>
      <c r="U107" s="262">
        <v>276815</v>
      </c>
      <c r="V107" s="262">
        <v>274318</v>
      </c>
      <c r="W107" s="262">
        <v>271932</v>
      </c>
      <c r="X107" s="262">
        <v>271457</v>
      </c>
      <c r="Y107" s="262">
        <v>270964</v>
      </c>
      <c r="Z107" s="262">
        <v>270499</v>
      </c>
      <c r="AA107" s="262">
        <v>270453</v>
      </c>
      <c r="AB107" s="262">
        <v>269798</v>
      </c>
      <c r="AC107" s="262">
        <v>269223</v>
      </c>
      <c r="AD107" s="262">
        <v>263718</v>
      </c>
      <c r="AE107" s="1300"/>
      <c r="AF107" s="268" t="s">
        <v>599</v>
      </c>
    </row>
    <row r="108" spans="1:32" s="161" customFormat="1" ht="15" customHeight="1" x14ac:dyDescent="0.15">
      <c r="A108" s="523">
        <f t="shared" si="8"/>
        <v>90</v>
      </c>
      <c r="C108" s="270" t="s">
        <v>26</v>
      </c>
      <c r="D108" s="899"/>
      <c r="E108" s="899"/>
      <c r="F108" s="899"/>
      <c r="G108" s="899"/>
      <c r="H108" s="899"/>
      <c r="I108" s="262"/>
      <c r="J108" s="262"/>
      <c r="K108" s="262"/>
      <c r="L108" s="262"/>
      <c r="M108" s="262"/>
      <c r="N108" s="262"/>
      <c r="O108" s="262"/>
      <c r="P108" s="262"/>
      <c r="Q108" s="262"/>
      <c r="R108" s="262"/>
      <c r="S108" s="262">
        <v>110838</v>
      </c>
      <c r="T108" s="262">
        <v>110822</v>
      </c>
      <c r="U108" s="262">
        <v>110699</v>
      </c>
      <c r="V108" s="262">
        <v>110560</v>
      </c>
      <c r="W108" s="262">
        <v>110415</v>
      </c>
      <c r="X108" s="262">
        <v>111036</v>
      </c>
      <c r="Y108" s="262">
        <v>111654</v>
      </c>
      <c r="Z108" s="262">
        <v>112211</v>
      </c>
      <c r="AA108" s="262">
        <v>112650</v>
      </c>
      <c r="AB108" s="262">
        <v>113239</v>
      </c>
      <c r="AC108" s="262">
        <v>114040</v>
      </c>
      <c r="AD108" s="262">
        <v>112896</v>
      </c>
      <c r="AE108" s="1300"/>
      <c r="AF108" s="268" t="s">
        <v>46</v>
      </c>
    </row>
    <row r="109" spans="1:32" s="161" customFormat="1" ht="15" customHeight="1" x14ac:dyDescent="0.15">
      <c r="A109" s="523">
        <f t="shared" si="8"/>
        <v>91</v>
      </c>
      <c r="C109" s="270" t="s">
        <v>27</v>
      </c>
      <c r="D109" s="899"/>
      <c r="E109" s="899"/>
      <c r="F109" s="899"/>
      <c r="G109" s="899"/>
      <c r="H109" s="899"/>
      <c r="I109" s="262"/>
      <c r="J109" s="262"/>
      <c r="K109" s="262"/>
      <c r="L109" s="262"/>
      <c r="M109" s="262"/>
      <c r="N109" s="262"/>
      <c r="O109" s="262"/>
      <c r="P109" s="262"/>
      <c r="Q109" s="262"/>
      <c r="R109" s="262"/>
      <c r="S109" s="262">
        <v>101350</v>
      </c>
      <c r="T109" s="262">
        <v>101176</v>
      </c>
      <c r="U109" s="262">
        <v>101113</v>
      </c>
      <c r="V109" s="262">
        <v>101122</v>
      </c>
      <c r="W109" s="262">
        <v>101103</v>
      </c>
      <c r="X109" s="262">
        <v>100562</v>
      </c>
      <c r="Y109" s="262">
        <v>99922</v>
      </c>
      <c r="Z109" s="262">
        <v>98986</v>
      </c>
      <c r="AA109" s="262">
        <v>98169</v>
      </c>
      <c r="AB109" s="262">
        <v>97937</v>
      </c>
      <c r="AC109" s="262">
        <v>95509</v>
      </c>
      <c r="AD109" s="262">
        <v>98656</v>
      </c>
      <c r="AE109" s="1300"/>
      <c r="AF109" s="268" t="s">
        <v>47</v>
      </c>
    </row>
    <row r="110" spans="1:32" s="161" customFormat="1" ht="15" customHeight="1" x14ac:dyDescent="0.15">
      <c r="A110" s="523">
        <f t="shared" si="8"/>
        <v>92</v>
      </c>
      <c r="C110" s="270" t="s">
        <v>28</v>
      </c>
      <c r="D110" s="899"/>
      <c r="E110" s="899"/>
      <c r="F110" s="899"/>
      <c r="G110" s="899"/>
      <c r="H110" s="899"/>
      <c r="I110" s="262"/>
      <c r="J110" s="262"/>
      <c r="K110" s="262"/>
      <c r="L110" s="262"/>
      <c r="M110" s="262"/>
      <c r="N110" s="262"/>
      <c r="O110" s="262"/>
      <c r="P110" s="262"/>
      <c r="Q110" s="262"/>
      <c r="R110" s="262"/>
      <c r="S110" s="262">
        <v>24457</v>
      </c>
      <c r="T110" s="262">
        <v>24638</v>
      </c>
      <c r="U110" s="262">
        <v>24811</v>
      </c>
      <c r="V110" s="262">
        <v>24985</v>
      </c>
      <c r="W110" s="262">
        <v>25166</v>
      </c>
      <c r="X110" s="262">
        <v>25410</v>
      </c>
      <c r="Y110" s="262">
        <v>25646</v>
      </c>
      <c r="Z110" s="262">
        <v>25865</v>
      </c>
      <c r="AA110" s="262">
        <v>26090</v>
      </c>
      <c r="AB110" s="262">
        <v>26303</v>
      </c>
      <c r="AC110" s="262">
        <v>27761</v>
      </c>
      <c r="AD110" s="262">
        <v>29221</v>
      </c>
      <c r="AE110" s="1300"/>
      <c r="AF110" s="268" t="s">
        <v>48</v>
      </c>
    </row>
    <row r="111" spans="1:32" s="161" customFormat="1" ht="15" customHeight="1" x14ac:dyDescent="0.15">
      <c r="A111" s="523">
        <f t="shared" si="8"/>
        <v>93</v>
      </c>
      <c r="C111" s="267" t="s">
        <v>29</v>
      </c>
      <c r="D111" s="899"/>
      <c r="E111" s="899"/>
      <c r="F111" s="899"/>
      <c r="G111" s="899"/>
      <c r="H111" s="899"/>
      <c r="I111" s="262"/>
      <c r="J111" s="262"/>
      <c r="K111" s="262"/>
      <c r="L111" s="262"/>
      <c r="M111" s="262"/>
      <c r="N111" s="262"/>
      <c r="O111" s="262"/>
      <c r="P111" s="262"/>
      <c r="Q111" s="262"/>
      <c r="R111" s="262"/>
      <c r="S111" s="262">
        <v>39369</v>
      </c>
      <c r="T111" s="262">
        <v>39046</v>
      </c>
      <c r="U111" s="262">
        <v>38688</v>
      </c>
      <c r="V111" s="262">
        <v>38345</v>
      </c>
      <c r="W111" s="262">
        <v>37986</v>
      </c>
      <c r="X111" s="262">
        <v>38000</v>
      </c>
      <c r="Y111" s="262">
        <v>38016</v>
      </c>
      <c r="Z111" s="262">
        <v>38021</v>
      </c>
      <c r="AA111" s="262">
        <v>37933</v>
      </c>
      <c r="AB111" s="262">
        <v>37956</v>
      </c>
      <c r="AC111" s="262">
        <v>37438</v>
      </c>
      <c r="AD111" s="262">
        <v>36471</v>
      </c>
      <c r="AE111" s="1300"/>
      <c r="AF111" s="1195" t="s">
        <v>49</v>
      </c>
    </row>
    <row r="112" spans="1:32" s="161" customFormat="1" ht="15" customHeight="1" x14ac:dyDescent="0.15">
      <c r="A112" s="523">
        <f t="shared" si="8"/>
        <v>94</v>
      </c>
      <c r="C112" s="267" t="s">
        <v>30</v>
      </c>
      <c r="D112" s="899"/>
      <c r="E112" s="899"/>
      <c r="F112" s="899"/>
      <c r="G112" s="899"/>
      <c r="H112" s="899"/>
      <c r="I112" s="262"/>
      <c r="J112" s="262"/>
      <c r="K112" s="262"/>
      <c r="L112" s="262"/>
      <c r="M112" s="262"/>
      <c r="N112" s="262"/>
      <c r="O112" s="262"/>
      <c r="P112" s="262"/>
      <c r="Q112" s="262"/>
      <c r="R112" s="262"/>
      <c r="S112" s="262">
        <v>15909</v>
      </c>
      <c r="T112" s="262">
        <v>16024</v>
      </c>
      <c r="U112" s="262">
        <v>16130</v>
      </c>
      <c r="V112" s="262">
        <v>16296</v>
      </c>
      <c r="W112" s="262">
        <v>16379</v>
      </c>
      <c r="X112" s="262">
        <v>16635</v>
      </c>
      <c r="Y112" s="262">
        <v>17015</v>
      </c>
      <c r="Z112" s="262">
        <v>17247</v>
      </c>
      <c r="AA112" s="262">
        <v>17452</v>
      </c>
      <c r="AB112" s="262">
        <v>17672</v>
      </c>
      <c r="AC112" s="262">
        <v>17676</v>
      </c>
      <c r="AD112" s="262">
        <v>17506</v>
      </c>
      <c r="AE112" s="1300"/>
      <c r="AF112" s="1195" t="s">
        <v>50</v>
      </c>
    </row>
    <row r="113" spans="1:32" s="161" customFormat="1" ht="15" customHeight="1" x14ac:dyDescent="0.15">
      <c r="A113" s="523">
        <f t="shared" si="8"/>
        <v>95</v>
      </c>
      <c r="C113" s="267" t="s">
        <v>34</v>
      </c>
      <c r="D113" s="900"/>
      <c r="E113" s="900"/>
      <c r="F113" s="900"/>
      <c r="G113" s="900"/>
      <c r="H113" s="900"/>
      <c r="I113" s="264"/>
      <c r="J113" s="264"/>
      <c r="K113" s="264"/>
      <c r="L113" s="264"/>
      <c r="M113" s="264"/>
      <c r="N113" s="262"/>
      <c r="O113" s="262"/>
      <c r="P113" s="262"/>
      <c r="Q113" s="262"/>
      <c r="R113" s="262"/>
      <c r="S113" s="262">
        <v>98397</v>
      </c>
      <c r="T113" s="262">
        <v>99188</v>
      </c>
      <c r="U113" s="262">
        <v>100087</v>
      </c>
      <c r="V113" s="262">
        <v>100922</v>
      </c>
      <c r="W113" s="262">
        <v>101773</v>
      </c>
      <c r="X113" s="262">
        <v>102673</v>
      </c>
      <c r="Y113" s="262">
        <v>103547</v>
      </c>
      <c r="Z113" s="262">
        <v>104314</v>
      </c>
      <c r="AA113" s="262">
        <v>105137</v>
      </c>
      <c r="AB113" s="262">
        <v>105918</v>
      </c>
      <c r="AC113" s="262">
        <v>107698</v>
      </c>
      <c r="AD113" s="262">
        <v>110219</v>
      </c>
      <c r="AE113" s="1300"/>
      <c r="AF113" s="268" t="s">
        <v>51</v>
      </c>
    </row>
    <row r="114" spans="1:32" s="161" customFormat="1" ht="15" customHeight="1" x14ac:dyDescent="0.15">
      <c r="A114" s="523">
        <f t="shared" si="8"/>
        <v>96</v>
      </c>
      <c r="C114" s="267" t="s">
        <v>35</v>
      </c>
      <c r="D114" s="899"/>
      <c r="E114" s="899"/>
      <c r="F114" s="899"/>
      <c r="G114" s="899"/>
      <c r="H114" s="899"/>
      <c r="I114" s="262"/>
      <c r="J114" s="262"/>
      <c r="K114" s="262"/>
      <c r="L114" s="262"/>
      <c r="M114" s="262"/>
      <c r="N114" s="262"/>
      <c r="O114" s="262"/>
      <c r="P114" s="262"/>
      <c r="Q114" s="262"/>
      <c r="R114" s="262"/>
      <c r="S114" s="262">
        <v>58102</v>
      </c>
      <c r="T114" s="262">
        <v>58029</v>
      </c>
      <c r="U114" s="262">
        <v>57987</v>
      </c>
      <c r="V114" s="262">
        <v>57947</v>
      </c>
      <c r="W114" s="262">
        <v>57932</v>
      </c>
      <c r="X114" s="262">
        <v>58403</v>
      </c>
      <c r="Y114" s="262">
        <v>58895</v>
      </c>
      <c r="Z114" s="262">
        <v>59328</v>
      </c>
      <c r="AA114" s="262">
        <v>59752</v>
      </c>
      <c r="AB114" s="262">
        <v>60172</v>
      </c>
      <c r="AC114" s="262">
        <v>60535</v>
      </c>
      <c r="AD114" s="262">
        <v>61157</v>
      </c>
      <c r="AE114" s="1300"/>
      <c r="AF114" s="268" t="s">
        <v>52</v>
      </c>
    </row>
    <row r="115" spans="1:32" s="161" customFormat="1" ht="15" customHeight="1" x14ac:dyDescent="0.15">
      <c r="A115" s="523">
        <f t="shared" si="8"/>
        <v>97</v>
      </c>
      <c r="C115" s="267" t="s">
        <v>36</v>
      </c>
      <c r="D115" s="899"/>
      <c r="E115" s="899"/>
      <c r="F115" s="899"/>
      <c r="G115" s="899"/>
      <c r="H115" s="899"/>
      <c r="I115" s="262"/>
      <c r="J115" s="262"/>
      <c r="K115" s="262"/>
      <c r="L115" s="262"/>
      <c r="M115" s="262"/>
      <c r="N115" s="262"/>
      <c r="O115" s="262"/>
      <c r="P115" s="262"/>
      <c r="Q115" s="262"/>
      <c r="R115" s="262"/>
      <c r="S115" s="262">
        <v>63169</v>
      </c>
      <c r="T115" s="262">
        <v>63364</v>
      </c>
      <c r="U115" s="262">
        <v>63647</v>
      </c>
      <c r="V115" s="262">
        <v>63902</v>
      </c>
      <c r="W115" s="262">
        <v>64111</v>
      </c>
      <c r="X115" s="262">
        <v>64944</v>
      </c>
      <c r="Y115" s="262">
        <v>65739</v>
      </c>
      <c r="Z115" s="262">
        <v>66505</v>
      </c>
      <c r="AA115" s="262">
        <v>67218</v>
      </c>
      <c r="AB115" s="262">
        <v>67909</v>
      </c>
      <c r="AC115" s="262">
        <v>67977</v>
      </c>
      <c r="AD115" s="262">
        <v>67775</v>
      </c>
      <c r="AE115" s="1300"/>
      <c r="AF115" s="268" t="s">
        <v>53</v>
      </c>
    </row>
    <row r="116" spans="1:32" s="161" customFormat="1" ht="15" customHeight="1" x14ac:dyDescent="0.15">
      <c r="A116" s="523">
        <f t="shared" si="8"/>
        <v>98</v>
      </c>
      <c r="C116" s="270" t="s">
        <v>37</v>
      </c>
      <c r="D116" s="899"/>
      <c r="E116" s="899"/>
      <c r="F116" s="899"/>
      <c r="G116" s="899"/>
      <c r="H116" s="899"/>
      <c r="I116" s="262"/>
      <c r="J116" s="262"/>
      <c r="K116" s="262"/>
      <c r="L116" s="262"/>
      <c r="M116" s="262"/>
      <c r="N116" s="262"/>
      <c r="O116" s="262"/>
      <c r="P116" s="262"/>
      <c r="Q116" s="262"/>
      <c r="R116" s="262"/>
      <c r="S116" s="262">
        <v>172563</v>
      </c>
      <c r="T116" s="262">
        <v>178548</v>
      </c>
      <c r="U116" s="262">
        <v>184939</v>
      </c>
      <c r="V116" s="262">
        <v>191517</v>
      </c>
      <c r="W116" s="262">
        <v>198249</v>
      </c>
      <c r="X116" s="262">
        <v>203206</v>
      </c>
      <c r="Y116" s="262">
        <v>208274</v>
      </c>
      <c r="Z116" s="262">
        <v>213024</v>
      </c>
      <c r="AA116" s="262">
        <v>217766</v>
      </c>
      <c r="AB116" s="262">
        <v>222807</v>
      </c>
      <c r="AC116" s="262">
        <v>226868</v>
      </c>
      <c r="AD116" s="262">
        <v>230524</v>
      </c>
      <c r="AE116" s="1300"/>
      <c r="AF116" s="268" t="s">
        <v>54</v>
      </c>
    </row>
    <row r="117" spans="1:32" s="161" customFormat="1" ht="15" customHeight="1" x14ac:dyDescent="0.15">
      <c r="A117" s="523">
        <f t="shared" si="8"/>
        <v>99</v>
      </c>
      <c r="C117" s="270" t="s">
        <v>38</v>
      </c>
      <c r="D117" s="899"/>
      <c r="E117" s="899"/>
      <c r="F117" s="899"/>
      <c r="G117" s="899"/>
      <c r="H117" s="899"/>
      <c r="I117" s="262"/>
      <c r="J117" s="262"/>
      <c r="K117" s="262"/>
      <c r="L117" s="262"/>
      <c r="M117" s="262"/>
      <c r="N117" s="262"/>
      <c r="O117" s="262"/>
      <c r="P117" s="262"/>
      <c r="Q117" s="262"/>
      <c r="R117" s="262"/>
      <c r="S117" s="262">
        <v>110175</v>
      </c>
      <c r="T117" s="262">
        <v>109843</v>
      </c>
      <c r="U117" s="262">
        <v>109608</v>
      </c>
      <c r="V117" s="262">
        <v>109509</v>
      </c>
      <c r="W117" s="262">
        <v>109358</v>
      </c>
      <c r="X117" s="262">
        <v>107739</v>
      </c>
      <c r="Y117" s="262">
        <v>106178</v>
      </c>
      <c r="Z117" s="262">
        <v>104271</v>
      </c>
      <c r="AA117" s="262">
        <v>101817</v>
      </c>
      <c r="AB117" s="262">
        <v>100315</v>
      </c>
      <c r="AC117" s="262">
        <v>98380</v>
      </c>
      <c r="AD117" s="262">
        <v>99523</v>
      </c>
      <c r="AE117" s="1300"/>
      <c r="AF117" s="268" t="s">
        <v>55</v>
      </c>
    </row>
    <row r="118" spans="1:32" s="161" customFormat="1" ht="15" customHeight="1" x14ac:dyDescent="0.15">
      <c r="A118" s="523">
        <f t="shared" si="8"/>
        <v>100</v>
      </c>
      <c r="C118" s="1197" t="s">
        <v>1405</v>
      </c>
      <c r="D118" s="1205"/>
      <c r="E118" s="1205"/>
      <c r="F118" s="1205"/>
      <c r="G118" s="1205"/>
      <c r="H118" s="1205"/>
      <c r="I118" s="1202"/>
      <c r="J118" s="1202"/>
      <c r="K118" s="1202"/>
      <c r="L118" s="1202"/>
      <c r="M118" s="1202"/>
      <c r="N118" s="1202"/>
      <c r="O118" s="1202"/>
      <c r="P118" s="1202"/>
      <c r="Q118" s="1202"/>
      <c r="R118" s="1202"/>
      <c r="S118" s="1202">
        <v>1704321</v>
      </c>
      <c r="T118" s="1202">
        <v>1703640</v>
      </c>
      <c r="U118" s="1202">
        <v>1703814</v>
      </c>
      <c r="V118" s="1202">
        <v>1704486</v>
      </c>
      <c r="W118" s="1202">
        <v>1705422</v>
      </c>
      <c r="X118" s="1202">
        <v>1713547</v>
      </c>
      <c r="Y118" s="1202">
        <v>1721916</v>
      </c>
      <c r="Z118" s="1202">
        <v>1728668</v>
      </c>
      <c r="AA118" s="1202">
        <v>1734860</v>
      </c>
      <c r="AB118" s="1202">
        <v>1743195</v>
      </c>
      <c r="AC118" s="1202">
        <v>1739760</v>
      </c>
      <c r="AD118" s="1202">
        <v>1740853</v>
      </c>
      <c r="AE118" s="2465"/>
      <c r="AF118" s="1200" t="s">
        <v>591</v>
      </c>
    </row>
    <row r="119" spans="1:32" s="161" customFormat="1" ht="15" customHeight="1" x14ac:dyDescent="0.15">
      <c r="A119" s="523">
        <f t="shared" si="8"/>
        <v>101</v>
      </c>
      <c r="C119" s="267" t="s">
        <v>60</v>
      </c>
      <c r="D119" s="899"/>
      <c r="E119" s="899"/>
      <c r="F119" s="899"/>
      <c r="G119" s="899"/>
      <c r="H119" s="899"/>
      <c r="I119" s="262"/>
      <c r="J119" s="262"/>
      <c r="K119" s="262"/>
      <c r="L119" s="262"/>
      <c r="M119" s="262"/>
      <c r="N119" s="263"/>
      <c r="O119" s="263"/>
      <c r="P119" s="263"/>
      <c r="Q119" s="263"/>
      <c r="R119" s="263"/>
      <c r="S119" s="263">
        <v>1525431.9483721268</v>
      </c>
      <c r="T119" s="263">
        <v>1524104.2881611588</v>
      </c>
      <c r="U119" s="263">
        <v>1523229.9106406108</v>
      </c>
      <c r="V119" s="263">
        <v>1522528.9492197486</v>
      </c>
      <c r="W119" s="263">
        <v>1522803.1078380519</v>
      </c>
      <c r="X119" s="263">
        <v>1528703.5843496735</v>
      </c>
      <c r="Y119" s="263">
        <v>1534604.1837596199</v>
      </c>
      <c r="Z119" s="263">
        <v>1549384.2184186003</v>
      </c>
      <c r="AA119" s="263">
        <v>1553364.9881985553</v>
      </c>
      <c r="AB119" s="263">
        <v>1548299.9698351265</v>
      </c>
      <c r="AC119" s="263">
        <v>1543125.0364649815</v>
      </c>
      <c r="AD119" s="263">
        <v>1542481.1118822703</v>
      </c>
      <c r="AE119" s="263"/>
      <c r="AF119" s="268" t="s">
        <v>1023</v>
      </c>
    </row>
    <row r="120" spans="1:32" s="161" customFormat="1" ht="15" customHeight="1" x14ac:dyDescent="0.15">
      <c r="A120" s="523">
        <f t="shared" si="8"/>
        <v>102</v>
      </c>
      <c r="C120" s="267" t="s">
        <v>512</v>
      </c>
      <c r="D120" s="900"/>
      <c r="E120" s="900"/>
      <c r="F120" s="900"/>
      <c r="G120" s="900"/>
      <c r="H120" s="900"/>
      <c r="I120" s="264"/>
      <c r="J120" s="264"/>
      <c r="K120" s="264"/>
      <c r="L120" s="264"/>
      <c r="M120" s="264"/>
      <c r="N120" s="262"/>
      <c r="O120" s="262"/>
      <c r="P120" s="262"/>
      <c r="Q120" s="262"/>
      <c r="R120" s="262"/>
      <c r="S120" s="262">
        <v>102857.76470544793</v>
      </c>
      <c r="T120" s="262">
        <v>102020.84610996477</v>
      </c>
      <c r="U120" s="262">
        <v>101346.97869991744</v>
      </c>
      <c r="V120" s="262">
        <v>100793.88099689125</v>
      </c>
      <c r="W120" s="262">
        <v>99941.772790441973</v>
      </c>
      <c r="X120" s="262">
        <v>100051.46016979257</v>
      </c>
      <c r="Y120" s="262">
        <v>100393.78288802101</v>
      </c>
      <c r="Z120" s="262">
        <v>100852.16260770102</v>
      </c>
      <c r="AA120" s="262">
        <v>101321.09073572727</v>
      </c>
      <c r="AB120" s="262">
        <v>101853.45559058973</v>
      </c>
      <c r="AC120" s="262">
        <v>101718.19351386371</v>
      </c>
      <c r="AD120" s="262">
        <v>101582.93771519058</v>
      </c>
      <c r="AE120" s="1300"/>
      <c r="AF120" s="268" t="s">
        <v>1024</v>
      </c>
    </row>
    <row r="121" spans="1:32" s="161" customFormat="1" ht="15" customHeight="1" x14ac:dyDescent="0.15">
      <c r="A121" s="523">
        <f t="shared" si="8"/>
        <v>103</v>
      </c>
      <c r="C121" s="269" t="s">
        <v>513</v>
      </c>
      <c r="D121" s="900"/>
      <c r="E121" s="900"/>
      <c r="F121" s="900"/>
      <c r="G121" s="900"/>
      <c r="H121" s="900"/>
      <c r="I121" s="264"/>
      <c r="J121" s="264"/>
      <c r="K121" s="264"/>
      <c r="L121" s="264"/>
      <c r="M121" s="264"/>
      <c r="N121" s="1181"/>
      <c r="O121" s="1181"/>
      <c r="P121" s="1181"/>
      <c r="Q121" s="1181"/>
      <c r="R121" s="1181"/>
      <c r="S121" s="1181">
        <v>76031.286922425177</v>
      </c>
      <c r="T121" s="1181">
        <v>77514.865728876306</v>
      </c>
      <c r="U121" s="1181">
        <v>79237.110659471597</v>
      </c>
      <c r="V121" s="1181">
        <v>81163.169783360107</v>
      </c>
      <c r="W121" s="1181">
        <v>82677.119371506167</v>
      </c>
      <c r="X121" s="1181">
        <v>84791.95548053387</v>
      </c>
      <c r="Y121" s="1181">
        <v>86918.033352358922</v>
      </c>
      <c r="Z121" s="1181">
        <v>78431.618973698802</v>
      </c>
      <c r="AA121" s="1181">
        <v>80173.921065717557</v>
      </c>
      <c r="AB121" s="1181">
        <v>93041.574574283833</v>
      </c>
      <c r="AC121" s="1181">
        <v>94916.770021154807</v>
      </c>
      <c r="AD121" s="1181">
        <v>96788.95040253934</v>
      </c>
      <c r="AE121" s="1300"/>
      <c r="AF121" s="266" t="s">
        <v>1025</v>
      </c>
    </row>
    <row r="122" spans="1:32" s="161" customFormat="1" ht="15" customHeight="1" x14ac:dyDescent="0.15">
      <c r="A122" s="523">
        <f t="shared" si="8"/>
        <v>104</v>
      </c>
      <c r="C122" s="159"/>
      <c r="D122" s="1299"/>
      <c r="E122" s="1299"/>
      <c r="F122" s="1299"/>
      <c r="G122" s="1299"/>
      <c r="H122" s="1299"/>
      <c r="I122" s="1300"/>
      <c r="J122" s="1300"/>
      <c r="K122" s="1300"/>
      <c r="L122" s="1300"/>
      <c r="M122" s="1300"/>
      <c r="N122" s="1300"/>
      <c r="O122" s="1300"/>
      <c r="P122" s="1300"/>
      <c r="Q122" s="1300"/>
      <c r="R122" s="1300"/>
      <c r="S122" s="1300"/>
      <c r="T122" s="1300"/>
      <c r="U122" s="1300"/>
      <c r="V122" s="1300"/>
      <c r="W122" s="1300"/>
      <c r="X122" s="1300"/>
      <c r="Y122" s="1300"/>
      <c r="Z122" s="1300"/>
      <c r="AA122" s="1300"/>
      <c r="AB122" s="1300"/>
      <c r="AC122" s="1300"/>
      <c r="AD122" s="1300"/>
      <c r="AE122" s="1300"/>
      <c r="AF122" s="466"/>
    </row>
    <row r="123" spans="1:32" s="161" customFormat="1" ht="15" customHeight="1" x14ac:dyDescent="0.15">
      <c r="A123" s="523">
        <f t="shared" si="8"/>
        <v>105</v>
      </c>
      <c r="C123" s="159"/>
      <c r="D123" s="1299"/>
      <c r="E123" s="1299"/>
      <c r="F123" s="1299"/>
      <c r="G123" s="1299"/>
      <c r="H123" s="1299"/>
      <c r="I123" s="1300"/>
      <c r="J123" s="1300"/>
      <c r="K123" s="1300"/>
      <c r="L123" s="1300"/>
      <c r="M123" s="1300"/>
      <c r="N123" s="1300"/>
      <c r="O123" s="1300"/>
      <c r="P123" s="1300"/>
      <c r="Q123" s="1300"/>
      <c r="R123" s="1300"/>
      <c r="S123" s="1300"/>
      <c r="T123" s="1300"/>
      <c r="U123" s="1300"/>
      <c r="V123" s="1300"/>
      <c r="W123" s="1300"/>
      <c r="X123" s="1300"/>
      <c r="Y123" s="1300"/>
      <c r="Z123" s="1300"/>
      <c r="AA123" s="1300"/>
      <c r="AB123" s="1300"/>
      <c r="AC123" s="1300"/>
      <c r="AD123" s="1300"/>
      <c r="AE123" s="1300"/>
      <c r="AF123" s="466"/>
    </row>
    <row r="124" spans="1:32" s="161" customFormat="1" ht="15" customHeight="1" x14ac:dyDescent="0.15">
      <c r="A124" s="523">
        <f t="shared" si="8"/>
        <v>106</v>
      </c>
      <c r="C124" s="159"/>
      <c r="D124" s="1299"/>
      <c r="E124" s="1299"/>
      <c r="F124" s="1299"/>
      <c r="G124" s="1299"/>
      <c r="H124" s="1299"/>
      <c r="I124" s="1300"/>
      <c r="J124" s="1300"/>
      <c r="K124" s="1300"/>
      <c r="L124" s="1300"/>
      <c r="M124" s="1300"/>
      <c r="N124" s="1300"/>
      <c r="O124" s="1300"/>
      <c r="P124" s="1300"/>
      <c r="Q124" s="1300"/>
      <c r="R124" s="1300"/>
      <c r="S124" s="1300"/>
      <c r="T124" s="1300"/>
      <c r="U124" s="1300"/>
      <c r="V124" s="1300"/>
      <c r="W124" s="1300"/>
      <c r="X124" s="1300"/>
      <c r="Y124" s="1300"/>
      <c r="Z124" s="1300"/>
      <c r="AA124" s="1300"/>
      <c r="AB124" s="1300"/>
      <c r="AC124" s="1300"/>
      <c r="AD124" s="1300"/>
      <c r="AE124" s="1300"/>
      <c r="AF124" s="466"/>
    </row>
  </sheetData>
  <mergeCells count="9">
    <mergeCell ref="X3:AF4"/>
    <mergeCell ref="C67:C68"/>
    <mergeCell ref="C97:C98"/>
    <mergeCell ref="C6:C7"/>
    <mergeCell ref="C36:C37"/>
    <mergeCell ref="AF6:AF7"/>
    <mergeCell ref="AF36:AF37"/>
    <mergeCell ref="AF67:AF68"/>
    <mergeCell ref="AF97:AF98"/>
  </mergeCells>
  <phoneticPr fontId="11"/>
  <pageMargins left="0.6692913385826772" right="0.35433070866141736" top="0.23622047244094491" bottom="0.23622047244094491" header="0.19685039370078741" footer="0.15748031496062992"/>
  <pageSetup paperSize="9" scale="76" fitToWidth="0" fitToHeight="2" pageOrder="overThenDown" orientation="portrait" r:id="rId1"/>
  <headerFooter alignWithMargins="0"/>
  <rowBreaks count="1" manualBreakCount="1">
    <brk id="63" min="2" max="23" man="1"/>
  </rowBreaks>
  <colBreaks count="1" manualBreakCount="1">
    <brk id="23" min="2" max="12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1"/>
  <sheetViews>
    <sheetView view="pageBreakPreview" zoomScale="70" zoomScaleNormal="100" zoomScaleSheetLayoutView="70" workbookViewId="0">
      <pane xSplit="2" ySplit="5" topLeftCell="C6" activePane="bottomRight" state="frozen"/>
      <selection activeCell="K19" sqref="K19"/>
      <selection pane="topRight" activeCell="K19" sqref="K19"/>
      <selection pane="bottomLeft" activeCell="K19" sqref="K19"/>
      <selection pane="bottomRight" activeCell="AT2" sqref="AT2"/>
    </sheetView>
  </sheetViews>
  <sheetFormatPr defaultRowHeight="17.25" x14ac:dyDescent="0.2"/>
  <cols>
    <col min="1" max="1" width="2.5" style="1607" customWidth="1"/>
    <col min="2" max="2" width="28.5" style="1607" customWidth="1"/>
    <col min="3" max="6" width="9.296875" style="1607" customWidth="1"/>
    <col min="7" max="38" width="8.8984375" style="1607" customWidth="1"/>
    <col min="39" max="16384" width="8.796875" style="1607"/>
  </cols>
  <sheetData>
    <row r="1" spans="1:50" ht="30" customHeight="1" x14ac:dyDescent="0.2">
      <c r="A1" s="1656" t="s">
        <v>1799</v>
      </c>
      <c r="B1" s="1655"/>
      <c r="C1" s="1605"/>
      <c r="D1" s="1605"/>
      <c r="E1" s="1605"/>
      <c r="F1" s="1605"/>
      <c r="G1" s="1605"/>
      <c r="H1" s="1605"/>
      <c r="I1" s="1605"/>
      <c r="J1" s="1605"/>
      <c r="K1" s="1605"/>
      <c r="L1" s="1605"/>
      <c r="M1" s="1605"/>
      <c r="N1" s="1605"/>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row>
    <row r="2" spans="1:50" ht="18" thickBot="1" x14ac:dyDescent="0.25">
      <c r="A2" s="1608"/>
      <c r="B2" s="1609"/>
      <c r="C2" s="1610"/>
      <c r="D2" s="1610"/>
      <c r="E2" s="1610"/>
      <c r="F2" s="1611" t="s">
        <v>1800</v>
      </c>
      <c r="G2" s="1611"/>
      <c r="H2" s="1611"/>
      <c r="I2" s="1611"/>
      <c r="J2" s="1611" t="s">
        <v>1800</v>
      </c>
      <c r="K2" s="1611"/>
      <c r="L2" s="1611"/>
      <c r="M2" s="1611"/>
      <c r="N2" s="1611" t="s">
        <v>1800</v>
      </c>
      <c r="O2" s="1611"/>
      <c r="P2" s="1611"/>
      <c r="Q2" s="1611"/>
      <c r="R2" s="1611" t="s">
        <v>1800</v>
      </c>
      <c r="S2" s="1611"/>
      <c r="T2" s="1611"/>
      <c r="U2" s="1611"/>
      <c r="V2" s="1611" t="s">
        <v>1800</v>
      </c>
      <c r="W2" s="1611"/>
      <c r="X2" s="1611"/>
      <c r="Y2" s="1611"/>
      <c r="Z2" s="1611" t="s">
        <v>1800</v>
      </c>
      <c r="AA2" s="1611"/>
      <c r="AB2" s="1611"/>
      <c r="AC2" s="1611"/>
      <c r="AD2" s="1611" t="s">
        <v>1800</v>
      </c>
      <c r="AE2" s="1611"/>
      <c r="AF2" s="1611"/>
      <c r="AG2" s="1611"/>
      <c r="AH2" s="1611" t="s">
        <v>1800</v>
      </c>
      <c r="AI2" s="1611"/>
      <c r="AJ2" s="1611"/>
      <c r="AK2" s="1611"/>
      <c r="AL2" s="1611" t="s">
        <v>1800</v>
      </c>
      <c r="AM2" s="1611"/>
      <c r="AN2" s="1611"/>
      <c r="AO2" s="1611"/>
      <c r="AP2" s="1611" t="s">
        <v>1800</v>
      </c>
      <c r="AQ2" s="1611"/>
      <c r="AR2" s="1611"/>
      <c r="AS2" s="1611"/>
      <c r="AT2" s="1611" t="s">
        <v>1800</v>
      </c>
      <c r="AU2" s="1611"/>
      <c r="AV2" s="1611"/>
      <c r="AW2" s="1611"/>
      <c r="AX2" s="1611" t="s">
        <v>1800</v>
      </c>
    </row>
    <row r="3" spans="1:50" x14ac:dyDescent="0.2">
      <c r="A3" s="1612"/>
      <c r="B3" s="1657"/>
      <c r="C3" s="1613"/>
      <c r="D3" s="1614" t="s">
        <v>1801</v>
      </c>
      <c r="E3" s="1614" t="s">
        <v>1802</v>
      </c>
      <c r="F3" s="1615"/>
      <c r="G3" s="1616"/>
      <c r="H3" s="1614" t="s">
        <v>1803</v>
      </c>
      <c r="I3" s="1614" t="s">
        <v>1804</v>
      </c>
      <c r="J3" s="1615"/>
      <c r="K3" s="1614"/>
      <c r="L3" s="1614" t="s">
        <v>1805</v>
      </c>
      <c r="M3" s="1614" t="s">
        <v>1806</v>
      </c>
      <c r="N3" s="1615"/>
      <c r="O3" s="1616"/>
      <c r="P3" s="1614" t="s">
        <v>414</v>
      </c>
      <c r="Q3" s="1614" t="s">
        <v>1771</v>
      </c>
      <c r="R3" s="1615"/>
      <c r="S3" s="1616"/>
      <c r="T3" s="1614" t="s">
        <v>168</v>
      </c>
      <c r="U3" s="1614" t="s">
        <v>1772</v>
      </c>
      <c r="V3" s="1615"/>
      <c r="W3" s="1616"/>
      <c r="X3" s="1614" t="s">
        <v>428</v>
      </c>
      <c r="Y3" s="1614" t="s">
        <v>1773</v>
      </c>
      <c r="Z3" s="1615"/>
      <c r="AA3" s="1616"/>
      <c r="AB3" s="1614" t="s">
        <v>1668</v>
      </c>
      <c r="AC3" s="1614" t="s">
        <v>1774</v>
      </c>
      <c r="AD3" s="1615"/>
      <c r="AE3" s="1616"/>
      <c r="AF3" s="1614" t="s">
        <v>1677</v>
      </c>
      <c r="AG3" s="1614" t="s">
        <v>1775</v>
      </c>
      <c r="AH3" s="1615"/>
      <c r="AI3" s="1616"/>
      <c r="AJ3" s="1614" t="s">
        <v>1776</v>
      </c>
      <c r="AK3" s="1614" t="s">
        <v>1777</v>
      </c>
      <c r="AL3" s="1615"/>
      <c r="AM3" s="1616"/>
      <c r="AN3" s="1614" t="s">
        <v>1863</v>
      </c>
      <c r="AO3" s="1614" t="s">
        <v>1855</v>
      </c>
      <c r="AP3" s="1615"/>
      <c r="AQ3" s="1616"/>
      <c r="AR3" s="1614" t="s">
        <v>1865</v>
      </c>
      <c r="AS3" s="2557" t="s">
        <v>2143</v>
      </c>
      <c r="AT3" s="1615"/>
      <c r="AU3" s="1616"/>
      <c r="AV3" s="1614" t="s">
        <v>2102</v>
      </c>
      <c r="AW3" s="2557" t="s">
        <v>2144</v>
      </c>
      <c r="AX3" s="1615"/>
    </row>
    <row r="4" spans="1:50" x14ac:dyDescent="0.2">
      <c r="A4" s="1617"/>
      <c r="B4" s="1658" t="s">
        <v>1778</v>
      </c>
      <c r="C4" s="1618" t="s">
        <v>1779</v>
      </c>
      <c r="D4" s="1618" t="s">
        <v>1780</v>
      </c>
      <c r="E4" s="1618" t="s">
        <v>1781</v>
      </c>
      <c r="F4" s="1619" t="s">
        <v>1782</v>
      </c>
      <c r="G4" s="1620" t="s">
        <v>1779</v>
      </c>
      <c r="H4" s="1618" t="s">
        <v>1780</v>
      </c>
      <c r="I4" s="1618" t="s">
        <v>1781</v>
      </c>
      <c r="J4" s="1619" t="s">
        <v>1782</v>
      </c>
      <c r="K4" s="1621" t="s">
        <v>1779</v>
      </c>
      <c r="L4" s="1618" t="s">
        <v>1780</v>
      </c>
      <c r="M4" s="1618" t="s">
        <v>1781</v>
      </c>
      <c r="N4" s="1619" t="s">
        <v>1782</v>
      </c>
      <c r="O4" s="1620" t="s">
        <v>1779</v>
      </c>
      <c r="P4" s="1618" t="s">
        <v>1780</v>
      </c>
      <c r="Q4" s="1618" t="s">
        <v>1781</v>
      </c>
      <c r="R4" s="1619" t="s">
        <v>1782</v>
      </c>
      <c r="S4" s="1620" t="s">
        <v>1779</v>
      </c>
      <c r="T4" s="1618" t="s">
        <v>1780</v>
      </c>
      <c r="U4" s="1618" t="s">
        <v>1781</v>
      </c>
      <c r="V4" s="1619" t="s">
        <v>1782</v>
      </c>
      <c r="W4" s="1620" t="s">
        <v>1779</v>
      </c>
      <c r="X4" s="1618" t="s">
        <v>1780</v>
      </c>
      <c r="Y4" s="1618" t="s">
        <v>1781</v>
      </c>
      <c r="Z4" s="1619" t="s">
        <v>1782</v>
      </c>
      <c r="AA4" s="1620" t="s">
        <v>1779</v>
      </c>
      <c r="AB4" s="1618" t="s">
        <v>1780</v>
      </c>
      <c r="AC4" s="1618" t="s">
        <v>1781</v>
      </c>
      <c r="AD4" s="1622" t="s">
        <v>1782</v>
      </c>
      <c r="AE4" s="1620" t="s">
        <v>1779</v>
      </c>
      <c r="AF4" s="1618" t="s">
        <v>1780</v>
      </c>
      <c r="AG4" s="1618" t="s">
        <v>1781</v>
      </c>
      <c r="AH4" s="1619" t="s">
        <v>1782</v>
      </c>
      <c r="AI4" s="1620" t="s">
        <v>1779</v>
      </c>
      <c r="AJ4" s="1618" t="s">
        <v>1780</v>
      </c>
      <c r="AK4" s="1618" t="s">
        <v>1781</v>
      </c>
      <c r="AL4" s="1619" t="s">
        <v>1782</v>
      </c>
      <c r="AM4" s="1620" t="s">
        <v>1779</v>
      </c>
      <c r="AN4" s="1618" t="s">
        <v>1780</v>
      </c>
      <c r="AO4" s="1618" t="s">
        <v>1781</v>
      </c>
      <c r="AP4" s="1619" t="s">
        <v>1782</v>
      </c>
      <c r="AQ4" s="1620" t="s">
        <v>1779</v>
      </c>
      <c r="AR4" s="1618" t="s">
        <v>1780</v>
      </c>
      <c r="AS4" s="1618" t="s">
        <v>1781</v>
      </c>
      <c r="AT4" s="1619" t="s">
        <v>1782</v>
      </c>
      <c r="AU4" s="1620" t="s">
        <v>1779</v>
      </c>
      <c r="AV4" s="1618" t="s">
        <v>1780</v>
      </c>
      <c r="AW4" s="1618" t="s">
        <v>1781</v>
      </c>
      <c r="AX4" s="1619" t="s">
        <v>1782</v>
      </c>
    </row>
    <row r="5" spans="1:50" x14ac:dyDescent="0.2">
      <c r="A5" s="1623"/>
      <c r="B5" s="1659" t="s">
        <v>1807</v>
      </c>
      <c r="C5" s="1624"/>
      <c r="D5" s="1624"/>
      <c r="E5" s="1624" t="s">
        <v>1783</v>
      </c>
      <c r="F5" s="1625"/>
      <c r="G5" s="1626"/>
      <c r="H5" s="1624"/>
      <c r="I5" s="1624" t="s">
        <v>1783</v>
      </c>
      <c r="J5" s="1625"/>
      <c r="K5" s="1627"/>
      <c r="L5" s="1624"/>
      <c r="M5" s="1624" t="s">
        <v>1783</v>
      </c>
      <c r="N5" s="1625"/>
      <c r="O5" s="1626"/>
      <c r="P5" s="1624"/>
      <c r="Q5" s="1624" t="s">
        <v>1783</v>
      </c>
      <c r="R5" s="1625"/>
      <c r="S5" s="1626"/>
      <c r="T5" s="1624"/>
      <c r="U5" s="1624" t="s">
        <v>1783</v>
      </c>
      <c r="V5" s="1625"/>
      <c r="W5" s="1626"/>
      <c r="X5" s="1624"/>
      <c r="Y5" s="1624" t="s">
        <v>1783</v>
      </c>
      <c r="Z5" s="1625"/>
      <c r="AA5" s="1626"/>
      <c r="AB5" s="1624"/>
      <c r="AC5" s="1624" t="s">
        <v>1783</v>
      </c>
      <c r="AD5" s="1628"/>
      <c r="AE5" s="1626"/>
      <c r="AF5" s="1624"/>
      <c r="AG5" s="1624" t="s">
        <v>1783</v>
      </c>
      <c r="AH5" s="1625"/>
      <c r="AI5" s="1626"/>
      <c r="AJ5" s="1624"/>
      <c r="AK5" s="1624" t="s">
        <v>1783</v>
      </c>
      <c r="AL5" s="1625"/>
      <c r="AM5" s="1626"/>
      <c r="AN5" s="1624"/>
      <c r="AO5" s="1624" t="s">
        <v>1783</v>
      </c>
      <c r="AP5" s="1625"/>
      <c r="AQ5" s="1626"/>
      <c r="AR5" s="1624"/>
      <c r="AS5" s="1624" t="s">
        <v>1783</v>
      </c>
      <c r="AT5" s="1625"/>
      <c r="AU5" s="1626"/>
      <c r="AV5" s="1624"/>
      <c r="AW5" s="1624" t="s">
        <v>1783</v>
      </c>
      <c r="AX5" s="1625"/>
    </row>
    <row r="6" spans="1:50" ht="20.100000000000001" customHeight="1" x14ac:dyDescent="0.2">
      <c r="A6" s="1617">
        <v>1</v>
      </c>
      <c r="B6" s="1660" t="s">
        <v>1808</v>
      </c>
      <c r="C6" s="1629">
        <v>31951.837720720418</v>
      </c>
      <c r="D6" s="1630">
        <v>27283.857960620204</v>
      </c>
      <c r="E6" s="1630">
        <v>251.05199999999999</v>
      </c>
      <c r="F6" s="1631">
        <v>59486.747681340625</v>
      </c>
      <c r="G6" s="1632">
        <v>33544.567115133112</v>
      </c>
      <c r="H6" s="1630">
        <v>27170.583935843097</v>
      </c>
      <c r="I6" s="1630">
        <v>251.52199999999999</v>
      </c>
      <c r="J6" s="1631">
        <v>60966.673050976206</v>
      </c>
      <c r="K6" s="1633">
        <v>34684.680934433833</v>
      </c>
      <c r="L6" s="1630">
        <v>26416.499746219921</v>
      </c>
      <c r="M6" s="1630">
        <v>226.24369200000001</v>
      </c>
      <c r="N6" s="1631">
        <v>61327.424372653753</v>
      </c>
      <c r="O6" s="1632">
        <v>33545.735674650903</v>
      </c>
      <c r="P6" s="1630">
        <v>23877.17881099389</v>
      </c>
      <c r="Q6" s="1630">
        <v>197.78800000000001</v>
      </c>
      <c r="R6" s="1631">
        <v>57620.702485644797</v>
      </c>
      <c r="S6" s="1632">
        <v>33119.147240336453</v>
      </c>
      <c r="T6" s="1630">
        <v>21058.713711874116</v>
      </c>
      <c r="U6" s="1630">
        <v>198.27199999999999</v>
      </c>
      <c r="V6" s="1631">
        <v>54376.132952210566</v>
      </c>
      <c r="W6" s="1632">
        <v>30202.371887168316</v>
      </c>
      <c r="X6" s="1630">
        <v>19512.367274159515</v>
      </c>
      <c r="Y6" s="1630">
        <v>552.80251600000008</v>
      </c>
      <c r="Z6" s="1631">
        <v>50267.541677327834</v>
      </c>
      <c r="AA6" s="1632">
        <v>27915.386455020904</v>
      </c>
      <c r="AB6" s="1630">
        <v>17609.421943029516</v>
      </c>
      <c r="AC6" s="1630">
        <v>11145.504072</v>
      </c>
      <c r="AD6" s="1631">
        <v>56670.312470050412</v>
      </c>
      <c r="AE6" s="1632">
        <v>25044.929807934855</v>
      </c>
      <c r="AF6" s="1630">
        <v>14178.747468515301</v>
      </c>
      <c r="AG6" s="1630">
        <v>1124.4412399999999</v>
      </c>
      <c r="AH6" s="1631">
        <v>40348.118516450158</v>
      </c>
      <c r="AI6" s="1632">
        <v>22263.055129027194</v>
      </c>
      <c r="AJ6" s="1630">
        <v>12117.486017309409</v>
      </c>
      <c r="AK6" s="1630">
        <v>2482.068154</v>
      </c>
      <c r="AL6" s="1631">
        <v>36862.609300336604</v>
      </c>
      <c r="AM6" s="1632">
        <v>20716.554520198126</v>
      </c>
      <c r="AN6" s="1630">
        <v>11558.910415403276</v>
      </c>
      <c r="AO6" s="1630">
        <v>70.757092</v>
      </c>
      <c r="AP6" s="1631">
        <v>32346.222027601401</v>
      </c>
      <c r="AQ6" s="1632">
        <v>18924.320595431738</v>
      </c>
      <c r="AR6" s="1630">
        <v>11257.664849880906</v>
      </c>
      <c r="AS6" s="1630">
        <v>1674.0709679999998</v>
      </c>
      <c r="AT6" s="1631">
        <v>31856.056413312646</v>
      </c>
      <c r="AU6" s="1632">
        <v>17307.238544414726</v>
      </c>
      <c r="AV6" s="1630">
        <v>8964.6168900061002</v>
      </c>
      <c r="AW6" s="1630">
        <v>2550.8727180000001</v>
      </c>
      <c r="AX6" s="1631">
        <v>28822.728152420823</v>
      </c>
    </row>
    <row r="7" spans="1:50" ht="20.100000000000001" customHeight="1" x14ac:dyDescent="0.2">
      <c r="A7" s="1617">
        <v>2</v>
      </c>
      <c r="B7" s="1660" t="s">
        <v>1784</v>
      </c>
      <c r="C7" s="1629">
        <v>90815.548707703565</v>
      </c>
      <c r="D7" s="1629">
        <v>185306.34465199852</v>
      </c>
      <c r="E7" s="1629">
        <v>166850.27860715016</v>
      </c>
      <c r="F7" s="1631">
        <v>442972.17196685227</v>
      </c>
      <c r="G7" s="1632">
        <v>87553.091180004543</v>
      </c>
      <c r="H7" s="1629">
        <v>185210.97066068594</v>
      </c>
      <c r="I7" s="1629">
        <v>169861.90000484418</v>
      </c>
      <c r="J7" s="1631">
        <v>442625.96184553468</v>
      </c>
      <c r="K7" s="1633">
        <v>85822.449756989488</v>
      </c>
      <c r="L7" s="1629">
        <v>185822.97203976809</v>
      </c>
      <c r="M7" s="1629">
        <v>165311.05467775458</v>
      </c>
      <c r="N7" s="1631">
        <v>436956.47647451219</v>
      </c>
      <c r="O7" s="1632">
        <v>78729.909145190482</v>
      </c>
      <c r="P7" s="1629">
        <v>200515.23162137356</v>
      </c>
      <c r="Q7" s="1629">
        <v>154917.46277826998</v>
      </c>
      <c r="R7" s="1631">
        <v>434162.60354483407</v>
      </c>
      <c r="S7" s="1632">
        <v>79991.045666235368</v>
      </c>
      <c r="T7" s="1629">
        <v>207805.81980447599</v>
      </c>
      <c r="U7" s="1629">
        <v>160176.89806115493</v>
      </c>
      <c r="V7" s="1631">
        <v>447973.76353186631</v>
      </c>
      <c r="W7" s="1632">
        <v>80197.719802620166</v>
      </c>
      <c r="X7" s="1629">
        <v>225332.3030007176</v>
      </c>
      <c r="Y7" s="1629">
        <v>159507.04026680664</v>
      </c>
      <c r="Z7" s="1631">
        <v>465037.06307014439</v>
      </c>
      <c r="AA7" s="1632">
        <v>79178.59546069408</v>
      </c>
      <c r="AB7" s="1629">
        <v>230834.06354382852</v>
      </c>
      <c r="AC7" s="1629">
        <v>150931.48464524242</v>
      </c>
      <c r="AD7" s="1631">
        <v>460944.14364976506</v>
      </c>
      <c r="AE7" s="1632">
        <v>75770.641781352591</v>
      </c>
      <c r="AF7" s="1629">
        <v>231416.85133696176</v>
      </c>
      <c r="AG7" s="1629">
        <v>151921.41239226348</v>
      </c>
      <c r="AH7" s="1631">
        <v>459108.90551057784</v>
      </c>
      <c r="AI7" s="1632">
        <v>74697.748666249507</v>
      </c>
      <c r="AJ7" s="1629">
        <v>245896.62548535064</v>
      </c>
      <c r="AK7" s="1629">
        <v>150892.83570814956</v>
      </c>
      <c r="AL7" s="1631">
        <v>471487.20985974977</v>
      </c>
      <c r="AM7" s="1632">
        <v>74775.658676615058</v>
      </c>
      <c r="AN7" s="1629">
        <v>261774.81184151772</v>
      </c>
      <c r="AO7" s="1629">
        <v>151286.15019326139</v>
      </c>
      <c r="AP7" s="1631">
        <v>487836.62071139418</v>
      </c>
      <c r="AQ7" s="1632">
        <v>76449.650984101841</v>
      </c>
      <c r="AR7" s="1629">
        <v>342562.18817806663</v>
      </c>
      <c r="AS7" s="1629">
        <v>154875.45968919696</v>
      </c>
      <c r="AT7" s="1631">
        <v>573887.29885136546</v>
      </c>
      <c r="AU7" s="1632">
        <v>78651.565444781387</v>
      </c>
      <c r="AV7" s="1629">
        <v>297878.91342508583</v>
      </c>
      <c r="AW7" s="1629">
        <v>153686.23886035106</v>
      </c>
      <c r="AX7" s="1631">
        <v>530216.71773021831</v>
      </c>
    </row>
    <row r="8" spans="1:50" ht="20.100000000000001" customHeight="1" x14ac:dyDescent="0.2">
      <c r="A8" s="1617"/>
      <c r="B8" s="1660" t="s">
        <v>1815</v>
      </c>
      <c r="C8" s="1629">
        <v>0</v>
      </c>
      <c r="D8" s="1630">
        <v>0</v>
      </c>
      <c r="E8" s="1630">
        <v>132775.13023155782</v>
      </c>
      <c r="F8" s="1631">
        <v>132775.13023155782</v>
      </c>
      <c r="G8" s="1632">
        <v>0</v>
      </c>
      <c r="H8" s="1630">
        <v>0</v>
      </c>
      <c r="I8" s="1630">
        <v>133160.55563435834</v>
      </c>
      <c r="J8" s="1631">
        <v>133160.55563435834</v>
      </c>
      <c r="K8" s="1633">
        <v>0</v>
      </c>
      <c r="L8" s="1630">
        <v>0</v>
      </c>
      <c r="M8" s="1630">
        <v>131713.05357442636</v>
      </c>
      <c r="N8" s="1631">
        <v>131713.05357442636</v>
      </c>
      <c r="O8" s="1632">
        <v>0</v>
      </c>
      <c r="P8" s="1630">
        <v>0</v>
      </c>
      <c r="Q8" s="1630">
        <v>126205.00291579637</v>
      </c>
      <c r="R8" s="1631">
        <v>126205.00291579637</v>
      </c>
      <c r="S8" s="1632">
        <v>0</v>
      </c>
      <c r="T8" s="1630">
        <v>0</v>
      </c>
      <c r="U8" s="1630">
        <v>128394.65609166241</v>
      </c>
      <c r="V8" s="1631">
        <v>128394.65609166241</v>
      </c>
      <c r="W8" s="1632">
        <v>0</v>
      </c>
      <c r="X8" s="1630">
        <v>0</v>
      </c>
      <c r="Y8" s="1630">
        <v>127538.24532966988</v>
      </c>
      <c r="Z8" s="1631">
        <v>127538.24532966988</v>
      </c>
      <c r="AA8" s="1632">
        <v>0</v>
      </c>
      <c r="AB8" s="1630">
        <v>0</v>
      </c>
      <c r="AC8" s="1630">
        <v>125289.751243071</v>
      </c>
      <c r="AD8" s="1631">
        <v>125289.751243071</v>
      </c>
      <c r="AE8" s="1632">
        <v>0</v>
      </c>
      <c r="AF8" s="1630">
        <v>0</v>
      </c>
      <c r="AG8" s="1630">
        <v>125666.4214249612</v>
      </c>
      <c r="AH8" s="1631">
        <v>125666.4214249612</v>
      </c>
      <c r="AI8" s="1632">
        <v>0</v>
      </c>
      <c r="AJ8" s="1630">
        <v>0</v>
      </c>
      <c r="AK8" s="1630">
        <v>125115.25520046824</v>
      </c>
      <c r="AL8" s="1631">
        <v>125115.25520046824</v>
      </c>
      <c r="AM8" s="1632">
        <v>0</v>
      </c>
      <c r="AN8" s="1630">
        <v>0</v>
      </c>
      <c r="AO8" s="1630">
        <v>124141.46605460088</v>
      </c>
      <c r="AP8" s="1631">
        <v>124141.46605460088</v>
      </c>
      <c r="AQ8" s="1632">
        <v>0</v>
      </c>
      <c r="AR8" s="1630">
        <v>0</v>
      </c>
      <c r="AS8" s="1630">
        <v>127186.51563042504</v>
      </c>
      <c r="AT8" s="1631">
        <v>127186.51563042504</v>
      </c>
      <c r="AU8" s="1632">
        <v>0</v>
      </c>
      <c r="AV8" s="1630">
        <v>0</v>
      </c>
      <c r="AW8" s="1630">
        <v>127011.58887846902</v>
      </c>
      <c r="AX8" s="1631">
        <v>127011.58887846902</v>
      </c>
    </row>
    <row r="9" spans="1:50" ht="20.100000000000001" customHeight="1" x14ac:dyDescent="0.2">
      <c r="A9" s="1617"/>
      <c r="B9" s="1660" t="s">
        <v>1816</v>
      </c>
      <c r="C9" s="1629">
        <v>74639.118707703557</v>
      </c>
      <c r="D9" s="1630">
        <v>10959.579357389326</v>
      </c>
      <c r="E9" s="1630">
        <v>34075.148375592347</v>
      </c>
      <c r="F9" s="1631">
        <v>119673.84644068524</v>
      </c>
      <c r="G9" s="1632">
        <v>72590.707180004538</v>
      </c>
      <c r="H9" s="1630">
        <v>10261.676711379625</v>
      </c>
      <c r="I9" s="1630">
        <v>36701.344370485829</v>
      </c>
      <c r="J9" s="1631">
        <v>119553.72826186998</v>
      </c>
      <c r="K9" s="1633">
        <v>71251.557756989481</v>
      </c>
      <c r="L9" s="1630">
        <v>11100.495438367507</v>
      </c>
      <c r="M9" s="1630">
        <v>33598.001103328235</v>
      </c>
      <c r="N9" s="1631">
        <v>115950.05429868522</v>
      </c>
      <c r="O9" s="1632">
        <v>64003.329145190481</v>
      </c>
      <c r="P9" s="1630">
        <v>9980.9823097838816</v>
      </c>
      <c r="Q9" s="1630">
        <v>28712.459862473606</v>
      </c>
      <c r="R9" s="1631">
        <v>102696.77131744797</v>
      </c>
      <c r="S9" s="1632">
        <v>64545.510666235365</v>
      </c>
      <c r="T9" s="1630">
        <v>9976.7850720062925</v>
      </c>
      <c r="U9" s="1630">
        <v>31782.241969492516</v>
      </c>
      <c r="V9" s="1631">
        <v>106304.53770773418</v>
      </c>
      <c r="W9" s="1632">
        <v>64567.233802620169</v>
      </c>
      <c r="X9" s="1630">
        <v>10503.273618006946</v>
      </c>
      <c r="Y9" s="1630">
        <v>31968.794937136761</v>
      </c>
      <c r="Z9" s="1631">
        <v>107039.30235776387</v>
      </c>
      <c r="AA9" s="1632">
        <v>63113.957460694088</v>
      </c>
      <c r="AB9" s="1630">
        <v>10780.396203786691</v>
      </c>
      <c r="AC9" s="1630">
        <v>25641.73340217142</v>
      </c>
      <c r="AD9" s="1631">
        <v>99536.087066652195</v>
      </c>
      <c r="AE9" s="1632">
        <v>61271.291781352593</v>
      </c>
      <c r="AF9" s="1630">
        <v>9717.7751195381079</v>
      </c>
      <c r="AG9" s="1630">
        <v>26254.990967302292</v>
      </c>
      <c r="AH9" s="1631">
        <v>97244.057868192991</v>
      </c>
      <c r="AI9" s="1632">
        <v>60021.813666249502</v>
      </c>
      <c r="AJ9" s="1630">
        <v>8999.2907836357772</v>
      </c>
      <c r="AK9" s="1630">
        <v>25777.580507681327</v>
      </c>
      <c r="AL9" s="1631">
        <v>94798.684957566613</v>
      </c>
      <c r="AM9" s="1632">
        <v>59399.473676615053</v>
      </c>
      <c r="AN9" s="1630">
        <v>8103.8344534317212</v>
      </c>
      <c r="AO9" s="1630">
        <v>27144.684138660501</v>
      </c>
      <c r="AP9" s="1631">
        <v>94647.992268707283</v>
      </c>
      <c r="AQ9" s="1632">
        <v>59706.583984101846</v>
      </c>
      <c r="AR9" s="1630">
        <v>8469.2771774026296</v>
      </c>
      <c r="AS9" s="1630">
        <v>27688.944058771929</v>
      </c>
      <c r="AT9" s="1631">
        <v>95864.805220276408</v>
      </c>
      <c r="AU9" s="1632">
        <v>57766.529444781379</v>
      </c>
      <c r="AV9" s="1630">
        <v>8363.951382131645</v>
      </c>
      <c r="AW9" s="1630">
        <v>26674.649981882045</v>
      </c>
      <c r="AX9" s="1631">
        <v>92805.130808795075</v>
      </c>
    </row>
    <row r="10" spans="1:50" ht="20.100000000000001" customHeight="1" x14ac:dyDescent="0.2">
      <c r="A10" s="1617"/>
      <c r="B10" s="1660" t="s">
        <v>1817</v>
      </c>
      <c r="C10" s="1629">
        <v>16176.43</v>
      </c>
      <c r="D10" s="1630">
        <v>174346.76529460918</v>
      </c>
      <c r="E10" s="1630">
        <v>0</v>
      </c>
      <c r="F10" s="1631">
        <v>190523.19529460918</v>
      </c>
      <c r="G10" s="1632">
        <v>14962.384</v>
      </c>
      <c r="H10" s="1630">
        <v>174949.2939493063</v>
      </c>
      <c r="I10" s="1630">
        <v>0</v>
      </c>
      <c r="J10" s="1631">
        <v>189911.67794930629</v>
      </c>
      <c r="K10" s="1633">
        <v>14570.892000000002</v>
      </c>
      <c r="L10" s="1630">
        <v>174722.47660140059</v>
      </c>
      <c r="M10" s="1630">
        <v>0</v>
      </c>
      <c r="N10" s="1631">
        <v>189293.36860140058</v>
      </c>
      <c r="O10" s="1632">
        <v>14726.580000000002</v>
      </c>
      <c r="P10" s="1630">
        <v>190534.24931158969</v>
      </c>
      <c r="Q10" s="1630">
        <v>0</v>
      </c>
      <c r="R10" s="1631">
        <v>205260.82931158971</v>
      </c>
      <c r="S10" s="1632">
        <v>15445.535</v>
      </c>
      <c r="T10" s="1630">
        <v>197829.03473246971</v>
      </c>
      <c r="U10" s="1630">
        <v>0</v>
      </c>
      <c r="V10" s="1631">
        <v>213274.56973246971</v>
      </c>
      <c r="W10" s="1632">
        <v>15630.486000000001</v>
      </c>
      <c r="X10" s="1630">
        <v>214829.02938271067</v>
      </c>
      <c r="Y10" s="1630">
        <v>0</v>
      </c>
      <c r="Z10" s="1631">
        <v>230459.51538271067</v>
      </c>
      <c r="AA10" s="1632">
        <v>16064.637999999999</v>
      </c>
      <c r="AB10" s="1630">
        <v>220053.66734004184</v>
      </c>
      <c r="AC10" s="1630">
        <v>0</v>
      </c>
      <c r="AD10" s="1631">
        <v>236118.30534004184</v>
      </c>
      <c r="AE10" s="1632">
        <v>14499.35</v>
      </c>
      <c r="AF10" s="1630">
        <v>221699.07621742366</v>
      </c>
      <c r="AG10" s="1630">
        <v>0</v>
      </c>
      <c r="AH10" s="1631">
        <v>236198.42621742366</v>
      </c>
      <c r="AI10" s="1632">
        <v>14675.934999999999</v>
      </c>
      <c r="AJ10" s="1630">
        <v>236897.33470171486</v>
      </c>
      <c r="AK10" s="1630">
        <v>0</v>
      </c>
      <c r="AL10" s="1631">
        <v>251573.26970171486</v>
      </c>
      <c r="AM10" s="1632">
        <v>15376.184999999999</v>
      </c>
      <c r="AN10" s="1630">
        <v>253670.977388086</v>
      </c>
      <c r="AO10" s="1630">
        <v>0</v>
      </c>
      <c r="AP10" s="1631">
        <v>269047.16238808603</v>
      </c>
      <c r="AQ10" s="1632">
        <v>16743.067000000003</v>
      </c>
      <c r="AR10" s="1630">
        <v>334092.911000664</v>
      </c>
      <c r="AS10" s="1630">
        <v>0</v>
      </c>
      <c r="AT10" s="1631">
        <v>350835.97800066398</v>
      </c>
      <c r="AU10" s="1632">
        <v>20885.036</v>
      </c>
      <c r="AV10" s="1630">
        <v>289514.96204295417</v>
      </c>
      <c r="AW10" s="1630">
        <v>0</v>
      </c>
      <c r="AX10" s="1631">
        <v>310399.99804295419</v>
      </c>
    </row>
    <row r="11" spans="1:50" ht="20.100000000000001" customHeight="1" x14ac:dyDescent="0.2">
      <c r="A11" s="1617">
        <v>3</v>
      </c>
      <c r="B11" s="1660" t="s">
        <v>1785</v>
      </c>
      <c r="C11" s="1629">
        <v>317877.505</v>
      </c>
      <c r="D11" s="1629">
        <v>155764.70699999999</v>
      </c>
      <c r="E11" s="1629">
        <v>0</v>
      </c>
      <c r="F11" s="1631">
        <v>473642.212</v>
      </c>
      <c r="G11" s="1632">
        <v>330034.15299999999</v>
      </c>
      <c r="H11" s="1629">
        <v>156788.49900000001</v>
      </c>
      <c r="I11" s="1630">
        <v>0</v>
      </c>
      <c r="J11" s="1631">
        <v>486822.652</v>
      </c>
      <c r="K11" s="1633">
        <v>337806.429</v>
      </c>
      <c r="L11" s="1629">
        <v>158379.549</v>
      </c>
      <c r="M11" s="1630">
        <v>0</v>
      </c>
      <c r="N11" s="1631">
        <v>496185.978</v>
      </c>
      <c r="O11" s="1632">
        <v>348397.09</v>
      </c>
      <c r="P11" s="1629">
        <v>162948.55099999998</v>
      </c>
      <c r="Q11" s="1630">
        <v>0</v>
      </c>
      <c r="R11" s="1631">
        <v>511345.641</v>
      </c>
      <c r="S11" s="1632">
        <v>461724.495</v>
      </c>
      <c r="T11" s="1629">
        <v>173832.984</v>
      </c>
      <c r="U11" s="1630">
        <v>0</v>
      </c>
      <c r="V11" s="1631">
        <v>635557.47900000005</v>
      </c>
      <c r="W11" s="1632">
        <v>444062.27500000002</v>
      </c>
      <c r="X11" s="1629">
        <v>178359.73599999998</v>
      </c>
      <c r="Y11" s="1630">
        <v>0</v>
      </c>
      <c r="Z11" s="1631">
        <v>622422.01099999994</v>
      </c>
      <c r="AA11" s="1632">
        <v>524544.36499999999</v>
      </c>
      <c r="AB11" s="1629">
        <v>183462.049</v>
      </c>
      <c r="AC11" s="1630">
        <v>0</v>
      </c>
      <c r="AD11" s="1631">
        <v>708006.41399999999</v>
      </c>
      <c r="AE11" s="1632">
        <v>483147.03399999999</v>
      </c>
      <c r="AF11" s="1629">
        <v>188421.16100000002</v>
      </c>
      <c r="AG11" s="1630">
        <v>0</v>
      </c>
      <c r="AH11" s="1631">
        <v>671568.19500000007</v>
      </c>
      <c r="AI11" s="1632">
        <v>469362.03100000002</v>
      </c>
      <c r="AJ11" s="1629">
        <v>196884.25400000002</v>
      </c>
      <c r="AK11" s="1630">
        <v>0</v>
      </c>
      <c r="AL11" s="1631">
        <v>666246.28500000003</v>
      </c>
      <c r="AM11" s="1632">
        <v>521406.375</v>
      </c>
      <c r="AN11" s="1629">
        <v>223235.28289999999</v>
      </c>
      <c r="AO11" s="1630">
        <v>0</v>
      </c>
      <c r="AP11" s="1631">
        <v>744641.65789999999</v>
      </c>
      <c r="AQ11" s="1632">
        <v>615105.76899999997</v>
      </c>
      <c r="AR11" s="1629">
        <v>225993.12669999999</v>
      </c>
      <c r="AS11" s="1630">
        <v>0</v>
      </c>
      <c r="AT11" s="1631">
        <v>841098.89569999999</v>
      </c>
      <c r="AU11" s="1632">
        <v>613155.51800000004</v>
      </c>
      <c r="AV11" s="1629">
        <v>230317.23129999998</v>
      </c>
      <c r="AW11" s="1630">
        <v>0</v>
      </c>
      <c r="AX11" s="1631">
        <v>843472.74930000002</v>
      </c>
    </row>
    <row r="12" spans="1:50" ht="20.100000000000001" customHeight="1" x14ac:dyDescent="0.2">
      <c r="A12" s="1617" t="s">
        <v>148</v>
      </c>
      <c r="B12" s="1660" t="s">
        <v>1818</v>
      </c>
      <c r="C12" s="1629" t="s">
        <v>630</v>
      </c>
      <c r="D12" s="1630">
        <v>9616.6229999999996</v>
      </c>
      <c r="E12" s="1630">
        <v>0</v>
      </c>
      <c r="F12" s="1631">
        <v>9616.6229999999996</v>
      </c>
      <c r="G12" s="1632" t="s">
        <v>630</v>
      </c>
      <c r="H12" s="1630">
        <v>9080.2579999999998</v>
      </c>
      <c r="I12" s="1630">
        <v>0</v>
      </c>
      <c r="J12" s="1631">
        <v>9080.2579999999998</v>
      </c>
      <c r="K12" s="1633" t="s">
        <v>630</v>
      </c>
      <c r="L12" s="1630">
        <v>6582.1419999999998</v>
      </c>
      <c r="M12" s="1630">
        <v>0</v>
      </c>
      <c r="N12" s="1631">
        <v>6582.1419999999998</v>
      </c>
      <c r="O12" s="1632" t="s">
        <v>630</v>
      </c>
      <c r="P12" s="1630">
        <v>6153.5870000000004</v>
      </c>
      <c r="Q12" s="1630">
        <v>0</v>
      </c>
      <c r="R12" s="1631">
        <v>6153.5870000000004</v>
      </c>
      <c r="S12" s="1632" t="s">
        <v>630</v>
      </c>
      <c r="T12" s="1630">
        <v>8981.1589999999997</v>
      </c>
      <c r="U12" s="1630">
        <v>0</v>
      </c>
      <c r="V12" s="1631">
        <v>8981.1589999999997</v>
      </c>
      <c r="W12" s="1632" t="s">
        <v>630</v>
      </c>
      <c r="X12" s="1630">
        <v>8324.7119999999995</v>
      </c>
      <c r="Y12" s="1630">
        <v>0</v>
      </c>
      <c r="Z12" s="1631">
        <v>8324.7119999999995</v>
      </c>
      <c r="AA12" s="1632" t="s">
        <v>630</v>
      </c>
      <c r="AB12" s="1630">
        <v>7703.6869999999999</v>
      </c>
      <c r="AC12" s="1630">
        <v>0</v>
      </c>
      <c r="AD12" s="1631">
        <v>7703.6869999999999</v>
      </c>
      <c r="AE12" s="1632" t="s">
        <v>630</v>
      </c>
      <c r="AF12" s="1630">
        <v>10670.429</v>
      </c>
      <c r="AG12" s="1630">
        <v>0</v>
      </c>
      <c r="AH12" s="1631">
        <v>10670.429</v>
      </c>
      <c r="AI12" s="1632" t="s">
        <v>630</v>
      </c>
      <c r="AJ12" s="1630">
        <v>11585.15</v>
      </c>
      <c r="AK12" s="1630">
        <v>0</v>
      </c>
      <c r="AL12" s="1631">
        <v>11585.15</v>
      </c>
      <c r="AM12" s="1632" t="s">
        <v>630</v>
      </c>
      <c r="AN12" s="1630">
        <v>9265.0658999999996</v>
      </c>
      <c r="AO12" s="1630">
        <v>0</v>
      </c>
      <c r="AP12" s="1631">
        <v>9265.0658999999996</v>
      </c>
      <c r="AQ12" s="1632" t="s">
        <v>630</v>
      </c>
      <c r="AR12" s="1630">
        <v>8468.2906999999996</v>
      </c>
      <c r="AS12" s="1630">
        <v>0</v>
      </c>
      <c r="AT12" s="1631">
        <v>8468.2906999999996</v>
      </c>
      <c r="AU12" s="1632" t="s">
        <v>630</v>
      </c>
      <c r="AV12" s="1630">
        <v>10420.740300000001</v>
      </c>
      <c r="AW12" s="1630">
        <v>0</v>
      </c>
      <c r="AX12" s="1631">
        <v>10420.740300000001</v>
      </c>
    </row>
    <row r="13" spans="1:50" ht="20.100000000000001" customHeight="1" x14ac:dyDescent="0.2">
      <c r="A13" s="1617" t="s">
        <v>1809</v>
      </c>
      <c r="B13" s="1660" t="s">
        <v>1819</v>
      </c>
      <c r="C13" s="1629">
        <v>241647.997</v>
      </c>
      <c r="D13" s="1630">
        <v>25233.916000000001</v>
      </c>
      <c r="E13" s="1630">
        <v>0</v>
      </c>
      <c r="F13" s="1631">
        <v>266881.913</v>
      </c>
      <c r="G13" s="1632">
        <v>243543.55499999999</v>
      </c>
      <c r="H13" s="1630">
        <v>24252.41</v>
      </c>
      <c r="I13" s="1630">
        <v>0</v>
      </c>
      <c r="J13" s="1631">
        <v>267795.96499999997</v>
      </c>
      <c r="K13" s="1633">
        <v>250182.497</v>
      </c>
      <c r="L13" s="1630">
        <v>24674.600999999999</v>
      </c>
      <c r="M13" s="1630">
        <v>0</v>
      </c>
      <c r="N13" s="1631">
        <v>274857.098</v>
      </c>
      <c r="O13" s="1632">
        <v>257589.861</v>
      </c>
      <c r="P13" s="1630">
        <v>25218.365000000002</v>
      </c>
      <c r="Q13" s="1630">
        <v>0</v>
      </c>
      <c r="R13" s="1631">
        <v>282808.22600000002</v>
      </c>
      <c r="S13" s="1632">
        <v>368928.09299999999</v>
      </c>
      <c r="T13" s="1630">
        <v>26944.019</v>
      </c>
      <c r="U13" s="1630">
        <v>0</v>
      </c>
      <c r="V13" s="1631">
        <v>395872.11199999996</v>
      </c>
      <c r="W13" s="1632">
        <v>349835.495</v>
      </c>
      <c r="X13" s="1630">
        <v>30610.601999999999</v>
      </c>
      <c r="Y13" s="1630">
        <v>0</v>
      </c>
      <c r="Z13" s="1631">
        <v>380446.09700000001</v>
      </c>
      <c r="AA13" s="1632">
        <v>428890.29499999998</v>
      </c>
      <c r="AB13" s="1630">
        <v>32640.087</v>
      </c>
      <c r="AC13" s="1630">
        <v>0</v>
      </c>
      <c r="AD13" s="1631">
        <v>461530.38199999998</v>
      </c>
      <c r="AE13" s="1632">
        <v>384969.75699999998</v>
      </c>
      <c r="AF13" s="1630">
        <v>31466.634999999998</v>
      </c>
      <c r="AG13" s="1630">
        <v>0</v>
      </c>
      <c r="AH13" s="1631">
        <v>416436.39199999999</v>
      </c>
      <c r="AI13" s="1632">
        <v>369524.21600000001</v>
      </c>
      <c r="AJ13" s="1630">
        <v>34159.949000000001</v>
      </c>
      <c r="AK13" s="1630">
        <v>0</v>
      </c>
      <c r="AL13" s="1631">
        <v>403684.16500000004</v>
      </c>
      <c r="AM13" s="1632">
        <v>420328.446</v>
      </c>
      <c r="AN13" s="1630">
        <v>38208.826000000001</v>
      </c>
      <c r="AO13" s="1630">
        <v>0</v>
      </c>
      <c r="AP13" s="1631">
        <v>458537.272</v>
      </c>
      <c r="AQ13" s="1632">
        <v>511908.37699999998</v>
      </c>
      <c r="AR13" s="1630">
        <v>39178.423000000003</v>
      </c>
      <c r="AS13" s="1630">
        <v>0</v>
      </c>
      <c r="AT13" s="1631">
        <v>551086.79999999993</v>
      </c>
      <c r="AU13" s="1632">
        <v>508645.72899999999</v>
      </c>
      <c r="AV13" s="1630">
        <v>36107.853999999999</v>
      </c>
      <c r="AW13" s="1630">
        <v>0</v>
      </c>
      <c r="AX13" s="1631">
        <v>544753.58299999998</v>
      </c>
    </row>
    <row r="14" spans="1:50" ht="20.100000000000001" customHeight="1" x14ac:dyDescent="0.2">
      <c r="A14" s="1617" t="s">
        <v>1810</v>
      </c>
      <c r="B14" s="1660" t="s">
        <v>1820</v>
      </c>
      <c r="C14" s="1629">
        <v>76229.508000000002</v>
      </c>
      <c r="D14" s="1630">
        <v>120914.16800000001</v>
      </c>
      <c r="E14" s="1630">
        <v>0</v>
      </c>
      <c r="F14" s="1631">
        <v>197143.67600000001</v>
      </c>
      <c r="G14" s="1632">
        <v>86490.597999999998</v>
      </c>
      <c r="H14" s="1630">
        <v>123455.83100000001</v>
      </c>
      <c r="I14" s="1630">
        <v>0</v>
      </c>
      <c r="J14" s="1631">
        <v>209946.429</v>
      </c>
      <c r="K14" s="1633">
        <v>87623.932000000001</v>
      </c>
      <c r="L14" s="1630">
        <v>127122.806</v>
      </c>
      <c r="M14" s="1630">
        <v>0</v>
      </c>
      <c r="N14" s="1631">
        <v>214746.73800000001</v>
      </c>
      <c r="O14" s="1632">
        <v>90807.229000000007</v>
      </c>
      <c r="P14" s="1630">
        <v>131576.59899999999</v>
      </c>
      <c r="Q14" s="1630">
        <v>0</v>
      </c>
      <c r="R14" s="1631">
        <v>222383.82799999998</v>
      </c>
      <c r="S14" s="1632">
        <v>92796.402000000002</v>
      </c>
      <c r="T14" s="1630">
        <v>137907.80600000001</v>
      </c>
      <c r="U14" s="1630">
        <v>0</v>
      </c>
      <c r="V14" s="1631">
        <v>230704.20800000001</v>
      </c>
      <c r="W14" s="1632">
        <v>94226.78</v>
      </c>
      <c r="X14" s="1630">
        <v>139424.42199999999</v>
      </c>
      <c r="Y14" s="1630">
        <v>0</v>
      </c>
      <c r="Z14" s="1631">
        <v>233651.20199999999</v>
      </c>
      <c r="AA14" s="1632">
        <v>95654.07</v>
      </c>
      <c r="AB14" s="1630">
        <v>143118.27499999999</v>
      </c>
      <c r="AC14" s="1630">
        <v>0</v>
      </c>
      <c r="AD14" s="1631">
        <v>238772.345</v>
      </c>
      <c r="AE14" s="1632">
        <v>98177.277000000002</v>
      </c>
      <c r="AF14" s="1630">
        <v>146284.09700000001</v>
      </c>
      <c r="AG14" s="1630">
        <v>0</v>
      </c>
      <c r="AH14" s="1631">
        <v>244461.37400000001</v>
      </c>
      <c r="AI14" s="1632">
        <v>99837.815000000002</v>
      </c>
      <c r="AJ14" s="1630">
        <v>151139.155</v>
      </c>
      <c r="AK14" s="1630">
        <v>0</v>
      </c>
      <c r="AL14" s="1631">
        <v>250976.97</v>
      </c>
      <c r="AM14" s="1632">
        <v>101077.929</v>
      </c>
      <c r="AN14" s="1630">
        <v>175761.391</v>
      </c>
      <c r="AO14" s="1630">
        <v>0</v>
      </c>
      <c r="AP14" s="1631">
        <v>276839.32</v>
      </c>
      <c r="AQ14" s="1632">
        <v>103197.39200000001</v>
      </c>
      <c r="AR14" s="1630">
        <v>178346.413</v>
      </c>
      <c r="AS14" s="1630">
        <v>0</v>
      </c>
      <c r="AT14" s="1631">
        <v>281543.80499999999</v>
      </c>
      <c r="AU14" s="1632">
        <v>104509.789</v>
      </c>
      <c r="AV14" s="1630">
        <v>183788.63699999999</v>
      </c>
      <c r="AW14" s="1630">
        <v>0</v>
      </c>
      <c r="AX14" s="1631">
        <v>288298.42599999998</v>
      </c>
    </row>
    <row r="15" spans="1:50" ht="20.100000000000001" customHeight="1" x14ac:dyDescent="0.2">
      <c r="A15" s="1617">
        <v>4</v>
      </c>
      <c r="B15" s="1660" t="s">
        <v>1786</v>
      </c>
      <c r="C15" s="1629">
        <v>810.524</v>
      </c>
      <c r="D15" s="1629">
        <v>608.54999999999995</v>
      </c>
      <c r="E15" s="1629">
        <v>72104.343999999997</v>
      </c>
      <c r="F15" s="1631">
        <v>73523.417999999991</v>
      </c>
      <c r="G15" s="1632">
        <v>3108.1130000000003</v>
      </c>
      <c r="H15" s="1629">
        <v>1691.4770000000001</v>
      </c>
      <c r="I15" s="1630">
        <v>77985.565000000002</v>
      </c>
      <c r="J15" s="1631">
        <v>82785.154999999999</v>
      </c>
      <c r="K15" s="1633">
        <v>4118.6179999999995</v>
      </c>
      <c r="L15" s="1629">
        <v>1711.298</v>
      </c>
      <c r="M15" s="1630">
        <v>81024.945000000007</v>
      </c>
      <c r="N15" s="1631">
        <v>86854.861000000004</v>
      </c>
      <c r="O15" s="1632">
        <v>1650.346</v>
      </c>
      <c r="P15" s="1629">
        <v>2083.3829999999998</v>
      </c>
      <c r="Q15" s="1630">
        <v>80502.858999999997</v>
      </c>
      <c r="R15" s="1631">
        <v>84236.588000000003</v>
      </c>
      <c r="S15" s="1632">
        <v>8011.8239999999996</v>
      </c>
      <c r="T15" s="1629">
        <v>2394.578</v>
      </c>
      <c r="U15" s="1630">
        <v>77335.376000000004</v>
      </c>
      <c r="V15" s="1631">
        <v>87741.778000000006</v>
      </c>
      <c r="W15" s="1632">
        <v>3385.1179999999999</v>
      </c>
      <c r="X15" s="1629">
        <v>2113.029</v>
      </c>
      <c r="Y15" s="1630">
        <v>73669.425000000003</v>
      </c>
      <c r="Z15" s="1631">
        <v>79167.572</v>
      </c>
      <c r="AA15" s="1632">
        <v>1154.1010000000001</v>
      </c>
      <c r="AB15" s="1629">
        <v>2967.2890000000002</v>
      </c>
      <c r="AC15" s="1630">
        <v>71621.900999999998</v>
      </c>
      <c r="AD15" s="1631">
        <v>75743.290999999997</v>
      </c>
      <c r="AE15" s="1632">
        <v>1091.884</v>
      </c>
      <c r="AF15" s="1629">
        <v>2875.8040000000001</v>
      </c>
      <c r="AG15" s="1630">
        <v>100510.083</v>
      </c>
      <c r="AH15" s="1631">
        <v>104477.77099999999</v>
      </c>
      <c r="AI15" s="1632">
        <v>923.44100000000003</v>
      </c>
      <c r="AJ15" s="1629">
        <v>3278.1950000000002</v>
      </c>
      <c r="AK15" s="1630">
        <v>100916.15399999999</v>
      </c>
      <c r="AL15" s="1631">
        <v>105117.79</v>
      </c>
      <c r="AM15" s="1632">
        <v>1335.83</v>
      </c>
      <c r="AN15" s="1629">
        <v>3436.0250000000001</v>
      </c>
      <c r="AO15" s="1630">
        <v>62811.216</v>
      </c>
      <c r="AP15" s="1631">
        <v>67583.070999999996</v>
      </c>
      <c r="AQ15" s="1632">
        <v>11542.498</v>
      </c>
      <c r="AR15" s="1629">
        <v>4309.1769999999997</v>
      </c>
      <c r="AS15" s="1630">
        <v>61723.55</v>
      </c>
      <c r="AT15" s="1631">
        <v>77575.225000000006</v>
      </c>
      <c r="AU15" s="1632">
        <v>2086.864</v>
      </c>
      <c r="AV15" s="1629">
        <v>10844.433999999999</v>
      </c>
      <c r="AW15" s="1630">
        <v>60686.661999999997</v>
      </c>
      <c r="AX15" s="1631">
        <v>73617.959999999992</v>
      </c>
    </row>
    <row r="16" spans="1:50" ht="20.100000000000001" customHeight="1" x14ac:dyDescent="0.2">
      <c r="A16" s="1617"/>
      <c r="B16" s="1660" t="s">
        <v>1821</v>
      </c>
      <c r="C16" s="1629">
        <v>772.09500000000003</v>
      </c>
      <c r="D16" s="1630">
        <v>608.54999999999995</v>
      </c>
      <c r="E16" s="1630">
        <v>72104.343999999997</v>
      </c>
      <c r="F16" s="1631">
        <v>73484.989000000001</v>
      </c>
      <c r="G16" s="1632">
        <v>3076.92</v>
      </c>
      <c r="H16" s="1630">
        <v>1691.4770000000001</v>
      </c>
      <c r="I16" s="1630">
        <v>77985.565000000002</v>
      </c>
      <c r="J16" s="1631">
        <v>82753.962</v>
      </c>
      <c r="K16" s="1633">
        <v>4091.64</v>
      </c>
      <c r="L16" s="1630">
        <v>1711.298</v>
      </c>
      <c r="M16" s="1630">
        <v>81024.945000000007</v>
      </c>
      <c r="N16" s="1631">
        <v>86827.883000000002</v>
      </c>
      <c r="O16" s="1632">
        <v>1621.771</v>
      </c>
      <c r="P16" s="1630">
        <v>2083.3829999999998</v>
      </c>
      <c r="Q16" s="1630">
        <v>80502.858999999997</v>
      </c>
      <c r="R16" s="1631">
        <v>84208.012999999992</v>
      </c>
      <c r="S16" s="1632">
        <v>7968.116</v>
      </c>
      <c r="T16" s="1630">
        <v>2394.578</v>
      </c>
      <c r="U16" s="1630">
        <v>77335.376000000004</v>
      </c>
      <c r="V16" s="1631">
        <v>87698.07</v>
      </c>
      <c r="W16" s="1632">
        <v>3334.221</v>
      </c>
      <c r="X16" s="1630">
        <v>2113.029</v>
      </c>
      <c r="Y16" s="1630">
        <v>73669.425000000003</v>
      </c>
      <c r="Z16" s="1631">
        <v>79116.675000000003</v>
      </c>
      <c r="AA16" s="1634">
        <v>1154.1010000000001</v>
      </c>
      <c r="AB16" s="1630">
        <v>2967.2890000000002</v>
      </c>
      <c r="AC16" s="1630">
        <v>71621.900999999998</v>
      </c>
      <c r="AD16" s="1631">
        <v>75743.290999999997</v>
      </c>
      <c r="AE16" s="1632">
        <v>1091.884</v>
      </c>
      <c r="AF16" s="1630">
        <v>2875.8040000000001</v>
      </c>
      <c r="AG16" s="1630">
        <v>100510.083</v>
      </c>
      <c r="AH16" s="1631">
        <v>104477.77099999999</v>
      </c>
      <c r="AI16" s="1632">
        <v>923.44100000000003</v>
      </c>
      <c r="AJ16" s="1630">
        <v>3278.1950000000002</v>
      </c>
      <c r="AK16" s="1630">
        <v>100916.15399999999</v>
      </c>
      <c r="AL16" s="1631">
        <v>105117.79</v>
      </c>
      <c r="AM16" s="1632">
        <v>1335.827</v>
      </c>
      <c r="AN16" s="1630">
        <v>3436.0250000000001</v>
      </c>
      <c r="AO16" s="1630">
        <v>62811.216</v>
      </c>
      <c r="AP16" s="1631">
        <v>67583.067999999999</v>
      </c>
      <c r="AQ16" s="1632">
        <v>11542.498</v>
      </c>
      <c r="AR16" s="1630">
        <v>4309.1769999999997</v>
      </c>
      <c r="AS16" s="1630">
        <v>61723.55</v>
      </c>
      <c r="AT16" s="1631">
        <v>77575.225000000006</v>
      </c>
      <c r="AU16" s="1632">
        <v>2053.864</v>
      </c>
      <c r="AV16" s="1630">
        <v>10844.433999999999</v>
      </c>
      <c r="AW16" s="1630">
        <v>60686.661999999997</v>
      </c>
      <c r="AX16" s="1631">
        <v>73584.959999999992</v>
      </c>
    </row>
    <row r="17" spans="1:50" ht="20.100000000000001" customHeight="1" x14ac:dyDescent="0.2">
      <c r="A17" s="1617"/>
      <c r="B17" s="1660" t="s">
        <v>1822</v>
      </c>
      <c r="C17" s="1629">
        <v>38.429000000000002</v>
      </c>
      <c r="D17" s="1630">
        <v>0</v>
      </c>
      <c r="E17" s="1630">
        <v>0</v>
      </c>
      <c r="F17" s="1631">
        <v>38.429000000000002</v>
      </c>
      <c r="G17" s="1632">
        <v>31.193000000000001</v>
      </c>
      <c r="H17" s="1630">
        <v>0</v>
      </c>
      <c r="I17" s="1630">
        <v>0</v>
      </c>
      <c r="J17" s="1631">
        <v>31.193000000000001</v>
      </c>
      <c r="K17" s="1633">
        <v>26.978000000000002</v>
      </c>
      <c r="L17" s="1630">
        <v>0</v>
      </c>
      <c r="M17" s="1630">
        <v>0</v>
      </c>
      <c r="N17" s="1631">
        <v>26.978000000000002</v>
      </c>
      <c r="O17" s="1632">
        <v>28.574999999999999</v>
      </c>
      <c r="P17" s="1630">
        <v>0</v>
      </c>
      <c r="Q17" s="1630">
        <v>0</v>
      </c>
      <c r="R17" s="1631">
        <v>28.574999999999999</v>
      </c>
      <c r="S17" s="1632">
        <v>43.707999999999998</v>
      </c>
      <c r="T17" s="1630">
        <v>0</v>
      </c>
      <c r="U17" s="1630">
        <v>0</v>
      </c>
      <c r="V17" s="1631">
        <v>43.707999999999998</v>
      </c>
      <c r="W17" s="1632">
        <v>50.896999999999998</v>
      </c>
      <c r="X17" s="1630">
        <v>0</v>
      </c>
      <c r="Y17" s="1630">
        <v>0</v>
      </c>
      <c r="Z17" s="1631">
        <v>50.896999999999998</v>
      </c>
      <c r="AA17" s="1632">
        <v>0</v>
      </c>
      <c r="AB17" s="1630">
        <v>0</v>
      </c>
      <c r="AC17" s="1630">
        <v>0</v>
      </c>
      <c r="AD17" s="1631">
        <v>0</v>
      </c>
      <c r="AE17" s="1632">
        <v>0</v>
      </c>
      <c r="AF17" s="1630">
        <v>0</v>
      </c>
      <c r="AG17" s="1630">
        <v>0</v>
      </c>
      <c r="AH17" s="1631">
        <v>0</v>
      </c>
      <c r="AI17" s="1632">
        <v>0</v>
      </c>
      <c r="AJ17" s="1630">
        <v>0</v>
      </c>
      <c r="AK17" s="1630">
        <v>0</v>
      </c>
      <c r="AL17" s="1631">
        <v>0</v>
      </c>
      <c r="AM17" s="1632">
        <v>3.0000000000000001E-3</v>
      </c>
      <c r="AN17" s="1630">
        <v>0</v>
      </c>
      <c r="AO17" s="1630">
        <v>0</v>
      </c>
      <c r="AP17" s="1631">
        <v>3.0000000000000001E-3</v>
      </c>
      <c r="AQ17" s="1632">
        <v>0</v>
      </c>
      <c r="AR17" s="1630">
        <v>0</v>
      </c>
      <c r="AS17" s="1630">
        <v>0</v>
      </c>
      <c r="AT17" s="1631">
        <v>0</v>
      </c>
      <c r="AU17" s="1632">
        <v>33</v>
      </c>
      <c r="AV17" s="1630">
        <v>0</v>
      </c>
      <c r="AW17" s="1630">
        <v>0</v>
      </c>
      <c r="AX17" s="1631">
        <v>33</v>
      </c>
    </row>
    <row r="18" spans="1:50" ht="20.100000000000001" customHeight="1" x14ac:dyDescent="0.2">
      <c r="A18" s="1617">
        <v>5</v>
      </c>
      <c r="B18" s="1660" t="s">
        <v>1787</v>
      </c>
      <c r="C18" s="1629">
        <v>34506.36574986238</v>
      </c>
      <c r="D18" s="1630">
        <v>9732.0097916852937</v>
      </c>
      <c r="E18" s="1630">
        <v>25.267811257241068</v>
      </c>
      <c r="F18" s="1631">
        <v>44263.643352804917</v>
      </c>
      <c r="G18" s="1632">
        <v>37960.687210939541</v>
      </c>
      <c r="H18" s="1630">
        <v>10565.154181529862</v>
      </c>
      <c r="I18" s="1630">
        <v>17.745716562698863</v>
      </c>
      <c r="J18" s="1631">
        <v>48543.587109032102</v>
      </c>
      <c r="K18" s="1633">
        <v>37650.668329590168</v>
      </c>
      <c r="L18" s="1630">
        <v>10747.519663411309</v>
      </c>
      <c r="M18" s="1630">
        <v>14.095579494659532</v>
      </c>
      <c r="N18" s="1631">
        <v>48412.283572496133</v>
      </c>
      <c r="O18" s="1632">
        <v>40517.008250650346</v>
      </c>
      <c r="P18" s="1630">
        <v>11157.036102860879</v>
      </c>
      <c r="Q18" s="1630">
        <v>19.989018274091869</v>
      </c>
      <c r="R18" s="1631">
        <v>51694.033371785321</v>
      </c>
      <c r="S18" s="1632">
        <v>41674.874221251615</v>
      </c>
      <c r="T18" s="1630">
        <v>17612.6574168302</v>
      </c>
      <c r="U18" s="1630">
        <v>17.193325110110649</v>
      </c>
      <c r="V18" s="1631">
        <v>59304.724963191919</v>
      </c>
      <c r="W18" s="1632">
        <v>46168.734417849897</v>
      </c>
      <c r="X18" s="1630">
        <v>17280.875489799415</v>
      </c>
      <c r="Y18" s="1630">
        <v>10.393472962728486</v>
      </c>
      <c r="Z18" s="1631">
        <v>63460.003380612041</v>
      </c>
      <c r="AA18" s="1632">
        <v>51016.779969327356</v>
      </c>
      <c r="AB18" s="1630">
        <v>19646.642490467686</v>
      </c>
      <c r="AC18" s="1630">
        <v>9.8184978933425313</v>
      </c>
      <c r="AD18" s="1631">
        <v>70673.24095768838</v>
      </c>
      <c r="AE18" s="1632">
        <v>41777.504897217739</v>
      </c>
      <c r="AF18" s="1630">
        <v>25533.650995197051</v>
      </c>
      <c r="AG18" s="1630">
        <v>17.052739746204253</v>
      </c>
      <c r="AH18" s="1631">
        <v>67328.208632160997</v>
      </c>
      <c r="AI18" s="1632">
        <v>51672.608190032333</v>
      </c>
      <c r="AJ18" s="1630">
        <v>31524.751437699197</v>
      </c>
      <c r="AK18" s="1630">
        <v>11.42296756734739</v>
      </c>
      <c r="AL18" s="1631">
        <v>83208.782595298864</v>
      </c>
      <c r="AM18" s="1632">
        <v>62306.503425251954</v>
      </c>
      <c r="AN18" s="1630">
        <v>31071.298069851931</v>
      </c>
      <c r="AO18" s="1630">
        <v>11.628599926257646</v>
      </c>
      <c r="AP18" s="1631">
        <v>93389.430095030155</v>
      </c>
      <c r="AQ18" s="1632">
        <v>62197.55097899276</v>
      </c>
      <c r="AR18" s="1630">
        <v>31189.763069851928</v>
      </c>
      <c r="AS18" s="1630">
        <v>12.260792768474632</v>
      </c>
      <c r="AT18" s="1631">
        <v>93399.574841613154</v>
      </c>
      <c r="AU18" s="1632">
        <v>57904.149775229998</v>
      </c>
      <c r="AV18" s="1630">
        <v>31095.677095865482</v>
      </c>
      <c r="AW18" s="1630">
        <v>15.896192428358086</v>
      </c>
      <c r="AX18" s="1631">
        <v>89015.723063523852</v>
      </c>
    </row>
    <row r="19" spans="1:50" ht="20.100000000000001" customHeight="1" x14ac:dyDescent="0.2">
      <c r="A19" s="1617"/>
      <c r="B19" s="1660" t="s">
        <v>1814</v>
      </c>
      <c r="C19" s="1629">
        <v>147.68352578569798</v>
      </c>
      <c r="D19" s="1630">
        <v>158.88594824520345</v>
      </c>
      <c r="E19" s="1630">
        <v>25.267811257241068</v>
      </c>
      <c r="F19" s="1631">
        <v>331.83728528814254</v>
      </c>
      <c r="G19" s="1632">
        <v>128.9395310309815</v>
      </c>
      <c r="H19" s="1630">
        <v>138.42260197576661</v>
      </c>
      <c r="I19" s="1630">
        <v>17.745716562698863</v>
      </c>
      <c r="J19" s="1631">
        <v>285.10784956944696</v>
      </c>
      <c r="K19" s="1633">
        <v>127.91061273075624</v>
      </c>
      <c r="L19" s="1630">
        <v>139.80014594404182</v>
      </c>
      <c r="M19" s="1630">
        <v>14.095579494659532</v>
      </c>
      <c r="N19" s="1631">
        <v>281.8063381694576</v>
      </c>
      <c r="O19" s="1632">
        <v>117.47051095414015</v>
      </c>
      <c r="P19" s="1630">
        <v>131.11577414843154</v>
      </c>
      <c r="Q19" s="1630">
        <v>19.989018274091869</v>
      </c>
      <c r="R19" s="1631">
        <v>268.57530337666356</v>
      </c>
      <c r="S19" s="1632">
        <v>134.43240909838374</v>
      </c>
      <c r="T19" s="1630">
        <v>151.4854682803946</v>
      </c>
      <c r="U19" s="1630">
        <v>17.193325110110649</v>
      </c>
      <c r="V19" s="1631">
        <v>303.11120248888903</v>
      </c>
      <c r="W19" s="1632">
        <v>135.21460062676655</v>
      </c>
      <c r="X19" s="1630">
        <v>155.57654835933209</v>
      </c>
      <c r="Y19" s="1630">
        <v>10.393472962728486</v>
      </c>
      <c r="Z19" s="1631">
        <v>301.1846219488271</v>
      </c>
      <c r="AA19" s="1632">
        <v>112.10268841817545</v>
      </c>
      <c r="AB19" s="1630">
        <v>163.68491686034156</v>
      </c>
      <c r="AC19" s="1630">
        <v>9.8184978933425313</v>
      </c>
      <c r="AD19" s="1631">
        <v>285.6061031718595</v>
      </c>
      <c r="AE19" s="1632">
        <v>133.79423102218615</v>
      </c>
      <c r="AF19" s="1630">
        <v>201.63087331908699</v>
      </c>
      <c r="AG19" s="1630">
        <v>17.052739746204253</v>
      </c>
      <c r="AH19" s="1631">
        <v>352.47784408747737</v>
      </c>
      <c r="AI19" s="1632">
        <v>111.15327709716047</v>
      </c>
      <c r="AJ19" s="1630">
        <v>165.27294175997335</v>
      </c>
      <c r="AK19" s="1630">
        <v>11.42296756734739</v>
      </c>
      <c r="AL19" s="1631">
        <v>287.84918642448116</v>
      </c>
      <c r="AM19" s="1632">
        <v>76.756154145201435</v>
      </c>
      <c r="AN19" s="1630">
        <v>188.95257391270744</v>
      </c>
      <c r="AO19" s="1630">
        <v>11.628599926257646</v>
      </c>
      <c r="AP19" s="1631">
        <v>277.33732798416651</v>
      </c>
      <c r="AQ19" s="1632">
        <v>110.20324420920336</v>
      </c>
      <c r="AR19" s="1630">
        <v>154.9724446889557</v>
      </c>
      <c r="AS19" s="1630">
        <v>12.260792768474632</v>
      </c>
      <c r="AT19" s="1631">
        <v>277.43648166663371</v>
      </c>
      <c r="AU19" s="1632">
        <v>157.03771487251743</v>
      </c>
      <c r="AV19" s="1630">
        <v>225.0450591931158</v>
      </c>
      <c r="AW19" s="1630">
        <v>15.896192428358086</v>
      </c>
      <c r="AX19" s="1631">
        <v>397.97896649399127</v>
      </c>
    </row>
    <row r="20" spans="1:50" ht="20.100000000000001" customHeight="1" x14ac:dyDescent="0.2">
      <c r="A20" s="1617">
        <v>6</v>
      </c>
      <c r="B20" s="1660" t="s">
        <v>1788</v>
      </c>
      <c r="C20" s="1629">
        <v>577921.38782778208</v>
      </c>
      <c r="D20" s="1630">
        <v>589760.26154582005</v>
      </c>
      <c r="E20" s="1630">
        <v>798736.64746505802</v>
      </c>
      <c r="F20" s="1631">
        <v>1966418.2968386603</v>
      </c>
      <c r="G20" s="1632">
        <v>565182.07958745293</v>
      </c>
      <c r="H20" s="1630">
        <v>574589.02383378951</v>
      </c>
      <c r="I20" s="1630">
        <v>824634.37628893356</v>
      </c>
      <c r="J20" s="1631">
        <v>1964405.4797101761</v>
      </c>
      <c r="K20" s="1633">
        <v>551308.42154690472</v>
      </c>
      <c r="L20" s="1630">
        <v>571453.66029211669</v>
      </c>
      <c r="M20" s="1630">
        <v>846399.73322989757</v>
      </c>
      <c r="N20" s="1631">
        <v>1969161.8150689187</v>
      </c>
      <c r="O20" s="1632">
        <v>548050.57613227132</v>
      </c>
      <c r="P20" s="1630">
        <v>588121.33195671707</v>
      </c>
      <c r="Q20" s="1630">
        <v>877715.47362237552</v>
      </c>
      <c r="R20" s="1631">
        <v>2013887.3817113638</v>
      </c>
      <c r="S20" s="1632">
        <v>556420.43427192455</v>
      </c>
      <c r="T20" s="1630">
        <v>604662.10984739196</v>
      </c>
      <c r="U20" s="1630">
        <v>896689.3442938301</v>
      </c>
      <c r="V20" s="1631">
        <v>2057771.8884131466</v>
      </c>
      <c r="W20" s="1632">
        <v>549375.69575011276</v>
      </c>
      <c r="X20" s="1630">
        <v>612313.24673382309</v>
      </c>
      <c r="Y20" s="1630">
        <v>903445.74227913574</v>
      </c>
      <c r="Z20" s="1631">
        <v>2065134.6847630716</v>
      </c>
      <c r="AA20" s="1632">
        <v>473594.54808404739</v>
      </c>
      <c r="AB20" s="1630">
        <v>679399.75878137269</v>
      </c>
      <c r="AC20" s="1630">
        <v>912273.69464008545</v>
      </c>
      <c r="AD20" s="1631">
        <v>2065268.0015055058</v>
      </c>
      <c r="AE20" s="1632">
        <v>472358.88135822181</v>
      </c>
      <c r="AF20" s="1630">
        <v>702453.55358075211</v>
      </c>
      <c r="AG20" s="1630">
        <v>922934.21493657748</v>
      </c>
      <c r="AH20" s="1631">
        <v>2097746.6498755515</v>
      </c>
      <c r="AI20" s="1632">
        <v>474340.40268078825</v>
      </c>
      <c r="AJ20" s="1630">
        <v>700119.93049222976</v>
      </c>
      <c r="AK20" s="1630">
        <v>949764.05735857703</v>
      </c>
      <c r="AL20" s="1631">
        <v>2124224.3905315949</v>
      </c>
      <c r="AM20" s="1632">
        <v>476412.98510961852</v>
      </c>
      <c r="AN20" s="1630">
        <v>1194725.7924704831</v>
      </c>
      <c r="AO20" s="1630">
        <v>946146.97012860293</v>
      </c>
      <c r="AP20" s="1631">
        <v>2617285.7477087043</v>
      </c>
      <c r="AQ20" s="1632">
        <v>546012.37396006414</v>
      </c>
      <c r="AR20" s="1630">
        <v>758396.05146025016</v>
      </c>
      <c r="AS20" s="1630">
        <v>973444.06301286141</v>
      </c>
      <c r="AT20" s="1631">
        <v>2277852.4884331757</v>
      </c>
      <c r="AU20" s="1632">
        <v>538702.5135496346</v>
      </c>
      <c r="AV20" s="1630">
        <v>773910.9632970558</v>
      </c>
      <c r="AW20" s="1630">
        <v>991086.90515650518</v>
      </c>
      <c r="AX20" s="1631">
        <v>2303700.3820031956</v>
      </c>
    </row>
    <row r="21" spans="1:50" ht="20.100000000000001" customHeight="1" x14ac:dyDescent="0.2">
      <c r="A21" s="1617"/>
      <c r="B21" s="1660" t="s">
        <v>1813</v>
      </c>
      <c r="C21" s="1629">
        <v>324613.63221206015</v>
      </c>
      <c r="D21" s="1630">
        <v>248491.42671784383</v>
      </c>
      <c r="E21" s="1630">
        <v>798736.64746505802</v>
      </c>
      <c r="F21" s="1631">
        <v>1371841.706394962</v>
      </c>
      <c r="G21" s="1632">
        <v>318708.6135555678</v>
      </c>
      <c r="H21" s="1630">
        <v>247763.43313610164</v>
      </c>
      <c r="I21" s="1630">
        <v>824634.37628893356</v>
      </c>
      <c r="J21" s="1631">
        <v>1391106.4229806028</v>
      </c>
      <c r="K21" s="1633">
        <v>309906.75976634515</v>
      </c>
      <c r="L21" s="1630">
        <v>245443.88216544702</v>
      </c>
      <c r="M21" s="1630">
        <v>846399.73322989757</v>
      </c>
      <c r="N21" s="1631">
        <v>1401750.3751616897</v>
      </c>
      <c r="O21" s="1632">
        <v>315780.24873539776</v>
      </c>
      <c r="P21" s="1630">
        <v>255538.40168546682</v>
      </c>
      <c r="Q21" s="1630">
        <v>877715.47362237552</v>
      </c>
      <c r="R21" s="1631">
        <v>1449034.1240432402</v>
      </c>
      <c r="S21" s="1632">
        <v>318344.39056684886</v>
      </c>
      <c r="T21" s="1630">
        <v>259921.70800209726</v>
      </c>
      <c r="U21" s="1630">
        <v>896689.3442938301</v>
      </c>
      <c r="V21" s="1631">
        <v>1474955.4428627761</v>
      </c>
      <c r="W21" s="1632">
        <v>316234.45176556497</v>
      </c>
      <c r="X21" s="1630">
        <v>259676.58059091883</v>
      </c>
      <c r="Y21" s="1630">
        <v>903445.74227913574</v>
      </c>
      <c r="Z21" s="1631">
        <v>1479356.7746356195</v>
      </c>
      <c r="AA21" s="1632">
        <v>241981.25620473872</v>
      </c>
      <c r="AB21" s="1630">
        <v>332256.93129043555</v>
      </c>
      <c r="AC21" s="1630">
        <v>912273.69464008545</v>
      </c>
      <c r="AD21" s="1631">
        <v>1486511.8821352597</v>
      </c>
      <c r="AE21" s="1632">
        <v>241893.2937769125</v>
      </c>
      <c r="AF21" s="1630">
        <v>333445.93215208442</v>
      </c>
      <c r="AG21" s="1630">
        <v>922934.21493657748</v>
      </c>
      <c r="AH21" s="1631">
        <v>1498273.4408655744</v>
      </c>
      <c r="AI21" s="1632">
        <v>241639.42747837194</v>
      </c>
      <c r="AJ21" s="1630">
        <v>338847.51144504407</v>
      </c>
      <c r="AK21" s="1630">
        <v>949764.05735857703</v>
      </c>
      <c r="AL21" s="1631">
        <v>1530250.9962819931</v>
      </c>
      <c r="AM21" s="1632">
        <v>243452.46226630069</v>
      </c>
      <c r="AN21" s="1630">
        <v>377434.58888888994</v>
      </c>
      <c r="AO21" s="1630">
        <v>946146.97012860293</v>
      </c>
      <c r="AP21" s="1631">
        <v>1567034.0212837937</v>
      </c>
      <c r="AQ21" s="1632">
        <v>246972.2283230928</v>
      </c>
      <c r="AR21" s="1630">
        <v>384516.50683249178</v>
      </c>
      <c r="AS21" s="1630">
        <v>973444.06301286141</v>
      </c>
      <c r="AT21" s="1631">
        <v>1604932.7981684459</v>
      </c>
      <c r="AU21" s="1632">
        <v>255042.30587195794</v>
      </c>
      <c r="AV21" s="1630">
        <v>390028.64541330247</v>
      </c>
      <c r="AW21" s="1630">
        <v>991086.90515650518</v>
      </c>
      <c r="AX21" s="1631">
        <v>1636157.8564417656</v>
      </c>
    </row>
    <row r="22" spans="1:50" ht="20.100000000000001" customHeight="1" x14ac:dyDescent="0.2">
      <c r="A22" s="1617">
        <v>7</v>
      </c>
      <c r="B22" s="1660" t="s">
        <v>1811</v>
      </c>
      <c r="C22" s="1635">
        <v>-353207.87741478742</v>
      </c>
      <c r="D22" s="1635">
        <v>268384.11644380365</v>
      </c>
      <c r="E22" s="1635">
        <v>83860.263677219278</v>
      </c>
      <c r="F22" s="1636">
        <v>-963.4972937644925</v>
      </c>
      <c r="G22" s="1637">
        <v>-360119.43187438848</v>
      </c>
      <c r="H22" s="1635">
        <v>262958.37869999791</v>
      </c>
      <c r="I22" s="1635">
        <v>104652.22013441811</v>
      </c>
      <c r="J22" s="1636">
        <v>7491.1669600275345</v>
      </c>
      <c r="K22" s="1638">
        <v>-364381.99615777528</v>
      </c>
      <c r="L22" s="1635">
        <v>286692.852115268</v>
      </c>
      <c r="M22" s="1635">
        <v>109791.94917230797</v>
      </c>
      <c r="N22" s="1636">
        <v>32102.80512980069</v>
      </c>
      <c r="O22" s="1637">
        <v>-352772.27361699578</v>
      </c>
      <c r="P22" s="1635">
        <v>271772.07918368082</v>
      </c>
      <c r="Q22" s="1635">
        <v>121188.07774409559</v>
      </c>
      <c r="R22" s="1636">
        <v>40187.883310780628</v>
      </c>
      <c r="S22" s="1637">
        <v>-438880.50472135213</v>
      </c>
      <c r="T22" s="1635">
        <v>354479.12365810957</v>
      </c>
      <c r="U22" s="1635">
        <v>126211.10285625153</v>
      </c>
      <c r="V22" s="1636">
        <v>41809.721793008968</v>
      </c>
      <c r="W22" s="1637">
        <v>-429050.20223618817</v>
      </c>
      <c r="X22" s="1635">
        <v>313085.87883968186</v>
      </c>
      <c r="Y22" s="1635">
        <v>136696.32114371203</v>
      </c>
      <c r="Z22" s="1636">
        <v>20731.997747205722</v>
      </c>
      <c r="AA22" s="1637">
        <v>-460476.80286491296</v>
      </c>
      <c r="AB22" s="1635">
        <v>333774.10592701286</v>
      </c>
      <c r="AC22" s="1635">
        <v>148291.99350743426</v>
      </c>
      <c r="AD22" s="1636">
        <v>21589.29656953417</v>
      </c>
      <c r="AE22" s="1637">
        <v>-409752.0066493589</v>
      </c>
      <c r="AF22" s="1635">
        <v>336397.73885218403</v>
      </c>
      <c r="AG22" s="1635">
        <v>132592.17874485999</v>
      </c>
      <c r="AH22" s="1636">
        <v>59237.91094768513</v>
      </c>
      <c r="AI22" s="1637">
        <v>-395299.23425297247</v>
      </c>
      <c r="AJ22" s="1635">
        <v>307201.98513778544</v>
      </c>
      <c r="AK22" s="1635">
        <v>122227.80522404716</v>
      </c>
      <c r="AL22" s="1636">
        <v>34130.556108860124</v>
      </c>
      <c r="AM22" s="1637">
        <v>-347541.29509299266</v>
      </c>
      <c r="AN22" s="1635">
        <v>-169157.23774454836</v>
      </c>
      <c r="AO22" s="1635">
        <v>205788.01805727405</v>
      </c>
      <c r="AP22" s="1636">
        <v>-310910.51478026697</v>
      </c>
      <c r="AQ22" s="1637">
        <v>-433111.56719380256</v>
      </c>
      <c r="AR22" s="1635">
        <v>418991.74689085514</v>
      </c>
      <c r="AS22" s="1635">
        <v>192449.6801774248</v>
      </c>
      <c r="AT22" s="1636">
        <v>178329.85987447738</v>
      </c>
      <c r="AU22" s="1637">
        <v>-272978.65187644638</v>
      </c>
      <c r="AV22" s="1635">
        <v>647478.37909885892</v>
      </c>
      <c r="AW22" s="1635">
        <v>188140.89638756064</v>
      </c>
      <c r="AX22" s="1636">
        <v>562640.62360997312</v>
      </c>
    </row>
    <row r="23" spans="1:50" ht="20.100000000000001" customHeight="1" x14ac:dyDescent="0.2">
      <c r="A23" s="1639"/>
      <c r="B23" s="1661" t="s">
        <v>1789</v>
      </c>
      <c r="C23" s="1640">
        <v>700675.29159128107</v>
      </c>
      <c r="D23" s="1640">
        <v>1236839.8473939276</v>
      </c>
      <c r="E23" s="1640">
        <v>1121827.8535606847</v>
      </c>
      <c r="F23" s="1641">
        <v>3059342.9925458934</v>
      </c>
      <c r="G23" s="1642">
        <v>697263.25921914168</v>
      </c>
      <c r="H23" s="1640">
        <v>1218974.0873118462</v>
      </c>
      <c r="I23" s="1640">
        <v>1177403.3291447586</v>
      </c>
      <c r="J23" s="1641">
        <v>3093640.6756757465</v>
      </c>
      <c r="K23" s="1640">
        <v>687009.27141014289</v>
      </c>
      <c r="L23" s="1640">
        <v>1241224.350856784</v>
      </c>
      <c r="M23" s="1640">
        <v>1202768.0213514548</v>
      </c>
      <c r="N23" s="1641">
        <v>3131001.6436183816</v>
      </c>
      <c r="O23" s="1642">
        <v>698118.39158576727</v>
      </c>
      <c r="P23" s="1640">
        <v>1260474.7916756263</v>
      </c>
      <c r="Q23" s="1640">
        <v>1234541.6501630151</v>
      </c>
      <c r="R23" s="1641">
        <v>3193134.8334244089</v>
      </c>
      <c r="S23" s="1640">
        <v>742061.3156783958</v>
      </c>
      <c r="T23" s="1640">
        <v>1381845.9864386816</v>
      </c>
      <c r="U23" s="1640">
        <v>1260628.1865363468</v>
      </c>
      <c r="V23" s="1641">
        <v>3384535.4886534242</v>
      </c>
      <c r="W23" s="1642">
        <v>724341.71262156288</v>
      </c>
      <c r="X23" s="1640">
        <v>1367997.4363381816</v>
      </c>
      <c r="Y23" s="1640">
        <v>1273881.7246786174</v>
      </c>
      <c r="Z23" s="1641">
        <v>3366220.8736383617</v>
      </c>
      <c r="AA23" s="1640">
        <v>696926.97310417669</v>
      </c>
      <c r="AB23" s="1640">
        <v>1467693.3306857112</v>
      </c>
      <c r="AC23" s="1640">
        <v>1294274.3963626556</v>
      </c>
      <c r="AD23" s="1641">
        <v>3458894.7001525434</v>
      </c>
      <c r="AE23" s="1642">
        <v>689438.86919536814</v>
      </c>
      <c r="AF23" s="1640">
        <v>1501277.5072336104</v>
      </c>
      <c r="AG23" s="1640">
        <v>1309099.3830534474</v>
      </c>
      <c r="AH23" s="1641">
        <v>3499815.7594824256</v>
      </c>
      <c r="AI23" s="1642">
        <v>697960.05241312494</v>
      </c>
      <c r="AJ23" s="1640">
        <v>1497023.2275703743</v>
      </c>
      <c r="AK23" s="1640">
        <v>1326294.3434123411</v>
      </c>
      <c r="AL23" s="1641">
        <v>3521277.6233958402</v>
      </c>
      <c r="AM23" s="1642">
        <v>809412.61163869104</v>
      </c>
      <c r="AN23" s="1640">
        <v>1556644.8829527076</v>
      </c>
      <c r="AO23" s="1640">
        <v>1366114.7400710648</v>
      </c>
      <c r="AP23" s="1641">
        <v>3732172.2346624634</v>
      </c>
      <c r="AQ23" s="1642">
        <v>897120.59632478782</v>
      </c>
      <c r="AR23" s="1640">
        <v>1792699.7181489046</v>
      </c>
      <c r="AS23" s="1640">
        <v>1384179.0846402517</v>
      </c>
      <c r="AT23" s="1641">
        <v>4073999.3991139438</v>
      </c>
      <c r="AU23" s="1642">
        <v>1034829.1974376144</v>
      </c>
      <c r="AV23" s="1640">
        <v>2000490.2151068717</v>
      </c>
      <c r="AW23" s="1640">
        <v>1396167.4713148454</v>
      </c>
      <c r="AX23" s="1641">
        <v>4431486.8838593317</v>
      </c>
    </row>
    <row r="24" spans="1:50" ht="20.100000000000001" customHeight="1" x14ac:dyDescent="0.2">
      <c r="A24" s="1617">
        <v>1</v>
      </c>
      <c r="B24" s="1660" t="s">
        <v>1790</v>
      </c>
      <c r="C24" s="1643">
        <v>159925.74823210342</v>
      </c>
      <c r="D24" s="1644">
        <v>444183.57481061004</v>
      </c>
      <c r="E24" s="1629" t="s">
        <v>630</v>
      </c>
      <c r="F24" s="1645">
        <v>604109.32304271345</v>
      </c>
      <c r="G24" s="1646">
        <v>159457.72785213511</v>
      </c>
      <c r="H24" s="1644">
        <v>428072.57707504823</v>
      </c>
      <c r="I24" s="1629" t="s">
        <v>630</v>
      </c>
      <c r="J24" s="1645">
        <v>587530.30492718332</v>
      </c>
      <c r="K24" s="1643">
        <v>161623.93191991877</v>
      </c>
      <c r="L24" s="1644">
        <v>442379.62284445041</v>
      </c>
      <c r="M24" s="1629" t="s">
        <v>630</v>
      </c>
      <c r="N24" s="1645">
        <v>604003.55476436915</v>
      </c>
      <c r="O24" s="1646">
        <v>160929.50703454032</v>
      </c>
      <c r="P24" s="1644">
        <v>428719.37271210912</v>
      </c>
      <c r="Q24" s="1629" t="s">
        <v>630</v>
      </c>
      <c r="R24" s="1645">
        <v>589648.87974664941</v>
      </c>
      <c r="S24" s="1643">
        <v>209531.1677200291</v>
      </c>
      <c r="T24" s="1644">
        <v>434643.20269534225</v>
      </c>
      <c r="U24" s="1629" t="s">
        <v>630</v>
      </c>
      <c r="V24" s="1645">
        <v>644174.37041537138</v>
      </c>
      <c r="W24" s="1646">
        <v>205717.69725704906</v>
      </c>
      <c r="X24" s="1644">
        <v>436983.12885319279</v>
      </c>
      <c r="Y24" s="1629" t="s">
        <v>630</v>
      </c>
      <c r="Z24" s="1645">
        <v>642700.82611024182</v>
      </c>
      <c r="AA24" s="1643">
        <v>201364.89422525335</v>
      </c>
      <c r="AB24" s="1644">
        <v>431141.72116554179</v>
      </c>
      <c r="AC24" s="1629" t="s">
        <v>630</v>
      </c>
      <c r="AD24" s="1645">
        <v>632506.61539079517</v>
      </c>
      <c r="AE24" s="1646">
        <v>209180.75915073021</v>
      </c>
      <c r="AF24" s="1644">
        <v>441657.72423089773</v>
      </c>
      <c r="AG24" s="1629" t="s">
        <v>630</v>
      </c>
      <c r="AH24" s="1645">
        <v>650838.48338162794</v>
      </c>
      <c r="AI24" s="1646">
        <v>209016.28065665622</v>
      </c>
      <c r="AJ24" s="1644">
        <v>450875.97564921947</v>
      </c>
      <c r="AK24" s="1629" t="s">
        <v>630</v>
      </c>
      <c r="AL24" s="1645">
        <v>659892.25630587572</v>
      </c>
      <c r="AM24" s="1646">
        <v>212549.13940183277</v>
      </c>
      <c r="AN24" s="1644">
        <v>445170.20833490783</v>
      </c>
      <c r="AO24" s="1629" t="s">
        <v>630</v>
      </c>
      <c r="AP24" s="1645">
        <v>657719.3477367406</v>
      </c>
      <c r="AQ24" s="1646">
        <v>235705.96038680317</v>
      </c>
      <c r="AR24" s="1644">
        <v>456191.33810140379</v>
      </c>
      <c r="AS24" s="1629" t="s">
        <v>630</v>
      </c>
      <c r="AT24" s="1645">
        <v>691897.29848820693</v>
      </c>
      <c r="AU24" s="1646">
        <v>337048.56545044546</v>
      </c>
      <c r="AV24" s="1644">
        <v>674385.51175526506</v>
      </c>
      <c r="AW24" s="1629" t="s">
        <v>630</v>
      </c>
      <c r="AX24" s="1645">
        <v>1011434.0772057106</v>
      </c>
    </row>
    <row r="25" spans="1:50" ht="20.100000000000001" customHeight="1" x14ac:dyDescent="0.2">
      <c r="A25" s="1617">
        <v>2</v>
      </c>
      <c r="B25" s="1662" t="s">
        <v>1791</v>
      </c>
      <c r="C25" s="1629">
        <v>51179.346161981914</v>
      </c>
      <c r="D25" s="1630">
        <v>8168.7632303233258</v>
      </c>
      <c r="E25" s="1630" t="s">
        <v>630</v>
      </c>
      <c r="F25" s="1631">
        <v>59348.109392305239</v>
      </c>
      <c r="G25" s="1632">
        <v>46435.681258711127</v>
      </c>
      <c r="H25" s="1630">
        <v>7354.8868897028224</v>
      </c>
      <c r="I25" s="1630" t="s">
        <v>630</v>
      </c>
      <c r="J25" s="1631">
        <v>53790.56814841395</v>
      </c>
      <c r="K25" s="1629">
        <v>50273.394622997737</v>
      </c>
      <c r="L25" s="1630">
        <v>8379.7309404168336</v>
      </c>
      <c r="M25" s="1630" t="s">
        <v>630</v>
      </c>
      <c r="N25" s="1631">
        <v>58653.125563414571</v>
      </c>
      <c r="O25" s="1632">
        <v>47579.935825643312</v>
      </c>
      <c r="P25" s="1630">
        <v>7707.0187096504305</v>
      </c>
      <c r="Q25" s="1630" t="s">
        <v>630</v>
      </c>
      <c r="R25" s="1631">
        <v>55286.954535293742</v>
      </c>
      <c r="S25" s="1629">
        <v>47177.250114940776</v>
      </c>
      <c r="T25" s="1630">
        <v>7047.0957712991367</v>
      </c>
      <c r="U25" s="1630" t="s">
        <v>630</v>
      </c>
      <c r="V25" s="1631">
        <v>54224.345886239913</v>
      </c>
      <c r="W25" s="1632">
        <v>48959.974232318156</v>
      </c>
      <c r="X25" s="1630">
        <v>7504.1177297725735</v>
      </c>
      <c r="Y25" s="1630" t="s">
        <v>630</v>
      </c>
      <c r="Z25" s="1631">
        <v>56464.09196209073</v>
      </c>
      <c r="AA25" s="1629">
        <v>46804.962015568788</v>
      </c>
      <c r="AB25" s="1630">
        <v>6084.6737710849775</v>
      </c>
      <c r="AC25" s="1630" t="s">
        <v>630</v>
      </c>
      <c r="AD25" s="1631">
        <v>52889.635786653766</v>
      </c>
      <c r="AE25" s="1632">
        <v>44223.063012960658</v>
      </c>
      <c r="AF25" s="1630">
        <v>6761.2874914990534</v>
      </c>
      <c r="AG25" s="1630" t="s">
        <v>630</v>
      </c>
      <c r="AH25" s="1631">
        <v>50984.350504459711</v>
      </c>
      <c r="AI25" s="1632">
        <v>44083.771662622807</v>
      </c>
      <c r="AJ25" s="1630">
        <v>7794.2230212816794</v>
      </c>
      <c r="AK25" s="1630" t="s">
        <v>630</v>
      </c>
      <c r="AL25" s="1631">
        <v>51877.994683904486</v>
      </c>
      <c r="AM25" s="1632">
        <v>25399.836372272774</v>
      </c>
      <c r="AN25" s="1630">
        <v>32715.954651235559</v>
      </c>
      <c r="AO25" s="1630" t="s">
        <v>630</v>
      </c>
      <c r="AP25" s="1631">
        <v>58115.791023508333</v>
      </c>
      <c r="AQ25" s="1632">
        <v>55527.214620920488</v>
      </c>
      <c r="AR25" s="1630">
        <v>8014.1361319141797</v>
      </c>
      <c r="AS25" s="1630" t="s">
        <v>630</v>
      </c>
      <c r="AT25" s="1631">
        <v>63541.350752834667</v>
      </c>
      <c r="AU25" s="1632">
        <v>26461.253380825023</v>
      </c>
      <c r="AV25" s="1630">
        <v>4502.3088583739664</v>
      </c>
      <c r="AW25" s="1630" t="s">
        <v>630</v>
      </c>
      <c r="AX25" s="1631">
        <v>30963.562239198989</v>
      </c>
    </row>
    <row r="26" spans="1:50" ht="20.100000000000001" customHeight="1" x14ac:dyDescent="0.2">
      <c r="A26" s="1617">
        <v>3</v>
      </c>
      <c r="B26" s="1662" t="s">
        <v>1792</v>
      </c>
      <c r="C26" s="1629">
        <v>5814.6836750220818</v>
      </c>
      <c r="D26" s="1630">
        <v>6720.171225726509</v>
      </c>
      <c r="E26" s="1630">
        <v>2.5449615633125013</v>
      </c>
      <c r="F26" s="1631">
        <v>12537.399862311904</v>
      </c>
      <c r="G26" s="1632">
        <v>5849.1166005573705</v>
      </c>
      <c r="H26" s="1630">
        <v>6674.0002225087383</v>
      </c>
      <c r="I26" s="1630">
        <v>2.2520648851637448</v>
      </c>
      <c r="J26" s="1631">
        <v>12525.368887951274</v>
      </c>
      <c r="K26" s="1629">
        <v>5765.4782119392812</v>
      </c>
      <c r="L26" s="1630">
        <v>6336.867190789224</v>
      </c>
      <c r="M26" s="1630">
        <v>2.0307092676976755</v>
      </c>
      <c r="N26" s="1631">
        <v>12104.376111996202</v>
      </c>
      <c r="O26" s="1632">
        <v>5645.4327868491055</v>
      </c>
      <c r="P26" s="1630">
        <v>6373.2270129485796</v>
      </c>
      <c r="Q26" s="1630">
        <v>2.9230062738957598</v>
      </c>
      <c r="R26" s="1631">
        <v>12021.582806071581</v>
      </c>
      <c r="S26" s="1629">
        <v>5518.1076760933283</v>
      </c>
      <c r="T26" s="1630">
        <v>6253.7864404874008</v>
      </c>
      <c r="U26" s="1630">
        <v>2.9507120018256416</v>
      </c>
      <c r="V26" s="1631">
        <v>11774.844828582556</v>
      </c>
      <c r="W26" s="1632">
        <v>5468.4500249855482</v>
      </c>
      <c r="X26" s="1630">
        <v>6236.7502584279109</v>
      </c>
      <c r="Y26" s="1630">
        <v>1.3779680480716103</v>
      </c>
      <c r="Z26" s="1631">
        <v>11706.578251461529</v>
      </c>
      <c r="AA26" s="1629">
        <v>5478.0929465515437</v>
      </c>
      <c r="AB26" s="1630">
        <v>6204.3041204555093</v>
      </c>
      <c r="AC26" s="1630">
        <v>1.4083061842441835</v>
      </c>
      <c r="AD26" s="1631">
        <v>11683.805373191297</v>
      </c>
      <c r="AE26" s="1632">
        <v>5450.9149469635249</v>
      </c>
      <c r="AF26" s="1630">
        <v>6232.1519178843155</v>
      </c>
      <c r="AG26" s="1630">
        <v>2.1873488287886804</v>
      </c>
      <c r="AH26" s="1631">
        <v>11685.25421367663</v>
      </c>
      <c r="AI26" s="1632">
        <v>5398.4813790606677</v>
      </c>
      <c r="AJ26" s="1630">
        <v>6237.7768193829334</v>
      </c>
      <c r="AK26" s="1630">
        <v>2.0024643315989845</v>
      </c>
      <c r="AL26" s="1631">
        <v>11638.260662775199</v>
      </c>
      <c r="AM26" s="1632">
        <v>5148.3953370198114</v>
      </c>
      <c r="AN26" s="1630">
        <v>6024.9526818245085</v>
      </c>
      <c r="AO26" s="1630">
        <v>2.160031737472651</v>
      </c>
      <c r="AP26" s="1631">
        <v>11175.508050581793</v>
      </c>
      <c r="AQ26" s="1632">
        <v>5477.9187410242448</v>
      </c>
      <c r="AR26" s="1630">
        <v>5760.927368233386</v>
      </c>
      <c r="AS26" s="1630">
        <v>2.2371959801464181</v>
      </c>
      <c r="AT26" s="1631">
        <v>11241.083305237777</v>
      </c>
      <c r="AU26" s="1632">
        <v>5132.5746566034422</v>
      </c>
      <c r="AV26" s="1630">
        <v>5759.0828612394716</v>
      </c>
      <c r="AW26" s="1630">
        <v>1.5771396910425728</v>
      </c>
      <c r="AX26" s="1631">
        <v>10893.234657533956</v>
      </c>
    </row>
    <row r="27" spans="1:50" ht="20.100000000000001" customHeight="1" x14ac:dyDescent="0.2">
      <c r="A27" s="1617">
        <v>4</v>
      </c>
      <c r="B27" s="1660" t="s">
        <v>1793</v>
      </c>
      <c r="C27" s="1629">
        <v>183834.92899999997</v>
      </c>
      <c r="D27" s="1630">
        <v>245366.11900000001</v>
      </c>
      <c r="E27" s="1630" t="s">
        <v>630</v>
      </c>
      <c r="F27" s="1631">
        <v>429201.04799999995</v>
      </c>
      <c r="G27" s="1632">
        <v>189486.84299999999</v>
      </c>
      <c r="H27" s="1630">
        <v>254418.443</v>
      </c>
      <c r="I27" s="1630" t="s">
        <v>630</v>
      </c>
      <c r="J27" s="1631">
        <v>443905.28599999996</v>
      </c>
      <c r="K27" s="1629">
        <v>190714.53149999998</v>
      </c>
      <c r="L27" s="1630">
        <v>258285.745</v>
      </c>
      <c r="M27" s="1630" t="s">
        <v>630</v>
      </c>
      <c r="N27" s="1631">
        <v>449000.27649999998</v>
      </c>
      <c r="O27" s="1632">
        <v>194133.16800000001</v>
      </c>
      <c r="P27" s="1630">
        <v>272414.41949999996</v>
      </c>
      <c r="Q27" s="1630" t="s">
        <v>630</v>
      </c>
      <c r="R27" s="1631">
        <v>466547.58749999997</v>
      </c>
      <c r="S27" s="1629">
        <v>190421.2145</v>
      </c>
      <c r="T27" s="1630">
        <v>265726.49349999998</v>
      </c>
      <c r="U27" s="1630" t="s">
        <v>630</v>
      </c>
      <c r="V27" s="1631">
        <v>456147.70799999998</v>
      </c>
      <c r="W27" s="1632">
        <v>186748.85500000001</v>
      </c>
      <c r="X27" s="1630">
        <v>263295.5735</v>
      </c>
      <c r="Y27" s="1630" t="s">
        <v>630</v>
      </c>
      <c r="Z27" s="1631">
        <v>450044.42850000004</v>
      </c>
      <c r="AA27" s="1629">
        <v>190480.75999999998</v>
      </c>
      <c r="AB27" s="1630">
        <v>267974.64300000004</v>
      </c>
      <c r="AC27" s="1630" t="s">
        <v>630</v>
      </c>
      <c r="AD27" s="1631">
        <v>458455.40300000005</v>
      </c>
      <c r="AE27" s="1632">
        <v>169149.1985</v>
      </c>
      <c r="AF27" s="1630">
        <v>303861.62849999999</v>
      </c>
      <c r="AG27" s="1630" t="s">
        <v>630</v>
      </c>
      <c r="AH27" s="1631">
        <v>473010.82699999999</v>
      </c>
      <c r="AI27" s="1632">
        <v>162580.45750000002</v>
      </c>
      <c r="AJ27" s="1630">
        <v>305025.09450000001</v>
      </c>
      <c r="AK27" s="1630" t="s">
        <v>630</v>
      </c>
      <c r="AL27" s="1631">
        <v>467605.55200000003</v>
      </c>
      <c r="AM27" s="1632">
        <v>154470.3835</v>
      </c>
      <c r="AN27" s="1630">
        <v>291346.05800000002</v>
      </c>
      <c r="AO27" s="1630" t="s">
        <v>630</v>
      </c>
      <c r="AP27" s="1631">
        <v>445816.44150000002</v>
      </c>
      <c r="AQ27" s="1632">
        <v>149176.492</v>
      </c>
      <c r="AR27" s="1630">
        <v>285710.19449999998</v>
      </c>
      <c r="AS27" s="1630" t="s">
        <v>630</v>
      </c>
      <c r="AT27" s="1631">
        <v>434886.68649999995</v>
      </c>
      <c r="AU27" s="1632">
        <v>151124.45750000002</v>
      </c>
      <c r="AV27" s="1630">
        <v>294353.8455</v>
      </c>
      <c r="AW27" s="1630" t="s">
        <v>630</v>
      </c>
      <c r="AX27" s="1631">
        <v>445478.30300000001</v>
      </c>
    </row>
    <row r="28" spans="1:50" ht="20.100000000000001" customHeight="1" x14ac:dyDescent="0.2">
      <c r="A28" s="1617">
        <v>5</v>
      </c>
      <c r="B28" s="1662" t="s">
        <v>1794</v>
      </c>
      <c r="C28" s="1629">
        <v>74639.118707703557</v>
      </c>
      <c r="D28" s="1629">
        <v>10959.579357389326</v>
      </c>
      <c r="E28" s="1629">
        <v>369784.74091172946</v>
      </c>
      <c r="F28" s="1631">
        <v>455383.43897682236</v>
      </c>
      <c r="G28" s="1632">
        <v>72590.707180004538</v>
      </c>
      <c r="H28" s="1629">
        <v>10261.676711379625</v>
      </c>
      <c r="I28" s="1629">
        <v>390504.36600037158</v>
      </c>
      <c r="J28" s="1631">
        <v>473356.74989175575</v>
      </c>
      <c r="K28" s="1629">
        <v>71251.557756989481</v>
      </c>
      <c r="L28" s="1629">
        <v>11100.495438367507</v>
      </c>
      <c r="M28" s="1629">
        <v>389780.37717062718</v>
      </c>
      <c r="N28" s="1631">
        <v>472132.43036598415</v>
      </c>
      <c r="O28" s="1632">
        <v>64003.329145190481</v>
      </c>
      <c r="P28" s="1629">
        <v>9980.9823097838816</v>
      </c>
      <c r="Q28" s="1629">
        <v>397410.80753888213</v>
      </c>
      <c r="R28" s="1631">
        <v>471395.11899385648</v>
      </c>
      <c r="S28" s="1629">
        <v>64545.510666235365</v>
      </c>
      <c r="T28" s="1629">
        <v>9976.7850720062925</v>
      </c>
      <c r="U28" s="1629">
        <v>402018.57570299145</v>
      </c>
      <c r="V28" s="1631">
        <v>476540.87144123309</v>
      </c>
      <c r="W28" s="1632">
        <v>64567.233802620169</v>
      </c>
      <c r="X28" s="1629">
        <v>10503.273618006946</v>
      </c>
      <c r="Y28" s="1629">
        <v>405509.98255820601</v>
      </c>
      <c r="Z28" s="1631">
        <v>480580.48997883312</v>
      </c>
      <c r="AA28" s="1629">
        <v>63113.957460694088</v>
      </c>
      <c r="AB28" s="1629">
        <v>10780.396203786691</v>
      </c>
      <c r="AC28" s="1629">
        <v>404528.4609947101</v>
      </c>
      <c r="AD28" s="1631">
        <v>478422.81465919089</v>
      </c>
      <c r="AE28" s="1632">
        <v>61271.291781352593</v>
      </c>
      <c r="AF28" s="1629">
        <v>9717.7751195381079</v>
      </c>
      <c r="AG28" s="1629">
        <v>408956.0517445138</v>
      </c>
      <c r="AH28" s="1631">
        <v>479945.11864540447</v>
      </c>
      <c r="AI28" s="1632">
        <v>60021.813666249502</v>
      </c>
      <c r="AJ28" s="1629">
        <v>8999.2907836357772</v>
      </c>
      <c r="AK28" s="1629">
        <v>411126.29117411189</v>
      </c>
      <c r="AL28" s="1631">
        <v>480147.3956239972</v>
      </c>
      <c r="AM28" s="1632">
        <v>59399.473676615053</v>
      </c>
      <c r="AN28" s="1629">
        <v>8103.8344534317212</v>
      </c>
      <c r="AO28" s="1629">
        <v>417841.55019349582</v>
      </c>
      <c r="AP28" s="1631">
        <v>485344.85832354258</v>
      </c>
      <c r="AQ28" s="1632">
        <v>59706.583984101846</v>
      </c>
      <c r="AR28" s="1629">
        <v>8469.2771774026296</v>
      </c>
      <c r="AS28" s="1629">
        <v>421520.43296826014</v>
      </c>
      <c r="AT28" s="1631">
        <v>489696.2941297646</v>
      </c>
      <c r="AU28" s="1632">
        <v>57766.529444781379</v>
      </c>
      <c r="AV28" s="1629">
        <v>8363.951382131645</v>
      </c>
      <c r="AW28" s="1629">
        <v>421984.244221728</v>
      </c>
      <c r="AX28" s="1631">
        <v>488114.72504864103</v>
      </c>
    </row>
    <row r="29" spans="1:50" ht="20.100000000000001" customHeight="1" x14ac:dyDescent="0.2">
      <c r="A29" s="1617"/>
      <c r="B29" s="1660" t="s">
        <v>258</v>
      </c>
      <c r="C29" s="1629">
        <v>0</v>
      </c>
      <c r="D29" s="1629">
        <v>0</v>
      </c>
      <c r="E29" s="1630">
        <v>85136.17598343904</v>
      </c>
      <c r="F29" s="1631">
        <v>85136.17598343904</v>
      </c>
      <c r="G29" s="1632">
        <v>0</v>
      </c>
      <c r="H29" s="1629">
        <v>0</v>
      </c>
      <c r="I29" s="1630">
        <v>86267.375607807451</v>
      </c>
      <c r="J29" s="1631">
        <v>86267.375607807451</v>
      </c>
      <c r="K29" s="1629">
        <v>0</v>
      </c>
      <c r="L29" s="1629">
        <v>0</v>
      </c>
      <c r="M29" s="1630">
        <v>86498.593147910549</v>
      </c>
      <c r="N29" s="1631">
        <v>86498.593147910549</v>
      </c>
      <c r="O29" s="1632">
        <v>0</v>
      </c>
      <c r="P29" s="1629">
        <v>0</v>
      </c>
      <c r="Q29" s="1630">
        <v>92664.953980748251</v>
      </c>
      <c r="R29" s="1631">
        <v>92664.953980748251</v>
      </c>
      <c r="S29" s="1629">
        <v>0</v>
      </c>
      <c r="T29" s="1629">
        <v>0</v>
      </c>
      <c r="U29" s="1630">
        <v>92331.762276001245</v>
      </c>
      <c r="V29" s="1631">
        <v>92331.762276001245</v>
      </c>
      <c r="W29" s="1632">
        <v>0</v>
      </c>
      <c r="X29" s="1629">
        <v>0</v>
      </c>
      <c r="Y29" s="1630">
        <v>93755.835946828476</v>
      </c>
      <c r="Z29" s="1631">
        <v>93755.835946828476</v>
      </c>
      <c r="AA29" s="1629">
        <v>0</v>
      </c>
      <c r="AB29" s="1629">
        <v>0</v>
      </c>
      <c r="AC29" s="1630">
        <v>96129.312886453205</v>
      </c>
      <c r="AD29" s="1631">
        <v>96129.312886453205</v>
      </c>
      <c r="AE29" s="1632">
        <v>0</v>
      </c>
      <c r="AF29" s="1629">
        <v>0</v>
      </c>
      <c r="AG29" s="1630">
        <v>96709.383660034713</v>
      </c>
      <c r="AH29" s="1631">
        <v>96709.383660034713</v>
      </c>
      <c r="AI29" s="1632">
        <v>0</v>
      </c>
      <c r="AJ29" s="1629">
        <v>0</v>
      </c>
      <c r="AK29" s="1630">
        <v>99636.74044515779</v>
      </c>
      <c r="AL29" s="1631">
        <v>99636.74044515779</v>
      </c>
      <c r="AM29" s="1632">
        <v>0</v>
      </c>
      <c r="AN29" s="1629">
        <v>0</v>
      </c>
      <c r="AO29" s="1630">
        <v>101003.01682594635</v>
      </c>
      <c r="AP29" s="1631">
        <v>101003.01682594635</v>
      </c>
      <c r="AQ29" s="1632">
        <v>0</v>
      </c>
      <c r="AR29" s="1629">
        <v>0</v>
      </c>
      <c r="AS29" s="1630">
        <v>104779.53517222825</v>
      </c>
      <c r="AT29" s="1631">
        <v>104779.53517222825</v>
      </c>
      <c r="AU29" s="1632">
        <v>0</v>
      </c>
      <c r="AV29" s="1629">
        <v>0</v>
      </c>
      <c r="AW29" s="1630">
        <v>103625.57176888593</v>
      </c>
      <c r="AX29" s="1631">
        <v>103625.57176888593</v>
      </c>
    </row>
    <row r="30" spans="1:50" ht="20.100000000000001" customHeight="1" x14ac:dyDescent="0.2">
      <c r="A30" s="1617"/>
      <c r="B30" s="1660" t="s">
        <v>259</v>
      </c>
      <c r="C30" s="1629">
        <v>74639.118707703557</v>
      </c>
      <c r="D30" s="1630">
        <v>10959.579357389326</v>
      </c>
      <c r="E30" s="1630">
        <v>34075.148375592347</v>
      </c>
      <c r="F30" s="1631">
        <v>119673.84644068524</v>
      </c>
      <c r="G30" s="1632">
        <v>72590.707180004538</v>
      </c>
      <c r="H30" s="1630">
        <v>10261.676711379625</v>
      </c>
      <c r="I30" s="1630">
        <v>36701.344370485829</v>
      </c>
      <c r="J30" s="1631">
        <v>119553.72826186998</v>
      </c>
      <c r="K30" s="1629">
        <v>71251.557756989481</v>
      </c>
      <c r="L30" s="1630">
        <v>11100.495438367507</v>
      </c>
      <c r="M30" s="1630">
        <v>33598.001103328235</v>
      </c>
      <c r="N30" s="1631">
        <v>115950.05429868522</v>
      </c>
      <c r="O30" s="1632">
        <v>64003.329145190481</v>
      </c>
      <c r="P30" s="1630">
        <v>9980.9823097838816</v>
      </c>
      <c r="Q30" s="1630">
        <v>28712.459862473606</v>
      </c>
      <c r="R30" s="1631">
        <v>102696.77131744797</v>
      </c>
      <c r="S30" s="1629">
        <v>64545.510666235365</v>
      </c>
      <c r="T30" s="1630">
        <v>9976.7850720062925</v>
      </c>
      <c r="U30" s="1630">
        <v>31782.241969492516</v>
      </c>
      <c r="V30" s="1631">
        <v>106304.53770773418</v>
      </c>
      <c r="W30" s="1632">
        <v>64567.233802620169</v>
      </c>
      <c r="X30" s="1630">
        <v>10503.273618006946</v>
      </c>
      <c r="Y30" s="1630">
        <v>31968.794937136761</v>
      </c>
      <c r="Z30" s="1631">
        <v>107039.30235776387</v>
      </c>
      <c r="AA30" s="1629">
        <v>63113.957460694088</v>
      </c>
      <c r="AB30" s="1630">
        <v>10780.396203786691</v>
      </c>
      <c r="AC30" s="1630">
        <v>25641.73340217142</v>
      </c>
      <c r="AD30" s="1631">
        <v>99536.087066652195</v>
      </c>
      <c r="AE30" s="1632">
        <v>61271.291781352593</v>
      </c>
      <c r="AF30" s="1630">
        <v>9717.7751195381079</v>
      </c>
      <c r="AG30" s="1630">
        <v>26254.990967302292</v>
      </c>
      <c r="AH30" s="1631">
        <v>97244.057868192991</v>
      </c>
      <c r="AI30" s="1632">
        <v>60021.813666249502</v>
      </c>
      <c r="AJ30" s="1630">
        <v>8999.2907836357772</v>
      </c>
      <c r="AK30" s="1630">
        <v>25777.580507681327</v>
      </c>
      <c r="AL30" s="1631">
        <v>94798.684957566613</v>
      </c>
      <c r="AM30" s="1632">
        <v>59399.473676615053</v>
      </c>
      <c r="AN30" s="1630">
        <v>8103.8344534317212</v>
      </c>
      <c r="AO30" s="1630">
        <v>27144.684138660501</v>
      </c>
      <c r="AP30" s="1631">
        <v>94647.992268707283</v>
      </c>
      <c r="AQ30" s="1632">
        <v>59706.583984101846</v>
      </c>
      <c r="AR30" s="1630">
        <v>8469.2771774026296</v>
      </c>
      <c r="AS30" s="1630">
        <v>27688.944058771929</v>
      </c>
      <c r="AT30" s="1631">
        <v>95864.805220276408</v>
      </c>
      <c r="AU30" s="1632">
        <v>57766.529444781379</v>
      </c>
      <c r="AV30" s="1630">
        <v>8363.951382131645</v>
      </c>
      <c r="AW30" s="1630">
        <v>26674.649981882045</v>
      </c>
      <c r="AX30" s="1631">
        <v>92805.130808795075</v>
      </c>
    </row>
    <row r="31" spans="1:50" ht="20.100000000000001" customHeight="1" x14ac:dyDescent="0.2">
      <c r="A31" s="1617"/>
      <c r="B31" s="1660" t="s">
        <v>260</v>
      </c>
      <c r="C31" s="1629">
        <v>0</v>
      </c>
      <c r="D31" s="1629">
        <v>0</v>
      </c>
      <c r="E31" s="1630">
        <v>250573.41655269807</v>
      </c>
      <c r="F31" s="1631">
        <v>250573.41655269807</v>
      </c>
      <c r="G31" s="1632">
        <v>0</v>
      </c>
      <c r="H31" s="1629">
        <v>0</v>
      </c>
      <c r="I31" s="1630">
        <v>267535.64602207829</v>
      </c>
      <c r="J31" s="1631">
        <v>267535.64602207829</v>
      </c>
      <c r="K31" s="1629">
        <v>0</v>
      </c>
      <c r="L31" s="1629">
        <v>0</v>
      </c>
      <c r="M31" s="1630">
        <v>269683.78291938838</v>
      </c>
      <c r="N31" s="1631">
        <v>269683.78291938838</v>
      </c>
      <c r="O31" s="1632">
        <v>0</v>
      </c>
      <c r="P31" s="1629">
        <v>0</v>
      </c>
      <c r="Q31" s="1630">
        <v>276033.39369566028</v>
      </c>
      <c r="R31" s="1631">
        <v>276033.39369566028</v>
      </c>
      <c r="S31" s="1629">
        <v>0</v>
      </c>
      <c r="T31" s="1629">
        <v>0</v>
      </c>
      <c r="U31" s="1630">
        <v>277904.57145749766</v>
      </c>
      <c r="V31" s="1631">
        <v>277904.57145749766</v>
      </c>
      <c r="W31" s="1632">
        <v>0</v>
      </c>
      <c r="X31" s="1629">
        <v>0</v>
      </c>
      <c r="Y31" s="1630">
        <v>279785.35167424078</v>
      </c>
      <c r="Z31" s="1631">
        <v>279785.35167424078</v>
      </c>
      <c r="AA31" s="1629">
        <v>0</v>
      </c>
      <c r="AB31" s="1629">
        <v>0</v>
      </c>
      <c r="AC31" s="1630">
        <v>282757.41470608546</v>
      </c>
      <c r="AD31" s="1631">
        <v>282757.41470608546</v>
      </c>
      <c r="AE31" s="1632">
        <v>0</v>
      </c>
      <c r="AF31" s="1629">
        <v>0</v>
      </c>
      <c r="AG31" s="1630">
        <v>285991.67711717682</v>
      </c>
      <c r="AH31" s="1631">
        <v>285991.67711717682</v>
      </c>
      <c r="AI31" s="1632">
        <v>0</v>
      </c>
      <c r="AJ31" s="1629">
        <v>0</v>
      </c>
      <c r="AK31" s="1630">
        <v>285711.97022127279</v>
      </c>
      <c r="AL31" s="1631">
        <v>285711.97022127279</v>
      </c>
      <c r="AM31" s="1632">
        <v>0</v>
      </c>
      <c r="AN31" s="1629">
        <v>0</v>
      </c>
      <c r="AO31" s="1630">
        <v>289693.84922888898</v>
      </c>
      <c r="AP31" s="1631">
        <v>289693.84922888898</v>
      </c>
      <c r="AQ31" s="1632">
        <v>0</v>
      </c>
      <c r="AR31" s="1629">
        <v>0</v>
      </c>
      <c r="AS31" s="1630">
        <v>289051.95373725996</v>
      </c>
      <c r="AT31" s="1631">
        <v>289051.95373725996</v>
      </c>
      <c r="AU31" s="1632">
        <v>0</v>
      </c>
      <c r="AV31" s="1629">
        <v>0</v>
      </c>
      <c r="AW31" s="1630">
        <v>291684.02247096004</v>
      </c>
      <c r="AX31" s="1631">
        <v>291684.02247096004</v>
      </c>
    </row>
    <row r="32" spans="1:50" ht="20.100000000000001" customHeight="1" x14ac:dyDescent="0.2">
      <c r="A32" s="1617">
        <v>6</v>
      </c>
      <c r="B32" s="1660" t="s">
        <v>1795</v>
      </c>
      <c r="C32" s="1629">
        <v>9616.6229999999996</v>
      </c>
      <c r="D32" s="1630">
        <v>266881.913</v>
      </c>
      <c r="E32" s="1630">
        <v>197143.67600000001</v>
      </c>
      <c r="F32" s="1631">
        <v>473642.21200000006</v>
      </c>
      <c r="G32" s="1632">
        <v>9080.2579999999998</v>
      </c>
      <c r="H32" s="1630">
        <v>267795.96499999997</v>
      </c>
      <c r="I32" s="1630">
        <v>209946.429</v>
      </c>
      <c r="J32" s="1631">
        <v>486822.65199999994</v>
      </c>
      <c r="K32" s="1633">
        <v>6582.1419999999998</v>
      </c>
      <c r="L32" s="1630">
        <v>274857.098</v>
      </c>
      <c r="M32" s="1630">
        <v>214746.73800000001</v>
      </c>
      <c r="N32" s="1631">
        <v>496185.978</v>
      </c>
      <c r="O32" s="1632">
        <v>6153.5870000000004</v>
      </c>
      <c r="P32" s="1630">
        <v>282808.22600000002</v>
      </c>
      <c r="Q32" s="1630">
        <v>222383.82799999998</v>
      </c>
      <c r="R32" s="1631">
        <v>511345.641</v>
      </c>
      <c r="S32" s="1632">
        <v>8981.1589999999997</v>
      </c>
      <c r="T32" s="1630">
        <v>395872.11199999996</v>
      </c>
      <c r="U32" s="1630">
        <v>230704.20800000001</v>
      </c>
      <c r="V32" s="1631">
        <v>635557.47899999993</v>
      </c>
      <c r="W32" s="1632">
        <v>8324.7119999999995</v>
      </c>
      <c r="X32" s="1630">
        <v>380446.09700000001</v>
      </c>
      <c r="Y32" s="1630">
        <v>233651.20199999999</v>
      </c>
      <c r="Z32" s="1631">
        <v>622422.01099999994</v>
      </c>
      <c r="AA32" s="1632">
        <v>7703.6869999999999</v>
      </c>
      <c r="AB32" s="1630">
        <v>461530.38199999998</v>
      </c>
      <c r="AC32" s="1630">
        <v>238772.345</v>
      </c>
      <c r="AD32" s="1631">
        <v>708006.41399999999</v>
      </c>
      <c r="AE32" s="1632">
        <v>10670.429</v>
      </c>
      <c r="AF32" s="1630">
        <v>416436.39199999999</v>
      </c>
      <c r="AG32" s="1630">
        <v>244461.37400000001</v>
      </c>
      <c r="AH32" s="1631">
        <v>671568.19500000007</v>
      </c>
      <c r="AI32" s="1632">
        <v>11585.15</v>
      </c>
      <c r="AJ32" s="1630">
        <v>403684.16500000004</v>
      </c>
      <c r="AK32" s="1630">
        <v>250976.97</v>
      </c>
      <c r="AL32" s="1631">
        <v>666246.28500000003</v>
      </c>
      <c r="AM32" s="1632">
        <v>9265.0658999999996</v>
      </c>
      <c r="AN32" s="1630">
        <v>458537.272</v>
      </c>
      <c r="AO32" s="1630">
        <v>276839.32</v>
      </c>
      <c r="AP32" s="1631">
        <v>744641.65789999999</v>
      </c>
      <c r="AQ32" s="1632">
        <v>8468.2906999999996</v>
      </c>
      <c r="AR32" s="1630">
        <v>551086.79999999993</v>
      </c>
      <c r="AS32" s="1630">
        <v>281543.80499999999</v>
      </c>
      <c r="AT32" s="1631">
        <v>841098.89569999999</v>
      </c>
      <c r="AU32" s="1632">
        <v>10420.740300000001</v>
      </c>
      <c r="AV32" s="1630">
        <v>544753.58299999998</v>
      </c>
      <c r="AW32" s="1630">
        <v>288298.42599999998</v>
      </c>
      <c r="AX32" s="1631">
        <v>843472.74929999991</v>
      </c>
    </row>
    <row r="33" spans="1:50" ht="20.100000000000001" customHeight="1" x14ac:dyDescent="0.2">
      <c r="A33" s="1617" t="s">
        <v>1812</v>
      </c>
      <c r="B33" s="1660" t="s">
        <v>1823</v>
      </c>
      <c r="C33" s="1629" t="s">
        <v>630</v>
      </c>
      <c r="D33" s="1630">
        <v>241647.997</v>
      </c>
      <c r="E33" s="1630">
        <v>76229.508000000002</v>
      </c>
      <c r="F33" s="1631">
        <v>317877.505</v>
      </c>
      <c r="G33" s="1632" t="s">
        <v>630</v>
      </c>
      <c r="H33" s="1630">
        <v>243543.55499999999</v>
      </c>
      <c r="I33" s="1630">
        <v>86490.597999999998</v>
      </c>
      <c r="J33" s="1631">
        <v>330034.15299999999</v>
      </c>
      <c r="K33" s="1633" t="s">
        <v>630</v>
      </c>
      <c r="L33" s="1630">
        <v>250182.497</v>
      </c>
      <c r="M33" s="1630">
        <v>87623.932000000001</v>
      </c>
      <c r="N33" s="1631">
        <v>337806.429</v>
      </c>
      <c r="O33" s="1632" t="s">
        <v>630</v>
      </c>
      <c r="P33" s="1630">
        <v>257589.861</v>
      </c>
      <c r="Q33" s="1630">
        <v>90807.229000000007</v>
      </c>
      <c r="R33" s="1631">
        <v>348397.09</v>
      </c>
      <c r="S33" s="1632" t="s">
        <v>630</v>
      </c>
      <c r="T33" s="1630">
        <v>368928.09299999999</v>
      </c>
      <c r="U33" s="1630">
        <v>92796.402000000002</v>
      </c>
      <c r="V33" s="1631">
        <v>461724.495</v>
      </c>
      <c r="W33" s="1632" t="s">
        <v>630</v>
      </c>
      <c r="X33" s="1630">
        <v>349835.495</v>
      </c>
      <c r="Y33" s="1630">
        <v>94226.78</v>
      </c>
      <c r="Z33" s="1631">
        <v>444062.27500000002</v>
      </c>
      <c r="AA33" s="1632" t="s">
        <v>630</v>
      </c>
      <c r="AB33" s="1630">
        <v>428890.29499999998</v>
      </c>
      <c r="AC33" s="1630">
        <v>95654.07</v>
      </c>
      <c r="AD33" s="1631">
        <v>524544.36499999999</v>
      </c>
      <c r="AE33" s="1632" t="s">
        <v>630</v>
      </c>
      <c r="AF33" s="1630">
        <v>384969.75699999998</v>
      </c>
      <c r="AG33" s="1630">
        <v>98177.277000000002</v>
      </c>
      <c r="AH33" s="1631">
        <v>483147.03399999999</v>
      </c>
      <c r="AI33" s="1632" t="s">
        <v>630</v>
      </c>
      <c r="AJ33" s="1630">
        <v>369524.21600000001</v>
      </c>
      <c r="AK33" s="1630">
        <v>99837.815000000002</v>
      </c>
      <c r="AL33" s="1631">
        <v>469362.03100000002</v>
      </c>
      <c r="AM33" s="1632" t="s">
        <v>630</v>
      </c>
      <c r="AN33" s="1630">
        <v>420328.446</v>
      </c>
      <c r="AO33" s="1630">
        <v>101077.929</v>
      </c>
      <c r="AP33" s="1631">
        <v>521406.375</v>
      </c>
      <c r="AQ33" s="1632" t="s">
        <v>630</v>
      </c>
      <c r="AR33" s="1630">
        <v>511908.37699999998</v>
      </c>
      <c r="AS33" s="1630">
        <v>103197.39200000001</v>
      </c>
      <c r="AT33" s="1631">
        <v>615105.76899999997</v>
      </c>
      <c r="AU33" s="1632" t="s">
        <v>630</v>
      </c>
      <c r="AV33" s="1630">
        <v>508645.72899999999</v>
      </c>
      <c r="AW33" s="1630">
        <v>104509.789</v>
      </c>
      <c r="AX33" s="1631">
        <v>613155.51800000004</v>
      </c>
    </row>
    <row r="34" spans="1:50" ht="20.100000000000001" customHeight="1" x14ac:dyDescent="0.2">
      <c r="A34" s="1617"/>
      <c r="B34" s="1660" t="s">
        <v>1824</v>
      </c>
      <c r="C34" s="1629">
        <v>9616.6229999999996</v>
      </c>
      <c r="D34" s="1630">
        <v>25233.916000000001</v>
      </c>
      <c r="E34" s="1630">
        <v>120914.16800000001</v>
      </c>
      <c r="F34" s="1631">
        <v>155764.70699999999</v>
      </c>
      <c r="G34" s="1632">
        <v>9080.2579999999998</v>
      </c>
      <c r="H34" s="1630">
        <v>24252.41</v>
      </c>
      <c r="I34" s="1630">
        <v>123455.83100000001</v>
      </c>
      <c r="J34" s="1631">
        <v>156788.49900000001</v>
      </c>
      <c r="K34" s="1633">
        <v>6582.1419999999998</v>
      </c>
      <c r="L34" s="1630">
        <v>24674.600999999999</v>
      </c>
      <c r="M34" s="1630">
        <v>127122.806</v>
      </c>
      <c r="N34" s="1631">
        <v>158379.549</v>
      </c>
      <c r="O34" s="1632">
        <v>6153.5870000000004</v>
      </c>
      <c r="P34" s="1630">
        <v>25218.365000000002</v>
      </c>
      <c r="Q34" s="1630">
        <v>131576.59899999999</v>
      </c>
      <c r="R34" s="1631">
        <v>162948.55099999998</v>
      </c>
      <c r="S34" s="1632">
        <v>8981.1589999999997</v>
      </c>
      <c r="T34" s="1630">
        <v>26944.019</v>
      </c>
      <c r="U34" s="1630">
        <v>137907.80600000001</v>
      </c>
      <c r="V34" s="1631">
        <v>173832.984</v>
      </c>
      <c r="W34" s="1632">
        <v>8324.7119999999995</v>
      </c>
      <c r="X34" s="1630">
        <v>30610.601999999999</v>
      </c>
      <c r="Y34" s="1630">
        <v>139424.42199999999</v>
      </c>
      <c r="Z34" s="1631">
        <v>178359.73599999998</v>
      </c>
      <c r="AA34" s="1632">
        <v>7703.6869999999999</v>
      </c>
      <c r="AB34" s="1630">
        <v>32640.087</v>
      </c>
      <c r="AC34" s="1630">
        <v>143118.27499999999</v>
      </c>
      <c r="AD34" s="1631">
        <v>183462.049</v>
      </c>
      <c r="AE34" s="1632">
        <v>10670.429</v>
      </c>
      <c r="AF34" s="1630">
        <v>31466.634999999998</v>
      </c>
      <c r="AG34" s="1630">
        <v>146284.09700000001</v>
      </c>
      <c r="AH34" s="1631">
        <v>188421.16100000002</v>
      </c>
      <c r="AI34" s="1632">
        <v>11585.15</v>
      </c>
      <c r="AJ34" s="1630">
        <v>34159.949000000001</v>
      </c>
      <c r="AK34" s="1630">
        <v>151139.155</v>
      </c>
      <c r="AL34" s="1631">
        <v>196884.25400000002</v>
      </c>
      <c r="AM34" s="1632">
        <v>9265.0658999999996</v>
      </c>
      <c r="AN34" s="1630">
        <v>38208.826000000001</v>
      </c>
      <c r="AO34" s="1630">
        <v>175761.391</v>
      </c>
      <c r="AP34" s="1631">
        <v>223235.28289999999</v>
      </c>
      <c r="AQ34" s="1632">
        <v>8468.2906999999996</v>
      </c>
      <c r="AR34" s="1630">
        <v>39178.423000000003</v>
      </c>
      <c r="AS34" s="1630">
        <v>178346.413</v>
      </c>
      <c r="AT34" s="1631">
        <v>225993.12669999999</v>
      </c>
      <c r="AU34" s="1632">
        <v>10420.740300000001</v>
      </c>
      <c r="AV34" s="1630">
        <v>36107.853999999999</v>
      </c>
      <c r="AW34" s="1630">
        <v>183788.63699999999</v>
      </c>
      <c r="AX34" s="1631">
        <v>230317.23129999998</v>
      </c>
    </row>
    <row r="35" spans="1:50" ht="20.100000000000001" customHeight="1" x14ac:dyDescent="0.2">
      <c r="A35" s="1617" t="s">
        <v>148</v>
      </c>
      <c r="B35" s="1660" t="s">
        <v>1825</v>
      </c>
      <c r="C35" s="1630">
        <v>0</v>
      </c>
      <c r="D35" s="1630">
        <v>0</v>
      </c>
      <c r="E35" s="1630">
        <v>0</v>
      </c>
      <c r="F35" s="1631">
        <v>0</v>
      </c>
      <c r="G35" s="1632">
        <v>0</v>
      </c>
      <c r="H35" s="1630">
        <v>0</v>
      </c>
      <c r="I35" s="1630">
        <v>0</v>
      </c>
      <c r="J35" s="1631">
        <v>0</v>
      </c>
      <c r="K35" s="1633">
        <v>0</v>
      </c>
      <c r="L35" s="1630">
        <v>0</v>
      </c>
      <c r="M35" s="1630">
        <v>0</v>
      </c>
      <c r="N35" s="1631">
        <v>0</v>
      </c>
      <c r="O35" s="1632">
        <v>0</v>
      </c>
      <c r="P35" s="1630">
        <v>0</v>
      </c>
      <c r="Q35" s="1630">
        <v>0</v>
      </c>
      <c r="R35" s="1631">
        <v>0</v>
      </c>
      <c r="S35" s="1632">
        <v>0</v>
      </c>
      <c r="T35" s="1630">
        <v>0</v>
      </c>
      <c r="U35" s="1630">
        <v>0</v>
      </c>
      <c r="V35" s="1631">
        <v>0</v>
      </c>
      <c r="W35" s="1632">
        <v>0</v>
      </c>
      <c r="X35" s="1630">
        <v>0</v>
      </c>
      <c r="Y35" s="1630">
        <v>0</v>
      </c>
      <c r="Z35" s="1631">
        <v>0</v>
      </c>
      <c r="AA35" s="1632">
        <v>0</v>
      </c>
      <c r="AB35" s="1630">
        <v>0</v>
      </c>
      <c r="AC35" s="1630">
        <v>0</v>
      </c>
      <c r="AD35" s="1631">
        <v>0</v>
      </c>
      <c r="AE35" s="1632">
        <v>0</v>
      </c>
      <c r="AF35" s="1630">
        <v>0</v>
      </c>
      <c r="AG35" s="1630">
        <v>0</v>
      </c>
      <c r="AH35" s="1631">
        <v>0</v>
      </c>
      <c r="AI35" s="1632">
        <v>0</v>
      </c>
      <c r="AJ35" s="1630">
        <v>0</v>
      </c>
      <c r="AK35" s="1630">
        <v>0</v>
      </c>
      <c r="AL35" s="1631">
        <v>0</v>
      </c>
      <c r="AM35" s="1632">
        <v>0</v>
      </c>
      <c r="AN35" s="1630">
        <v>0</v>
      </c>
      <c r="AO35" s="1630">
        <v>0</v>
      </c>
      <c r="AP35" s="1631">
        <v>0</v>
      </c>
      <c r="AQ35" s="1632">
        <v>0</v>
      </c>
      <c r="AR35" s="1630">
        <v>0</v>
      </c>
      <c r="AS35" s="1630">
        <v>0</v>
      </c>
      <c r="AT35" s="1631">
        <v>0</v>
      </c>
      <c r="AU35" s="1632">
        <v>0</v>
      </c>
      <c r="AV35" s="1630">
        <v>0</v>
      </c>
      <c r="AW35" s="1630">
        <v>0</v>
      </c>
      <c r="AX35" s="1631">
        <v>0</v>
      </c>
    </row>
    <row r="36" spans="1:50" ht="20.100000000000001" customHeight="1" x14ac:dyDescent="0.2">
      <c r="A36" s="1617">
        <v>7</v>
      </c>
      <c r="B36" s="1660" t="s">
        <v>1796</v>
      </c>
      <c r="C36" s="1629">
        <v>316572.93699999998</v>
      </c>
      <c r="D36" s="1629">
        <v>269463.42499999999</v>
      </c>
      <c r="E36" s="1630">
        <v>554781.63199999998</v>
      </c>
      <c r="F36" s="1631">
        <v>1140817.9939999999</v>
      </c>
      <c r="G36" s="1632">
        <v>305864.902</v>
      </c>
      <c r="H36" s="1629">
        <v>257438.215</v>
      </c>
      <c r="I36" s="1630">
        <v>576834.13699999999</v>
      </c>
      <c r="J36" s="1631">
        <v>1140137.254</v>
      </c>
      <c r="K36" s="1633">
        <v>300056.21500000003</v>
      </c>
      <c r="L36" s="1629">
        <v>254732.30900000001</v>
      </c>
      <c r="M36" s="1630">
        <v>598106.06400000001</v>
      </c>
      <c r="N36" s="1631">
        <v>1152894.588</v>
      </c>
      <c r="O36" s="1632">
        <v>313573.837</v>
      </c>
      <c r="P36" s="1629">
        <v>266014.35499999998</v>
      </c>
      <c r="Q36" s="1630">
        <v>614583.83700000006</v>
      </c>
      <c r="R36" s="1631">
        <v>1194172.0290000001</v>
      </c>
      <c r="S36" s="1632">
        <v>309104.42</v>
      </c>
      <c r="T36" s="1629">
        <v>274658.766</v>
      </c>
      <c r="U36" s="1630">
        <v>627764.08299999998</v>
      </c>
      <c r="V36" s="1631">
        <v>1211527.2689999999</v>
      </c>
      <c r="W36" s="1632">
        <v>301450.82799999998</v>
      </c>
      <c r="X36" s="1629">
        <v>276457.53100000002</v>
      </c>
      <c r="Y36" s="1630">
        <v>634592.17099999997</v>
      </c>
      <c r="Z36" s="1631">
        <v>1212500.5299999998</v>
      </c>
      <c r="AA36" s="1632">
        <v>274577.09999999998</v>
      </c>
      <c r="AB36" s="1629">
        <v>294506.78700000001</v>
      </c>
      <c r="AC36" s="1630">
        <v>650839.48100000003</v>
      </c>
      <c r="AD36" s="1631">
        <v>1219923.368</v>
      </c>
      <c r="AE36" s="1632">
        <v>276982.32799999998</v>
      </c>
      <c r="AF36" s="1629">
        <v>290442.837</v>
      </c>
      <c r="AG36" s="1630">
        <v>655546.59900000005</v>
      </c>
      <c r="AH36" s="1631">
        <v>1222971.764</v>
      </c>
      <c r="AI36" s="1632">
        <v>292590.57299999997</v>
      </c>
      <c r="AJ36" s="1629">
        <v>313904.62199999997</v>
      </c>
      <c r="AK36" s="1630">
        <v>664072.43599999999</v>
      </c>
      <c r="AL36" s="1631">
        <v>1270567.6310000001</v>
      </c>
      <c r="AM36" s="1632">
        <v>393304.82299999997</v>
      </c>
      <c r="AN36" s="1629">
        <v>358098.90100000001</v>
      </c>
      <c r="AO36" s="1630">
        <v>671344.82</v>
      </c>
      <c r="AP36" s="1631">
        <v>1422748.5439999998</v>
      </c>
      <c r="AQ36" s="1632">
        <v>493362.53899999999</v>
      </c>
      <c r="AR36" s="1629">
        <v>464075.96299999999</v>
      </c>
      <c r="AS36" s="1630">
        <v>681048.81900000002</v>
      </c>
      <c r="AT36" s="1631">
        <v>1638487.321</v>
      </c>
      <c r="AU36" s="1632">
        <v>499131.67</v>
      </c>
      <c r="AV36" s="1629">
        <v>442726.96100000001</v>
      </c>
      <c r="AW36" s="1630">
        <v>685809.22699999996</v>
      </c>
      <c r="AX36" s="1631">
        <v>1627667.858</v>
      </c>
    </row>
    <row r="37" spans="1:50" ht="20.100000000000001" customHeight="1" x14ac:dyDescent="0.2">
      <c r="A37" s="1617"/>
      <c r="B37" s="1660" t="s">
        <v>1826</v>
      </c>
      <c r="C37" s="1629">
        <v>314552.45699999999</v>
      </c>
      <c r="D37" s="1630">
        <v>269463.42499999999</v>
      </c>
      <c r="E37" s="1630">
        <v>554781.63199999998</v>
      </c>
      <c r="F37" s="1631">
        <v>1138797.514</v>
      </c>
      <c r="G37" s="1632">
        <v>304614.65299999999</v>
      </c>
      <c r="H37" s="1630">
        <v>257438.215</v>
      </c>
      <c r="I37" s="1630">
        <v>576834.13699999999</v>
      </c>
      <c r="J37" s="1631">
        <v>1138887.0049999999</v>
      </c>
      <c r="K37" s="1633">
        <v>299209.652</v>
      </c>
      <c r="L37" s="1630">
        <v>254732.30900000001</v>
      </c>
      <c r="M37" s="1630">
        <v>598106.06400000001</v>
      </c>
      <c r="N37" s="1631">
        <v>1152048.0249999999</v>
      </c>
      <c r="O37" s="1632">
        <v>313546.61300000001</v>
      </c>
      <c r="P37" s="1630">
        <v>266014.35499999998</v>
      </c>
      <c r="Q37" s="1630">
        <v>614583.83700000006</v>
      </c>
      <c r="R37" s="1631">
        <v>1194144.8050000002</v>
      </c>
      <c r="S37" s="1632">
        <v>309077.76899999997</v>
      </c>
      <c r="T37" s="1630">
        <v>274658.766</v>
      </c>
      <c r="U37" s="1630">
        <v>627764.08299999998</v>
      </c>
      <c r="V37" s="1631">
        <v>1211500.6179999998</v>
      </c>
      <c r="W37" s="1632">
        <v>301450.82799999998</v>
      </c>
      <c r="X37" s="1630">
        <v>276457.53100000002</v>
      </c>
      <c r="Y37" s="1630">
        <v>634592.17099999997</v>
      </c>
      <c r="Z37" s="1631">
        <v>1212500.5299999998</v>
      </c>
      <c r="AA37" s="1632">
        <v>274577.09999999998</v>
      </c>
      <c r="AB37" s="1630">
        <v>294506.78700000001</v>
      </c>
      <c r="AC37" s="1630">
        <v>650839.48100000003</v>
      </c>
      <c r="AD37" s="1631">
        <v>1219923.368</v>
      </c>
      <c r="AE37" s="1632">
        <v>276982.32799999998</v>
      </c>
      <c r="AF37" s="1630">
        <v>290442.837</v>
      </c>
      <c r="AG37" s="1630">
        <v>655546.59900000005</v>
      </c>
      <c r="AH37" s="1631">
        <v>1222971.764</v>
      </c>
      <c r="AI37" s="1632">
        <v>292590.57299999997</v>
      </c>
      <c r="AJ37" s="1630">
        <v>313904.62199999997</v>
      </c>
      <c r="AK37" s="1630">
        <v>664072.43599999999</v>
      </c>
      <c r="AL37" s="1631">
        <v>1270567.6310000001</v>
      </c>
      <c r="AM37" s="1632">
        <v>393304.82299999997</v>
      </c>
      <c r="AN37" s="1630">
        <v>358098.90100000001</v>
      </c>
      <c r="AO37" s="1630">
        <v>671344.82</v>
      </c>
      <c r="AP37" s="1631">
        <v>1422748.5439999998</v>
      </c>
      <c r="AQ37" s="1632">
        <v>493362.53899999999</v>
      </c>
      <c r="AR37" s="1630">
        <v>464075.96299999999</v>
      </c>
      <c r="AS37" s="1630">
        <v>681048.81900000002</v>
      </c>
      <c r="AT37" s="1631">
        <v>1638487.321</v>
      </c>
      <c r="AU37" s="1632">
        <v>499131.67</v>
      </c>
      <c r="AV37" s="1630">
        <v>442726.96100000001</v>
      </c>
      <c r="AW37" s="1630">
        <v>685809.22699999996</v>
      </c>
      <c r="AX37" s="1631">
        <v>1627667.858</v>
      </c>
    </row>
    <row r="38" spans="1:50" ht="20.100000000000001" customHeight="1" x14ac:dyDescent="0.2">
      <c r="A38" s="1617"/>
      <c r="B38" s="1660" t="s">
        <v>1827</v>
      </c>
      <c r="C38" s="1629">
        <v>2020.48</v>
      </c>
      <c r="D38" s="1630">
        <v>0</v>
      </c>
      <c r="E38" s="1630">
        <v>0</v>
      </c>
      <c r="F38" s="1631">
        <v>2020.48</v>
      </c>
      <c r="G38" s="1632">
        <v>1250.249</v>
      </c>
      <c r="H38" s="1630">
        <v>0</v>
      </c>
      <c r="I38" s="1630">
        <v>0</v>
      </c>
      <c r="J38" s="1631">
        <v>1250.249</v>
      </c>
      <c r="K38" s="1633">
        <v>846.56299999999999</v>
      </c>
      <c r="L38" s="1630">
        <v>0</v>
      </c>
      <c r="M38" s="1630">
        <v>0</v>
      </c>
      <c r="N38" s="1631">
        <v>846.56299999999999</v>
      </c>
      <c r="O38" s="1632">
        <v>27.224</v>
      </c>
      <c r="P38" s="1630">
        <v>0</v>
      </c>
      <c r="Q38" s="1630">
        <v>0</v>
      </c>
      <c r="R38" s="1631">
        <v>27.224</v>
      </c>
      <c r="S38" s="1632">
        <v>26.651</v>
      </c>
      <c r="T38" s="1630">
        <v>0</v>
      </c>
      <c r="U38" s="1630">
        <v>0</v>
      </c>
      <c r="V38" s="1631">
        <v>26.651</v>
      </c>
      <c r="W38" s="1632">
        <v>0</v>
      </c>
      <c r="X38" s="1630">
        <v>0</v>
      </c>
      <c r="Y38" s="1630">
        <v>0</v>
      </c>
      <c r="Z38" s="1631">
        <v>0</v>
      </c>
      <c r="AA38" s="1632">
        <v>0</v>
      </c>
      <c r="AB38" s="1630">
        <v>0</v>
      </c>
      <c r="AC38" s="1630">
        <v>0</v>
      </c>
      <c r="AD38" s="1631">
        <v>0</v>
      </c>
      <c r="AE38" s="1632">
        <v>0</v>
      </c>
      <c r="AF38" s="1630">
        <v>0</v>
      </c>
      <c r="AG38" s="1630">
        <v>0</v>
      </c>
      <c r="AH38" s="1631">
        <v>0</v>
      </c>
      <c r="AI38" s="1632">
        <v>0</v>
      </c>
      <c r="AJ38" s="1630">
        <v>0</v>
      </c>
      <c r="AK38" s="1630">
        <v>0</v>
      </c>
      <c r="AL38" s="1631">
        <v>0</v>
      </c>
      <c r="AM38" s="1632">
        <v>0</v>
      </c>
      <c r="AN38" s="1630">
        <v>0</v>
      </c>
      <c r="AO38" s="1630">
        <v>0</v>
      </c>
      <c r="AP38" s="1631">
        <v>0</v>
      </c>
      <c r="AQ38" s="1632">
        <v>0</v>
      </c>
      <c r="AR38" s="1630">
        <v>0</v>
      </c>
      <c r="AS38" s="1630">
        <v>0</v>
      </c>
      <c r="AT38" s="1631">
        <v>0</v>
      </c>
      <c r="AU38" s="1632">
        <v>0</v>
      </c>
      <c r="AV38" s="1630">
        <v>0</v>
      </c>
      <c r="AW38" s="1630">
        <v>0</v>
      </c>
      <c r="AX38" s="1631">
        <v>0</v>
      </c>
    </row>
    <row r="39" spans="1:50" ht="20.100000000000001" customHeight="1" x14ac:dyDescent="0.2">
      <c r="A39" s="1617">
        <v>8</v>
      </c>
      <c r="B39" s="1660" t="s">
        <v>1797</v>
      </c>
      <c r="C39" s="1629">
        <v>1450.5981384339427</v>
      </c>
      <c r="D39" s="1629">
        <v>1433.8282305251103</v>
      </c>
      <c r="E39" s="1629">
        <v>115.25968739194879</v>
      </c>
      <c r="F39" s="1631">
        <v>2999.6860563510018</v>
      </c>
      <c r="G39" s="1632">
        <v>1369.3858451558488</v>
      </c>
      <c r="H39" s="1629">
        <v>1668.0971926125055</v>
      </c>
      <c r="I39" s="1629">
        <v>116.14507950184078</v>
      </c>
      <c r="J39" s="1631">
        <v>3153.6281172701952</v>
      </c>
      <c r="K39" s="1629">
        <v>1288.8096442929884</v>
      </c>
      <c r="L39" s="1629">
        <v>1911.9443235939223</v>
      </c>
      <c r="M39" s="1629">
        <v>132.81147155971772</v>
      </c>
      <c r="N39" s="1631">
        <v>3333.5654394466283</v>
      </c>
      <c r="O39" s="1632">
        <v>1259.4664448306632</v>
      </c>
      <c r="P39" s="1629">
        <v>1871.227850435105</v>
      </c>
      <c r="Q39" s="1629">
        <v>160.25461785888069</v>
      </c>
      <c r="R39" s="1631">
        <v>3290.9489131246492</v>
      </c>
      <c r="S39" s="1629">
        <v>1136.9862309788607</v>
      </c>
      <c r="T39" s="1629">
        <v>1761.936502144986</v>
      </c>
      <c r="U39" s="1629">
        <v>138.36912135342629</v>
      </c>
      <c r="V39" s="1631">
        <v>3037.2918544772729</v>
      </c>
      <c r="W39" s="1632">
        <v>1023.9107692263012</v>
      </c>
      <c r="X39" s="1629">
        <v>1579.1998383266061</v>
      </c>
      <c r="Y39" s="1629">
        <v>126.99115236328912</v>
      </c>
      <c r="Z39" s="1631">
        <v>2730.1017599161964</v>
      </c>
      <c r="AA39" s="1629">
        <v>1013.4434872464824</v>
      </c>
      <c r="AB39" s="1629">
        <v>1639.7709670123211</v>
      </c>
      <c r="AC39" s="1629">
        <v>132.70106176129937</v>
      </c>
      <c r="AD39" s="1631">
        <v>2785.915516020103</v>
      </c>
      <c r="AE39" s="1632">
        <v>957.0108292825696</v>
      </c>
      <c r="AF39" s="1629">
        <v>39690.285956788932</v>
      </c>
      <c r="AG39" s="1629">
        <v>133.17096010479204</v>
      </c>
      <c r="AH39" s="1631">
        <v>40780.467746176291</v>
      </c>
      <c r="AI39" s="1632">
        <v>851.06787378137221</v>
      </c>
      <c r="AJ39" s="1629">
        <v>16090.525839417684</v>
      </c>
      <c r="AK39" s="1629">
        <v>116.64377389750848</v>
      </c>
      <c r="AL39" s="1631">
        <v>17058.237487096561</v>
      </c>
      <c r="AM39" s="1632">
        <v>675.16719549630886</v>
      </c>
      <c r="AN39" s="1629">
        <v>22079.61113377901</v>
      </c>
      <c r="AO39" s="1629">
        <v>86.889845831560095</v>
      </c>
      <c r="AP39" s="1631">
        <v>22841.668175106879</v>
      </c>
      <c r="AQ39" s="1632">
        <v>750.0261337790057</v>
      </c>
      <c r="AR39" s="1629">
        <v>29419.354133779008</v>
      </c>
      <c r="AS39" s="1629">
        <v>63.790476011363964</v>
      </c>
      <c r="AT39" s="1631">
        <v>30233.170743569379</v>
      </c>
      <c r="AU39" s="1632">
        <v>665.91346660931151</v>
      </c>
      <c r="AV39" s="1629">
        <v>34649.588466609312</v>
      </c>
      <c r="AW39" s="1629">
        <v>73.996953426383214</v>
      </c>
      <c r="AX39" s="1631">
        <v>35389.498886645</v>
      </c>
    </row>
    <row r="40" spans="1:50" ht="20.100000000000001" customHeight="1" x14ac:dyDescent="0.2">
      <c r="A40" s="1617"/>
      <c r="B40" s="1660" t="s">
        <v>1828</v>
      </c>
      <c r="C40" s="1647">
        <v>116.51413843394261</v>
      </c>
      <c r="D40" s="1648">
        <v>125.35223052511024</v>
      </c>
      <c r="E40" s="1648">
        <v>20.241597235990103</v>
      </c>
      <c r="F40" s="1649">
        <v>262.10796619504299</v>
      </c>
      <c r="G40" s="1650">
        <v>107.81384515584895</v>
      </c>
      <c r="H40" s="1648">
        <v>115.7431926125054</v>
      </c>
      <c r="I40" s="1648">
        <v>13.38448113627287</v>
      </c>
      <c r="J40" s="1649">
        <v>236.94151890462723</v>
      </c>
      <c r="K40" s="1647">
        <v>106.35264429298834</v>
      </c>
      <c r="L40" s="1648">
        <v>116.23832359392244</v>
      </c>
      <c r="M40" s="1648">
        <v>12.081925281136742</v>
      </c>
      <c r="N40" s="1649">
        <v>234.67289316804752</v>
      </c>
      <c r="O40" s="1650">
        <v>102.26844483066321</v>
      </c>
      <c r="P40" s="1648">
        <v>114.14785043510511</v>
      </c>
      <c r="Q40" s="1648">
        <v>17.76801624363722</v>
      </c>
      <c r="R40" s="1649">
        <v>234.18431150940555</v>
      </c>
      <c r="S40" s="1647">
        <v>114.11123097886063</v>
      </c>
      <c r="T40" s="1648">
        <v>128.58650214498613</v>
      </c>
      <c r="U40" s="1648">
        <v>15.044159471346823</v>
      </c>
      <c r="V40" s="1649">
        <v>257.74189259519358</v>
      </c>
      <c r="W40" s="1650">
        <v>110.28676922630123</v>
      </c>
      <c r="X40" s="1648">
        <v>126.89483832660608</v>
      </c>
      <c r="Y40" s="1648">
        <v>8.361229645993868</v>
      </c>
      <c r="Z40" s="1649">
        <v>245.54283719890117</v>
      </c>
      <c r="AA40" s="1647">
        <v>90.446487246482448</v>
      </c>
      <c r="AB40" s="1648">
        <v>132.063967012321</v>
      </c>
      <c r="AC40" s="1648">
        <v>7.8547983146740243</v>
      </c>
      <c r="AD40" s="1649">
        <v>230.36525257347748</v>
      </c>
      <c r="AE40" s="1650">
        <v>98.07682928256952</v>
      </c>
      <c r="AF40" s="1648">
        <v>147.80395678893132</v>
      </c>
      <c r="AG40" s="1648">
        <v>11.444791775976009</v>
      </c>
      <c r="AH40" s="1649">
        <v>257.32557784747684</v>
      </c>
      <c r="AI40" s="1650">
        <v>87.464873781372177</v>
      </c>
      <c r="AJ40" s="1648">
        <v>130.05083941768396</v>
      </c>
      <c r="AK40" s="1648">
        <v>8.2038486822479317</v>
      </c>
      <c r="AL40" s="1649">
        <v>225.71956188130406</v>
      </c>
      <c r="AM40" s="1650">
        <v>59.04319549630879</v>
      </c>
      <c r="AN40" s="1648">
        <v>145.34813377900574</v>
      </c>
      <c r="AO40" s="1648">
        <v>9.0444666093115025</v>
      </c>
      <c r="AP40" s="1649">
        <v>213.43579588462603</v>
      </c>
      <c r="AQ40" s="1650">
        <v>83.541168997299323</v>
      </c>
      <c r="AR40" s="1648">
        <v>117.47911129646644</v>
      </c>
      <c r="AS40" s="1648">
        <v>9.6042876686384631</v>
      </c>
      <c r="AT40" s="1649">
        <v>210.62456796240423</v>
      </c>
      <c r="AU40" s="1650">
        <v>114.63753185693771</v>
      </c>
      <c r="AV40" s="1648">
        <v>164.28289321097452</v>
      </c>
      <c r="AW40" s="1648">
        <v>12.363705222056288</v>
      </c>
      <c r="AX40" s="1649">
        <v>291.28413028996852</v>
      </c>
    </row>
    <row r="41" spans="1:50" ht="20.100000000000001" customHeight="1" thickBot="1" x14ac:dyDescent="0.25">
      <c r="A41" s="1651"/>
      <c r="B41" s="1663" t="s">
        <v>1798</v>
      </c>
      <c r="C41" s="1652">
        <v>700675.29159128107</v>
      </c>
      <c r="D41" s="1652">
        <v>1236839.8473939276</v>
      </c>
      <c r="E41" s="1652">
        <v>1121827.8535606847</v>
      </c>
      <c r="F41" s="1653">
        <v>3059342.9925458934</v>
      </c>
      <c r="G41" s="1654">
        <v>697263.25921914168</v>
      </c>
      <c r="H41" s="1652">
        <v>1218974.0873118462</v>
      </c>
      <c r="I41" s="1652">
        <v>1177403.3291447586</v>
      </c>
      <c r="J41" s="1653">
        <v>3093640.6756757465</v>
      </c>
      <c r="K41" s="1652">
        <v>687009.27141014289</v>
      </c>
      <c r="L41" s="1652">
        <v>1241224.350856784</v>
      </c>
      <c r="M41" s="1652">
        <v>1202768.0213514548</v>
      </c>
      <c r="N41" s="1653">
        <v>3131001.6436183816</v>
      </c>
      <c r="O41" s="1654">
        <v>698118.39158576727</v>
      </c>
      <c r="P41" s="1652">
        <v>1260474.7916756263</v>
      </c>
      <c r="Q41" s="1652">
        <v>1234541.6501630151</v>
      </c>
      <c r="R41" s="1653">
        <v>3193134.8334244089</v>
      </c>
      <c r="S41" s="1652">
        <v>742061.3156783958</v>
      </c>
      <c r="T41" s="1652">
        <v>1381845.9864386816</v>
      </c>
      <c r="U41" s="1652">
        <v>1260628.1865363468</v>
      </c>
      <c r="V41" s="1653">
        <v>3384535.4886534242</v>
      </c>
      <c r="W41" s="1654">
        <v>724341.71262156288</v>
      </c>
      <c r="X41" s="1652">
        <v>1367997.4363381816</v>
      </c>
      <c r="Y41" s="1652">
        <v>1273881.7246786174</v>
      </c>
      <c r="Z41" s="1653">
        <v>3366220.8736383617</v>
      </c>
      <c r="AA41" s="1652">
        <v>696926.97310417669</v>
      </c>
      <c r="AB41" s="1652">
        <v>1467693.3306857112</v>
      </c>
      <c r="AC41" s="1652">
        <v>1294274.3963626556</v>
      </c>
      <c r="AD41" s="1653">
        <v>3458894.7001525434</v>
      </c>
      <c r="AE41" s="1654">
        <v>689438.86919536814</v>
      </c>
      <c r="AF41" s="1652">
        <v>1501277.5072336104</v>
      </c>
      <c r="AG41" s="1652">
        <v>1309099.3830534474</v>
      </c>
      <c r="AH41" s="1653">
        <v>3499815.7594824256</v>
      </c>
      <c r="AI41" s="1654">
        <v>697960.05241312494</v>
      </c>
      <c r="AJ41" s="1652">
        <v>1497023.2275703743</v>
      </c>
      <c r="AK41" s="1652">
        <v>1326294.3434123411</v>
      </c>
      <c r="AL41" s="1653">
        <v>3521277.6233958402</v>
      </c>
      <c r="AM41" s="1654">
        <v>809412.61163869104</v>
      </c>
      <c r="AN41" s="1652">
        <v>1556644.8829527076</v>
      </c>
      <c r="AO41" s="1652">
        <v>1366114.7400710648</v>
      </c>
      <c r="AP41" s="1653">
        <v>3732172.2346624634</v>
      </c>
      <c r="AQ41" s="1654">
        <v>897120.59632478782</v>
      </c>
      <c r="AR41" s="1652">
        <v>1792699.7181489046</v>
      </c>
      <c r="AS41" s="1652">
        <v>1384179.0846402517</v>
      </c>
      <c r="AT41" s="1653">
        <v>4073999.3991139438</v>
      </c>
      <c r="AU41" s="1654">
        <v>1034829.1974376144</v>
      </c>
      <c r="AV41" s="1652">
        <v>2000490.2151068717</v>
      </c>
      <c r="AW41" s="1652">
        <v>1396167.4713148454</v>
      </c>
      <c r="AX41" s="1653">
        <v>4431486.8838593317</v>
      </c>
    </row>
  </sheetData>
  <phoneticPr fontId="11"/>
  <pageMargins left="0.7" right="0.7" top="0.75" bottom="0.75" header="0.3" footer="0.3"/>
  <pageSetup paperSize="9" scale="97" orientation="portrait" r:id="rId1"/>
  <colBreaks count="2" manualBreakCount="2">
    <brk id="6" max="40" man="1"/>
    <brk id="1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49"/>
  <sheetViews>
    <sheetView zoomScale="85" zoomScaleNormal="85" workbookViewId="0">
      <pane xSplit="3" ySplit="3" topLeftCell="Z4" activePane="bottomRight" state="frozen"/>
      <selection activeCell="AX30" sqref="AX30"/>
      <selection pane="topRight" activeCell="AX30" sqref="AX30"/>
      <selection pane="bottomLeft" activeCell="AX30" sqref="AX30"/>
      <selection pane="bottomRight" activeCell="AX30" sqref="AX30"/>
    </sheetView>
  </sheetViews>
  <sheetFormatPr defaultRowHeight="17.25" x14ac:dyDescent="0.2"/>
  <cols>
    <col min="1" max="1" width="1.8984375" style="305" customWidth="1"/>
    <col min="2" max="2" width="2.5" style="380" customWidth="1"/>
    <col min="3" max="3" width="28.69921875" style="377" customWidth="1"/>
    <col min="4" max="15" width="8.796875" style="305"/>
    <col min="16" max="18" width="3.59765625" style="305" customWidth="1"/>
    <col min="19" max="22" width="3.69921875" style="305" customWidth="1"/>
    <col min="23" max="23" width="3.69921875" style="2515" customWidth="1"/>
    <col min="24" max="24" width="2.69921875" style="2515" customWidth="1"/>
    <col min="25" max="25" width="2.59765625" style="290" customWidth="1"/>
    <col min="26" max="26" width="13.8984375" style="290" customWidth="1"/>
    <col min="27" max="27" width="4.69921875" style="290" customWidth="1"/>
    <col min="28" max="28" width="5.09765625" style="290" customWidth="1"/>
    <col min="29" max="29" width="10.69921875" style="290" hidden="1" customWidth="1"/>
    <col min="30" max="34" width="7.796875" style="290" hidden="1" customWidth="1"/>
    <col min="35" max="39" width="7.69921875" style="290" hidden="1" customWidth="1"/>
    <col min="40" max="44" width="9.296875" style="291" hidden="1" customWidth="1"/>
    <col min="45" max="49" width="9.69921875" style="290" customWidth="1"/>
    <col min="50" max="55" width="10.69921875" style="290" customWidth="1"/>
    <col min="56" max="56" width="11.69921875" style="290" customWidth="1"/>
    <col min="57" max="62" width="2.796875" style="2533" customWidth="1"/>
    <col min="63" max="63" width="2.796875" style="2528" customWidth="1"/>
    <col min="64" max="65" width="8.796875" style="2528"/>
    <col min="66" max="16384" width="8.796875" style="305"/>
  </cols>
  <sheetData>
    <row r="1" spans="2:64" x14ac:dyDescent="0.2">
      <c r="D1" s="1685" t="str">
        <f>三系列D!AD1</f>
        <v>H23</v>
      </c>
      <c r="E1" s="1685" t="str">
        <f>三系列D!AE1</f>
        <v>H24</v>
      </c>
      <c r="F1" s="1685" t="str">
        <f>三系列D!AF1</f>
        <v>H25</v>
      </c>
      <c r="G1" s="1685" t="str">
        <f>三系列D!AG1</f>
        <v>H26</v>
      </c>
      <c r="H1" s="1685" t="str">
        <f>三系列D!AH1</f>
        <v>H27</v>
      </c>
      <c r="I1" s="1685" t="str">
        <f>三系列D!AI1</f>
        <v>H28</v>
      </c>
      <c r="J1" s="1685" t="str">
        <f>三系列D!AJ1</f>
        <v>H29</v>
      </c>
      <c r="K1" s="1685" t="str">
        <f>三系列D!AK1</f>
        <v>H30</v>
      </c>
      <c r="L1" s="1685" t="str">
        <f>三系列D!AL1</f>
        <v>R1</v>
      </c>
      <c r="M1" s="1685" t="str">
        <f>三系列D!AM1</f>
        <v>R2</v>
      </c>
      <c r="N1" s="1685" t="str">
        <f>三系列D!AN1</f>
        <v>R3</v>
      </c>
      <c r="O1" s="1685" t="str">
        <f>三系列D!AO1</f>
        <v>R4</v>
      </c>
      <c r="Y1" s="436"/>
      <c r="Z1" s="436"/>
      <c r="AA1" s="436"/>
      <c r="AB1" s="436"/>
      <c r="AC1" s="455">
        <f t="shared" ref="AC1:AM1" si="0">AD1-1</f>
        <v>7</v>
      </c>
      <c r="AD1" s="455">
        <f t="shared" si="0"/>
        <v>8</v>
      </c>
      <c r="AE1" s="455">
        <f t="shared" si="0"/>
        <v>9</v>
      </c>
      <c r="AF1" s="455">
        <f t="shared" si="0"/>
        <v>10</v>
      </c>
      <c r="AG1" s="455">
        <f t="shared" si="0"/>
        <v>11</v>
      </c>
      <c r="AH1" s="455">
        <f t="shared" si="0"/>
        <v>12</v>
      </c>
      <c r="AI1" s="455">
        <f t="shared" si="0"/>
        <v>13</v>
      </c>
      <c r="AJ1" s="455">
        <f t="shared" si="0"/>
        <v>14</v>
      </c>
      <c r="AK1" s="455">
        <f t="shared" si="0"/>
        <v>15</v>
      </c>
      <c r="AL1" s="455">
        <f t="shared" si="0"/>
        <v>16</v>
      </c>
      <c r="AM1" s="455">
        <f t="shared" si="0"/>
        <v>17</v>
      </c>
      <c r="AN1" s="445">
        <v>18</v>
      </c>
      <c r="AO1" s="445">
        <v>19</v>
      </c>
      <c r="AP1" s="445">
        <v>20</v>
      </c>
      <c r="AQ1" s="445">
        <v>21</v>
      </c>
      <c r="AR1" s="445">
        <v>22</v>
      </c>
      <c r="AS1" s="445">
        <v>23</v>
      </c>
      <c r="AT1" s="445">
        <f t="shared" ref="AT1:BD1" si="1">AS1+1</f>
        <v>24</v>
      </c>
      <c r="AU1" s="445">
        <f t="shared" si="1"/>
        <v>25</v>
      </c>
      <c r="AV1" s="445">
        <f t="shared" si="1"/>
        <v>26</v>
      </c>
      <c r="AW1" s="445">
        <f t="shared" si="1"/>
        <v>27</v>
      </c>
      <c r="AX1" s="445">
        <f t="shared" si="1"/>
        <v>28</v>
      </c>
      <c r="AY1" s="445">
        <f t="shared" si="1"/>
        <v>29</v>
      </c>
      <c r="AZ1" s="445">
        <f t="shared" si="1"/>
        <v>30</v>
      </c>
      <c r="BA1" s="445">
        <f t="shared" si="1"/>
        <v>31</v>
      </c>
      <c r="BB1" s="445">
        <f t="shared" si="1"/>
        <v>32</v>
      </c>
      <c r="BC1" s="445">
        <f t="shared" si="1"/>
        <v>33</v>
      </c>
      <c r="BD1" s="445">
        <f t="shared" si="1"/>
        <v>34</v>
      </c>
      <c r="BE1" s="2466"/>
      <c r="BF1" s="2466"/>
      <c r="BG1" s="2466"/>
      <c r="BH1" s="2466"/>
      <c r="BI1" s="2466"/>
      <c r="BJ1" s="2466"/>
    </row>
    <row r="2" spans="2:64" x14ac:dyDescent="0.2">
      <c r="C2" s="2529" t="s">
        <v>2092</v>
      </c>
      <c r="D2" s="1685">
        <f>三系列D!AD2</f>
        <v>2011</v>
      </c>
      <c r="E2" s="1685">
        <f>三系列D!AE2</f>
        <v>2012</v>
      </c>
      <c r="F2" s="1685">
        <f>三系列D!AF2</f>
        <v>2013</v>
      </c>
      <c r="G2" s="1685">
        <f>三系列D!AG2</f>
        <v>2014</v>
      </c>
      <c r="H2" s="1685">
        <f>三系列D!AH2</f>
        <v>2015</v>
      </c>
      <c r="I2" s="1685">
        <f>三系列D!AI2</f>
        <v>2016</v>
      </c>
      <c r="J2" s="1685">
        <f>三系列D!AJ2</f>
        <v>2017</v>
      </c>
      <c r="K2" s="1685">
        <f>三系列D!AK2</f>
        <v>2018</v>
      </c>
      <c r="L2" s="1685">
        <f>三系列D!AL2</f>
        <v>2019</v>
      </c>
      <c r="M2" s="1685">
        <f>三系列D!AM2</f>
        <v>2020</v>
      </c>
      <c r="N2" s="1685">
        <f>三系列D!AN2</f>
        <v>2021</v>
      </c>
      <c r="O2" s="1685">
        <f>三系列D!AO2</f>
        <v>2022</v>
      </c>
      <c r="Y2" s="436"/>
      <c r="Z2" s="2530" t="s">
        <v>2091</v>
      </c>
      <c r="AA2" s="436"/>
      <c r="AB2" s="436"/>
      <c r="AC2" s="455" t="str">
        <f t="shared" ref="AC2:AZ2" si="2">"H"&amp;AC1</f>
        <v>H7</v>
      </c>
      <c r="AD2" s="455" t="str">
        <f t="shared" si="2"/>
        <v>H8</v>
      </c>
      <c r="AE2" s="455" t="str">
        <f t="shared" si="2"/>
        <v>H9</v>
      </c>
      <c r="AF2" s="455" t="str">
        <f t="shared" si="2"/>
        <v>H10</v>
      </c>
      <c r="AG2" s="455" t="str">
        <f t="shared" si="2"/>
        <v>H11</v>
      </c>
      <c r="AH2" s="455" t="str">
        <f t="shared" si="2"/>
        <v>H12</v>
      </c>
      <c r="AI2" s="455" t="str">
        <f t="shared" si="2"/>
        <v>H13</v>
      </c>
      <c r="AJ2" s="455" t="str">
        <f t="shared" si="2"/>
        <v>H14</v>
      </c>
      <c r="AK2" s="455" t="str">
        <f t="shared" si="2"/>
        <v>H15</v>
      </c>
      <c r="AL2" s="455" t="str">
        <f t="shared" si="2"/>
        <v>H16</v>
      </c>
      <c r="AM2" s="455" t="str">
        <f t="shared" si="2"/>
        <v>H17</v>
      </c>
      <c r="AN2" s="446" t="str">
        <f t="shared" si="2"/>
        <v>H18</v>
      </c>
      <c r="AO2" s="446" t="str">
        <f t="shared" si="2"/>
        <v>H19</v>
      </c>
      <c r="AP2" s="446" t="str">
        <f t="shared" si="2"/>
        <v>H20</v>
      </c>
      <c r="AQ2" s="446" t="str">
        <f t="shared" si="2"/>
        <v>H21</v>
      </c>
      <c r="AR2" s="446" t="str">
        <f t="shared" si="2"/>
        <v>H22</v>
      </c>
      <c r="AS2" s="446" t="str">
        <f t="shared" si="2"/>
        <v>H23</v>
      </c>
      <c r="AT2" s="446" t="str">
        <f t="shared" si="2"/>
        <v>H24</v>
      </c>
      <c r="AU2" s="446" t="str">
        <f t="shared" si="2"/>
        <v>H25</v>
      </c>
      <c r="AV2" s="446" t="str">
        <f t="shared" si="2"/>
        <v>H26</v>
      </c>
      <c r="AW2" s="446" t="str">
        <f t="shared" si="2"/>
        <v>H27</v>
      </c>
      <c r="AX2" s="446" t="str">
        <f t="shared" si="2"/>
        <v>H28</v>
      </c>
      <c r="AY2" s="446" t="str">
        <f t="shared" si="2"/>
        <v>H29</v>
      </c>
      <c r="AZ2" s="446" t="str">
        <f t="shared" si="2"/>
        <v>H30</v>
      </c>
      <c r="BA2" s="446" t="str">
        <f>"R"&amp;BA1-30</f>
        <v>R1</v>
      </c>
      <c r="BB2" s="446" t="str">
        <f>"R"&amp;BB1-30</f>
        <v>R2</v>
      </c>
      <c r="BC2" s="446" t="str">
        <f>"R"&amp;BC1-30</f>
        <v>R3</v>
      </c>
      <c r="BD2" s="446" t="str">
        <f>"R"&amp;BD1-30</f>
        <v>R4</v>
      </c>
      <c r="BE2" s="2467"/>
      <c r="BF2" s="2467"/>
      <c r="BG2" s="2467"/>
      <c r="BH2" s="2467"/>
      <c r="BI2" s="2467"/>
      <c r="BJ2" s="2467"/>
    </row>
    <row r="3" spans="2:64" ht="18" x14ac:dyDescent="0.2">
      <c r="X3" s="2542">
        <v>1</v>
      </c>
      <c r="Y3" s="436"/>
      <c r="Z3" s="436"/>
      <c r="AA3" s="436"/>
      <c r="AB3" s="436"/>
      <c r="AC3" s="436"/>
      <c r="AD3" s="436"/>
      <c r="AE3" s="436"/>
      <c r="AF3" s="436"/>
      <c r="AG3" s="436"/>
      <c r="AH3" s="436"/>
      <c r="AI3" s="436"/>
      <c r="AJ3" s="436"/>
      <c r="AK3" s="436"/>
      <c r="AL3" s="436"/>
      <c r="AM3" s="436"/>
      <c r="AN3" s="245"/>
      <c r="AO3" s="245"/>
      <c r="AP3" s="245"/>
      <c r="AQ3" s="245"/>
      <c r="AR3" s="245"/>
      <c r="AS3" s="2541">
        <f>AS1+1988</f>
        <v>2011</v>
      </c>
      <c r="AT3" s="2541">
        <f t="shared" ref="AT3:BC3" si="3">AT1+1988</f>
        <v>2012</v>
      </c>
      <c r="AU3" s="2541">
        <f t="shared" si="3"/>
        <v>2013</v>
      </c>
      <c r="AV3" s="2541">
        <f t="shared" si="3"/>
        <v>2014</v>
      </c>
      <c r="AW3" s="2541">
        <f t="shared" si="3"/>
        <v>2015</v>
      </c>
      <c r="AX3" s="2541">
        <f t="shared" si="3"/>
        <v>2016</v>
      </c>
      <c r="AY3" s="2541">
        <f t="shared" si="3"/>
        <v>2017</v>
      </c>
      <c r="AZ3" s="2541">
        <f t="shared" si="3"/>
        <v>2018</v>
      </c>
      <c r="BA3" s="2541">
        <f t="shared" si="3"/>
        <v>2019</v>
      </c>
      <c r="BB3" s="2541">
        <f t="shared" si="3"/>
        <v>2020</v>
      </c>
      <c r="BC3" s="2541">
        <f t="shared" si="3"/>
        <v>2021</v>
      </c>
      <c r="BD3" s="2541">
        <f t="shared" ref="BD3" si="4">BD1+1988</f>
        <v>2022</v>
      </c>
      <c r="BE3" s="2531"/>
      <c r="BF3" s="2531"/>
      <c r="BG3" s="2531"/>
      <c r="BH3" s="2531"/>
      <c r="BI3" s="2531"/>
      <c r="BJ3" s="2531"/>
      <c r="BL3" s="2532" t="s">
        <v>2093</v>
      </c>
    </row>
    <row r="4" spans="2:64" ht="18.75" x14ac:dyDescent="0.2">
      <c r="X4" s="2542">
        <v>2</v>
      </c>
      <c r="Y4" s="725" t="str">
        <f>目次!F3</f>
        <v>Ⅱ　県民経済計算関連指標（平成23年度～令和４年度）</v>
      </c>
      <c r="Z4" s="293"/>
      <c r="AN4" s="294"/>
      <c r="AO4" s="294"/>
      <c r="AP4" s="294"/>
      <c r="AQ4" s="294"/>
      <c r="AR4" s="294"/>
      <c r="AS4" s="294"/>
      <c r="AT4" s="291"/>
      <c r="AU4" s="291"/>
      <c r="BL4" s="2534" t="s">
        <v>2094</v>
      </c>
    </row>
    <row r="5" spans="2:64" ht="19.5" x14ac:dyDescent="0.35">
      <c r="B5" s="380" t="s">
        <v>2062</v>
      </c>
      <c r="C5" s="1059" t="str">
        <f>三系列D!C5</f>
        <v>生産名目　　　　　　単位：百万円　</v>
      </c>
      <c r="D5" s="2523" t="s">
        <v>2063</v>
      </c>
      <c r="X5" s="2542">
        <v>3</v>
      </c>
      <c r="BL5" s="2535" t="s">
        <v>2095</v>
      </c>
    </row>
    <row r="6" spans="2:64" x14ac:dyDescent="0.2">
      <c r="B6" s="427" t="s">
        <v>2065</v>
      </c>
      <c r="C6" s="1058" t="str">
        <f>三系列D!C6</f>
        <v>1．農林水産業</v>
      </c>
      <c r="D6" s="1686">
        <f>三系列D!AD6</f>
        <v>135131.2828164729</v>
      </c>
      <c r="E6" s="1686">
        <f>三系列D!AE6</f>
        <v>138663.23804400209</v>
      </c>
      <c r="F6" s="1686">
        <f>三系列D!AF6</f>
        <v>129653.28608138071</v>
      </c>
      <c r="G6" s="1686">
        <f>三系列D!AG6</f>
        <v>127084.37905129741</v>
      </c>
      <c r="H6" s="1686">
        <f>三系列D!AH6</f>
        <v>140245.56431724792</v>
      </c>
      <c r="I6" s="1686">
        <f>三系列D!AI6</f>
        <v>149001.58333617618</v>
      </c>
      <c r="J6" s="1686">
        <f>三系列D!AJ6</f>
        <v>148919.75900886906</v>
      </c>
      <c r="K6" s="1686">
        <f>三系列D!AK6</f>
        <v>132790.1071244973</v>
      </c>
      <c r="L6" s="1686">
        <f>三系列D!AL6</f>
        <v>125850.06044216722</v>
      </c>
      <c r="M6" s="1686">
        <f>三系列D!AM6</f>
        <v>120029.72264899182</v>
      </c>
      <c r="N6" s="1686">
        <f>三系列D!AN6</f>
        <v>121930.04778490559</v>
      </c>
      <c r="O6" s="1686">
        <f>三系列D!AO6</f>
        <v>132547.28962763105</v>
      </c>
      <c r="X6" s="2542">
        <v>4</v>
      </c>
      <c r="Y6" s="436"/>
      <c r="Z6" s="436"/>
      <c r="AA6" s="436"/>
      <c r="AB6" s="436"/>
      <c r="AC6" s="436"/>
      <c r="AD6" s="436"/>
      <c r="AE6" s="436"/>
      <c r="AF6" s="436"/>
      <c r="AG6" s="808"/>
      <c r="AH6" s="436"/>
      <c r="AI6" s="436"/>
      <c r="AJ6" s="436"/>
      <c r="AK6" s="436"/>
      <c r="AL6" s="436"/>
      <c r="AM6" s="436"/>
      <c r="AN6" s="808"/>
      <c r="AO6" s="808"/>
      <c r="AP6" s="808"/>
      <c r="AQ6" s="808"/>
      <c r="AR6" s="808"/>
      <c r="AS6" s="808"/>
      <c r="AT6" s="291"/>
      <c r="AU6" s="291"/>
    </row>
    <row r="7" spans="2:64" x14ac:dyDescent="0.2">
      <c r="B7" s="427" t="s">
        <v>445</v>
      </c>
      <c r="C7" s="422" t="str">
        <f>三系列D!C7</f>
        <v>　(1)農業</v>
      </c>
      <c r="D7" s="1695">
        <f>三系列D!AD7</f>
        <v>97800.201191775122</v>
      </c>
      <c r="E7" s="1695">
        <f>三系列D!AE7</f>
        <v>99537.267648722976</v>
      </c>
      <c r="F7" s="1695">
        <f>三系列D!AF7</f>
        <v>95001.60992914821</v>
      </c>
      <c r="G7" s="1695">
        <f>三系列D!AG7</f>
        <v>90081.829614958144</v>
      </c>
      <c r="H7" s="1695">
        <f>三系列D!AH7</f>
        <v>97768.069759767808</v>
      </c>
      <c r="I7" s="1695">
        <f>三系列D!AI7</f>
        <v>106102.05569173103</v>
      </c>
      <c r="J7" s="1695">
        <f>三系列D!AJ7</f>
        <v>105575.48912024086</v>
      </c>
      <c r="K7" s="1695">
        <f>三系列D!AK7</f>
        <v>92624.811002725575</v>
      </c>
      <c r="L7" s="1695">
        <f>三系列D!AL7</f>
        <v>89013.6821185343</v>
      </c>
      <c r="M7" s="1695">
        <f>三系列D!AM7</f>
        <v>85260.798407196082</v>
      </c>
      <c r="N7" s="1695">
        <f>三系列D!AN7</f>
        <v>85128.08811301169</v>
      </c>
      <c r="O7" s="1695">
        <f>三系列D!AO7</f>
        <v>95919.166604041107</v>
      </c>
      <c r="X7" s="2542">
        <v>5</v>
      </c>
      <c r="Y7" s="2748" t="s">
        <v>1139</v>
      </c>
      <c r="Z7" s="2749"/>
      <c r="AA7" s="2749"/>
      <c r="AB7" s="2750"/>
      <c r="AC7" s="810" t="s">
        <v>1440</v>
      </c>
      <c r="AD7" s="889" t="str">
        <f t="shared" ref="AD7:AR7" si="5">"平成"&amp;AD1&amp;"年度"</f>
        <v>平成8年度</v>
      </c>
      <c r="AE7" s="889" t="str">
        <f t="shared" si="5"/>
        <v>平成9年度</v>
      </c>
      <c r="AF7" s="889" t="str">
        <f t="shared" si="5"/>
        <v>平成10年度</v>
      </c>
      <c r="AG7" s="889" t="str">
        <f t="shared" si="5"/>
        <v>平成11年度</v>
      </c>
      <c r="AH7" s="889" t="str">
        <f t="shared" si="5"/>
        <v>平成12年度</v>
      </c>
      <c r="AI7" s="739" t="str">
        <f t="shared" si="5"/>
        <v>平成13年度</v>
      </c>
      <c r="AJ7" s="739" t="str">
        <f t="shared" si="5"/>
        <v>平成14年度</v>
      </c>
      <c r="AK7" s="739" t="str">
        <f t="shared" si="5"/>
        <v>平成15年度</v>
      </c>
      <c r="AL7" s="1011" t="str">
        <f t="shared" si="5"/>
        <v>平成16年度</v>
      </c>
      <c r="AM7" s="739" t="str">
        <f t="shared" si="5"/>
        <v>平成17年度</v>
      </c>
      <c r="AN7" s="739" t="str">
        <f t="shared" si="5"/>
        <v>平成18年度</v>
      </c>
      <c r="AO7" s="739" t="str">
        <f t="shared" si="5"/>
        <v>平成19年度</v>
      </c>
      <c r="AP7" s="739" t="str">
        <f t="shared" si="5"/>
        <v>平成20年度</v>
      </c>
      <c r="AQ7" s="739" t="str">
        <f t="shared" si="5"/>
        <v>平成21年度</v>
      </c>
      <c r="AR7" s="739" t="str">
        <f t="shared" si="5"/>
        <v>平成22年度</v>
      </c>
      <c r="AS7" s="1665" t="str">
        <f>VLOOKUP(AS$1,目次!$N$7:$T$24,7)</f>
        <v>平成23年度</v>
      </c>
      <c r="AT7" s="1665" t="str">
        <f>VLOOKUP(AT$1,目次!$N$7:$T$24,7)</f>
        <v>平成24年度</v>
      </c>
      <c r="AU7" s="1665" t="str">
        <f>VLOOKUP(AU$1,目次!$N$7:$T$24,7)</f>
        <v>平成25年度</v>
      </c>
      <c r="AV7" s="1665" t="str">
        <f>VLOOKUP(AV$1,目次!$N$7:$T$24,7)</f>
        <v>平成26年度</v>
      </c>
      <c r="AW7" s="1665" t="str">
        <f>VLOOKUP(AW$1,目次!$N$7:$T$24,7)</f>
        <v>平成27年度</v>
      </c>
      <c r="AX7" s="1665" t="str">
        <f>VLOOKUP(AX$1,目次!$N$7:$T$24,7)</f>
        <v>平成28年度</v>
      </c>
      <c r="AY7" s="1665" t="str">
        <f>VLOOKUP(AY$1,目次!$N$7:$T$24,7)</f>
        <v>平成29年度</v>
      </c>
      <c r="AZ7" s="1665" t="str">
        <f>VLOOKUP(AZ$1,目次!$N$7:$T$24,7)</f>
        <v>平成30年度</v>
      </c>
      <c r="BA7" s="1665" t="str">
        <f>VLOOKUP(BA$1,目次!$N$7:$T$24,7)</f>
        <v>令和元年度</v>
      </c>
      <c r="BB7" s="1665" t="str">
        <f>VLOOKUP(BB$1,目次!$N$7:$T$24,7)</f>
        <v>令和２年度</v>
      </c>
      <c r="BC7" s="1665" t="str">
        <f>VLOOKUP(BC$1,目次!$N$7:$T$24,7)</f>
        <v>令和３年度</v>
      </c>
      <c r="BD7" s="1665" t="str">
        <f>VLOOKUP(BD$1,目次!$N$7:$T$24,7)</f>
        <v>令和４年度</v>
      </c>
      <c r="BE7" s="2480"/>
      <c r="BF7" s="2480"/>
      <c r="BG7" s="2480"/>
      <c r="BH7" s="2480"/>
      <c r="BI7" s="2480"/>
      <c r="BJ7" s="2480"/>
    </row>
    <row r="8" spans="2:64" x14ac:dyDescent="0.2">
      <c r="B8" s="427" t="s">
        <v>446</v>
      </c>
      <c r="C8" s="422" t="str">
        <f>三系列D!C8</f>
        <v>　(2)林業</v>
      </c>
      <c r="D8" s="1695">
        <f>三系列D!AD8</f>
        <v>8400.398720140045</v>
      </c>
      <c r="E8" s="1695">
        <f>三系列D!AE8</f>
        <v>7402.2717233222047</v>
      </c>
      <c r="F8" s="1695">
        <f>三系列D!AF8</f>
        <v>7245.9414015454404</v>
      </c>
      <c r="G8" s="1695">
        <f>三系列D!AG8</f>
        <v>7212.8323426709967</v>
      </c>
      <c r="H8" s="1695">
        <f>三系列D!AH8</f>
        <v>7812.0679629474907</v>
      </c>
      <c r="I8" s="1695">
        <f>三系列D!AI8</f>
        <v>8394.8960923682407</v>
      </c>
      <c r="J8" s="1695">
        <f>三系列D!AJ8</f>
        <v>8597.9449845623476</v>
      </c>
      <c r="K8" s="1695">
        <f>三系列D!AK8</f>
        <v>8795.90715833988</v>
      </c>
      <c r="L8" s="1695">
        <f>三系列D!AL8</f>
        <v>8765.4354036741461</v>
      </c>
      <c r="M8" s="1695">
        <f>三系列D!AM8</f>
        <v>8795.8098760981411</v>
      </c>
      <c r="N8" s="1695">
        <f>三系列D!AN8</f>
        <v>10116.548038925934</v>
      </c>
      <c r="O8" s="1695">
        <f>三系列D!AO8</f>
        <v>10232.78554304217</v>
      </c>
      <c r="X8" s="2542">
        <v>6</v>
      </c>
      <c r="Y8" s="2751"/>
      <c r="Z8" s="2752"/>
      <c r="AA8" s="2752"/>
      <c r="AB8" s="2753"/>
      <c r="AC8" s="810"/>
      <c r="AD8" s="889"/>
      <c r="AE8" s="889"/>
      <c r="AF8" s="1664"/>
      <c r="AG8" s="889"/>
      <c r="AH8" s="889"/>
      <c r="AI8" s="739"/>
      <c r="AJ8" s="739"/>
      <c r="AK8" s="739"/>
      <c r="AL8" s="1011"/>
      <c r="AM8" s="739"/>
      <c r="AN8" s="739"/>
      <c r="AO8" s="739"/>
      <c r="AP8" s="739"/>
      <c r="AQ8" s="739"/>
      <c r="AR8" s="739"/>
      <c r="AS8" s="1666">
        <v>2011</v>
      </c>
      <c r="AT8" s="1666">
        <v>2012</v>
      </c>
      <c r="AU8" s="1666">
        <v>2013</v>
      </c>
      <c r="AV8" s="1666">
        <v>2014</v>
      </c>
      <c r="AW8" s="1666">
        <v>2015</v>
      </c>
      <c r="AX8" s="1666">
        <v>2016</v>
      </c>
      <c r="AY8" s="1666">
        <v>2017</v>
      </c>
      <c r="AZ8" s="1666">
        <v>2018</v>
      </c>
      <c r="BA8" s="1666">
        <v>2019</v>
      </c>
      <c r="BB8" s="1666">
        <v>2020</v>
      </c>
      <c r="BC8" s="1666">
        <v>2021</v>
      </c>
      <c r="BD8" s="1666">
        <v>2022</v>
      </c>
      <c r="BE8" s="2480"/>
      <c r="BF8" s="2480"/>
      <c r="BG8" s="2480"/>
      <c r="BH8" s="2480"/>
      <c r="BI8" s="2480"/>
      <c r="BJ8" s="2480"/>
    </row>
    <row r="9" spans="2:64" x14ac:dyDescent="0.2">
      <c r="B9" s="427" t="s">
        <v>447</v>
      </c>
      <c r="C9" s="422" t="str">
        <f>三系列D!C9</f>
        <v>　(3)水産業</v>
      </c>
      <c r="D9" s="1695">
        <f>三系列D!AD9</f>
        <v>28930.682904557721</v>
      </c>
      <c r="E9" s="1695">
        <f>三系列D!AE9</f>
        <v>31723.698671956918</v>
      </c>
      <c r="F9" s="1695">
        <f>三系列D!AF9</f>
        <v>27405.734750687065</v>
      </c>
      <c r="G9" s="1695">
        <f>三系列D!AG9</f>
        <v>29789.717093668274</v>
      </c>
      <c r="H9" s="1695">
        <f>三系列D!AH9</f>
        <v>34665.426594532619</v>
      </c>
      <c r="I9" s="1695">
        <f>三系列D!AI9</f>
        <v>34504.631552076906</v>
      </c>
      <c r="J9" s="1695">
        <f>三系列D!AJ9</f>
        <v>34746.324904065841</v>
      </c>
      <c r="K9" s="1695">
        <f>三系列D!AK9</f>
        <v>31369.388963431862</v>
      </c>
      <c r="L9" s="1695">
        <f>三系列D!AL9</f>
        <v>28070.942919958772</v>
      </c>
      <c r="M9" s="1695">
        <f>三系列D!AM9</f>
        <v>25973.114365697606</v>
      </c>
      <c r="N9" s="1695">
        <f>三系列D!AN9</f>
        <v>26685.411632967975</v>
      </c>
      <c r="O9" s="1695">
        <f>三系列D!AO9</f>
        <v>26395.337480547787</v>
      </c>
      <c r="X9" s="2542">
        <v>7</v>
      </c>
      <c r="Y9" s="822">
        <v>3</v>
      </c>
      <c r="Z9" s="2746" t="s">
        <v>272</v>
      </c>
      <c r="AA9" s="2747"/>
      <c r="AB9" s="1684" t="s">
        <v>1240</v>
      </c>
      <c r="AC9" s="848"/>
      <c r="AD9" s="964"/>
      <c r="AE9" s="965"/>
      <c r="AF9" s="965"/>
      <c r="AG9" s="965"/>
      <c r="AH9" s="965"/>
      <c r="AI9" s="824"/>
      <c r="AJ9" s="824"/>
      <c r="AK9" s="824"/>
      <c r="AL9" s="824"/>
      <c r="AM9" s="824"/>
      <c r="AN9" s="824"/>
      <c r="AO9" s="824"/>
      <c r="AP9" s="824"/>
      <c r="AQ9" s="824"/>
      <c r="AR9" s="824"/>
      <c r="AS9" s="824">
        <f>指標1!W13</f>
        <v>16632376.426320529</v>
      </c>
      <c r="AT9" s="824">
        <f>指標1!X13</f>
        <v>16604074.669466181</v>
      </c>
      <c r="AU9" s="824">
        <f>指標1!Y13</f>
        <v>16963892.414847139</v>
      </c>
      <c r="AV9" s="824">
        <f>指標1!Z13</f>
        <v>16949472.141479794</v>
      </c>
      <c r="AW9" s="824">
        <f>指標1!AA13</f>
        <v>17515751.913550768</v>
      </c>
      <c r="AX9" s="824">
        <f>指標1!AB13</f>
        <v>17638754.210979145</v>
      </c>
      <c r="AY9" s="824">
        <f>指標1!AC13</f>
        <v>17881395.423374616</v>
      </c>
      <c r="AZ9" s="824">
        <f>指標1!AD13</f>
        <v>18066949.372769244</v>
      </c>
      <c r="BA9" s="824">
        <f>指標1!AE13</f>
        <v>17795889.60130316</v>
      </c>
      <c r="BB9" s="824">
        <f>指標1!AF13</f>
        <v>17207293.86171224</v>
      </c>
      <c r="BC9" s="824">
        <f>指標1!AG13</f>
        <v>17480154.621551663</v>
      </c>
      <c r="BD9" s="824">
        <f>指標1!AH13</f>
        <v>18402789.664964996</v>
      </c>
      <c r="BE9" s="2480"/>
      <c r="BF9" s="2480"/>
      <c r="BG9" s="2480"/>
      <c r="BH9" s="2480"/>
      <c r="BI9" s="2480"/>
      <c r="BJ9" s="2480"/>
      <c r="BK9" s="2528">
        <f>LEFT(BL9,SEARCH("．",BL9)-1)*2+5</f>
        <v>7</v>
      </c>
      <c r="BL9" s="2536" t="s">
        <v>2036</v>
      </c>
    </row>
    <row r="10" spans="2:64" x14ac:dyDescent="0.2">
      <c r="B10" s="427" t="s">
        <v>448</v>
      </c>
      <c r="C10" s="422" t="str">
        <f>三系列D!C10</f>
        <v>２．鉱        業</v>
      </c>
      <c r="D10" s="1695">
        <f>三系列D!AD10</f>
        <v>8440.0878732963683</v>
      </c>
      <c r="E10" s="1695">
        <f>三系列D!AE10</f>
        <v>7395.8611172987366</v>
      </c>
      <c r="F10" s="1695">
        <f>三系列D!AF10</f>
        <v>7846.3576102875741</v>
      </c>
      <c r="G10" s="1695">
        <f>三系列D!AG10</f>
        <v>7896.332373064457</v>
      </c>
      <c r="H10" s="1695">
        <f>三系列D!AH10</f>
        <v>9387.4839902494241</v>
      </c>
      <c r="I10" s="1695">
        <f>三系列D!AI10</f>
        <v>9675.0598505196776</v>
      </c>
      <c r="J10" s="1695">
        <f>三系列D!AJ10</f>
        <v>10053.703370273486</v>
      </c>
      <c r="K10" s="1695">
        <f>三系列D!AK10</f>
        <v>9818.6343991211997</v>
      </c>
      <c r="L10" s="1695">
        <f>三系列D!AL10</f>
        <v>9606.315746217806</v>
      </c>
      <c r="M10" s="1695">
        <f>三系列D!AM10</f>
        <v>9412.743662829298</v>
      </c>
      <c r="N10" s="1695">
        <f>三系列D!AN10</f>
        <v>8883.2102304665532</v>
      </c>
      <c r="O10" s="1695">
        <f>三系列D!AO10</f>
        <v>10589.373202403804</v>
      </c>
      <c r="W10" s="2516"/>
      <c r="X10" s="2542">
        <v>8</v>
      </c>
      <c r="Y10" s="825"/>
      <c r="Z10" s="826" t="s">
        <v>273</v>
      </c>
      <c r="AA10" s="826" t="s">
        <v>274</v>
      </c>
      <c r="AB10" s="743" t="s">
        <v>269</v>
      </c>
      <c r="AC10" s="1674"/>
      <c r="AD10" s="966"/>
      <c r="AE10" s="967"/>
      <c r="AF10" s="968"/>
      <c r="AG10" s="967"/>
      <c r="AH10" s="967"/>
      <c r="AI10" s="1007"/>
      <c r="AJ10" s="827"/>
      <c r="AK10" s="827"/>
      <c r="AL10" s="827"/>
      <c r="AM10" s="827"/>
      <c r="AN10" s="1294"/>
      <c r="AO10" s="827"/>
      <c r="AP10" s="827"/>
      <c r="AQ10" s="827"/>
      <c r="AR10" s="827"/>
      <c r="AS10" s="1294" t="str">
        <f>指標1!W14</f>
        <v>－</v>
      </c>
      <c r="AT10" s="2404">
        <f>指標1!X14</f>
        <v>-0.17016063206434229</v>
      </c>
      <c r="AU10" s="2404">
        <f>指標1!Y14</f>
        <v>2.1670448522051133</v>
      </c>
      <c r="AV10" s="2404">
        <f>指標1!Z14</f>
        <v>-8.5005687460759649E-2</v>
      </c>
      <c r="AW10" s="2404">
        <f>指標1!AA14</f>
        <v>3.3409876563951446</v>
      </c>
      <c r="AX10" s="2404">
        <f>指標1!AB14</f>
        <v>0.70223817987065118</v>
      </c>
      <c r="AY10" s="2404">
        <f>指標1!AC14</f>
        <v>1.3756142270208604</v>
      </c>
      <c r="AZ10" s="2404">
        <f>指標1!AD14</f>
        <v>1.037692780687971</v>
      </c>
      <c r="BA10" s="2404">
        <f>指標1!AE14</f>
        <v>-1.5003073616546958</v>
      </c>
      <c r="BB10" s="2404">
        <f>指標1!AF14</f>
        <v>-3.307481405974888</v>
      </c>
      <c r="BC10" s="2404">
        <f>指標1!AG14</f>
        <v>1.5857273202415811</v>
      </c>
      <c r="BD10" s="2404">
        <f>指標1!AH14</f>
        <v>5.2781858249457247</v>
      </c>
      <c r="BE10" s="2480"/>
      <c r="BF10" s="2480"/>
      <c r="BG10" s="2480"/>
      <c r="BH10" s="2480"/>
      <c r="BI10" s="2480"/>
      <c r="BJ10" s="2480"/>
      <c r="BK10" s="2528">
        <f>LEFT(BL9,SEARCH("．",BL9)-1)*2+6</f>
        <v>8</v>
      </c>
      <c r="BL10" s="2536"/>
    </row>
    <row r="11" spans="2:64" x14ac:dyDescent="0.2">
      <c r="B11" s="427" t="s">
        <v>449</v>
      </c>
      <c r="C11" s="422" t="str">
        <f>三系列D!C11</f>
        <v>３．製   造   業</v>
      </c>
      <c r="D11" s="1695">
        <f>三系列D!AD11</f>
        <v>6027797.8297356479</v>
      </c>
      <c r="E11" s="1695">
        <f>三系列D!AE11</f>
        <v>6152172.4569720328</v>
      </c>
      <c r="F11" s="1695">
        <f>三系列D!AF11</f>
        <v>6452867.6063700318</v>
      </c>
      <c r="G11" s="1695">
        <f>三系列D!AG11</f>
        <v>6352298.675963806</v>
      </c>
      <c r="H11" s="1695">
        <f>三系列D!AH11</f>
        <v>6630208.5165857039</v>
      </c>
      <c r="I11" s="1695">
        <f>三系列D!AI11</f>
        <v>6674495.502662614</v>
      </c>
      <c r="J11" s="1695">
        <f>三系列D!AJ11</f>
        <v>6720589.2015423458</v>
      </c>
      <c r="K11" s="1695">
        <f>三系列D!AK11</f>
        <v>6920427.7221363932</v>
      </c>
      <c r="L11" s="1695">
        <f>三系列D!AL11</f>
        <v>6650217.7797290217</v>
      </c>
      <c r="M11" s="1695">
        <f>三系列D!AM11</f>
        <v>6596491.7546353415</v>
      </c>
      <c r="N11" s="1695">
        <f>三系列D!AN11</f>
        <v>6613260.4501932785</v>
      </c>
      <c r="O11" s="1695">
        <f>三系列D!AO11</f>
        <v>6913035.1955890264</v>
      </c>
      <c r="X11" s="2542">
        <v>9</v>
      </c>
      <c r="Y11" s="822">
        <v>4</v>
      </c>
      <c r="Z11" s="828" t="s">
        <v>1303</v>
      </c>
      <c r="AA11" s="2522"/>
      <c r="AB11" s="1684" t="s">
        <v>1240</v>
      </c>
      <c r="AC11" s="848"/>
      <c r="AD11" s="964"/>
      <c r="AE11" s="964"/>
      <c r="AF11" s="964"/>
      <c r="AG11" s="964"/>
      <c r="AH11" s="964"/>
      <c r="AI11" s="823"/>
      <c r="AJ11" s="823"/>
      <c r="AK11" s="823"/>
      <c r="AL11" s="823"/>
      <c r="AM11" s="823"/>
      <c r="AN11" s="823"/>
      <c r="AO11" s="823"/>
      <c r="AP11" s="823"/>
      <c r="AQ11" s="823"/>
      <c r="AR11" s="823"/>
      <c r="AS11" s="823">
        <f>指標1!W15</f>
        <v>17250661.722549744</v>
      </c>
      <c r="AT11" s="823">
        <f>指標1!X15</f>
        <v>17220744.52340978</v>
      </c>
      <c r="AU11" s="823">
        <f>指標1!Y15</f>
        <v>17532620.729706045</v>
      </c>
      <c r="AV11" s="823">
        <f>指標1!Z15</f>
        <v>17209980.034138303</v>
      </c>
      <c r="AW11" s="823">
        <f>指標1!AA15</f>
        <v>17519033.430721086</v>
      </c>
      <c r="AX11" s="823">
        <f>指標1!AB15</f>
        <v>17689791.383369822</v>
      </c>
      <c r="AY11" s="823">
        <f>指標1!AC15</f>
        <v>18013554.865422755</v>
      </c>
      <c r="AZ11" s="823">
        <f>指標1!AD15</f>
        <v>18247390.292057689</v>
      </c>
      <c r="BA11" s="823">
        <f>指標1!AE15</f>
        <v>17935404.094631121</v>
      </c>
      <c r="BB11" s="823">
        <f>指標1!AF15</f>
        <v>17175639.197875053</v>
      </c>
      <c r="BC11" s="823">
        <f>指標1!AG15</f>
        <v>17609051.903280731</v>
      </c>
      <c r="BD11" s="823">
        <f>指標1!AH15</f>
        <v>18322656.073006202</v>
      </c>
      <c r="BE11" s="2480"/>
      <c r="BF11" s="2480"/>
      <c r="BG11" s="2480"/>
      <c r="BH11" s="2480"/>
      <c r="BI11" s="2480"/>
      <c r="BJ11" s="2480"/>
      <c r="BK11" s="2528">
        <f t="shared" ref="BK11" si="6">LEFT(BL11,SEARCH("．",BL11)-1)*2+5</f>
        <v>9</v>
      </c>
      <c r="BL11" s="2536" t="s">
        <v>2037</v>
      </c>
    </row>
    <row r="12" spans="2:64" x14ac:dyDescent="0.2">
      <c r="B12" s="427" t="s">
        <v>450</v>
      </c>
      <c r="C12" s="422" t="str">
        <f>三系列D!C12</f>
        <v>　(1)　食　料　品</v>
      </c>
      <c r="D12" s="1695">
        <f>三系列D!AD12</f>
        <v>1149433.2458388726</v>
      </c>
      <c r="E12" s="1695">
        <f>三系列D!AE12</f>
        <v>1137267.7286570298</v>
      </c>
      <c r="F12" s="1695">
        <f>三系列D!AF12</f>
        <v>1139732.6523900968</v>
      </c>
      <c r="G12" s="1695">
        <f>三系列D!AG12</f>
        <v>1140731.2375731745</v>
      </c>
      <c r="H12" s="1695">
        <f>三系列D!AH12</f>
        <v>1131801.3805180443</v>
      </c>
      <c r="I12" s="1695">
        <f>三系列D!AI12</f>
        <v>1133375.5482899244</v>
      </c>
      <c r="J12" s="1695">
        <f>三系列D!AJ12</f>
        <v>1031155.6426202778</v>
      </c>
      <c r="K12" s="1695">
        <f>三系列D!AK12</f>
        <v>996830.51767790504</v>
      </c>
      <c r="L12" s="1695">
        <f>三系列D!AL12</f>
        <v>1049056.4011218825</v>
      </c>
      <c r="M12" s="1695">
        <f>三系列D!AM12</f>
        <v>1037942.5625347598</v>
      </c>
      <c r="N12" s="1695">
        <f>三系列D!AN12</f>
        <v>1028258.1276306575</v>
      </c>
      <c r="O12" s="1695">
        <f>三系列D!AO12</f>
        <v>1147065.0596382704</v>
      </c>
      <c r="W12" s="2516"/>
      <c r="X12" s="2542">
        <v>10</v>
      </c>
      <c r="Y12" s="825"/>
      <c r="Z12" s="830" t="s">
        <v>1707</v>
      </c>
      <c r="AA12" s="826" t="s">
        <v>275</v>
      </c>
      <c r="AB12" s="743" t="s">
        <v>269</v>
      </c>
      <c r="AC12" s="1674"/>
      <c r="AD12" s="966"/>
      <c r="AE12" s="967"/>
      <c r="AF12" s="968"/>
      <c r="AG12" s="967"/>
      <c r="AH12" s="967"/>
      <c r="AI12" s="1007"/>
      <c r="AJ12" s="827"/>
      <c r="AK12" s="827"/>
      <c r="AL12" s="827"/>
      <c r="AM12" s="827"/>
      <c r="AN12" s="1294"/>
      <c r="AO12" s="827"/>
      <c r="AP12" s="827"/>
      <c r="AQ12" s="827"/>
      <c r="AR12" s="827"/>
      <c r="AS12" s="1294" t="str">
        <f>指標1!W16</f>
        <v>－</v>
      </c>
      <c r="AT12" s="2404">
        <f>指標1!X16</f>
        <v>-0.17342638573021318</v>
      </c>
      <c r="AU12" s="2404">
        <f>指標1!Y16</f>
        <v>1.811049492501926</v>
      </c>
      <c r="AV12" s="2404">
        <f>指標1!Z16</f>
        <v>-1.8402308504916309</v>
      </c>
      <c r="AW12" s="2404">
        <f>指標1!AA16</f>
        <v>1.7957800995104689</v>
      </c>
      <c r="AX12" s="2404">
        <f>指標1!AB16</f>
        <v>0.97469962212239913</v>
      </c>
      <c r="AY12" s="2404">
        <f>指標1!AC16</f>
        <v>1.8302278135247096</v>
      </c>
      <c r="AZ12" s="2404">
        <f>指標1!AD16</f>
        <v>1.2981081656668669</v>
      </c>
      <c r="BA12" s="2404">
        <f>指標1!AE16</f>
        <v>-1.7097579019963338</v>
      </c>
      <c r="BB12" s="2404">
        <f>指標1!AF16</f>
        <v>-4.2361180865921995</v>
      </c>
      <c r="BC12" s="2404">
        <f>指標1!AG16</f>
        <v>2.5234152884353822</v>
      </c>
      <c r="BD12" s="2404">
        <f>指標1!AH16</f>
        <v>4.0524849017709919</v>
      </c>
      <c r="BE12" s="2480"/>
      <c r="BF12" s="2480"/>
      <c r="BG12" s="2480"/>
      <c r="BH12" s="2480"/>
      <c r="BI12" s="2480"/>
      <c r="BJ12" s="2480"/>
      <c r="BK12" s="2528">
        <f t="shared" ref="BK12" si="7">LEFT(BL11,SEARCH("．",BL11)-1)*2+6</f>
        <v>10</v>
      </c>
      <c r="BL12" s="2536"/>
    </row>
    <row r="13" spans="2:64" x14ac:dyDescent="0.2">
      <c r="B13" s="427" t="s">
        <v>451</v>
      </c>
      <c r="C13" s="422" t="str">
        <f>三系列D!C13</f>
        <v>　(2)　繊　維　製　品</v>
      </c>
      <c r="D13" s="1695">
        <f>三系列D!AD13</f>
        <v>45911.365288695437</v>
      </c>
      <c r="E13" s="1695">
        <f>三系列D!AE13</f>
        <v>44686.580520696174</v>
      </c>
      <c r="F13" s="1695">
        <f>三系列D!AF13</f>
        <v>44870.17897330819</v>
      </c>
      <c r="G13" s="1695">
        <f>三系列D!AG13</f>
        <v>47198.270739235973</v>
      </c>
      <c r="H13" s="1695">
        <f>三系列D!AH13</f>
        <v>49293.949735636401</v>
      </c>
      <c r="I13" s="1695">
        <f>三系列D!AI13</f>
        <v>42266.333702175551</v>
      </c>
      <c r="J13" s="1695">
        <f>三系列D!AJ13</f>
        <v>50233.330438975827</v>
      </c>
      <c r="K13" s="1695">
        <f>三系列D!AK13</f>
        <v>52905.568427482343</v>
      </c>
      <c r="L13" s="1695">
        <f>三系列D!AL13</f>
        <v>50392.348185077317</v>
      </c>
      <c r="M13" s="1695">
        <f>三系列D!AM13</f>
        <v>50096.750034269731</v>
      </c>
      <c r="N13" s="1695">
        <f>三系列D!AN13</f>
        <v>52102.992244189089</v>
      </c>
      <c r="O13" s="1695">
        <f>三系列D!AO13</f>
        <v>51326.360194724286</v>
      </c>
      <c r="X13" s="2542">
        <v>11</v>
      </c>
      <c r="Y13" s="2521"/>
      <c r="Z13" s="828" t="s">
        <v>2033</v>
      </c>
      <c r="AA13" s="831"/>
      <c r="AB13" s="1684"/>
      <c r="AC13" s="848"/>
      <c r="AD13" s="964"/>
      <c r="AE13" s="964"/>
      <c r="AF13" s="964"/>
      <c r="AG13" s="964"/>
      <c r="AH13" s="964"/>
      <c r="AI13" s="823"/>
      <c r="AJ13" s="823"/>
      <c r="AK13" s="823"/>
      <c r="AL13" s="823"/>
      <c r="AM13" s="823"/>
      <c r="AN13" s="823"/>
      <c r="AO13" s="823"/>
      <c r="AP13" s="823"/>
      <c r="AQ13" s="823"/>
      <c r="AR13" s="823"/>
      <c r="AS13" s="2517">
        <f>生産D!T53</f>
        <v>96.415874902810216</v>
      </c>
      <c r="AT13" s="2517">
        <f>生産D!U53</f>
        <v>96.419029077951308</v>
      </c>
      <c r="AU13" s="2517">
        <f>生産D!V53</f>
        <v>96.756170548449191</v>
      </c>
      <c r="AV13" s="2517">
        <f>生産D!W53</f>
        <v>98.48629753118972</v>
      </c>
      <c r="AW13" s="2517">
        <f>生産D!X53</f>
        <v>99.981268845776825</v>
      </c>
      <c r="AX13" s="2517">
        <f>生産D!Y53</f>
        <v>99.711487991663617</v>
      </c>
      <c r="AY13" s="2517">
        <f>生産D!Z53</f>
        <v>99.266333363761419</v>
      </c>
      <c r="AZ13" s="2517">
        <f>生産D!AA53</f>
        <v>99.011141229510585</v>
      </c>
      <c r="BA13" s="2517">
        <f>生産D!AB53</f>
        <v>99.222127962147653</v>
      </c>
      <c r="BB13" s="2517">
        <f>生産D!AC53</f>
        <v>100.1842997717436</v>
      </c>
      <c r="BC13" s="2517">
        <f>生産D!AD53</f>
        <v>99.268005555114229</v>
      </c>
      <c r="BD13" s="2517">
        <f>生産D!AE53</f>
        <v>100.43734702894331</v>
      </c>
      <c r="BK13" s="2528">
        <f t="shared" ref="BK13" si="8">LEFT(BL13,SEARCH("．",BL13)-1)*2+5</f>
        <v>11</v>
      </c>
      <c r="BL13" s="2536" t="s">
        <v>2038</v>
      </c>
    </row>
    <row r="14" spans="2:64" x14ac:dyDescent="0.2">
      <c r="B14" s="427" t="s">
        <v>452</v>
      </c>
      <c r="C14" s="422" t="str">
        <f>三系列D!C14</f>
        <v>　(3)　パルプ･紙・紙加工品</v>
      </c>
      <c r="D14" s="1695">
        <f>三系列D!AD14</f>
        <v>258669.27611181128</v>
      </c>
      <c r="E14" s="1695">
        <f>三系列D!AE14</f>
        <v>229393.34696465131</v>
      </c>
      <c r="F14" s="1695">
        <f>三系列D!AF14</f>
        <v>207008.88954175578</v>
      </c>
      <c r="G14" s="1695">
        <f>三系列D!AG14</f>
        <v>215470.37708238681</v>
      </c>
      <c r="H14" s="1695">
        <f>三系列D!AH14</f>
        <v>264532.76879339549</v>
      </c>
      <c r="I14" s="1695">
        <f>三系列D!AI14</f>
        <v>271821.62937183864</v>
      </c>
      <c r="J14" s="1695">
        <f>三系列D!AJ14</f>
        <v>274040.09530325269</v>
      </c>
      <c r="K14" s="1695">
        <f>三系列D!AK14</f>
        <v>278178.38892040495</v>
      </c>
      <c r="L14" s="1695">
        <f>三系列D!AL14</f>
        <v>283522.49172599043</v>
      </c>
      <c r="M14" s="1695">
        <f>三系列D!AM14</f>
        <v>293411.92417107127</v>
      </c>
      <c r="N14" s="1695">
        <f>三系列D!AN14</f>
        <v>283233.89975955104</v>
      </c>
      <c r="O14" s="1695">
        <f>三系列D!AO14</f>
        <v>178917.47789230745</v>
      </c>
      <c r="X14" s="2542">
        <v>12</v>
      </c>
      <c r="Y14" s="813"/>
      <c r="Z14" s="832"/>
      <c r="AA14" s="826"/>
      <c r="AB14" s="743"/>
      <c r="AC14" s="1674"/>
      <c r="AD14" s="966"/>
      <c r="AE14" s="967"/>
      <c r="AF14" s="968"/>
      <c r="AG14" s="967"/>
      <c r="AH14" s="969"/>
      <c r="AI14" s="1007"/>
      <c r="AJ14" s="833"/>
      <c r="AK14" s="834"/>
      <c r="AL14" s="827"/>
      <c r="AM14" s="827"/>
      <c r="AN14" s="1294"/>
      <c r="AO14" s="827"/>
      <c r="AP14" s="827"/>
      <c r="AQ14" s="827"/>
      <c r="AR14" s="827"/>
      <c r="AS14" s="1294"/>
      <c r="AT14" s="2404">
        <f>生産D!U107</f>
        <v>3.2714271838152342E-3</v>
      </c>
      <c r="AU14" s="2404">
        <f>生産D!V107</f>
        <v>0.34966279345678419</v>
      </c>
      <c r="AV14" s="2404">
        <f>生産D!W107</f>
        <v>1.788130899490481</v>
      </c>
      <c r="AW14" s="2404">
        <f>生産D!X107</f>
        <v>1.5179485390987013</v>
      </c>
      <c r="AX14" s="2404">
        <f>生産D!Y107</f>
        <v>-0.26983139664825684</v>
      </c>
      <c r="AY14" s="2404">
        <f>生産D!Z107</f>
        <v>-0.44644266861147974</v>
      </c>
      <c r="AZ14" s="2404">
        <f>生産D!AA107</f>
        <v>-0.25707823146411402</v>
      </c>
      <c r="BA14" s="2404">
        <f>生産D!AB107</f>
        <v>0.21309393065978011</v>
      </c>
      <c r="BB14" s="2404">
        <f>生産D!AC107</f>
        <v>0.96971495104700711</v>
      </c>
      <c r="BC14" s="2404">
        <f>生産D!AD107</f>
        <v>-0.91460859507629388</v>
      </c>
      <c r="BD14" s="2404">
        <f>生産D!AE107</f>
        <v>1.1779641056451462</v>
      </c>
      <c r="BE14" s="2537"/>
      <c r="BF14" s="2537"/>
      <c r="BG14" s="2537"/>
      <c r="BH14" s="2537"/>
      <c r="BI14" s="2537"/>
      <c r="BJ14" s="2537"/>
      <c r="BK14" s="2528">
        <f t="shared" ref="BK14" si="9">LEFT(BL13,SEARCH("．",BL13)-1)*2+6</f>
        <v>12</v>
      </c>
      <c r="BL14" s="2536"/>
    </row>
    <row r="15" spans="2:64" x14ac:dyDescent="0.2">
      <c r="B15" s="427" t="s">
        <v>439</v>
      </c>
      <c r="C15" s="422" t="str">
        <f>三系列D!C15</f>
        <v>　(4)　化　　学</v>
      </c>
      <c r="D15" s="1695">
        <f>三系列D!AD15</f>
        <v>700715.56783636077</v>
      </c>
      <c r="E15" s="1695">
        <f>三系列D!AE15</f>
        <v>674578.02659566898</v>
      </c>
      <c r="F15" s="1695">
        <f>三系列D!AF15</f>
        <v>706124.49008270784</v>
      </c>
      <c r="G15" s="1695">
        <f>三系列D!AG15</f>
        <v>662867.29739903077</v>
      </c>
      <c r="H15" s="1695">
        <f>三系列D!AH15</f>
        <v>769255.70833468367</v>
      </c>
      <c r="I15" s="1695">
        <f>三系列D!AI15</f>
        <v>840447.32220115769</v>
      </c>
      <c r="J15" s="1695">
        <f>三系列D!AJ15</f>
        <v>903302.97148102953</v>
      </c>
      <c r="K15" s="1695">
        <f>三系列D!AK15</f>
        <v>842306.019449146</v>
      </c>
      <c r="L15" s="1695">
        <f>三系列D!AL15</f>
        <v>802589.98215208435</v>
      </c>
      <c r="M15" s="1695">
        <f>三系列D!AM15</f>
        <v>803033.47571570589</v>
      </c>
      <c r="N15" s="1695">
        <f>三系列D!AN15</f>
        <v>681097.95949803549</v>
      </c>
      <c r="O15" s="1695">
        <f>三系列D!AO15</f>
        <v>780090.20715794293</v>
      </c>
      <c r="X15" s="2542">
        <v>13</v>
      </c>
      <c r="Y15" s="822">
        <v>5</v>
      </c>
      <c r="Z15" s="828" t="s">
        <v>277</v>
      </c>
      <c r="AA15" s="831"/>
      <c r="AB15" s="1684" t="s">
        <v>1240</v>
      </c>
      <c r="AC15" s="848"/>
      <c r="AD15" s="964"/>
      <c r="AE15" s="964"/>
      <c r="AF15" s="964"/>
      <c r="AG15" s="964"/>
      <c r="AH15" s="964"/>
      <c r="AI15" s="823"/>
      <c r="AJ15" s="823"/>
      <c r="AK15" s="823"/>
      <c r="AL15" s="823"/>
      <c r="AM15" s="823"/>
      <c r="AN15" s="823"/>
      <c r="AO15" s="823"/>
      <c r="AP15" s="823"/>
      <c r="AQ15" s="823"/>
      <c r="AR15" s="823"/>
      <c r="AS15" s="823">
        <f>指標1!W17</f>
        <v>11254678.372952627</v>
      </c>
      <c r="AT15" s="823">
        <f>指標1!X17</f>
        <v>11276772.832898349</v>
      </c>
      <c r="AU15" s="823">
        <f>指標1!Y17</f>
        <v>11582979.998392208</v>
      </c>
      <c r="AV15" s="823">
        <f>指標1!Z17</f>
        <v>11476797.649240345</v>
      </c>
      <c r="AW15" s="823">
        <f>指標1!AA17</f>
        <v>11901596.475895125</v>
      </c>
      <c r="AX15" s="823">
        <f>指標1!AB17</f>
        <v>11924485.434760779</v>
      </c>
      <c r="AY15" s="823">
        <f>指標1!AC17</f>
        <v>12101793.062118424</v>
      </c>
      <c r="AZ15" s="823">
        <f>指標1!AD17</f>
        <v>12168862.124354064</v>
      </c>
      <c r="BA15" s="823">
        <f>指標1!AE17</f>
        <v>11862629.412930591</v>
      </c>
      <c r="BB15" s="823">
        <f>指標1!AF17</f>
        <v>10990768.732410777</v>
      </c>
      <c r="BC15" s="823">
        <f>指標1!AG17</f>
        <v>11202330.297287315</v>
      </c>
      <c r="BD15" s="823">
        <f>指標1!AH17</f>
        <v>11102283.080543978</v>
      </c>
      <c r="BE15" s="2480"/>
      <c r="BF15" s="2480"/>
      <c r="BG15" s="2480"/>
      <c r="BH15" s="2480"/>
      <c r="BI15" s="2480"/>
      <c r="BJ15" s="2480"/>
      <c r="BK15" s="2528">
        <f t="shared" ref="BK15" si="10">LEFT(BL15,SEARCH("．",BL15)-1)*2+5</f>
        <v>13</v>
      </c>
      <c r="BL15" s="2536" t="s">
        <v>2039</v>
      </c>
    </row>
    <row r="16" spans="2:64" x14ac:dyDescent="0.2">
      <c r="B16" s="427" t="s">
        <v>491</v>
      </c>
      <c r="C16" s="422" t="str">
        <f>三系列D!C16</f>
        <v>　(5)　石油･石炭製品</v>
      </c>
      <c r="D16" s="1695">
        <f>三系列D!AD16</f>
        <v>9227.0810071075066</v>
      </c>
      <c r="E16" s="1695">
        <f>三系列D!AE16</f>
        <v>7462.3603910274032</v>
      </c>
      <c r="F16" s="1695">
        <f>三系列D!AF16</f>
        <v>8374.865075016598</v>
      </c>
      <c r="G16" s="1695">
        <f>三系列D!AG16</f>
        <v>7566.8333087404899</v>
      </c>
      <c r="H16" s="1695">
        <f>三系列D!AH16</f>
        <v>9474.3504954445671</v>
      </c>
      <c r="I16" s="1695">
        <f>三系列D!AI16</f>
        <v>7687.0581208154508</v>
      </c>
      <c r="J16" s="1695">
        <f>三系列D!AJ16</f>
        <v>7793.9068142632168</v>
      </c>
      <c r="K16" s="1695">
        <f>三系列D!AK16</f>
        <v>8662.7080303207476</v>
      </c>
      <c r="L16" s="1695">
        <f>三系列D!AL16</f>
        <v>7895.277196315692</v>
      </c>
      <c r="M16" s="1695">
        <f>三系列D!AM16</f>
        <v>8545.7069965668052</v>
      </c>
      <c r="N16" s="1695">
        <f>三系列D!AN16</f>
        <v>6095.276922306577</v>
      </c>
      <c r="O16" s="1695">
        <f>三系列D!AO16</f>
        <v>9765.5051320099556</v>
      </c>
      <c r="X16" s="2542">
        <v>14</v>
      </c>
      <c r="Y16" s="813"/>
      <c r="Z16" s="832" t="s">
        <v>278</v>
      </c>
      <c r="AA16" s="826" t="s">
        <v>279</v>
      </c>
      <c r="AB16" s="743" t="s">
        <v>269</v>
      </c>
      <c r="AC16" s="1674"/>
      <c r="AD16" s="966"/>
      <c r="AE16" s="967"/>
      <c r="AF16" s="968"/>
      <c r="AG16" s="967"/>
      <c r="AH16" s="969"/>
      <c r="AI16" s="845"/>
      <c r="AJ16" s="833"/>
      <c r="AK16" s="827"/>
      <c r="AL16" s="827"/>
      <c r="AM16" s="827"/>
      <c r="AN16" s="1294"/>
      <c r="AO16" s="827"/>
      <c r="AP16" s="827"/>
      <c r="AQ16" s="827"/>
      <c r="AR16" s="827"/>
      <c r="AS16" s="1294" t="str">
        <f>指標1!W18</f>
        <v>－</v>
      </c>
      <c r="AT16" s="2404">
        <f>指標1!X18</f>
        <v>0.19631356146807555</v>
      </c>
      <c r="AU16" s="2404">
        <f>指標1!Y18</f>
        <v>2.7153793911724788</v>
      </c>
      <c r="AV16" s="2404">
        <f>指標1!Z18</f>
        <v>-0.91671011403456903</v>
      </c>
      <c r="AW16" s="2404">
        <f>指標1!AA18</f>
        <v>3.70137071017278</v>
      </c>
      <c r="AX16" s="2404">
        <f>指標1!AB18</f>
        <v>0.19231839116720106</v>
      </c>
      <c r="AY16" s="2404">
        <f>指標1!AC18</f>
        <v>1.4869205747090719</v>
      </c>
      <c r="AZ16" s="2404">
        <f>指標1!AD18</f>
        <v>0.5542076442009547</v>
      </c>
      <c r="BA16" s="2404">
        <f>指標1!AE18</f>
        <v>-2.516527086050202</v>
      </c>
      <c r="BB16" s="2404">
        <f>指標1!AF18</f>
        <v>-7.3496410464400252</v>
      </c>
      <c r="BC16" s="2404">
        <f>指標1!AG18</f>
        <v>1.9249023432970747</v>
      </c>
      <c r="BD16" s="2404">
        <f>指標1!AH18</f>
        <v>-0.89309290199703906</v>
      </c>
      <c r="BE16" s="2480"/>
      <c r="BF16" s="2480"/>
      <c r="BG16" s="2480"/>
      <c r="BH16" s="2480"/>
      <c r="BI16" s="2480"/>
      <c r="BJ16" s="2480"/>
      <c r="BK16" s="2528">
        <f t="shared" ref="BK16" si="11">LEFT(BL15,SEARCH("．",BL15)-1)*2+6</f>
        <v>14</v>
      </c>
      <c r="BL16" s="2536"/>
    </row>
    <row r="17" spans="2:64" x14ac:dyDescent="0.2">
      <c r="B17" s="427" t="s">
        <v>490</v>
      </c>
      <c r="C17" s="422" t="str">
        <f>三系列D!C17</f>
        <v>　(6)　窯業･土石製品</v>
      </c>
      <c r="D17" s="1695">
        <f>三系列D!AD17</f>
        <v>76929.529245914397</v>
      </c>
      <c r="E17" s="1695">
        <f>三系列D!AE17</f>
        <v>75742.951682087514</v>
      </c>
      <c r="F17" s="1695">
        <f>三系列D!AF17</f>
        <v>95521.467617916569</v>
      </c>
      <c r="G17" s="1695">
        <f>三系列D!AG17</f>
        <v>78434.337613135038</v>
      </c>
      <c r="H17" s="1695">
        <f>三系列D!AH17</f>
        <v>83770.573291877037</v>
      </c>
      <c r="I17" s="1695">
        <f>三系列D!AI17</f>
        <v>65591.579091608786</v>
      </c>
      <c r="J17" s="1695">
        <f>三系列D!AJ17</f>
        <v>76440.763249089796</v>
      </c>
      <c r="K17" s="1695">
        <f>三系列D!AK17</f>
        <v>60075.425629788966</v>
      </c>
      <c r="L17" s="1695">
        <f>三系列D!AL17</f>
        <v>63219.923101853448</v>
      </c>
      <c r="M17" s="1695">
        <f>三系列D!AM17</f>
        <v>76482.535082360671</v>
      </c>
      <c r="N17" s="1695">
        <f>三系列D!AN17</f>
        <v>82065.839940885198</v>
      </c>
      <c r="O17" s="1695">
        <f>三系列D!AO17</f>
        <v>93598.424353981754</v>
      </c>
      <c r="X17" s="2542">
        <v>15</v>
      </c>
      <c r="Y17" s="822">
        <v>6</v>
      </c>
      <c r="Z17" s="828" t="s">
        <v>372</v>
      </c>
      <c r="AA17" s="831"/>
      <c r="AB17" s="1684" t="s">
        <v>1240</v>
      </c>
      <c r="AC17" s="848"/>
      <c r="AD17" s="964"/>
      <c r="AE17" s="964"/>
      <c r="AF17" s="964"/>
      <c r="AG17" s="964"/>
      <c r="AH17" s="964"/>
      <c r="AI17" s="823"/>
      <c r="AJ17" s="823"/>
      <c r="AK17" s="823"/>
      <c r="AL17" s="823"/>
      <c r="AM17" s="823"/>
      <c r="AN17" s="823"/>
      <c r="AO17" s="823"/>
      <c r="AP17" s="823"/>
      <c r="AQ17" s="823"/>
      <c r="AR17" s="823"/>
      <c r="AS17" s="823">
        <f>指標1!W19</f>
        <v>11547821.376810569</v>
      </c>
      <c r="AT17" s="823">
        <f>指標1!X19</f>
        <v>11577510.004792992</v>
      </c>
      <c r="AU17" s="823">
        <f>指標1!Y19</f>
        <v>12068517.74338082</v>
      </c>
      <c r="AV17" s="823">
        <f>指標1!Z19</f>
        <v>11947558.112413168</v>
      </c>
      <c r="AW17" s="823">
        <f>指標1!AA19</f>
        <v>12421077.706388947</v>
      </c>
      <c r="AX17" s="823">
        <f>指標1!AB19</f>
        <v>12405835.195944013</v>
      </c>
      <c r="AY17" s="823">
        <f>指標1!AC19</f>
        <v>12585964.913479133</v>
      </c>
      <c r="AZ17" s="823">
        <f>指標1!AD19</f>
        <v>12580638.819362447</v>
      </c>
      <c r="BA17" s="823">
        <f>指標1!AE19</f>
        <v>12375576.237159524</v>
      </c>
      <c r="BB17" s="823">
        <f>指標1!AF19</f>
        <v>11398900.365915852</v>
      </c>
      <c r="BC17" s="823">
        <f>指標1!AG19</f>
        <v>11910998.654464304</v>
      </c>
      <c r="BD17" s="823">
        <f>指標1!AH19</f>
        <v>11916826.042649118</v>
      </c>
      <c r="BE17" s="2480"/>
      <c r="BF17" s="2480"/>
      <c r="BG17" s="2480"/>
      <c r="BH17" s="2480"/>
      <c r="BI17" s="2480"/>
      <c r="BJ17" s="2480"/>
      <c r="BK17" s="2528">
        <f t="shared" ref="BK17" si="12">LEFT(BL17,SEARCH("．",BL17)-1)*2+5</f>
        <v>15</v>
      </c>
      <c r="BL17" s="2536" t="s">
        <v>2040</v>
      </c>
    </row>
    <row r="18" spans="2:64" x14ac:dyDescent="0.2">
      <c r="B18" s="427" t="s">
        <v>453</v>
      </c>
      <c r="C18" s="422" t="str">
        <f>三系列D!C18</f>
        <v>　(7)　一　次　金　属</v>
      </c>
      <c r="D18" s="1695">
        <f>三系列D!AD18</f>
        <v>165210.71359436563</v>
      </c>
      <c r="E18" s="1695">
        <f>三系列D!AE18</f>
        <v>154548.10116605822</v>
      </c>
      <c r="F18" s="1695">
        <f>三系列D!AF18</f>
        <v>160662.1441686555</v>
      </c>
      <c r="G18" s="1695">
        <f>三系列D!AG18</f>
        <v>178791.87079635763</v>
      </c>
      <c r="H18" s="1695">
        <f>三系列D!AH18</f>
        <v>164332.08989593189</v>
      </c>
      <c r="I18" s="1695">
        <f>三系列D!AI18</f>
        <v>198779.15479809034</v>
      </c>
      <c r="J18" s="1695">
        <f>三系列D!AJ18</f>
        <v>172313.00456159282</v>
      </c>
      <c r="K18" s="1695">
        <f>三系列D!AK18</f>
        <v>167937.67132090556</v>
      </c>
      <c r="L18" s="1695">
        <f>三系列D!AL18</f>
        <v>158714.61832200456</v>
      </c>
      <c r="M18" s="1695">
        <f>三系列D!AM18</f>
        <v>195651.47595786909</v>
      </c>
      <c r="N18" s="1695">
        <f>三系列D!AN18</f>
        <v>239002.38423222286</v>
      </c>
      <c r="O18" s="1695">
        <f>三系列D!AO18</f>
        <v>202170.90865648398</v>
      </c>
      <c r="X18" s="2542">
        <v>16</v>
      </c>
      <c r="Y18" s="813"/>
      <c r="Z18" s="832" t="s">
        <v>278</v>
      </c>
      <c r="AA18" s="826" t="s">
        <v>280</v>
      </c>
      <c r="AB18" s="743" t="s">
        <v>269</v>
      </c>
      <c r="AC18" s="1674"/>
      <c r="AD18" s="966"/>
      <c r="AE18" s="967"/>
      <c r="AF18" s="968"/>
      <c r="AG18" s="967"/>
      <c r="AH18" s="969"/>
      <c r="AI18" s="845"/>
      <c r="AJ18" s="833"/>
      <c r="AK18" s="827"/>
      <c r="AL18" s="827"/>
      <c r="AM18" s="827"/>
      <c r="AN18" s="1294"/>
      <c r="AO18" s="827"/>
      <c r="AP18" s="827"/>
      <c r="AQ18" s="827"/>
      <c r="AR18" s="827"/>
      <c r="AS18" s="1294" t="str">
        <f>指標1!W20</f>
        <v>－</v>
      </c>
      <c r="AT18" s="2404">
        <f>指標1!X20</f>
        <v>0.25709289236184318</v>
      </c>
      <c r="AU18" s="2404">
        <f>指標1!Y20</f>
        <v>4.2410478452150402</v>
      </c>
      <c r="AV18" s="2404">
        <f>指標1!Z20</f>
        <v>-1.0022741279391512</v>
      </c>
      <c r="AW18" s="2404">
        <f>指標1!AA20</f>
        <v>3.9633169348957109</v>
      </c>
      <c r="AX18" s="2404">
        <f>指標1!AB20</f>
        <v>-0.12271487873466436</v>
      </c>
      <c r="AY18" s="2404">
        <f>指標1!AC20</f>
        <v>1.4519757411738832</v>
      </c>
      <c r="AZ18" s="2404">
        <f>指標1!AD20</f>
        <v>-4.2317725762786029E-2</v>
      </c>
      <c r="BA18" s="2404">
        <f>指標1!AE20</f>
        <v>-1.6299854494456811</v>
      </c>
      <c r="BB18" s="2404">
        <f>指標1!AF20</f>
        <v>-7.8919627864362134</v>
      </c>
      <c r="BC18" s="2404">
        <f>指標1!AG20</f>
        <v>4.4925235953433784</v>
      </c>
      <c r="BD18" s="2404">
        <f>指標1!AH20</f>
        <v>4.892442988086998E-2</v>
      </c>
      <c r="BE18" s="2480"/>
      <c r="BF18" s="2480"/>
      <c r="BG18" s="2480"/>
      <c r="BH18" s="2480"/>
      <c r="BI18" s="2480"/>
      <c r="BJ18" s="2480"/>
      <c r="BK18" s="2528">
        <f t="shared" ref="BK18" si="13">LEFT(BL17,SEARCH("．",BL17)-1)*2+6</f>
        <v>16</v>
      </c>
      <c r="BL18" s="2536"/>
    </row>
    <row r="19" spans="2:64" x14ac:dyDescent="0.2">
      <c r="B19" s="427" t="s">
        <v>454</v>
      </c>
      <c r="C19" s="422" t="str">
        <f>三系列D!C19</f>
        <v>　(8)　金　属　製　品</v>
      </c>
      <c r="D19" s="1695">
        <f>三系列D!AD19</f>
        <v>179508.41249582736</v>
      </c>
      <c r="E19" s="1695">
        <f>三系列D!AE19</f>
        <v>185402.40918353305</v>
      </c>
      <c r="F19" s="1695">
        <f>三系列D!AF19</f>
        <v>195884.10214820347</v>
      </c>
      <c r="G19" s="1695">
        <f>三系列D!AG19</f>
        <v>207608.30589821748</v>
      </c>
      <c r="H19" s="1695">
        <f>三系列D!AH19</f>
        <v>232250.09790938057</v>
      </c>
      <c r="I19" s="1695">
        <f>三系列D!AI19</f>
        <v>215890.39412758389</v>
      </c>
      <c r="J19" s="1695">
        <f>三系列D!AJ19</f>
        <v>212031.82978134963</v>
      </c>
      <c r="K19" s="1695">
        <f>三系列D!AK19</f>
        <v>238229.13769459684</v>
      </c>
      <c r="L19" s="1695">
        <f>三系列D!AL19</f>
        <v>221848.57715295674</v>
      </c>
      <c r="M19" s="1695">
        <f>三系列D!AM19</f>
        <v>229751.18249368959</v>
      </c>
      <c r="N19" s="1695">
        <f>三系列D!AN19</f>
        <v>226255.53824896232</v>
      </c>
      <c r="O19" s="1695">
        <f>三系列D!AO19</f>
        <v>230986.85410471028</v>
      </c>
      <c r="X19" s="2542">
        <v>17</v>
      </c>
      <c r="Y19" s="822"/>
      <c r="Z19" s="828" t="s">
        <v>611</v>
      </c>
      <c r="AA19" s="831"/>
      <c r="AB19" s="1684"/>
      <c r="AC19" s="848"/>
      <c r="AD19" s="964"/>
      <c r="AE19" s="964"/>
      <c r="AF19" s="964"/>
      <c r="AG19" s="964"/>
      <c r="AH19" s="964"/>
      <c r="AI19" s="823"/>
      <c r="AJ19" s="823"/>
      <c r="AK19" s="823"/>
      <c r="AL19" s="823"/>
      <c r="AM19" s="823"/>
      <c r="AN19" s="823"/>
      <c r="AO19" s="823"/>
      <c r="AP19" s="823"/>
      <c r="AQ19" s="823"/>
      <c r="AR19" s="823"/>
      <c r="AS19" s="823">
        <f>分配!T8</f>
        <v>7400901.452844291</v>
      </c>
      <c r="AT19" s="823">
        <f>分配!U8</f>
        <v>7494230.7056824639</v>
      </c>
      <c r="AU19" s="823">
        <f>分配!V8</f>
        <v>7592833.3150027925</v>
      </c>
      <c r="AV19" s="823">
        <f>分配!W8</f>
        <v>7631566.4109343998</v>
      </c>
      <c r="AW19" s="823">
        <f>分配!X8</f>
        <v>7462915.1050219964</v>
      </c>
      <c r="AX19" s="823">
        <f>分配!Y8</f>
        <v>7478725.5411025062</v>
      </c>
      <c r="AY19" s="823">
        <f>分配!Z8</f>
        <v>7697759.6899246518</v>
      </c>
      <c r="AZ19" s="823">
        <f>分配!AA8</f>
        <v>7971317.8706863476</v>
      </c>
      <c r="BA19" s="823">
        <f>分配!AB8</f>
        <v>7944808.0550414026</v>
      </c>
      <c r="BB19" s="823">
        <f>分配!AC8</f>
        <v>7715007.8555802088</v>
      </c>
      <c r="BC19" s="823">
        <f>分配!AD8</f>
        <v>7864683.3300055834</v>
      </c>
      <c r="BD19" s="823">
        <f>分配!AE8</f>
        <v>7939631.5507591562</v>
      </c>
      <c r="BE19" s="2537"/>
      <c r="BF19" s="2537"/>
      <c r="BG19" s="2537"/>
      <c r="BH19" s="2537"/>
      <c r="BI19" s="2537"/>
      <c r="BJ19" s="2537"/>
      <c r="BK19" s="2528">
        <f t="shared" ref="BK19" si="14">LEFT(BL19,SEARCH("．",BL19)-1)*2+5</f>
        <v>17</v>
      </c>
      <c r="BL19" s="2536" t="s">
        <v>2041</v>
      </c>
    </row>
    <row r="20" spans="2:64" x14ac:dyDescent="0.2">
      <c r="B20" s="427" t="s">
        <v>455</v>
      </c>
      <c r="C20" s="422" t="str">
        <f>三系列D!C20</f>
        <v>　(9)　はん用・生産用・業務用機械</v>
      </c>
      <c r="D20" s="1695">
        <f>三系列D!AD20</f>
        <v>575380.1058767467</v>
      </c>
      <c r="E20" s="1695">
        <f>三系列D!AE20</f>
        <v>526060.91885764431</v>
      </c>
      <c r="F20" s="1695">
        <f>三系列D!AF20</f>
        <v>587606.7799717217</v>
      </c>
      <c r="G20" s="1695">
        <f>三系列D!AG20</f>
        <v>616244.87129303801</v>
      </c>
      <c r="H20" s="1695">
        <f>三系列D!AH20</f>
        <v>699024.67887239647</v>
      </c>
      <c r="I20" s="1695">
        <f>三系列D!AI20</f>
        <v>580993.10949905496</v>
      </c>
      <c r="J20" s="1695">
        <f>三系列D!AJ20</f>
        <v>619177.00449990178</v>
      </c>
      <c r="K20" s="1695">
        <f>三系列D!AK20</f>
        <v>684703.65602655569</v>
      </c>
      <c r="L20" s="1695">
        <f>三系列D!AL20</f>
        <v>574521.42109089054</v>
      </c>
      <c r="M20" s="1695">
        <f>三系列D!AM20</f>
        <v>510280.86146813957</v>
      </c>
      <c r="N20" s="1695">
        <f>三系列D!AN20</f>
        <v>542414.38265983493</v>
      </c>
      <c r="O20" s="1695">
        <f>三系列D!AO20</f>
        <v>560230.03250680596</v>
      </c>
      <c r="X20" s="2542">
        <v>18</v>
      </c>
      <c r="Y20" s="813"/>
      <c r="Z20" s="832"/>
      <c r="AA20" s="826"/>
      <c r="AB20" s="743"/>
      <c r="AC20" s="1675"/>
      <c r="AD20" s="966"/>
      <c r="AE20" s="969"/>
      <c r="AF20" s="968"/>
      <c r="AG20" s="967"/>
      <c r="AH20" s="969"/>
      <c r="AI20" s="1007"/>
      <c r="AJ20" s="833"/>
      <c r="AK20" s="834"/>
      <c r="AL20" s="827"/>
      <c r="AM20" s="833"/>
      <c r="AN20" s="1294"/>
      <c r="AO20" s="827"/>
      <c r="AP20" s="827"/>
      <c r="AQ20" s="827"/>
      <c r="AR20" s="827"/>
      <c r="AS20" s="1294"/>
      <c r="AT20" s="2404">
        <f t="shared" ref="AT20:BD20" si="15">IF(AS19&lt;0,-(AT19/AS19-1)*100,(AT19/AS19-1)*100)</f>
        <v>1.2610525006018669</v>
      </c>
      <c r="AU20" s="2404">
        <f t="shared" si="15"/>
        <v>1.3157135561034039</v>
      </c>
      <c r="AV20" s="2404">
        <f t="shared" si="15"/>
        <v>0.51012704118071905</v>
      </c>
      <c r="AW20" s="2404">
        <f t="shared" si="15"/>
        <v>-2.2099172939222811</v>
      </c>
      <c r="AX20" s="2404">
        <f t="shared" si="15"/>
        <v>0.21185335566620278</v>
      </c>
      <c r="AY20" s="2404">
        <f t="shared" si="15"/>
        <v>2.9287630307911483</v>
      </c>
      <c r="AZ20" s="2404">
        <f t="shared" si="15"/>
        <v>3.5537376039388002</v>
      </c>
      <c r="BA20" s="2404">
        <f t="shared" si="15"/>
        <v>-0.33256502971023005</v>
      </c>
      <c r="BB20" s="2404">
        <f t="shared" si="15"/>
        <v>-2.8924575379184025</v>
      </c>
      <c r="BC20" s="2404">
        <f t="shared" si="15"/>
        <v>1.9400560210332873</v>
      </c>
      <c r="BD20" s="2404">
        <f t="shared" si="15"/>
        <v>0.95297188213068207</v>
      </c>
      <c r="BK20" s="2528">
        <f t="shared" ref="BK20" si="16">LEFT(BL19,SEARCH("．",BL19)-1)*2+6</f>
        <v>18</v>
      </c>
      <c r="BL20" s="2536"/>
    </row>
    <row r="21" spans="2:64" x14ac:dyDescent="0.2">
      <c r="B21" s="427" t="s">
        <v>456</v>
      </c>
      <c r="C21" s="422" t="str">
        <f>三系列D!C21</f>
        <v>　(10) 電子部品・デバイス</v>
      </c>
      <c r="D21" s="1695">
        <f>三系列D!AD21</f>
        <v>110809.7272761752</v>
      </c>
      <c r="E21" s="1695">
        <f>三系列D!AE21</f>
        <v>110642.29859718334</v>
      </c>
      <c r="F21" s="1695">
        <f>三系列D!AF21</f>
        <v>90764.840101297043</v>
      </c>
      <c r="G21" s="1695">
        <f>三系列D!AG21</f>
        <v>105980.02677524184</v>
      </c>
      <c r="H21" s="1695">
        <f>三系列D!AH21</f>
        <v>130083.41260846381</v>
      </c>
      <c r="I21" s="1695">
        <f>三系列D!AI21</f>
        <v>122779.06081212673</v>
      </c>
      <c r="J21" s="1695">
        <f>三系列D!AJ21</f>
        <v>135215.79674753922</v>
      </c>
      <c r="K21" s="1695">
        <f>三系列D!AK21</f>
        <v>139266.99298500115</v>
      </c>
      <c r="L21" s="1695">
        <f>三系列D!AL21</f>
        <v>139608.64688174528</v>
      </c>
      <c r="M21" s="1695">
        <f>三系列D!AM21</f>
        <v>139273.80350849571</v>
      </c>
      <c r="N21" s="1695">
        <f>三系列D!AN21</f>
        <v>173784.94502048127</v>
      </c>
      <c r="O21" s="1695">
        <f>三系列D!AO21</f>
        <v>160331.68468651955</v>
      </c>
      <c r="X21" s="2542">
        <v>19</v>
      </c>
      <c r="Y21" s="822">
        <v>11</v>
      </c>
      <c r="Z21" s="828" t="s">
        <v>362</v>
      </c>
      <c r="AA21" s="831"/>
      <c r="AB21" s="744" t="s">
        <v>1241</v>
      </c>
      <c r="AC21" s="1678"/>
      <c r="AD21" s="971"/>
      <c r="AE21" s="971"/>
      <c r="AF21" s="977"/>
      <c r="AG21" s="971"/>
      <c r="AH21" s="971"/>
      <c r="AI21" s="837"/>
      <c r="AJ21" s="837"/>
      <c r="AK21" s="837"/>
      <c r="AL21" s="837"/>
      <c r="AM21" s="837"/>
      <c r="AN21" s="837"/>
      <c r="AO21" s="837"/>
      <c r="AP21" s="837"/>
      <c r="AQ21" s="837"/>
      <c r="AR21" s="837"/>
      <c r="AS21" s="823">
        <f>指標1!W29</f>
        <v>3078.1500151698979</v>
      </c>
      <c r="AT21" s="823">
        <f>指標1!X29</f>
        <v>3096.2126364927803</v>
      </c>
      <c r="AU21" s="823">
        <f>指標1!Y29</f>
        <v>3235.6333755100895</v>
      </c>
      <c r="AV21" s="823">
        <f>指標1!Z29</f>
        <v>3216.3694472402667</v>
      </c>
      <c r="AW21" s="823">
        <f>指標1!AA29</f>
        <v>3356.7713219285833</v>
      </c>
      <c r="AX21" s="823">
        <f>指標1!AB29</f>
        <v>3361.7543995083347</v>
      </c>
      <c r="AY21" s="823">
        <f>指標1!AC29</f>
        <v>3419.5955143234696</v>
      </c>
      <c r="AZ21" s="823">
        <f>指標1!AD29</f>
        <v>3431.0979745174673</v>
      </c>
      <c r="BA21" s="823">
        <f>指標1!AE29</f>
        <v>3387.7732230716801</v>
      </c>
      <c r="BB21" s="823">
        <f>指標1!AF29</f>
        <v>3137.425435171469</v>
      </c>
      <c r="BC21" s="823">
        <f>指標1!AG29</f>
        <v>3301.6451831384356</v>
      </c>
      <c r="BD21" s="823">
        <f>指標1!AH29</f>
        <v>3326.5879525480768</v>
      </c>
      <c r="BE21" s="2480"/>
      <c r="BF21" s="2480"/>
      <c r="BG21" s="2480"/>
      <c r="BH21" s="2480"/>
      <c r="BI21" s="2480"/>
      <c r="BJ21" s="2480"/>
      <c r="BK21" s="2528">
        <f t="shared" ref="BK21" si="17">LEFT(BL21,SEARCH("．",BL21)-1)*2+5</f>
        <v>19</v>
      </c>
      <c r="BL21" s="2536" t="s">
        <v>2042</v>
      </c>
    </row>
    <row r="22" spans="2:64" x14ac:dyDescent="0.2">
      <c r="B22" s="427" t="s">
        <v>457</v>
      </c>
      <c r="C22" s="422" t="str">
        <f>三系列D!C22</f>
        <v>　(11) 電　気　機　械</v>
      </c>
      <c r="D22" s="1695">
        <f>三系列D!AD22</f>
        <v>515464.40334688255</v>
      </c>
      <c r="E22" s="1695">
        <f>三系列D!AE22</f>
        <v>622300.75720122806</v>
      </c>
      <c r="F22" s="1695">
        <f>三系列D!AF22</f>
        <v>684987.62509569433</v>
      </c>
      <c r="G22" s="1695">
        <f>三系列D!AG22</f>
        <v>724625.32503600768</v>
      </c>
      <c r="H22" s="1695">
        <f>三系列D!AH22</f>
        <v>701851.60608431557</v>
      </c>
      <c r="I22" s="1695">
        <f>三系列D!AI22</f>
        <v>768005.45649976819</v>
      </c>
      <c r="J22" s="1695">
        <f>三系列D!AJ22</f>
        <v>786148.32488914509</v>
      </c>
      <c r="K22" s="1695">
        <f>三系列D!AK22</f>
        <v>899655.258635059</v>
      </c>
      <c r="L22" s="1695">
        <f>三系列D!AL22</f>
        <v>855605.27509569097</v>
      </c>
      <c r="M22" s="1695">
        <f>三系列D!AM22</f>
        <v>786935.57475669496</v>
      </c>
      <c r="N22" s="1695">
        <f>三系列D!AN22</f>
        <v>822845.72344749584</v>
      </c>
      <c r="O22" s="1695">
        <f>三系列D!AO22</f>
        <v>818785.80754474504</v>
      </c>
      <c r="X22" s="2542">
        <v>20</v>
      </c>
      <c r="Y22" s="813"/>
      <c r="Z22" s="832" t="s">
        <v>366</v>
      </c>
      <c r="AA22" s="832" t="s">
        <v>287</v>
      </c>
      <c r="AB22" s="743" t="s">
        <v>269</v>
      </c>
      <c r="AC22" s="1679"/>
      <c r="AD22" s="966"/>
      <c r="AE22" s="976"/>
      <c r="AF22" s="975"/>
      <c r="AG22" s="976"/>
      <c r="AH22" s="974"/>
      <c r="AI22" s="1007"/>
      <c r="AJ22" s="839"/>
      <c r="AK22" s="840"/>
      <c r="AL22" s="840"/>
      <c r="AM22" s="840"/>
      <c r="AN22" s="1294"/>
      <c r="AO22" s="840"/>
      <c r="AP22" s="840"/>
      <c r="AQ22" s="840"/>
      <c r="AR22" s="840"/>
      <c r="AS22" s="1294" t="str">
        <f>指標1!W30</f>
        <v>－</v>
      </c>
      <c r="AT22" s="2404">
        <f>指標1!X30</f>
        <v>0.58680120312086803</v>
      </c>
      <c r="AU22" s="2404">
        <f>指標1!Y30</f>
        <v>4.5029445773219656</v>
      </c>
      <c r="AV22" s="2404">
        <f>指標1!Z30</f>
        <v>-0.59536807895567145</v>
      </c>
      <c r="AW22" s="2404">
        <f>指標1!AA30</f>
        <v>4.3652284661759078</v>
      </c>
      <c r="AX22" s="2404">
        <f>指標1!AB30</f>
        <v>0.1484485269282132</v>
      </c>
      <c r="AY22" s="2404">
        <f>指標1!AC30</f>
        <v>1.7205633708278656</v>
      </c>
      <c r="AZ22" s="2404">
        <f>指標1!AD30</f>
        <v>0.33636902802738344</v>
      </c>
      <c r="BA22" s="2404">
        <f>指標1!AE30</f>
        <v>-1.2627080825892256</v>
      </c>
      <c r="BB22" s="2404">
        <f>指標1!AF30</f>
        <v>-7.3897445730804261</v>
      </c>
      <c r="BC22" s="2404">
        <f>指標1!AG30</f>
        <v>5.2342199475408968</v>
      </c>
      <c r="BD22" s="2404">
        <f>指標1!AH30</f>
        <v>0.75546486754616282</v>
      </c>
      <c r="BE22" s="2538"/>
      <c r="BF22" s="2538"/>
      <c r="BG22" s="2538"/>
      <c r="BH22" s="2538"/>
      <c r="BI22" s="2538"/>
      <c r="BJ22" s="2538"/>
      <c r="BK22" s="2528">
        <f t="shared" ref="BK22" si="18">LEFT(BL21,SEARCH("．",BL21)-1)*2+6</f>
        <v>20</v>
      </c>
      <c r="BL22" s="2536"/>
    </row>
    <row r="23" spans="2:64" x14ac:dyDescent="0.2">
      <c r="B23" s="427" t="s">
        <v>458</v>
      </c>
      <c r="C23" s="422" t="str">
        <f>三系列D!C23</f>
        <v>　(12) 情報・通信機器</v>
      </c>
      <c r="D23" s="1695">
        <f>三系列D!AD23</f>
        <v>215836.38971256936</v>
      </c>
      <c r="E23" s="1695">
        <f>三系列D!AE23</f>
        <v>142589.20498057551</v>
      </c>
      <c r="F23" s="1695">
        <f>三系列D!AF23</f>
        <v>156316.23425816401</v>
      </c>
      <c r="G23" s="1695">
        <f>三系列D!AG23</f>
        <v>180917.09602272607</v>
      </c>
      <c r="H23" s="1695">
        <f>三系列D!AH23</f>
        <v>153329.46081083539</v>
      </c>
      <c r="I23" s="1695">
        <f>三系列D!AI23</f>
        <v>114061.54148562171</v>
      </c>
      <c r="J23" s="1695">
        <f>三系列D!AJ23</f>
        <v>93008.465743053239</v>
      </c>
      <c r="K23" s="1695">
        <f>三系列D!AK23</f>
        <v>115020.30548131038</v>
      </c>
      <c r="L23" s="1695">
        <f>三系列D!AL23</f>
        <v>76124.975161996554</v>
      </c>
      <c r="M23" s="1695">
        <f>三系列D!AM23</f>
        <v>68837.729049640388</v>
      </c>
      <c r="N23" s="1695">
        <f>三系列D!AN23</f>
        <v>86038.560716045773</v>
      </c>
      <c r="O23" s="1695">
        <f>三系列D!AO23</f>
        <v>98337.924204881157</v>
      </c>
      <c r="X23" s="2542">
        <v>21</v>
      </c>
      <c r="Y23" s="842">
        <v>14</v>
      </c>
      <c r="Z23" s="828" t="s">
        <v>363</v>
      </c>
      <c r="AA23" s="831"/>
      <c r="AB23" s="744" t="s">
        <v>1241</v>
      </c>
      <c r="AC23" s="1680"/>
      <c r="AD23" s="979"/>
      <c r="AE23" s="979"/>
      <c r="AF23" s="979"/>
      <c r="AG23" s="979"/>
      <c r="AH23" s="979"/>
      <c r="AI23" s="843"/>
      <c r="AJ23" s="843"/>
      <c r="AK23" s="843"/>
      <c r="AL23" s="843"/>
      <c r="AM23" s="843"/>
      <c r="AN23" s="843"/>
      <c r="AO23" s="843"/>
      <c r="AP23" s="843"/>
      <c r="AQ23" s="843"/>
      <c r="AR23" s="843"/>
      <c r="AS23" s="823">
        <f>指標1!W35</f>
        <v>4342.433023979218</v>
      </c>
      <c r="AT23" s="823">
        <f>指標1!X35</f>
        <v>4398.9513740903531</v>
      </c>
      <c r="AU23" s="823">
        <f>指標1!Y35</f>
        <v>4456.3756623579829</v>
      </c>
      <c r="AV23" s="823">
        <f>指標1!Z35</f>
        <v>4477.3428975378101</v>
      </c>
      <c r="AW23" s="823">
        <f>指標1!AA35</f>
        <v>4375.9930511729881</v>
      </c>
      <c r="AX23" s="823">
        <f>指標1!AB35</f>
        <v>4364.4700862828213</v>
      </c>
      <c r="AY23" s="823">
        <f>指標1!AC35</f>
        <v>4470.4612680134769</v>
      </c>
      <c r="AZ23" s="823">
        <f>指標1!AD35</f>
        <v>4611.2498963905155</v>
      </c>
      <c r="BA23" s="823">
        <f>指標1!AE35</f>
        <v>4579.5087192954279</v>
      </c>
      <c r="BB23" s="823">
        <f>指標1!AF35</f>
        <v>4425.7859925953371</v>
      </c>
      <c r="BC23" s="823">
        <f>指標1!AG35</f>
        <v>4520.5562035358444</v>
      </c>
      <c r="BD23" s="823">
        <f>指標1!AH35</f>
        <v>4560.7699161700148</v>
      </c>
      <c r="BE23" s="2483"/>
      <c r="BF23" s="2483"/>
      <c r="BG23" s="2483"/>
      <c r="BH23" s="2483"/>
      <c r="BI23" s="2483"/>
      <c r="BJ23" s="2483"/>
      <c r="BK23" s="2528">
        <f t="shared" ref="BK23" si="19">LEFT(BL23,SEARCH("．",BL23)-1)*2+5</f>
        <v>21</v>
      </c>
      <c r="BL23" s="2536" t="s">
        <v>2096</v>
      </c>
    </row>
    <row r="24" spans="2:64" x14ac:dyDescent="0.2">
      <c r="B24" s="427" t="s">
        <v>459</v>
      </c>
      <c r="C24" s="422" t="str">
        <f>三系列D!C24</f>
        <v>　(13) 輸　送　用　機　械</v>
      </c>
      <c r="D24" s="1695">
        <f>三系列D!AD24</f>
        <v>1434470.6081739324</v>
      </c>
      <c r="E24" s="1695">
        <f>三系列D!AE24</f>
        <v>1651684.9258958357</v>
      </c>
      <c r="F24" s="1695">
        <f>三系列D!AF24</f>
        <v>1773301.3767608618</v>
      </c>
      <c r="G24" s="1695">
        <f>三系列D!AG24</f>
        <v>1610263.3782299538</v>
      </c>
      <c r="H24" s="1695">
        <f>三系列D!AH24</f>
        <v>1627453.3746134611</v>
      </c>
      <c r="I24" s="1695">
        <f>三系列D!AI24</f>
        <v>1700392.1792396968</v>
      </c>
      <c r="J24" s="1695">
        <f>三系列D!AJ24</f>
        <v>1759754.5084937196</v>
      </c>
      <c r="K24" s="1695">
        <f>三系列D!AK24</f>
        <v>1798771.7261890126</v>
      </c>
      <c r="L24" s="1695">
        <f>三系列D!AL24</f>
        <v>1733103.7181788967</v>
      </c>
      <c r="M24" s="1695">
        <f>三系列D!AM24</f>
        <v>1752486.2433537804</v>
      </c>
      <c r="N24" s="1695">
        <f>三系列D!AN24</f>
        <v>1703754.5895665805</v>
      </c>
      <c r="O24" s="1695">
        <f>三系列D!AO24</f>
        <v>1846894.89547227</v>
      </c>
      <c r="X24" s="2542">
        <v>22</v>
      </c>
      <c r="Y24" s="813"/>
      <c r="Z24" s="832" t="s">
        <v>358</v>
      </c>
      <c r="AA24" s="849"/>
      <c r="AB24" s="743" t="s">
        <v>269</v>
      </c>
      <c r="AC24" s="1677"/>
      <c r="AD24" s="966"/>
      <c r="AE24" s="974"/>
      <c r="AF24" s="975"/>
      <c r="AG24" s="976"/>
      <c r="AH24" s="974"/>
      <c r="AI24" s="1007"/>
      <c r="AJ24" s="840"/>
      <c r="AK24" s="840"/>
      <c r="AL24" s="840"/>
      <c r="AM24" s="840"/>
      <c r="AN24" s="1294"/>
      <c r="AO24" s="840"/>
      <c r="AP24" s="840"/>
      <c r="AQ24" s="840"/>
      <c r="AR24" s="840"/>
      <c r="AS24" s="1294" t="str">
        <f>指標1!W36</f>
        <v>－</v>
      </c>
      <c r="AT24" s="2404">
        <f>指標1!X36</f>
        <v>1.3015364842482668</v>
      </c>
      <c r="AU24" s="2404">
        <f>指標1!Y36</f>
        <v>1.3054085709120811</v>
      </c>
      <c r="AV24" s="2404">
        <f>指標1!Z36</f>
        <v>0.47049972373138793</v>
      </c>
      <c r="AW24" s="2404">
        <f>指標1!AA36</f>
        <v>-2.2636159142637169</v>
      </c>
      <c r="AX24" s="2404">
        <f>指標1!AB36</f>
        <v>-0.26332228491720011</v>
      </c>
      <c r="AY24" s="2404">
        <f>指標1!AC36</f>
        <v>2.4285005885084976</v>
      </c>
      <c r="AZ24" s="2404">
        <f>指標1!AD36</f>
        <v>3.1493087611426773</v>
      </c>
      <c r="BA24" s="2404">
        <f>指標1!AE36</f>
        <v>-0.68834215903009754</v>
      </c>
      <c r="BB24" s="2404">
        <f>指標1!AF36</f>
        <v>-3.3567514797469666</v>
      </c>
      <c r="BC24" s="2404">
        <f>指標1!AG36</f>
        <v>2.141319329471969</v>
      </c>
      <c r="BD24" s="2404">
        <f>指標1!AH36</f>
        <v>0.88957444224930793</v>
      </c>
      <c r="BE24" s="2538"/>
      <c r="BF24" s="2538"/>
      <c r="BG24" s="2538"/>
      <c r="BH24" s="2538"/>
      <c r="BI24" s="2538"/>
      <c r="BJ24" s="2538"/>
      <c r="BK24" s="2528">
        <f t="shared" ref="BK24" si="20">LEFT(BL23,SEARCH("．",BL23)-1)*2+6</f>
        <v>22</v>
      </c>
      <c r="BL24" s="2536"/>
    </row>
    <row r="25" spans="2:64" x14ac:dyDescent="0.2">
      <c r="B25" s="427" t="s">
        <v>460</v>
      </c>
      <c r="C25" s="422" t="str">
        <f>三系列D!C25</f>
        <v>　(14) 印刷業</v>
      </c>
      <c r="D25" s="1695">
        <f>三系列D!AD25</f>
        <v>63147.709187904984</v>
      </c>
      <c r="E25" s="1695">
        <f>三系列D!AE25</f>
        <v>66872.246081132733</v>
      </c>
      <c r="F25" s="1695">
        <f>三系列D!AF25</f>
        <v>63614.872888893122</v>
      </c>
      <c r="G25" s="1695">
        <f>三系列D!AG25</f>
        <v>65333.040906921407</v>
      </c>
      <c r="H25" s="1695">
        <f>三系列D!AH25</f>
        <v>61186.895813494106</v>
      </c>
      <c r="I25" s="1695">
        <f>三系列D!AI25</f>
        <v>61721.673579794384</v>
      </c>
      <c r="J25" s="1695">
        <f>三系列D!AJ25</f>
        <v>64113.169522295619</v>
      </c>
      <c r="K25" s="1695">
        <f>三系列D!AK25</f>
        <v>57891.388571545074</v>
      </c>
      <c r="L25" s="1695">
        <f>三系列D!AL25</f>
        <v>58543.9958717267</v>
      </c>
      <c r="M25" s="1695">
        <f>三系列D!AM25</f>
        <v>63776.113433656807</v>
      </c>
      <c r="N25" s="1695">
        <f>三系列D!AN25</f>
        <v>76782.047814581892</v>
      </c>
      <c r="O25" s="1695">
        <f>三系列D!AO25</f>
        <v>76015.461645752148</v>
      </c>
      <c r="X25" s="2542">
        <v>23</v>
      </c>
      <c r="Y25" s="822">
        <v>16</v>
      </c>
      <c r="Z25" s="835" t="s">
        <v>361</v>
      </c>
      <c r="AA25" s="831"/>
      <c r="AB25" s="744" t="s">
        <v>291</v>
      </c>
      <c r="AC25" s="1682"/>
      <c r="AD25" s="981"/>
      <c r="AE25" s="981"/>
      <c r="AF25" s="981"/>
      <c r="AG25" s="981"/>
      <c r="AH25" s="981"/>
      <c r="AI25" s="846"/>
      <c r="AJ25" s="846"/>
      <c r="AK25" s="846"/>
      <c r="AL25" s="846"/>
      <c r="AM25" s="846"/>
      <c r="AN25" s="846"/>
      <c r="AO25" s="846"/>
      <c r="AP25" s="846"/>
      <c r="AQ25" s="846"/>
      <c r="AR25" s="846"/>
      <c r="AS25" s="823">
        <f>指標1!W39</f>
        <v>3751546</v>
      </c>
      <c r="AT25" s="823">
        <f>指標1!X39</f>
        <v>3739249</v>
      </c>
      <c r="AU25" s="823">
        <f>指標1!Y39</f>
        <v>3729878</v>
      </c>
      <c r="AV25" s="823">
        <f>指標1!Z39</f>
        <v>3714610</v>
      </c>
      <c r="AW25" s="823">
        <f>指標1!AA39</f>
        <v>3700305</v>
      </c>
      <c r="AX25" s="823">
        <f>指標1!AB39</f>
        <v>3690286</v>
      </c>
      <c r="AY25" s="823">
        <f>指標1!AC39</f>
        <v>3680542</v>
      </c>
      <c r="AZ25" s="823">
        <f>指標1!AD39</f>
        <v>3666651</v>
      </c>
      <c r="BA25" s="823">
        <f>指標1!AE39</f>
        <v>3653012</v>
      </c>
      <c r="BB25" s="823">
        <f>指標1!AF39</f>
        <v>3633202</v>
      </c>
      <c r="BC25" s="823">
        <f>指標1!AG39</f>
        <v>3607595</v>
      </c>
      <c r="BD25" s="823">
        <f>指標1!AH39</f>
        <v>3582297</v>
      </c>
      <c r="BE25" s="2518"/>
      <c r="BF25" s="2518"/>
      <c r="BG25" s="2518"/>
      <c r="BH25" s="2518"/>
      <c r="BI25" s="2518"/>
      <c r="BJ25" s="2518"/>
      <c r="BK25" s="2528">
        <f t="shared" ref="BK25" si="21">LEFT(BL25,SEARCH("．",BL25)-1)*2+5</f>
        <v>23</v>
      </c>
      <c r="BL25" s="2536" t="s">
        <v>2043</v>
      </c>
    </row>
    <row r="26" spans="2:64" x14ac:dyDescent="0.2">
      <c r="B26" s="427" t="s">
        <v>461</v>
      </c>
      <c r="C26" s="422" t="str">
        <f>三系列D!C26</f>
        <v>　(15) その他の製造業</v>
      </c>
      <c r="D26" s="1695">
        <f>三系列D!AD26</f>
        <v>527083.69474248262</v>
      </c>
      <c r="E26" s="1695">
        <f>三系列D!AE26</f>
        <v>522940.60019767995</v>
      </c>
      <c r="F26" s="1695">
        <f>三系列D!AF26</f>
        <v>538097.08729573805</v>
      </c>
      <c r="G26" s="1695">
        <f>三系列D!AG26</f>
        <v>510266.40728963877</v>
      </c>
      <c r="H26" s="1695">
        <f>三系列D!AH26</f>
        <v>552568.16880834359</v>
      </c>
      <c r="I26" s="1695">
        <f>三系列D!AI26</f>
        <v>550683.46184335696</v>
      </c>
      <c r="J26" s="1695">
        <f>三系列D!AJ26</f>
        <v>535860.38739686192</v>
      </c>
      <c r="K26" s="1695">
        <f>三系列D!AK26</f>
        <v>579992.95709735993</v>
      </c>
      <c r="L26" s="1695">
        <f>三系列D!AL26</f>
        <v>575470.12848991132</v>
      </c>
      <c r="M26" s="1695">
        <f>三系列D!AM26</f>
        <v>579985.81607864157</v>
      </c>
      <c r="N26" s="1695">
        <f>三系列D!AN26</f>
        <v>609528.18249144836</v>
      </c>
      <c r="O26" s="1695">
        <f>三系列D!AO26</f>
        <v>658518.59239761927</v>
      </c>
      <c r="X26" s="2542">
        <v>24</v>
      </c>
      <c r="Y26" s="813"/>
      <c r="Z26" s="832" t="s">
        <v>292</v>
      </c>
      <c r="AA26" s="832" t="s">
        <v>293</v>
      </c>
      <c r="AB26" s="743" t="s">
        <v>269</v>
      </c>
      <c r="AC26" s="1683"/>
      <c r="AD26" s="982"/>
      <c r="AE26" s="982"/>
      <c r="AF26" s="983"/>
      <c r="AG26" s="982"/>
      <c r="AH26" s="982"/>
      <c r="AI26" s="847"/>
      <c r="AJ26" s="847"/>
      <c r="AK26" s="847"/>
      <c r="AL26" s="847"/>
      <c r="AM26" s="847"/>
      <c r="AN26" s="847"/>
      <c r="AO26" s="847"/>
      <c r="AP26" s="861"/>
      <c r="AQ26" s="861"/>
      <c r="AR26" s="861"/>
      <c r="AS26" s="1294" t="str">
        <f>指標1!W40</f>
        <v>－</v>
      </c>
      <c r="AT26" s="2404">
        <f>指標1!X40</f>
        <v>-0.32778486522623274</v>
      </c>
      <c r="AU26" s="2404">
        <f>指標1!Y40</f>
        <v>-0.25061182071587362</v>
      </c>
      <c r="AV26" s="2404">
        <f>指標1!Z40</f>
        <v>-0.4093431474166187</v>
      </c>
      <c r="AW26" s="2404">
        <f>指標1!AA40</f>
        <v>-0.38510099310560264</v>
      </c>
      <c r="AX26" s="2404">
        <f>指標1!AB40</f>
        <v>-0.27076146425767389</v>
      </c>
      <c r="AY26" s="2404">
        <f>指標1!AC40</f>
        <v>-0.26404457540689652</v>
      </c>
      <c r="AZ26" s="2404">
        <f>指標1!AD40</f>
        <v>-0.37741723909141545</v>
      </c>
      <c r="BA26" s="2404">
        <f>指標1!AE40</f>
        <v>-0.37197431661752933</v>
      </c>
      <c r="BB26" s="2404">
        <f>指標1!AF40</f>
        <v>-0.54229222351308559</v>
      </c>
      <c r="BC26" s="2404">
        <f>指標1!AG40</f>
        <v>-0.70480529296196304</v>
      </c>
      <c r="BD26" s="2404">
        <f>指標1!AH40</f>
        <v>-0.70124279471504014</v>
      </c>
      <c r="BE26" s="2539"/>
      <c r="BF26" s="2539"/>
      <c r="BG26" s="2539"/>
      <c r="BH26" s="2539"/>
      <c r="BI26" s="2539"/>
      <c r="BJ26" s="2539"/>
      <c r="BK26" s="2528">
        <f t="shared" ref="BK26" si="22">LEFT(BL25,SEARCH("．",BL25)-1)*2+6</f>
        <v>24</v>
      </c>
      <c r="BL26" s="2536"/>
    </row>
    <row r="27" spans="2:64" x14ac:dyDescent="0.2">
      <c r="B27" s="427" t="s">
        <v>462</v>
      </c>
      <c r="C27" s="422" t="str">
        <f>三系列D!C27</f>
        <v>４．電気・ガス・水道・廃棄物処理業</v>
      </c>
      <c r="D27" s="1695">
        <f>三系列D!AD27</f>
        <v>310152.80697301257</v>
      </c>
      <c r="E27" s="1695">
        <f>三系列D!AE27</f>
        <v>299005.26710267778</v>
      </c>
      <c r="F27" s="1695">
        <f>三系列D!AF27</f>
        <v>296026.51656452625</v>
      </c>
      <c r="G27" s="1695">
        <f>三系列D!AG27</f>
        <v>320181.8836472042</v>
      </c>
      <c r="H27" s="1695">
        <f>三系列D!AH27</f>
        <v>357143.52953359816</v>
      </c>
      <c r="I27" s="1695">
        <f>三系列D!AI27</f>
        <v>354771.2255001564</v>
      </c>
      <c r="J27" s="1695">
        <f>三系列D!AJ27</f>
        <v>356868.48542101879</v>
      </c>
      <c r="K27" s="1695">
        <f>三系列D!AK27</f>
        <v>355892.15435720765</v>
      </c>
      <c r="L27" s="1695">
        <f>三系列D!AL27</f>
        <v>370996.14941643242</v>
      </c>
      <c r="M27" s="1695">
        <f>三系列D!AM27</f>
        <v>376113.13819609873</v>
      </c>
      <c r="N27" s="1695">
        <f>三系列D!AN27</f>
        <v>339415.4952132153</v>
      </c>
      <c r="O27" s="1695">
        <f>三系列D!AO27</f>
        <v>370988.09978544828</v>
      </c>
      <c r="X27" s="2542">
        <v>25</v>
      </c>
      <c r="Y27" s="822"/>
      <c r="Z27" s="828" t="s">
        <v>2034</v>
      </c>
      <c r="AA27" s="2522"/>
      <c r="AB27" s="1684"/>
      <c r="AC27" s="848"/>
      <c r="AD27" s="964"/>
      <c r="AE27" s="964"/>
      <c r="AF27" s="964"/>
      <c r="AG27" s="964"/>
      <c r="AH27" s="964"/>
      <c r="AI27" s="823"/>
      <c r="AJ27" s="823"/>
      <c r="AK27" s="823"/>
      <c r="AL27" s="823"/>
      <c r="AM27" s="823"/>
      <c r="AN27" s="823"/>
      <c r="AO27" s="823"/>
      <c r="AP27" s="823"/>
      <c r="AQ27" s="823"/>
      <c r="AR27" s="823"/>
      <c r="AS27" s="823">
        <f>就業者!S27</f>
        <v>1963533</v>
      </c>
      <c r="AT27" s="823">
        <f>就業者!T27</f>
        <v>1957538</v>
      </c>
      <c r="AU27" s="823">
        <f>就業者!U27</f>
        <v>1952855</v>
      </c>
      <c r="AV27" s="823">
        <f>就業者!V27</f>
        <v>1948919</v>
      </c>
      <c r="AW27" s="823">
        <f>就業者!W27</f>
        <v>1945462</v>
      </c>
      <c r="AX27" s="823">
        <f>就業者!X27</f>
        <v>1936000</v>
      </c>
      <c r="AY27" s="823">
        <f>就業者!Y27</f>
        <v>1927070</v>
      </c>
      <c r="AZ27" s="823">
        <f>就業者!Z27</f>
        <v>1916923</v>
      </c>
      <c r="BA27" s="823">
        <f>就業者!AA27</f>
        <v>1906454</v>
      </c>
      <c r="BB27" s="823">
        <f>就業者!AB27</f>
        <v>1898279</v>
      </c>
      <c r="BC27" s="823">
        <f>就業者!AC27</f>
        <v>1892704</v>
      </c>
      <c r="BD27" s="823">
        <f>就業者!AD27</f>
        <v>1894141</v>
      </c>
      <c r="BK27" s="2528">
        <f t="shared" ref="BK27" si="23">LEFT(BL27,SEARCH("．",BL27)-1)*2+5</f>
        <v>25</v>
      </c>
      <c r="BL27" s="2536" t="s">
        <v>2044</v>
      </c>
    </row>
    <row r="28" spans="2:64" x14ac:dyDescent="0.2">
      <c r="B28" s="427" t="s">
        <v>464</v>
      </c>
      <c r="C28" s="422" t="str">
        <f>三系列D!C28</f>
        <v>　(1)電気業</v>
      </c>
      <c r="D28" s="1695">
        <f>三系列D!AD28</f>
        <v>124002</v>
      </c>
      <c r="E28" s="1695">
        <f>三系列D!AE28</f>
        <v>109322</v>
      </c>
      <c r="F28" s="1695">
        <f>三系列D!AF28</f>
        <v>106210</v>
      </c>
      <c r="G28" s="1695">
        <f>三系列D!AG28</f>
        <v>123947</v>
      </c>
      <c r="H28" s="1695">
        <f>三系列D!AH28</f>
        <v>152543</v>
      </c>
      <c r="I28" s="1695">
        <f>三系列D!AI28</f>
        <v>147349</v>
      </c>
      <c r="J28" s="1695">
        <f>三系列D!AJ28</f>
        <v>151676</v>
      </c>
      <c r="K28" s="1695">
        <f>三系列D!AK28</f>
        <v>153372</v>
      </c>
      <c r="L28" s="1695">
        <f>三系列D!AL28</f>
        <v>172491</v>
      </c>
      <c r="M28" s="1695">
        <f>三系列D!AM28</f>
        <v>170819</v>
      </c>
      <c r="N28" s="1695">
        <f>三系列D!AN28</f>
        <v>121907</v>
      </c>
      <c r="O28" s="1695">
        <f>三系列D!AO28</f>
        <v>140699</v>
      </c>
      <c r="X28" s="2542">
        <v>26</v>
      </c>
      <c r="Y28" s="813"/>
      <c r="Z28" s="832"/>
      <c r="AA28" s="826"/>
      <c r="AB28" s="743"/>
      <c r="AC28" s="1675"/>
      <c r="AD28" s="966"/>
      <c r="AE28" s="969"/>
      <c r="AF28" s="970"/>
      <c r="AG28" s="969"/>
      <c r="AH28" s="969"/>
      <c r="AI28" s="1007"/>
      <c r="AJ28" s="833"/>
      <c r="AK28" s="833"/>
      <c r="AL28" s="827"/>
      <c r="AM28" s="827"/>
      <c r="AN28" s="1294"/>
      <c r="AO28" s="827"/>
      <c r="AP28" s="827"/>
      <c r="AQ28" s="827"/>
      <c r="AR28" s="827"/>
      <c r="AS28" s="1294"/>
      <c r="AT28" s="2404">
        <f t="shared" ref="AT28:BD28" si="24">IF(AS27&lt;0,-(AT27/AS27-1)*100,(AT27/AS27-1)*100)</f>
        <v>-0.3053169974734371</v>
      </c>
      <c r="AU28" s="2404">
        <f t="shared" si="24"/>
        <v>-0.23922907243690839</v>
      </c>
      <c r="AV28" s="2404">
        <f t="shared" si="24"/>
        <v>-0.20155106241886989</v>
      </c>
      <c r="AW28" s="2404">
        <f t="shared" si="24"/>
        <v>-0.17738038368962927</v>
      </c>
      <c r="AX28" s="2404">
        <f t="shared" si="24"/>
        <v>-0.48636262234883487</v>
      </c>
      <c r="AY28" s="2404">
        <f t="shared" si="24"/>
        <v>-0.46126033057851679</v>
      </c>
      <c r="AZ28" s="2404">
        <f t="shared" si="24"/>
        <v>-0.52655067018841928</v>
      </c>
      <c r="BA28" s="2404">
        <f t="shared" si="24"/>
        <v>-0.54613565594444635</v>
      </c>
      <c r="BB28" s="2404">
        <f t="shared" si="24"/>
        <v>-0.42880656968382613</v>
      </c>
      <c r="BC28" s="2404">
        <f t="shared" si="24"/>
        <v>-0.29368707128930582</v>
      </c>
      <c r="BD28" s="2404">
        <f t="shared" si="24"/>
        <v>7.5923123742538401E-2</v>
      </c>
      <c r="BK28" s="2528">
        <f t="shared" ref="BK28" si="25">LEFT(BL27,SEARCH("．",BL27)-1)*2+6</f>
        <v>26</v>
      </c>
      <c r="BL28" s="2536"/>
    </row>
    <row r="29" spans="2:64" x14ac:dyDescent="0.2">
      <c r="B29" s="427" t="s">
        <v>1256</v>
      </c>
      <c r="C29" s="422" t="str">
        <f>三系列D!C29</f>
        <v>　(2) ガス・水道・廃棄物処理業</v>
      </c>
      <c r="D29" s="1695">
        <f>三系列D!AD29</f>
        <v>186150.80697301254</v>
      </c>
      <c r="E29" s="1695">
        <f>三系列D!AE29</f>
        <v>189683.26710267767</v>
      </c>
      <c r="F29" s="1695">
        <f>三系列D!AF29</f>
        <v>189816.51656452616</v>
      </c>
      <c r="G29" s="1695">
        <f>三系列D!AG29</f>
        <v>196234.8836472042</v>
      </c>
      <c r="H29" s="1695">
        <f>三系列D!AH29</f>
        <v>204600.52953359822</v>
      </c>
      <c r="I29" s="1695">
        <f>三系列D!AI29</f>
        <v>207422.2255001562</v>
      </c>
      <c r="J29" s="1695">
        <f>三系列D!AJ29</f>
        <v>205192.48542101867</v>
      </c>
      <c r="K29" s="1695">
        <f>三系列D!AK29</f>
        <v>202520.15435720776</v>
      </c>
      <c r="L29" s="1695">
        <f>三系列D!AL29</f>
        <v>198505.14941643245</v>
      </c>
      <c r="M29" s="1695">
        <f>三系列D!AM29</f>
        <v>205294.13819609888</v>
      </c>
      <c r="N29" s="1695">
        <f>三系列D!AN29</f>
        <v>217508.49521321538</v>
      </c>
      <c r="O29" s="1695">
        <f>三系列D!AO29</f>
        <v>230289.09978544843</v>
      </c>
      <c r="X29" s="2542">
        <v>27</v>
      </c>
      <c r="Y29" s="822"/>
      <c r="Z29" s="835" t="s">
        <v>2035</v>
      </c>
      <c r="AA29" s="831"/>
      <c r="AB29" s="744"/>
      <c r="AC29" s="1676"/>
      <c r="AD29" s="971"/>
      <c r="AE29" s="972"/>
      <c r="AF29" s="973"/>
      <c r="AG29" s="972"/>
      <c r="AH29" s="972"/>
      <c r="AI29" s="836"/>
      <c r="AJ29" s="836"/>
      <c r="AK29" s="836"/>
      <c r="AL29" s="836"/>
      <c r="AM29" s="836"/>
      <c r="AN29" s="836"/>
      <c r="AO29" s="836"/>
      <c r="AP29" s="836"/>
      <c r="AQ29" s="836"/>
      <c r="AR29" s="836"/>
      <c r="AS29" s="836">
        <f>就業者!S118</f>
        <v>1704321</v>
      </c>
      <c r="AT29" s="836">
        <f>就業者!T118</f>
        <v>1703640</v>
      </c>
      <c r="AU29" s="836">
        <f>就業者!U118</f>
        <v>1703814</v>
      </c>
      <c r="AV29" s="836">
        <f>就業者!V118</f>
        <v>1704486</v>
      </c>
      <c r="AW29" s="836">
        <f>就業者!W118</f>
        <v>1705422</v>
      </c>
      <c r="AX29" s="836">
        <f>就業者!X118</f>
        <v>1713547</v>
      </c>
      <c r="AY29" s="836">
        <f>就業者!Y118</f>
        <v>1721916</v>
      </c>
      <c r="AZ29" s="836">
        <f>就業者!Z118</f>
        <v>1728668</v>
      </c>
      <c r="BA29" s="836">
        <f>就業者!AA118</f>
        <v>1734860</v>
      </c>
      <c r="BB29" s="836">
        <f>就業者!AB118</f>
        <v>1743195</v>
      </c>
      <c r="BC29" s="836">
        <f>就業者!AC118</f>
        <v>1739760</v>
      </c>
      <c r="BD29" s="836">
        <f>就業者!AD118</f>
        <v>1740853</v>
      </c>
      <c r="BK29" s="2528">
        <f t="shared" ref="BK29" si="26">LEFT(BL29,SEARCH("．",BL29)-1)*2+5</f>
        <v>27</v>
      </c>
      <c r="BL29" s="2536" t="s">
        <v>2045</v>
      </c>
    </row>
    <row r="30" spans="2:64" x14ac:dyDescent="0.2">
      <c r="B30" s="427" t="s">
        <v>1257</v>
      </c>
      <c r="C30" s="422" t="str">
        <f>三系列D!C30</f>
        <v>５．建   設   業</v>
      </c>
      <c r="D30" s="1695">
        <f>三系列D!AD30</f>
        <v>788070.5119048222</v>
      </c>
      <c r="E30" s="1695">
        <f>三系列D!AE30</f>
        <v>677377.31267995923</v>
      </c>
      <c r="F30" s="1695">
        <f>三系列D!AF30</f>
        <v>693091.83769369987</v>
      </c>
      <c r="G30" s="1695">
        <f>三系列D!AG30</f>
        <v>694262.45232591382</v>
      </c>
      <c r="H30" s="1695">
        <f>三系列D!AH30</f>
        <v>737589.12435324839</v>
      </c>
      <c r="I30" s="1695">
        <f>三系列D!AI30</f>
        <v>766396.09769425693</v>
      </c>
      <c r="J30" s="1695">
        <f>三系列D!AJ30</f>
        <v>789708.04110144055</v>
      </c>
      <c r="K30" s="1695">
        <f>三系列D!AK30</f>
        <v>793155.70158452494</v>
      </c>
      <c r="L30" s="1695">
        <f>三系列D!AL30</f>
        <v>854066.2019098734</v>
      </c>
      <c r="M30" s="1695">
        <f>三系列D!AM30</f>
        <v>882657.39012011653</v>
      </c>
      <c r="N30" s="1695">
        <f>三系列D!AN30</f>
        <v>872045.21223765437</v>
      </c>
      <c r="O30" s="1695">
        <f>三系列D!AO30</f>
        <v>842045.34131522244</v>
      </c>
      <c r="X30" s="2542">
        <v>28</v>
      </c>
      <c r="Y30" s="813"/>
      <c r="Z30" s="838"/>
      <c r="AA30" s="832"/>
      <c r="AB30" s="743"/>
      <c r="AC30" s="1677"/>
      <c r="AD30" s="966"/>
      <c r="AE30" s="974"/>
      <c r="AF30" s="975"/>
      <c r="AG30" s="976"/>
      <c r="AH30" s="974"/>
      <c r="AI30" s="1007"/>
      <c r="AJ30" s="839"/>
      <c r="AK30" s="840"/>
      <c r="AL30" s="840"/>
      <c r="AM30" s="839"/>
      <c r="AN30" s="1294"/>
      <c r="AO30" s="840"/>
      <c r="AP30" s="840"/>
      <c r="AQ30" s="840"/>
      <c r="AR30" s="840"/>
      <c r="AS30" s="1294"/>
      <c r="AT30" s="2404">
        <f t="shared" ref="AT30:BD30" si="27">IF(AS29&lt;0,-(AT29/AS29-1)*100,(AT29/AS29-1)*100)</f>
        <v>-3.995726157219881E-2</v>
      </c>
      <c r="AU30" s="2404">
        <f t="shared" si="27"/>
        <v>1.0213425371552454E-2</v>
      </c>
      <c r="AV30" s="2404">
        <f t="shared" si="27"/>
        <v>3.9440924889677653E-2</v>
      </c>
      <c r="AW30" s="2404">
        <f t="shared" si="27"/>
        <v>5.4913915397358792E-2</v>
      </c>
      <c r="AX30" s="2404">
        <f t="shared" si="27"/>
        <v>0.47642167158628013</v>
      </c>
      <c r="AY30" s="2404">
        <f t="shared" si="27"/>
        <v>0.48840212728333832</v>
      </c>
      <c r="AZ30" s="2404">
        <f t="shared" si="27"/>
        <v>0.39212133460633236</v>
      </c>
      <c r="BA30" s="2404">
        <f t="shared" si="27"/>
        <v>0.35819486448525062</v>
      </c>
      <c r="BB30" s="2404">
        <f t="shared" si="27"/>
        <v>0.48044222588565777</v>
      </c>
      <c r="BC30" s="2404">
        <f t="shared" si="27"/>
        <v>-0.1970519649264757</v>
      </c>
      <c r="BD30" s="2404">
        <f t="shared" si="27"/>
        <v>6.2824757437818235E-2</v>
      </c>
      <c r="BK30" s="2528">
        <f t="shared" ref="BK30" si="28">LEFT(BL29,SEARCH("．",BL29)-1)*2+6</f>
        <v>28</v>
      </c>
      <c r="BL30" s="2536"/>
    </row>
    <row r="31" spans="2:64" x14ac:dyDescent="0.2">
      <c r="B31" s="427" t="s">
        <v>1258</v>
      </c>
      <c r="C31" s="422" t="str">
        <f>三系列D!C31</f>
        <v>６．卸 売・小 売 業</v>
      </c>
      <c r="D31" s="1695">
        <f>三系列D!AD31</f>
        <v>1496386.8388056115</v>
      </c>
      <c r="E31" s="1695">
        <f>三系列D!AE31</f>
        <v>1536723.5843662343</v>
      </c>
      <c r="F31" s="1695">
        <f>三系列D!AF31</f>
        <v>1600659.0914063738</v>
      </c>
      <c r="G31" s="1695">
        <f>三系列D!AG31</f>
        <v>1582398.6842725058</v>
      </c>
      <c r="H31" s="1695">
        <f>三系列D!AH31</f>
        <v>1594910.49524409</v>
      </c>
      <c r="I31" s="1695">
        <f>三系列D!AI31</f>
        <v>1583899.933060467</v>
      </c>
      <c r="J31" s="1695">
        <f>三系列D!AJ31</f>
        <v>1635516.7005767673</v>
      </c>
      <c r="K31" s="1695">
        <f>三系列D!AK31</f>
        <v>1621612.3602123435</v>
      </c>
      <c r="L31" s="1695">
        <f>三系列D!AL31</f>
        <v>1579570.0017158296</v>
      </c>
      <c r="M31" s="1695">
        <f>三系列D!AM31</f>
        <v>1469090.5192748071</v>
      </c>
      <c r="N31" s="1695">
        <f>三系列D!AN31</f>
        <v>1555391.5454796222</v>
      </c>
      <c r="O31" s="1695">
        <f>三系列D!AO31</f>
        <v>1621630.8256176428</v>
      </c>
      <c r="X31" s="2542">
        <v>29</v>
      </c>
      <c r="Y31" s="822"/>
      <c r="Z31" s="828"/>
      <c r="AA31" s="2522"/>
      <c r="AB31" s="1684"/>
      <c r="AC31" s="848"/>
      <c r="AD31" s="964"/>
      <c r="AE31" s="964"/>
      <c r="AF31" s="964"/>
      <c r="AG31" s="964"/>
      <c r="AH31" s="964"/>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row>
    <row r="32" spans="2:64" x14ac:dyDescent="0.2">
      <c r="B32" s="427" t="s">
        <v>1259</v>
      </c>
      <c r="C32" s="422" t="str">
        <f>三系列D!C32</f>
        <v>　(1)卸売業</v>
      </c>
      <c r="D32" s="1695">
        <f>三系列D!AD32</f>
        <v>694731.6991259167</v>
      </c>
      <c r="E32" s="1695">
        <f>三系列D!AE32</f>
        <v>678059.66091622179</v>
      </c>
      <c r="F32" s="1695">
        <f>三系列D!AF32</f>
        <v>684815.56769640022</v>
      </c>
      <c r="G32" s="1695">
        <f>三系列D!AG32</f>
        <v>669666.79126675474</v>
      </c>
      <c r="H32" s="1695">
        <f>三系列D!AH32</f>
        <v>662485.11881716351</v>
      </c>
      <c r="I32" s="1695">
        <f>三系列D!AI32</f>
        <v>636350.36856154888</v>
      </c>
      <c r="J32" s="1695">
        <f>三系列D!AJ32</f>
        <v>667704.15791326214</v>
      </c>
      <c r="K32" s="1695">
        <f>三系列D!AK32</f>
        <v>675771.62561197183</v>
      </c>
      <c r="L32" s="1695">
        <f>三系列D!AL32</f>
        <v>639887.28319820727</v>
      </c>
      <c r="M32" s="1695">
        <f>三系列D!AM32</f>
        <v>576228.76920638175</v>
      </c>
      <c r="N32" s="1695">
        <f>三系列D!AN32</f>
        <v>639178.9255458453</v>
      </c>
      <c r="O32" s="1695">
        <f>三系列D!AO32</f>
        <v>680185.53133292543</v>
      </c>
      <c r="X32" s="2542">
        <v>30</v>
      </c>
      <c r="Y32" s="813"/>
      <c r="Z32" s="832"/>
      <c r="AA32" s="826"/>
      <c r="AB32" s="743"/>
      <c r="AC32" s="1675"/>
      <c r="AD32" s="966"/>
      <c r="AE32" s="969"/>
      <c r="AF32" s="970"/>
      <c r="AG32" s="969"/>
      <c r="AH32" s="969"/>
      <c r="AI32" s="1007"/>
      <c r="AJ32" s="833"/>
      <c r="AK32" s="833"/>
      <c r="AL32" s="827"/>
      <c r="AM32" s="827"/>
      <c r="AN32" s="1294"/>
      <c r="AO32" s="827"/>
      <c r="AP32" s="827"/>
      <c r="AQ32" s="827"/>
      <c r="AR32" s="827"/>
      <c r="AS32" s="1294"/>
      <c r="AT32" s="2404"/>
      <c r="AU32" s="2404"/>
      <c r="AV32" s="2404"/>
      <c r="AW32" s="2404"/>
      <c r="AX32" s="2404"/>
      <c r="AY32" s="2404"/>
      <c r="AZ32" s="2404"/>
      <c r="BA32" s="2404"/>
      <c r="BB32" s="2404"/>
      <c r="BC32" s="2404"/>
      <c r="BD32" s="2404"/>
    </row>
    <row r="33" spans="2:62" x14ac:dyDescent="0.2">
      <c r="B33" s="427" t="s">
        <v>1260</v>
      </c>
      <c r="C33" s="422" t="str">
        <f>三系列D!C33</f>
        <v>　(2) 小売業</v>
      </c>
      <c r="D33" s="1695">
        <f>三系列D!AD33</f>
        <v>801655.1396796949</v>
      </c>
      <c r="E33" s="1695">
        <f>三系列D!AE33</f>
        <v>858663.92345001246</v>
      </c>
      <c r="F33" s="1695">
        <f>三系列D!AF33</f>
        <v>915843.52370997355</v>
      </c>
      <c r="G33" s="1695">
        <f>三系列D!AG33</f>
        <v>912731.89300575131</v>
      </c>
      <c r="H33" s="1695">
        <f>三系列D!AH33</f>
        <v>932425.37642692646</v>
      </c>
      <c r="I33" s="1695">
        <f>三系列D!AI33</f>
        <v>947549.56449891836</v>
      </c>
      <c r="J33" s="1695">
        <f>三系列D!AJ33</f>
        <v>967812.54266350484</v>
      </c>
      <c r="K33" s="1695">
        <f>三系列D!AK33</f>
        <v>945840.7346003718</v>
      </c>
      <c r="L33" s="1695">
        <f>三系列D!AL33</f>
        <v>939682.71851762256</v>
      </c>
      <c r="M33" s="1695">
        <f>三系列D!AM33</f>
        <v>892861.75006842532</v>
      </c>
      <c r="N33" s="1695">
        <f>三系列D!AN33</f>
        <v>916212.61993377702</v>
      </c>
      <c r="O33" s="1695">
        <f>三系列D!AO33</f>
        <v>941445.29428471765</v>
      </c>
      <c r="X33" s="2542">
        <v>31</v>
      </c>
      <c r="Y33" s="822"/>
      <c r="Z33" s="835"/>
      <c r="AA33" s="831"/>
      <c r="AB33" s="744"/>
      <c r="AC33" s="1676"/>
      <c r="AD33" s="971"/>
      <c r="AE33" s="972"/>
      <c r="AF33" s="973"/>
      <c r="AG33" s="972"/>
      <c r="AH33" s="972"/>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row>
    <row r="34" spans="2:62" x14ac:dyDescent="0.2">
      <c r="B34" s="427" t="s">
        <v>1261</v>
      </c>
      <c r="C34" s="422" t="str">
        <f>三系列D!C34</f>
        <v>７．運 輸・郵 便 業</v>
      </c>
      <c r="D34" s="1695">
        <f>三系列D!AD34</f>
        <v>854430.17998425942</v>
      </c>
      <c r="E34" s="1695">
        <f>三系列D!AE34</f>
        <v>874809.01081056113</v>
      </c>
      <c r="F34" s="1695">
        <f>三系列D!AF34</f>
        <v>821383.19751062756</v>
      </c>
      <c r="G34" s="1695">
        <f>三系列D!AG34</f>
        <v>912974.75135339191</v>
      </c>
      <c r="H34" s="1695">
        <f>三系列D!AH34</f>
        <v>935119.76788527565</v>
      </c>
      <c r="I34" s="1695">
        <f>三系列D!AI34</f>
        <v>967987.48008459213</v>
      </c>
      <c r="J34" s="1695">
        <f>三系列D!AJ34</f>
        <v>1015863.2048376101</v>
      </c>
      <c r="K34" s="1695">
        <f>三系列D!AK34</f>
        <v>1028322.1232628047</v>
      </c>
      <c r="L34" s="1695">
        <f>三系列D!AL34</f>
        <v>1035313.9378539335</v>
      </c>
      <c r="M34" s="1695">
        <f>三系列D!AM34</f>
        <v>685353.70659327041</v>
      </c>
      <c r="N34" s="1695">
        <f>三系列D!AN34</f>
        <v>766089.30047088093</v>
      </c>
      <c r="O34" s="1695">
        <f>三系列D!AO34</f>
        <v>856937.85433365544</v>
      </c>
      <c r="X34" s="2542">
        <v>32</v>
      </c>
      <c r="Y34" s="813"/>
      <c r="Z34" s="838"/>
      <c r="AA34" s="832"/>
      <c r="AB34" s="743"/>
      <c r="AC34" s="1677"/>
      <c r="AD34" s="966"/>
      <c r="AE34" s="974"/>
      <c r="AF34" s="975"/>
      <c r="AG34" s="976"/>
      <c r="AH34" s="974"/>
      <c r="AI34" s="1007"/>
      <c r="AJ34" s="839"/>
      <c r="AK34" s="840"/>
      <c r="AL34" s="840"/>
      <c r="AM34" s="839"/>
      <c r="AN34" s="1294"/>
      <c r="AO34" s="840"/>
      <c r="AP34" s="840"/>
      <c r="AQ34" s="840"/>
      <c r="AR34" s="840"/>
      <c r="AS34" s="1294"/>
      <c r="AT34" s="2404"/>
      <c r="AU34" s="2404"/>
      <c r="AV34" s="2404"/>
      <c r="AW34" s="2404"/>
      <c r="AX34" s="2404"/>
      <c r="AY34" s="2404"/>
      <c r="AZ34" s="2404"/>
      <c r="BA34" s="2404"/>
      <c r="BB34" s="2404"/>
      <c r="BC34" s="2404"/>
      <c r="BD34" s="2404"/>
    </row>
    <row r="35" spans="2:62" x14ac:dyDescent="0.2">
      <c r="B35" s="427" t="s">
        <v>1262</v>
      </c>
      <c r="C35" s="422" t="str">
        <f>三系列D!C35</f>
        <v>８．宿泊・飲食サービス業</v>
      </c>
      <c r="D35" s="1695">
        <f>三系列D!AD35</f>
        <v>406147.82229524769</v>
      </c>
      <c r="E35" s="1695">
        <f>三系列D!AE35</f>
        <v>374955.08632259956</v>
      </c>
      <c r="F35" s="1695">
        <f>三系列D!AF35</f>
        <v>388809.26953031146</v>
      </c>
      <c r="G35" s="1695">
        <f>三系列D!AG35</f>
        <v>386492.74903055339</v>
      </c>
      <c r="H35" s="1695">
        <f>三系列D!AH35</f>
        <v>384900.45195023855</v>
      </c>
      <c r="I35" s="1695">
        <f>三系列D!AI35</f>
        <v>415535.96044893318</v>
      </c>
      <c r="J35" s="1695">
        <f>三系列D!AJ35</f>
        <v>425662.31659388624</v>
      </c>
      <c r="K35" s="1695">
        <f>三系列D!AK35</f>
        <v>422008.52000148268</v>
      </c>
      <c r="L35" s="1695">
        <f>三系列D!AL35</f>
        <v>395427.17655630672</v>
      </c>
      <c r="M35" s="1695">
        <f>三系列D!AM35</f>
        <v>230601.24180291808</v>
      </c>
      <c r="N35" s="1695">
        <f>三系列D!AN35</f>
        <v>231631.78970508883</v>
      </c>
      <c r="O35" s="1695">
        <f>三系列D!AO35</f>
        <v>318932.1981488663</v>
      </c>
      <c r="X35" s="2542">
        <v>33</v>
      </c>
      <c r="Y35" s="822"/>
      <c r="Z35" s="828"/>
      <c r="AA35" s="831"/>
      <c r="AB35" s="744"/>
      <c r="AC35" s="1680"/>
      <c r="AD35" s="979"/>
      <c r="AE35" s="979"/>
      <c r="AF35" s="979"/>
      <c r="AG35" s="979"/>
      <c r="AH35" s="979"/>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2483"/>
      <c r="BF35" s="2483"/>
      <c r="BG35" s="2483"/>
      <c r="BH35" s="2483"/>
      <c r="BI35" s="2483"/>
      <c r="BJ35" s="2483"/>
    </row>
    <row r="36" spans="2:62" x14ac:dyDescent="0.2">
      <c r="B36" s="427" t="s">
        <v>1263</v>
      </c>
      <c r="C36" s="422" t="str">
        <f>三系列D!C36</f>
        <v>９．情　報  通　信  業</v>
      </c>
      <c r="D36" s="1695">
        <f>三系列D!AD36</f>
        <v>399780.17314858537</v>
      </c>
      <c r="E36" s="1695">
        <f>三系列D!AE36</f>
        <v>388599.65503160114</v>
      </c>
      <c r="F36" s="1695">
        <f>三系列D!AF36</f>
        <v>383859.02785025211</v>
      </c>
      <c r="G36" s="1695">
        <f>三系列D!AG36</f>
        <v>372649.51255617972</v>
      </c>
      <c r="H36" s="1695">
        <f>三系列D!AH36</f>
        <v>390391.50258458208</v>
      </c>
      <c r="I36" s="1695">
        <f>三系列D!AI36</f>
        <v>398342.00372731214</v>
      </c>
      <c r="J36" s="1695">
        <f>三系列D!AJ36</f>
        <v>389727.59383888042</v>
      </c>
      <c r="K36" s="1695">
        <f>三系列D!AK36</f>
        <v>382092.34762499732</v>
      </c>
      <c r="L36" s="1695">
        <f>三系列D!AL36</f>
        <v>364759.75320367643</v>
      </c>
      <c r="M36" s="1695">
        <f>三系列D!AM36</f>
        <v>370654.83999194443</v>
      </c>
      <c r="N36" s="1695">
        <f>三系列D!AN36</f>
        <v>372198.29846329225</v>
      </c>
      <c r="O36" s="1695">
        <f>三系列D!AO36</f>
        <v>354185.18107783602</v>
      </c>
      <c r="X36" s="2542">
        <v>34</v>
      </c>
      <c r="Y36" s="813"/>
      <c r="Z36" s="832"/>
      <c r="AA36" s="844"/>
      <c r="AB36" s="743"/>
      <c r="AC36" s="1681"/>
      <c r="AD36" s="966"/>
      <c r="AE36" s="980"/>
      <c r="AF36" s="980"/>
      <c r="AG36" s="980"/>
      <c r="AH36" s="980"/>
      <c r="AI36" s="1007"/>
      <c r="AJ36" s="840"/>
      <c r="AK36" s="840"/>
      <c r="AL36" s="840"/>
      <c r="AM36" s="840"/>
      <c r="AN36" s="1294"/>
      <c r="AO36" s="840"/>
      <c r="AP36" s="840"/>
      <c r="AQ36" s="840"/>
      <c r="AR36" s="840"/>
      <c r="AS36" s="1294"/>
      <c r="AT36" s="2404"/>
      <c r="AU36" s="2404"/>
      <c r="AV36" s="2404"/>
      <c r="AW36" s="2404"/>
      <c r="AX36" s="2404"/>
      <c r="AY36" s="2404"/>
      <c r="AZ36" s="2404"/>
      <c r="BA36" s="2404"/>
      <c r="BB36" s="2404"/>
      <c r="BC36" s="2404"/>
      <c r="BD36" s="2404"/>
      <c r="BE36" s="2538"/>
      <c r="BF36" s="2538"/>
      <c r="BG36" s="2538"/>
      <c r="BH36" s="2538"/>
      <c r="BI36" s="2538"/>
      <c r="BJ36" s="2538"/>
    </row>
    <row r="37" spans="2:62" x14ac:dyDescent="0.2">
      <c r="B37" s="427" t="s">
        <v>1264</v>
      </c>
      <c r="C37" s="422" t="str">
        <f>三系列D!C37</f>
        <v>　(1)通信・放送業</v>
      </c>
      <c r="D37" s="1695">
        <f>三系列D!AD37</f>
        <v>264421.1492131229</v>
      </c>
      <c r="E37" s="1695">
        <f>三系列D!AE37</f>
        <v>262481.98161048669</v>
      </c>
      <c r="F37" s="1695">
        <f>三系列D!AF37</f>
        <v>261363.10395239328</v>
      </c>
      <c r="G37" s="1695">
        <f>三系列D!AG37</f>
        <v>250462.83412903157</v>
      </c>
      <c r="H37" s="1695">
        <f>三系列D!AH37</f>
        <v>253058.47955555469</v>
      </c>
      <c r="I37" s="1695">
        <f>三系列D!AI37</f>
        <v>256783.81433925359</v>
      </c>
      <c r="J37" s="1695">
        <f>三系列D!AJ37</f>
        <v>249779.81078827311</v>
      </c>
      <c r="K37" s="1695">
        <f>三系列D!AK37</f>
        <v>249607.26329385123</v>
      </c>
      <c r="L37" s="1695">
        <f>三系列D!AL37</f>
        <v>233806.0398260653</v>
      </c>
      <c r="M37" s="1695">
        <f>三系列D!AM37</f>
        <v>246296.30998016242</v>
      </c>
      <c r="N37" s="1695">
        <f>三系列D!AN37</f>
        <v>235816.95254658669</v>
      </c>
      <c r="O37" s="1695">
        <f>三系列D!AO37</f>
        <v>220960.06552736927</v>
      </c>
      <c r="X37" s="2542">
        <v>35</v>
      </c>
    </row>
    <row r="38" spans="2:62" x14ac:dyDescent="0.2">
      <c r="B38" s="427" t="s">
        <v>1265</v>
      </c>
      <c r="C38" s="422" t="str">
        <f>三系列D!C38</f>
        <v>　(2) 情報サービス・映像音声文字情報制作業</v>
      </c>
      <c r="D38" s="1695">
        <f>三系列D!AD38</f>
        <v>135359.02393546246</v>
      </c>
      <c r="E38" s="1695">
        <f>三系列D!AE38</f>
        <v>126117.67342111449</v>
      </c>
      <c r="F38" s="1695">
        <f>三系列D!AF38</f>
        <v>122495.92389785887</v>
      </c>
      <c r="G38" s="1695">
        <f>三系列D!AG38</f>
        <v>122186.6784271481</v>
      </c>
      <c r="H38" s="1695">
        <f>三系列D!AH38</f>
        <v>137333.02302902739</v>
      </c>
      <c r="I38" s="1695">
        <f>三系列D!AI38</f>
        <v>141558.18938805856</v>
      </c>
      <c r="J38" s="1695">
        <f>三系列D!AJ38</f>
        <v>139947.78305060725</v>
      </c>
      <c r="K38" s="1695">
        <f>三系列D!AK38</f>
        <v>132485.08433114615</v>
      </c>
      <c r="L38" s="1695">
        <f>三系列D!AL38</f>
        <v>130953.71337761119</v>
      </c>
      <c r="M38" s="1695">
        <f>三系列D!AM38</f>
        <v>124358.53001178199</v>
      </c>
      <c r="N38" s="1695">
        <f>三系列D!AN38</f>
        <v>136381.3459167055</v>
      </c>
      <c r="O38" s="1695">
        <f>三系列D!AO38</f>
        <v>133225.11555046675</v>
      </c>
    </row>
    <row r="39" spans="2:62" x14ac:dyDescent="0.2">
      <c r="B39" s="427" t="s">
        <v>1266</v>
      </c>
      <c r="C39" s="422" t="str">
        <f>三系列D!C39</f>
        <v>10．金 融・保 険 業</v>
      </c>
      <c r="D39" s="1695">
        <f>三系列D!AD39</f>
        <v>618708.35039505945</v>
      </c>
      <c r="E39" s="1695">
        <f>三系列D!AE39</f>
        <v>610239.97083694907</v>
      </c>
      <c r="F39" s="1695">
        <f>三系列D!AF39</f>
        <v>620330.54649149813</v>
      </c>
      <c r="G39" s="1695">
        <f>三系列D!AG39</f>
        <v>599387.48404220375</v>
      </c>
      <c r="H39" s="1695">
        <f>三系列D!AH39</f>
        <v>619206.13035825989</v>
      </c>
      <c r="I39" s="1695">
        <f>三系列D!AI39</f>
        <v>587132.85833205841</v>
      </c>
      <c r="J39" s="1695">
        <f>三系列D!AJ39</f>
        <v>594036.51747316273</v>
      </c>
      <c r="K39" s="1695">
        <f>三系列D!AK39</f>
        <v>580925.40001274471</v>
      </c>
      <c r="L39" s="1695">
        <f>三系列D!AL39</f>
        <v>584859.59006329486</v>
      </c>
      <c r="M39" s="1695">
        <f>三系列D!AM39</f>
        <v>571582.36977121211</v>
      </c>
      <c r="N39" s="1695">
        <f>三系列D!AN39</f>
        <v>591818.69603349245</v>
      </c>
      <c r="O39" s="1695">
        <f>三系列D!AO39</f>
        <v>596410.7244590784</v>
      </c>
      <c r="W39" s="2519"/>
      <c r="X39" s="2519"/>
      <c r="Y39" s="565"/>
      <c r="Z39" s="565"/>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300"/>
      <c r="AW39" s="300"/>
      <c r="AX39" s="300"/>
      <c r="AY39" s="300"/>
      <c r="AZ39" s="300"/>
      <c r="BA39" s="300"/>
      <c r="BB39" s="300"/>
      <c r="BC39" s="300"/>
      <c r="BD39" s="300"/>
      <c r="BE39" s="2540"/>
      <c r="BF39" s="2540"/>
      <c r="BG39" s="2540"/>
      <c r="BH39" s="2540"/>
      <c r="BI39" s="2540"/>
      <c r="BJ39" s="2540"/>
    </row>
    <row r="40" spans="2:62" x14ac:dyDescent="0.2">
      <c r="B40" s="427" t="s">
        <v>1267</v>
      </c>
      <c r="C40" s="422" t="str">
        <f>三系列D!C40</f>
        <v>11．不  動  産  業</v>
      </c>
      <c r="D40" s="1695">
        <f>三系列D!AD40</f>
        <v>1721083.3556108347</v>
      </c>
      <c r="E40" s="1695">
        <f>三系列D!AE40</f>
        <v>1712741.5801050558</v>
      </c>
      <c r="F40" s="1695">
        <f>三系列D!AF40</f>
        <v>1715843.6965662963</v>
      </c>
      <c r="G40" s="1695">
        <f>三系列D!AG40</f>
        <v>1709480.6892469996</v>
      </c>
      <c r="H40" s="1695">
        <f>三系列D!AH40</f>
        <v>1723089.5090337191</v>
      </c>
      <c r="I40" s="1695">
        <f>三系列D!AI40</f>
        <v>1730003.7985608946</v>
      </c>
      <c r="J40" s="1695">
        <f>三系列D!AJ40</f>
        <v>1758111.8814862706</v>
      </c>
      <c r="K40" s="1695">
        <f>三系列D!AK40</f>
        <v>1737309.9489786592</v>
      </c>
      <c r="L40" s="1695">
        <f>三系列D!AL40</f>
        <v>1711031.1566864806</v>
      </c>
      <c r="M40" s="1695">
        <f>三系列D!AM40</f>
        <v>1706098.240659205</v>
      </c>
      <c r="N40" s="1695">
        <f>三系列D!AN40</f>
        <v>1709338.1225907281</v>
      </c>
      <c r="O40" s="1695">
        <f>三系列D!AO40</f>
        <v>1700096.6627971367</v>
      </c>
      <c r="W40" s="2519"/>
      <c r="X40" s="2519"/>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300"/>
      <c r="AW40" s="300"/>
      <c r="AX40" s="300"/>
      <c r="AY40" s="300"/>
      <c r="AZ40" s="300"/>
      <c r="BA40" s="300"/>
      <c r="BB40" s="300"/>
      <c r="BC40" s="300"/>
      <c r="BD40" s="300"/>
      <c r="BE40" s="2540"/>
      <c r="BF40" s="2540"/>
      <c r="BG40" s="2540"/>
      <c r="BH40" s="2540"/>
      <c r="BI40" s="2540"/>
      <c r="BJ40" s="2540"/>
    </row>
    <row r="41" spans="2:62" x14ac:dyDescent="0.2">
      <c r="B41" s="427" t="s">
        <v>1268</v>
      </c>
      <c r="C41" s="422" t="str">
        <f>三系列D!C41</f>
        <v>　(1)住宅賃貸業</v>
      </c>
      <c r="D41" s="1695">
        <f>三系列D!AD41</f>
        <v>1522648.222519571</v>
      </c>
      <c r="E41" s="1695">
        <f>三系列D!AE41</f>
        <v>1524000.8550306871</v>
      </c>
      <c r="F41" s="1695">
        <f>三系列D!AF41</f>
        <v>1528398.5335088887</v>
      </c>
      <c r="G41" s="1695">
        <f>三系列D!AG41</f>
        <v>1515576.4394541546</v>
      </c>
      <c r="H41" s="1695">
        <f>三系列D!AH41</f>
        <v>1502643.0481364359</v>
      </c>
      <c r="I41" s="1695">
        <f>三系列D!AI41</f>
        <v>1491086.3754004731</v>
      </c>
      <c r="J41" s="1695">
        <f>三系列D!AJ41</f>
        <v>1490059.3816525636</v>
      </c>
      <c r="K41" s="1695">
        <f>三系列D!AK41</f>
        <v>1477636.1653519443</v>
      </c>
      <c r="L41" s="1695">
        <f>三系列D!AL41</f>
        <v>1457201.4497739593</v>
      </c>
      <c r="M41" s="1695">
        <f>三系列D!AM41</f>
        <v>1478686.8569580046</v>
      </c>
      <c r="N41" s="1695">
        <f>三系列D!AN41</f>
        <v>1493019.9177683771</v>
      </c>
      <c r="O41" s="1695">
        <f>三系列D!AO41</f>
        <v>1489165.2896878247</v>
      </c>
    </row>
    <row r="42" spans="2:62" x14ac:dyDescent="0.2">
      <c r="B42" s="427" t="s">
        <v>1269</v>
      </c>
      <c r="C42" s="422" t="str">
        <f>三系列D!C42</f>
        <v>　(2)その他の不動産業</v>
      </c>
      <c r="D42" s="1695">
        <f>三系列D!AD42</f>
        <v>198435.13309126371</v>
      </c>
      <c r="E42" s="1695">
        <f>三系列D!AE42</f>
        <v>188740.72507436882</v>
      </c>
      <c r="F42" s="1695">
        <f>三系列D!AF42</f>
        <v>187445.16305740757</v>
      </c>
      <c r="G42" s="1695">
        <f>三系列D!AG42</f>
        <v>193904.24979284522</v>
      </c>
      <c r="H42" s="1695">
        <f>三系列D!AH42</f>
        <v>220446.4608972831</v>
      </c>
      <c r="I42" s="1695">
        <f>三系列D!AI42</f>
        <v>238917.42316042137</v>
      </c>
      <c r="J42" s="1695">
        <f>三系列D!AJ42</f>
        <v>268052.499833707</v>
      </c>
      <c r="K42" s="1695">
        <f>三系列D!AK42</f>
        <v>259673.78362671487</v>
      </c>
      <c r="L42" s="1695">
        <f>三系列D!AL42</f>
        <v>253829.70691252148</v>
      </c>
      <c r="M42" s="1695">
        <f>三系列D!AM42</f>
        <v>227411.38370120039</v>
      </c>
      <c r="N42" s="1695">
        <f>三系列D!AN42</f>
        <v>216318.20482235099</v>
      </c>
      <c r="O42" s="1695">
        <f>三系列D!AO42</f>
        <v>210931.37310931203</v>
      </c>
    </row>
    <row r="43" spans="2:62" x14ac:dyDescent="0.2">
      <c r="B43" s="427" t="s">
        <v>1270</v>
      </c>
      <c r="C43" s="422" t="str">
        <f>三系列D!C43</f>
        <v>12．専門・科学技術、業務支援サービス業</v>
      </c>
      <c r="D43" s="1695">
        <f>三系列D!AD43</f>
        <v>945921.1390921236</v>
      </c>
      <c r="E43" s="1695">
        <f>三系列D!AE43</f>
        <v>912260.44079323485</v>
      </c>
      <c r="F43" s="1695">
        <f>三系列D!AF43</f>
        <v>943099.91509556118</v>
      </c>
      <c r="G43" s="1695">
        <f>三系列D!AG43</f>
        <v>945157.41308942041</v>
      </c>
      <c r="H43" s="1695">
        <f>三系列D!AH43</f>
        <v>1004916.0409004421</v>
      </c>
      <c r="I43" s="1695">
        <f>三系列D!AI43</f>
        <v>1035466.1078130838</v>
      </c>
      <c r="J43" s="1695">
        <f>三系列D!AJ43</f>
        <v>1041577.6309189191</v>
      </c>
      <c r="K43" s="1695">
        <f>三系列D!AK43</f>
        <v>1042442.1066285707</v>
      </c>
      <c r="L43" s="1695">
        <f>三系列D!AL43</f>
        <v>1053772.932408907</v>
      </c>
      <c r="M43" s="1695">
        <f>三系列D!AM43</f>
        <v>1061222.1460779116</v>
      </c>
      <c r="N43" s="1695">
        <f>三系列D!AN43</f>
        <v>1125787.4451136626</v>
      </c>
      <c r="O43" s="1695">
        <f>三系列D!AO43</f>
        <v>1218969.8729464517</v>
      </c>
    </row>
    <row r="44" spans="2:62" x14ac:dyDescent="0.2">
      <c r="B44" s="427" t="s">
        <v>1271</v>
      </c>
      <c r="C44" s="422" t="str">
        <f>三系列D!C44</f>
        <v>13．公　務</v>
      </c>
      <c r="D44" s="1695">
        <f>三系列D!AD44</f>
        <v>608984.30532552849</v>
      </c>
      <c r="E44" s="1695">
        <f>三系列D!AE44</f>
        <v>594147.69173295889</v>
      </c>
      <c r="F44" s="1695">
        <f>三系列D!AF44</f>
        <v>572094.54022709839</v>
      </c>
      <c r="G44" s="1695">
        <f>三系列D!AG44</f>
        <v>585705.78873536258</v>
      </c>
      <c r="H44" s="1695">
        <f>三系列D!AH44</f>
        <v>598015.37513810582</v>
      </c>
      <c r="I44" s="1695">
        <f>三系列D!AI44</f>
        <v>600649.46118780319</v>
      </c>
      <c r="J44" s="1695">
        <f>三系列D!AJ44</f>
        <v>613470.64461069601</v>
      </c>
      <c r="K44" s="1695">
        <f>三系列D!AK44</f>
        <v>627600.82098885276</v>
      </c>
      <c r="L44" s="1695">
        <f>三系列D!AL44</f>
        <v>628703.47382790816</v>
      </c>
      <c r="M44" s="1695">
        <f>三系列D!AM44</f>
        <v>754472.21601585706</v>
      </c>
      <c r="N44" s="1695">
        <f>三系列D!AN44</f>
        <v>648017.03135170229</v>
      </c>
      <c r="O44" s="1695">
        <f>三系列D!AO44</f>
        <v>639639.97444230225</v>
      </c>
    </row>
    <row r="45" spans="2:62" x14ac:dyDescent="0.2">
      <c r="B45" s="427" t="s">
        <v>1272</v>
      </c>
      <c r="C45" s="422" t="str">
        <f>三系列D!C45</f>
        <v>14．教　育</v>
      </c>
      <c r="D45" s="1695">
        <f>三系列D!AD45</f>
        <v>482037.08290524525</v>
      </c>
      <c r="E45" s="1695">
        <f>三系列D!AE45</f>
        <v>470882.92251612979</v>
      </c>
      <c r="F45" s="1695">
        <f>三系列D!AF45</f>
        <v>459801.46502646571</v>
      </c>
      <c r="G45" s="1695">
        <f>三系列D!AG45</f>
        <v>467591.69094876695</v>
      </c>
      <c r="H45" s="1695">
        <f>三系列D!AH45</f>
        <v>470441.51792391157</v>
      </c>
      <c r="I45" s="1695">
        <f>三系列D!AI45</f>
        <v>468671.12653016532</v>
      </c>
      <c r="J45" s="1695">
        <f>三系列D!AJ45</f>
        <v>471476.3075991337</v>
      </c>
      <c r="K45" s="1695">
        <f>三系列D!AK45</f>
        <v>473022.24757135159</v>
      </c>
      <c r="L45" s="1695">
        <f>三系列D!AL45</f>
        <v>476879.12922104623</v>
      </c>
      <c r="M45" s="1695">
        <f>三系列D!AM45</f>
        <v>478656.15820491756</v>
      </c>
      <c r="N45" s="1695">
        <f>三系列D!AN45</f>
        <v>484867.9405056134</v>
      </c>
      <c r="O45" s="1695">
        <f>三系列D!AO45</f>
        <v>494754.86729897984</v>
      </c>
    </row>
    <row r="46" spans="2:62" x14ac:dyDescent="0.2">
      <c r="B46" s="427" t="s">
        <v>1273</v>
      </c>
      <c r="C46" s="422" t="str">
        <f>三系列D!C46</f>
        <v>15．保健衛生・社会事業</v>
      </c>
      <c r="D46" s="1695">
        <f>三系列D!AD46</f>
        <v>1056141.3348681042</v>
      </c>
      <c r="E46" s="1695">
        <f>三系列D!AE46</f>
        <v>1103986.3752886057</v>
      </c>
      <c r="F46" s="1695">
        <f>三系列D!AF46</f>
        <v>1129158.9688153216</v>
      </c>
      <c r="G46" s="1695">
        <f>三系列D!AG46</f>
        <v>1136468.5666062906</v>
      </c>
      <c r="H46" s="1695">
        <f>三系列D!AH46</f>
        <v>1209559.6261598268</v>
      </c>
      <c r="I46" s="1695">
        <f>三系列D!AI46</f>
        <v>1236469.0416912292</v>
      </c>
      <c r="J46" s="1695">
        <f>三系列D!AJ46</f>
        <v>1237401.7507475263</v>
      </c>
      <c r="K46" s="1695">
        <f>三系列D!AK46</f>
        <v>1254828.8824548684</v>
      </c>
      <c r="L46" s="1695">
        <f>三系列D!AL46</f>
        <v>1292435.9413611135</v>
      </c>
      <c r="M46" s="1695">
        <f>三系列D!AM46</f>
        <v>1300557.442053555</v>
      </c>
      <c r="N46" s="1695">
        <f>三系列D!AN46</f>
        <v>1347533.5714533618</v>
      </c>
      <c r="O46" s="1695">
        <f>三系列D!AO46</f>
        <v>1384760.5747892512</v>
      </c>
    </row>
    <row r="47" spans="2:62" x14ac:dyDescent="0.2">
      <c r="B47" s="427" t="s">
        <v>1275</v>
      </c>
      <c r="C47" s="421" t="str">
        <f>三系列D!C47</f>
        <v>16．その他のサービス</v>
      </c>
      <c r="D47" s="1696">
        <f>三系列D!AD47</f>
        <v>685649.96600648563</v>
      </c>
      <c r="E47" s="1696">
        <f>三系列D!AE47</f>
        <v>658449.64613853593</v>
      </c>
      <c r="F47" s="1696">
        <f>三系列D!AF47</f>
        <v>642975.07946939929</v>
      </c>
      <c r="G47" s="1696">
        <f>三系列D!AG47</f>
        <v>630930.52645244752</v>
      </c>
      <c r="H47" s="1696">
        <f>三系列D!AH47</f>
        <v>623740.2600696336</v>
      </c>
      <c r="I47" s="1696">
        <f>三系列D!AI47</f>
        <v>600399.79702132381</v>
      </c>
      <c r="J47" s="1696">
        <f>三系列D!AJ47</f>
        <v>611845.8115345824</v>
      </c>
      <c r="K47" s="1696">
        <f>三系列D!AK47</f>
        <v>600110.18315565924</v>
      </c>
      <c r="L47" s="1696">
        <f>三系列D!AL47</f>
        <v>596934.32108171529</v>
      </c>
      <c r="M47" s="1696">
        <f>三系列D!AM47</f>
        <v>540448.90168093576</v>
      </c>
      <c r="N47" s="1696">
        <f>三系列D!AN47</f>
        <v>586444.25719222287</v>
      </c>
      <c r="O47" s="1696">
        <f>三系列D!AO47</f>
        <v>631256.13702725805</v>
      </c>
    </row>
    <row r="48" spans="2:62" x14ac:dyDescent="0.2">
      <c r="B48" s="427" t="s">
        <v>1276</v>
      </c>
      <c r="C48" s="888" t="str">
        <f>三系列D!C48</f>
        <v>17．小計</v>
      </c>
      <c r="D48" s="1696">
        <f>三系列D!AD48</f>
        <v>16544863.067740338</v>
      </c>
      <c r="E48" s="1696">
        <f>三系列D!AE48</f>
        <v>16512410.099858435</v>
      </c>
      <c r="F48" s="1696">
        <f>三系列D!AF48</f>
        <v>16857500.402309131</v>
      </c>
      <c r="G48" s="1696">
        <f>三系列D!AG48</f>
        <v>16830961.579695407</v>
      </c>
      <c r="H48" s="1696">
        <f>三系列D!AH48</f>
        <v>17428864.896028135</v>
      </c>
      <c r="I48" s="1696">
        <f>三系列D!AI48</f>
        <v>17578897.037501588</v>
      </c>
      <c r="J48" s="1696">
        <f>三系列D!AJ48</f>
        <v>17820829.550661381</v>
      </c>
      <c r="K48" s="1696">
        <f>三系列D!AK48</f>
        <v>17982359.260494076</v>
      </c>
      <c r="L48" s="1696">
        <f>三系列D!AL48</f>
        <v>17730423.921223927</v>
      </c>
      <c r="M48" s="1696">
        <f>三系列D!AM48</f>
        <v>17153442.531389911</v>
      </c>
      <c r="N48" s="1696">
        <f>三系列D!AN48</f>
        <v>17374652.41401919</v>
      </c>
      <c r="O48" s="1696">
        <f>三系列D!AO48</f>
        <v>18086780.172458194</v>
      </c>
    </row>
    <row r="49" spans="1:65" ht="13.5" x14ac:dyDescent="0.15">
      <c r="B49" s="427" t="s">
        <v>1277</v>
      </c>
      <c r="C49" s="1061" t="str">
        <f>三系列D!C49</f>
        <v>18．　輸入品に課される税・関税</v>
      </c>
      <c r="D49" s="1696">
        <f>三系列D!AD49</f>
        <v>204102.77002305703</v>
      </c>
      <c r="E49" s="1696">
        <f>三系列D!AE49</f>
        <v>205518.17235896448</v>
      </c>
      <c r="F49" s="1696">
        <f>三系列D!AF49</f>
        <v>228042.6120510831</v>
      </c>
      <c r="G49" s="1696">
        <f>三系列D!AG49</f>
        <v>296726.84142183722</v>
      </c>
      <c r="H49" s="1696">
        <f>三系列D!AH49</f>
        <v>299895.79348463949</v>
      </c>
      <c r="I49" s="1696">
        <f>三系列D!AI49</f>
        <v>263887.63172024314</v>
      </c>
      <c r="J49" s="1696">
        <f>三系列D!AJ49</f>
        <v>293429.53040651028</v>
      </c>
      <c r="K49" s="1696">
        <f>三系列D!AK49</f>
        <v>317611.26070007076</v>
      </c>
      <c r="L49" s="1696">
        <f>三系列D!AL49</f>
        <v>311579.84311408264</v>
      </c>
      <c r="M49" s="1696">
        <f>三系列D!AM49</f>
        <v>303380.2709710449</v>
      </c>
      <c r="N49" s="1696">
        <f>三系列D!AN49</f>
        <v>358837.37843274703</v>
      </c>
      <c r="O49" s="1696">
        <f>三系列D!AO49</f>
        <v>640683.39411659644</v>
      </c>
      <c r="BK49" s="2515"/>
      <c r="BL49" s="2515"/>
      <c r="BM49" s="2515"/>
    </row>
    <row r="50" spans="1:65" ht="14.25" thickBot="1" x14ac:dyDescent="0.2">
      <c r="B50" s="427" t="s">
        <v>1278</v>
      </c>
      <c r="C50" s="1063" t="str">
        <f>三系列D!C50</f>
        <v>19．　（控除）総資本形成に係る消費税</v>
      </c>
      <c r="D50" s="1697">
        <f>三系列D!AD50</f>
        <v>116589.41144286582</v>
      </c>
      <c r="E50" s="1697">
        <f>三系列D!AE50</f>
        <v>113853.60275121729</v>
      </c>
      <c r="F50" s="1697">
        <f>三系列D!AF50</f>
        <v>121650.59951307674</v>
      </c>
      <c r="G50" s="1697">
        <f>三系列D!AG50</f>
        <v>178216.27963745187</v>
      </c>
      <c r="H50" s="1697">
        <f>三系列D!AH50</f>
        <v>213008.77596200746</v>
      </c>
      <c r="I50" s="1697">
        <f>三系列D!AI50</f>
        <v>204030.45824268978</v>
      </c>
      <c r="J50" s="1697">
        <f>三系列D!AJ50</f>
        <v>232863.65769327423</v>
      </c>
      <c r="K50" s="1697">
        <f>三系列D!AK50</f>
        <v>233021.14842489923</v>
      </c>
      <c r="L50" s="1697">
        <f>三系列D!AL50</f>
        <v>246114.16303485009</v>
      </c>
      <c r="M50" s="1697">
        <f>三系列D!AM50</f>
        <v>249528.9406487174</v>
      </c>
      <c r="N50" s="1697">
        <f>三系列D!AN50</f>
        <v>253335.17090027593</v>
      </c>
      <c r="O50" s="1697">
        <f>三系列D!AO50</f>
        <v>324673.90160979395</v>
      </c>
      <c r="BK50" s="2515"/>
      <c r="BL50" s="2515"/>
      <c r="BM50" s="2515"/>
    </row>
    <row r="51" spans="1:65" ht="24.75" thickBot="1" x14ac:dyDescent="0.2">
      <c r="B51" s="1062" t="s">
        <v>1144</v>
      </c>
      <c r="C51" s="1064" t="str">
        <f>三系列D!C51</f>
        <v>20．　県内総生産（市場価格表示）
　　　　　（17+18-19）</v>
      </c>
      <c r="D51" s="1698">
        <f>三系列D!AD51</f>
        <v>16632376.426320529</v>
      </c>
      <c r="E51" s="1698">
        <f>三系列D!AE51</f>
        <v>16604074.669466181</v>
      </c>
      <c r="F51" s="1698">
        <f>三系列D!AF51</f>
        <v>16963892.414847139</v>
      </c>
      <c r="G51" s="1698">
        <f>三系列D!AG51</f>
        <v>16949472.141479794</v>
      </c>
      <c r="H51" s="1698">
        <f>三系列D!AH51</f>
        <v>17515751.913550768</v>
      </c>
      <c r="I51" s="1698">
        <f>三系列D!AI51</f>
        <v>17638754.210979145</v>
      </c>
      <c r="J51" s="1699">
        <f>三系列D!AJ51</f>
        <v>17881395.423374616</v>
      </c>
      <c r="K51" s="1699">
        <f>三系列D!AK51</f>
        <v>18066949.372769244</v>
      </c>
      <c r="L51" s="1699">
        <f>三系列D!AL51</f>
        <v>17795889.60130316</v>
      </c>
      <c r="M51" s="1699">
        <f>三系列D!AM51</f>
        <v>17207293.86171224</v>
      </c>
      <c r="N51" s="1699">
        <f>三系列D!AN51</f>
        <v>17480154.621551663</v>
      </c>
      <c r="O51" s="1699">
        <f>三系列D!AO51</f>
        <v>18402789.664964996</v>
      </c>
      <c r="BK51" s="2515"/>
      <c r="BL51" s="2515"/>
      <c r="BM51" s="2515"/>
    </row>
    <row r="52" spans="1:65" ht="13.5" x14ac:dyDescent="0.15">
      <c r="A52" s="1439"/>
      <c r="B52" s="427" t="s">
        <v>1145</v>
      </c>
      <c r="C52" s="429" t="str">
        <f>三系列D!C52</f>
        <v>（参考）第１次産業</v>
      </c>
      <c r="D52" s="307">
        <f>三系列D!AD52</f>
        <v>135131.2828164729</v>
      </c>
      <c r="E52" s="307">
        <f>三系列D!AE52</f>
        <v>138663.23804400209</v>
      </c>
      <c r="F52" s="307">
        <f>三系列D!AF52</f>
        <v>129653.28608138071</v>
      </c>
      <c r="G52" s="307">
        <f>三系列D!AG52</f>
        <v>127084.37905129741</v>
      </c>
      <c r="H52" s="1438">
        <f>三系列D!AH52</f>
        <v>140245.56431724792</v>
      </c>
      <c r="I52" s="1438">
        <f>三系列D!AI52</f>
        <v>149001.58333617618</v>
      </c>
      <c r="J52" s="860">
        <f>三系列D!AJ52</f>
        <v>148919.75900886906</v>
      </c>
      <c r="K52" s="860">
        <f>三系列D!AK52</f>
        <v>132790.1071244973</v>
      </c>
      <c r="L52" s="860">
        <f>三系列D!AL52</f>
        <v>125850.06044216722</v>
      </c>
      <c r="M52" s="860">
        <f>三系列D!AM52</f>
        <v>120029.72264899182</v>
      </c>
      <c r="N52" s="860">
        <f>三系列D!AN52</f>
        <v>121930.04778490559</v>
      </c>
      <c r="O52" s="860">
        <f>三系列D!AO52</f>
        <v>132547.28962763105</v>
      </c>
      <c r="BK52" s="2515"/>
      <c r="BL52" s="2515"/>
      <c r="BM52" s="2515"/>
    </row>
    <row r="53" spans="1:65" ht="13.5" x14ac:dyDescent="0.15">
      <c r="A53" s="1439"/>
      <c r="B53" s="1062" t="s">
        <v>1146</v>
      </c>
      <c r="C53" s="429" t="str">
        <f>三系列D!C53</f>
        <v>（参考）第２次産業</v>
      </c>
      <c r="D53" s="307">
        <f>三系列D!AD53</f>
        <v>6824308.4295137674</v>
      </c>
      <c r="E53" s="307">
        <f>三系列D!AE53</f>
        <v>6836945.630769291</v>
      </c>
      <c r="F53" s="307">
        <f>三系列D!AF53</f>
        <v>7153805.8016740186</v>
      </c>
      <c r="G53" s="307">
        <f>三系列D!AG53</f>
        <v>7054457.4606627841</v>
      </c>
      <c r="H53" s="1438">
        <f>三系列D!AH53</f>
        <v>7377185.1249292018</v>
      </c>
      <c r="I53" s="1439">
        <f>三系列D!AI53</f>
        <v>7450566.6602073908</v>
      </c>
      <c r="J53" s="305">
        <f>三系列D!AJ53</f>
        <v>7520350.9460140597</v>
      </c>
      <c r="K53" s="305">
        <f>三系列D!AK53</f>
        <v>7723402.0581200402</v>
      </c>
      <c r="L53" s="305">
        <f>三系列D!AL53</f>
        <v>7513890.2973851133</v>
      </c>
      <c r="M53" s="305">
        <f>三系列D!AM53</f>
        <v>7488561.888418287</v>
      </c>
      <c r="N53" s="305">
        <f>三系列D!AN53</f>
        <v>7494188.8726613997</v>
      </c>
      <c r="O53" s="305">
        <f>三系列D!AO53</f>
        <v>7765669.9101066533</v>
      </c>
      <c r="BK53" s="2515"/>
      <c r="BL53" s="2515"/>
      <c r="BM53" s="2515"/>
    </row>
    <row r="54" spans="1:65" ht="13.5" x14ac:dyDescent="0.15">
      <c r="A54" s="1439"/>
      <c r="B54" s="427" t="s">
        <v>1147</v>
      </c>
      <c r="C54" s="429" t="str">
        <f>三系列D!C54</f>
        <v>（参考）第３次産業</v>
      </c>
      <c r="D54" s="307">
        <f>三系列D!AD54</f>
        <v>9585423.3554100972</v>
      </c>
      <c r="E54" s="307">
        <f>三系列D!AE54</f>
        <v>9536801.2310451437</v>
      </c>
      <c r="F54" s="307">
        <f>三系列D!AF54</f>
        <v>9574041.3145537321</v>
      </c>
      <c r="G54" s="307">
        <f>三系列D!AG54</f>
        <v>9649419.7399813272</v>
      </c>
      <c r="H54" s="1438">
        <f>三系列D!AH54</f>
        <v>9911434.2067816816</v>
      </c>
      <c r="I54" s="1439">
        <f>三系列D!AI54</f>
        <v>9979328.7939580176</v>
      </c>
      <c r="J54" s="305">
        <f>三系列D!AJ54</f>
        <v>10151558.845638454</v>
      </c>
      <c r="K54" s="305">
        <f>三系列D!AK54</f>
        <v>10126167.095249541</v>
      </c>
      <c r="L54" s="305">
        <f>三系列D!AL54</f>
        <v>10090683.563396642</v>
      </c>
      <c r="M54" s="305">
        <f>三系列D!AM54</f>
        <v>9544850.9203226324</v>
      </c>
      <c r="N54" s="305">
        <f>三系列D!AN54</f>
        <v>9758533.4935728814</v>
      </c>
      <c r="O54" s="305">
        <f>三系列D!AO54</f>
        <v>10188562.972723907</v>
      </c>
      <c r="BK54" s="2515"/>
      <c r="BL54" s="2515"/>
      <c r="BM54" s="2515"/>
    </row>
    <row r="55" spans="1:65" ht="13.5" x14ac:dyDescent="0.15">
      <c r="A55" s="1439"/>
      <c r="B55" s="1062"/>
      <c r="C55" s="429"/>
      <c r="D55" s="307"/>
      <c r="E55" s="307"/>
      <c r="F55" s="307"/>
      <c r="G55" s="307"/>
      <c r="H55" s="1438"/>
      <c r="I55" s="1439"/>
      <c r="BK55" s="2515"/>
      <c r="BL55" s="2515"/>
      <c r="BM55" s="2515"/>
    </row>
    <row r="56" spans="1:65" ht="13.5" x14ac:dyDescent="0.15">
      <c r="A56" s="1439"/>
      <c r="B56" s="1062"/>
      <c r="C56" s="429"/>
      <c r="D56" s="307"/>
      <c r="E56" s="307"/>
      <c r="F56" s="307"/>
      <c r="G56" s="307"/>
      <c r="H56" s="1438"/>
      <c r="I56" s="1439"/>
      <c r="BK56" s="2515"/>
      <c r="BL56" s="2515"/>
      <c r="BM56" s="2515"/>
    </row>
    <row r="57" spans="1:65" x14ac:dyDescent="0.2">
      <c r="A57" s="1439"/>
      <c r="B57" s="1062"/>
      <c r="C57" s="429"/>
      <c r="D57" s="307"/>
      <c r="E57" s="307"/>
      <c r="F57" s="307"/>
      <c r="G57" s="307"/>
      <c r="H57" s="1438"/>
      <c r="I57" s="1439"/>
    </row>
    <row r="58" spans="1:65" x14ac:dyDescent="0.2">
      <c r="A58" s="1439"/>
      <c r="B58" s="1062"/>
      <c r="C58" s="429"/>
      <c r="D58" s="307"/>
      <c r="E58" s="307"/>
      <c r="F58" s="307"/>
      <c r="G58" s="307"/>
      <c r="H58" s="1438"/>
      <c r="I58" s="1439"/>
    </row>
    <row r="59" spans="1:65" x14ac:dyDescent="0.2">
      <c r="A59" s="1439"/>
      <c r="B59" s="1062"/>
      <c r="C59" s="429"/>
      <c r="D59" s="307"/>
      <c r="E59" s="307"/>
      <c r="F59" s="307"/>
      <c r="G59" s="307"/>
      <c r="H59" s="1438"/>
      <c r="I59" s="1439"/>
    </row>
    <row r="60" spans="1:65" x14ac:dyDescent="0.2">
      <c r="A60" s="1439"/>
      <c r="B60" s="1062"/>
      <c r="C60" s="429"/>
      <c r="D60" s="307"/>
      <c r="E60" s="307"/>
      <c r="F60" s="307"/>
      <c r="G60" s="307"/>
      <c r="H60" s="1438"/>
      <c r="I60" s="1439"/>
    </row>
    <row r="61" spans="1:65" x14ac:dyDescent="0.2">
      <c r="A61" s="1439"/>
      <c r="B61" s="1062"/>
      <c r="C61" s="429"/>
      <c r="D61" s="307"/>
      <c r="E61" s="307"/>
      <c r="F61" s="307"/>
      <c r="G61" s="307"/>
      <c r="H61" s="1438"/>
      <c r="I61" s="1439"/>
    </row>
    <row r="62" spans="1:65" x14ac:dyDescent="0.2">
      <c r="A62" s="1439"/>
      <c r="B62" s="425"/>
      <c r="C62" s="429"/>
      <c r="D62" s="644"/>
      <c r="E62" s="1439"/>
      <c r="F62" s="1439"/>
      <c r="G62" s="1439"/>
      <c r="H62" s="1439"/>
      <c r="I62" s="1439"/>
    </row>
    <row r="64" spans="1:65" ht="18.75" x14ac:dyDescent="0.2">
      <c r="B64" s="424" t="s">
        <v>2066</v>
      </c>
      <c r="C64" s="1067" t="str">
        <f>三系列D!C64</f>
        <v>生産実質　平成23暦年連鎖価格</v>
      </c>
      <c r="D64" s="2524" t="s">
        <v>2067</v>
      </c>
    </row>
    <row r="65" spans="2:15" x14ac:dyDescent="0.2">
      <c r="B65" s="427" t="s">
        <v>2064</v>
      </c>
      <c r="C65" s="1058" t="str">
        <f>三系列D!C65</f>
        <v>1．農林水産業</v>
      </c>
      <c r="D65" s="1726">
        <f>三系列D!AD65</f>
        <v>155828.28929555189</v>
      </c>
      <c r="E65" s="1726">
        <f>三系列D!AE65</f>
        <v>153645.43414053807</v>
      </c>
      <c r="F65" s="1726">
        <f>三系列D!AF65</f>
        <v>148793.37595043104</v>
      </c>
      <c r="G65" s="1726">
        <f>三系列D!AG65</f>
        <v>144201.69137975507</v>
      </c>
      <c r="H65" s="1726">
        <f>三系列D!AH65</f>
        <v>138118.60601151187</v>
      </c>
      <c r="I65" s="1726">
        <f>三系列D!AI65</f>
        <v>121752.98298053582</v>
      </c>
      <c r="J65" s="1726">
        <f>三系列D!AJ65</f>
        <v>118079.12639087213</v>
      </c>
      <c r="K65" s="1726">
        <f>三系列D!AK65</f>
        <v>110666.75909180482</v>
      </c>
      <c r="L65" s="1726">
        <f>三系列D!AL65</f>
        <v>108432.72545406564</v>
      </c>
      <c r="M65" s="1726">
        <f>三系列D!AM65</f>
        <v>98172.279063051494</v>
      </c>
      <c r="N65" s="1726">
        <f>三系列D!AN65</f>
        <v>112420.8971364215</v>
      </c>
      <c r="O65" s="1726">
        <f>三系列D!AO65</f>
        <v>123174.48393122962</v>
      </c>
    </row>
    <row r="66" spans="2:15" x14ac:dyDescent="0.2">
      <c r="B66" s="427" t="s">
        <v>445</v>
      </c>
      <c r="C66" s="422" t="str">
        <f>三系列D!C66</f>
        <v>　(1)農業</v>
      </c>
      <c r="D66" s="1727">
        <f>三系列D!AD66</f>
        <v>114608.46519659301</v>
      </c>
      <c r="E66" s="1727">
        <f>三系列D!AE66</f>
        <v>105533.094675129</v>
      </c>
      <c r="F66" s="1727">
        <f>三系列D!AF66</f>
        <v>107312.37054844116</v>
      </c>
      <c r="G66" s="1727">
        <f>三系列D!AG66</f>
        <v>103984.94277840143</v>
      </c>
      <c r="H66" s="1727">
        <f>三系列D!AH66</f>
        <v>95700.516725438982</v>
      </c>
      <c r="I66" s="1727">
        <f>三系列D!AI66</f>
        <v>85673.304884915473</v>
      </c>
      <c r="J66" s="1727">
        <f>三系列D!AJ66</f>
        <v>86822.345467823485</v>
      </c>
      <c r="K66" s="1727">
        <f>三系列D!AK66</f>
        <v>77108.93681707776</v>
      </c>
      <c r="L66" s="1727">
        <f>三系列D!AL66</f>
        <v>78299.226554827444</v>
      </c>
      <c r="M66" s="1727">
        <f>三系列D!AM66</f>
        <v>72867.874175208242</v>
      </c>
      <c r="N66" s="1727">
        <f>三系列D!AN66</f>
        <v>84681.064490819947</v>
      </c>
      <c r="O66" s="1727">
        <f>三系列D!AO66</f>
        <v>97899.355715206475</v>
      </c>
    </row>
    <row r="67" spans="2:15" x14ac:dyDescent="0.2">
      <c r="B67" s="427" t="s">
        <v>446</v>
      </c>
      <c r="C67" s="422" t="str">
        <f>三系列D!C67</f>
        <v>　(2)林業</v>
      </c>
      <c r="D67" s="1727">
        <f>三系列D!AD67</f>
        <v>8837.0702876140222</v>
      </c>
      <c r="E67" s="1727">
        <f>三系列D!AE67</f>
        <v>7914.8678920091179</v>
      </c>
      <c r="F67" s="1727">
        <f>三系列D!AF67</f>
        <v>6586.1816850171108</v>
      </c>
      <c r="G67" s="1727">
        <f>三系列D!AG67</f>
        <v>7155.0388819923646</v>
      </c>
      <c r="H67" s="1727">
        <f>三系列D!AH67</f>
        <v>7979.1093336914892</v>
      </c>
      <c r="I67" s="1727">
        <f>三系列D!AI67</f>
        <v>7788.8172753834988</v>
      </c>
      <c r="J67" s="1727">
        <f>三系列D!AJ67</f>
        <v>7587.5461840231783</v>
      </c>
      <c r="K67" s="1727">
        <f>三系列D!AK67</f>
        <v>7549.8771007123432</v>
      </c>
      <c r="L67" s="1727">
        <f>三系列D!AL67</f>
        <v>7844.9241702144027</v>
      </c>
      <c r="M67" s="1727">
        <f>三系列D!AM67</f>
        <v>7734.3368955754459</v>
      </c>
      <c r="N67" s="1727">
        <f>三系列D!AN67</f>
        <v>7230.1189793232388</v>
      </c>
      <c r="O67" s="1727">
        <f>三系列D!AO67</f>
        <v>8529.0928338001722</v>
      </c>
    </row>
    <row r="68" spans="2:15" x14ac:dyDescent="0.2">
      <c r="B68" s="427" t="s">
        <v>447</v>
      </c>
      <c r="C68" s="422" t="str">
        <f>三系列D!C68</f>
        <v>　(3)水産業</v>
      </c>
      <c r="D68" s="1727">
        <f>三系列D!AD68</f>
        <v>33969.578327081254</v>
      </c>
      <c r="E68" s="1727">
        <f>三系列D!AE68</f>
        <v>41869.516672476879</v>
      </c>
      <c r="F68" s="1727">
        <f>三系列D!AF68</f>
        <v>35515.280593144569</v>
      </c>
      <c r="G68" s="1727">
        <f>三系列D!AG68</f>
        <v>33336.648229741899</v>
      </c>
      <c r="H68" s="1727">
        <f>三系列D!AH68</f>
        <v>34438.979952381429</v>
      </c>
      <c r="I68" s="1727">
        <f>三系列D!AI68</f>
        <v>28291.905416714839</v>
      </c>
      <c r="J68" s="1727">
        <f>三系列D!AJ68</f>
        <v>23616.438688000631</v>
      </c>
      <c r="K68" s="1727">
        <f>三系列D!AK68</f>
        <v>25319.558540639067</v>
      </c>
      <c r="L68" s="1727">
        <f>三系列D!AL68</f>
        <v>21724.401729133973</v>
      </c>
      <c r="M68" s="1727">
        <f>三系列D!AM68</f>
        <v>17382.437655638809</v>
      </c>
      <c r="N68" s="1727">
        <f>三系列D!AN68</f>
        <v>20174.601497395532</v>
      </c>
      <c r="O68" s="1727">
        <f>三系列D!AO68</f>
        <v>17572.060117443583</v>
      </c>
    </row>
    <row r="69" spans="2:15" x14ac:dyDescent="0.2">
      <c r="B69" s="427" t="s">
        <v>448</v>
      </c>
      <c r="C69" s="422" t="str">
        <f>三系列D!C69</f>
        <v>２．鉱        業</v>
      </c>
      <c r="D69" s="1727">
        <f>三系列D!AD69</f>
        <v>10351.956215742217</v>
      </c>
      <c r="E69" s="1727">
        <f>三系列D!AE69</f>
        <v>8811.6381867986202</v>
      </c>
      <c r="F69" s="1727">
        <f>三系列D!AF69</f>
        <v>8981.5381043677789</v>
      </c>
      <c r="G69" s="1727">
        <f>三系列D!AG69</f>
        <v>8151.8033000373707</v>
      </c>
      <c r="H69" s="1727">
        <f>三系列D!AH69</f>
        <v>9646.2598243556167</v>
      </c>
      <c r="I69" s="1727">
        <f>三系列D!AI69</f>
        <v>10231.316567338072</v>
      </c>
      <c r="J69" s="1727">
        <f>三系列D!AJ69</f>
        <v>10469.20527611947</v>
      </c>
      <c r="K69" s="1727">
        <f>三系列D!AK69</f>
        <v>9766.5435472795616</v>
      </c>
      <c r="L69" s="1727">
        <f>三系列D!AL69</f>
        <v>9551.249923854386</v>
      </c>
      <c r="M69" s="1727">
        <f>三系列D!AM69</f>
        <v>9103.8766081182566</v>
      </c>
      <c r="N69" s="1727">
        <f>三系列D!AN69</f>
        <v>7511.0347407425952</v>
      </c>
      <c r="O69" s="1727">
        <f>三系列D!AO69</f>
        <v>6010.9724266237672</v>
      </c>
    </row>
    <row r="70" spans="2:15" x14ac:dyDescent="0.2">
      <c r="B70" s="427" t="s">
        <v>449</v>
      </c>
      <c r="C70" s="422" t="str">
        <f>三系列D!C70</f>
        <v>３．製   造   業</v>
      </c>
      <c r="D70" s="1727">
        <f>三系列D!AD70</f>
        <v>6452751.8418662287</v>
      </c>
      <c r="E70" s="1727">
        <f>三系列D!AE70</f>
        <v>6535381.0396117913</v>
      </c>
      <c r="F70" s="1727">
        <f>三系列D!AF70</f>
        <v>6756850.5050491681</v>
      </c>
      <c r="G70" s="1727">
        <f>三系列D!AG70</f>
        <v>6561816.9319729311</v>
      </c>
      <c r="H70" s="1727">
        <f>三系列D!AH70</f>
        <v>6603941.6753136683</v>
      </c>
      <c r="I70" s="1727">
        <f>三系列D!AI70</f>
        <v>6760571.7274898887</v>
      </c>
      <c r="J70" s="1727">
        <f>三系列D!AJ70</f>
        <v>6944496.7827499304</v>
      </c>
      <c r="K70" s="1727">
        <f>三系列D!AK70</f>
        <v>7272959.2889422569</v>
      </c>
      <c r="L70" s="1727">
        <f>三系列D!AL70</f>
        <v>7020006.0011595823</v>
      </c>
      <c r="M70" s="1727">
        <f>三系列D!AM70</f>
        <v>6828740.7413957138</v>
      </c>
      <c r="N70" s="1727">
        <f>三系列D!AN70</f>
        <v>7147085.26697597</v>
      </c>
      <c r="O70" s="1727">
        <f>三系列D!AO70</f>
        <v>7418926.7587951887</v>
      </c>
    </row>
    <row r="71" spans="2:15" x14ac:dyDescent="0.2">
      <c r="B71" s="427" t="s">
        <v>450</v>
      </c>
      <c r="C71" s="422" t="str">
        <f>三系列D!C71</f>
        <v>　(1)　食　料　品</v>
      </c>
      <c r="D71" s="1727">
        <f>三系列D!AD71</f>
        <v>1196338.9117708991</v>
      </c>
      <c r="E71" s="1727">
        <f>三系列D!AE71</f>
        <v>1189321.0767205285</v>
      </c>
      <c r="F71" s="1727">
        <f>三系列D!AF71</f>
        <v>1195347.6584877691</v>
      </c>
      <c r="G71" s="1727">
        <f>三系列D!AG71</f>
        <v>1168231.3157117539</v>
      </c>
      <c r="H71" s="1727">
        <f>三系列D!AH71</f>
        <v>1119238.479037297</v>
      </c>
      <c r="I71" s="1727">
        <f>三系列D!AI71</f>
        <v>1118907.3111990502</v>
      </c>
      <c r="J71" s="1727">
        <f>三系列D!AJ71</f>
        <v>1031840.6697647676</v>
      </c>
      <c r="K71" s="1727">
        <f>三系列D!AK71</f>
        <v>999781.02576313692</v>
      </c>
      <c r="L71" s="1727">
        <f>三系列D!AL71</f>
        <v>1038555.7787855766</v>
      </c>
      <c r="M71" s="1727">
        <f>三系列D!AM71</f>
        <v>1007244.0862069307</v>
      </c>
      <c r="N71" s="1727">
        <f>三系列D!AN71</f>
        <v>1018627.074452468</v>
      </c>
      <c r="O71" s="1727">
        <f>三系列D!AO71</f>
        <v>1097655.7689954627</v>
      </c>
    </row>
    <row r="72" spans="2:15" x14ac:dyDescent="0.2">
      <c r="B72" s="427" t="s">
        <v>451</v>
      </c>
      <c r="C72" s="422" t="str">
        <f>三系列D!C72</f>
        <v>　(2)　繊　維　製　品</v>
      </c>
      <c r="D72" s="1727">
        <f>三系列D!AD72</f>
        <v>49763.567652976475</v>
      </c>
      <c r="E72" s="1727">
        <f>三系列D!AE72</f>
        <v>47918.648022046378</v>
      </c>
      <c r="F72" s="1727">
        <f>三系列D!AF72</f>
        <v>47958.887299393122</v>
      </c>
      <c r="G72" s="1727">
        <f>三系列D!AG72</f>
        <v>48718.109200151361</v>
      </c>
      <c r="H72" s="1727">
        <f>三系列D!AH72</f>
        <v>49098.70480214744</v>
      </c>
      <c r="I72" s="1727">
        <f>三系列D!AI72</f>
        <v>41476.874169087794</v>
      </c>
      <c r="J72" s="1727">
        <f>三系列D!AJ72</f>
        <v>50337.251400502813</v>
      </c>
      <c r="K72" s="1727">
        <f>三系列D!AK72</f>
        <v>53644.054511183909</v>
      </c>
      <c r="L72" s="1727">
        <f>三系列D!AL72</f>
        <v>49454.426365368017</v>
      </c>
      <c r="M72" s="1727">
        <f>三系列D!AM72</f>
        <v>48394.858905229266</v>
      </c>
      <c r="N72" s="1727">
        <f>三系列D!AN72</f>
        <v>51831.523673590396</v>
      </c>
      <c r="O72" s="1727">
        <f>三系列D!AO72</f>
        <v>50804.670727005556</v>
      </c>
    </row>
    <row r="73" spans="2:15" x14ac:dyDescent="0.2">
      <c r="B73" s="427" t="s">
        <v>452</v>
      </c>
      <c r="C73" s="422" t="str">
        <f>三系列D!C73</f>
        <v>　(3)　パルプ･紙・紙加工品</v>
      </c>
      <c r="D73" s="1727">
        <f>三系列D!AD73</f>
        <v>254100.99733895375</v>
      </c>
      <c r="E73" s="1727">
        <f>三系列D!AE73</f>
        <v>221029.82233750811</v>
      </c>
      <c r="F73" s="1727">
        <f>三系列D!AF73</f>
        <v>213017.96364950776</v>
      </c>
      <c r="G73" s="1727">
        <f>三系列D!AG73</f>
        <v>222268.59204756538</v>
      </c>
      <c r="H73" s="1727">
        <f>三系列D!AH73</f>
        <v>263685.80893646122</v>
      </c>
      <c r="I73" s="1727">
        <f>三系列D!AI73</f>
        <v>262622.09286824131</v>
      </c>
      <c r="J73" s="1727">
        <f>三系列D!AJ73</f>
        <v>279324.2351211416</v>
      </c>
      <c r="K73" s="1727">
        <f>三系列D!AK73</f>
        <v>285943.87400785217</v>
      </c>
      <c r="L73" s="1727">
        <f>三系列D!AL73</f>
        <v>264935.88149256358</v>
      </c>
      <c r="M73" s="1727">
        <f>三系列D!AM73</f>
        <v>256850.62736832019</v>
      </c>
      <c r="N73" s="1727">
        <f>三系列D!AN73</f>
        <v>265303.1639293803</v>
      </c>
      <c r="O73" s="1727">
        <f>三系列D!AO73</f>
        <v>207525.63353438507</v>
      </c>
    </row>
    <row r="74" spans="2:15" x14ac:dyDescent="0.2">
      <c r="B74" s="427" t="s">
        <v>439</v>
      </c>
      <c r="C74" s="422" t="str">
        <f>三系列D!C74</f>
        <v>　(4)　化　　学</v>
      </c>
      <c r="D74" s="1727">
        <f>三系列D!AD74</f>
        <v>694906.38019541756</v>
      </c>
      <c r="E74" s="1727">
        <f>三系列D!AE74</f>
        <v>698565.76583720208</v>
      </c>
      <c r="F74" s="1727">
        <f>三系列D!AF74</f>
        <v>725459.1148802957</v>
      </c>
      <c r="G74" s="1727">
        <f>三系列D!AG74</f>
        <v>680547.44567245361</v>
      </c>
      <c r="H74" s="1727">
        <f>三系列D!AH74</f>
        <v>770664.91242826893</v>
      </c>
      <c r="I74" s="1727">
        <f>三系列D!AI74</f>
        <v>877650.25642304914</v>
      </c>
      <c r="J74" s="1727">
        <f>三系列D!AJ74</f>
        <v>937947.47409782442</v>
      </c>
      <c r="K74" s="1727">
        <f>三系列D!AK74</f>
        <v>919591.60499891441</v>
      </c>
      <c r="L74" s="1727">
        <f>三系列D!AL74</f>
        <v>900056.72299799859</v>
      </c>
      <c r="M74" s="1727">
        <f>三系列D!AM74</f>
        <v>875262.81121478719</v>
      </c>
      <c r="N74" s="1727">
        <f>三系列D!AN74</f>
        <v>856670.39046771475</v>
      </c>
      <c r="O74" s="1727">
        <f>三系列D!AO74</f>
        <v>1114309.7613511248</v>
      </c>
    </row>
    <row r="75" spans="2:15" x14ac:dyDescent="0.2">
      <c r="B75" s="427" t="s">
        <v>491</v>
      </c>
      <c r="C75" s="422" t="str">
        <f>三系列D!C75</f>
        <v>　(5)　石油･石炭製品</v>
      </c>
      <c r="D75" s="1727">
        <f>三系列D!AD75</f>
        <v>10516.669026086785</v>
      </c>
      <c r="E75" s="1727">
        <f>三系列D!AE75</f>
        <v>9053.053608881899</v>
      </c>
      <c r="F75" s="1727">
        <f>三系列D!AF75</f>
        <v>10444.251471608097</v>
      </c>
      <c r="G75" s="1727">
        <f>三系列D!AG75</f>
        <v>8517.0907933726121</v>
      </c>
      <c r="H75" s="1727">
        <f>三系列D!AH75</f>
        <v>9353.2017148367595</v>
      </c>
      <c r="I75" s="1727">
        <f>三系列D!AI75</f>
        <v>7369.3994189569939</v>
      </c>
      <c r="J75" s="1727">
        <f>三系列D!AJ75</f>
        <v>7213.9768763025877</v>
      </c>
      <c r="K75" s="1727">
        <f>三系列D!AK75</f>
        <v>8094.8679255056504</v>
      </c>
      <c r="L75" s="1727">
        <f>三系列D!AL75</f>
        <v>7264.7445979891336</v>
      </c>
      <c r="M75" s="1727">
        <f>三系列D!AM75</f>
        <v>6080.9447865360162</v>
      </c>
      <c r="N75" s="1727">
        <f>三系列D!AN75</f>
        <v>5319.9579177186388</v>
      </c>
      <c r="O75" s="1727">
        <f>三系列D!AO75</f>
        <v>11088.218878359676</v>
      </c>
    </row>
    <row r="76" spans="2:15" x14ac:dyDescent="0.2">
      <c r="B76" s="427" t="s">
        <v>490</v>
      </c>
      <c r="C76" s="422" t="str">
        <f>三系列D!C76</f>
        <v>　(6)　窯業･土石製品</v>
      </c>
      <c r="D76" s="1727">
        <f>三系列D!AD76</f>
        <v>79703.192283317941</v>
      </c>
      <c r="E76" s="1727">
        <f>三系列D!AE76</f>
        <v>80078.038215379056</v>
      </c>
      <c r="F76" s="1727">
        <f>三系列D!AF76</f>
        <v>102826.69453337548</v>
      </c>
      <c r="G76" s="1727">
        <f>三系列D!AG76</f>
        <v>83297.205772340414</v>
      </c>
      <c r="H76" s="1727">
        <f>三系列D!AH76</f>
        <v>83108.105662528178</v>
      </c>
      <c r="I76" s="1727">
        <f>三系列D!AI76</f>
        <v>64944.281579118273</v>
      </c>
      <c r="J76" s="1727">
        <f>三系列D!AJ76</f>
        <v>77827.479466678182</v>
      </c>
      <c r="K76" s="1727">
        <f>三系列D!AK76</f>
        <v>57250.285817676457</v>
      </c>
      <c r="L76" s="1727">
        <f>三系列D!AL76</f>
        <v>57944.086860864132</v>
      </c>
      <c r="M76" s="1727">
        <f>三系列D!AM76</f>
        <v>67095.525878271612</v>
      </c>
      <c r="N76" s="1727">
        <f>三系列D!AN76</f>
        <v>77611.370671793964</v>
      </c>
      <c r="O76" s="1727">
        <f>三系列D!AO76</f>
        <v>89817.045163981878</v>
      </c>
    </row>
    <row r="77" spans="2:15" x14ac:dyDescent="0.2">
      <c r="B77" s="427" t="s">
        <v>453</v>
      </c>
      <c r="C77" s="422" t="str">
        <f>三系列D!C77</f>
        <v>　(7)　一　次　金　属</v>
      </c>
      <c r="D77" s="1727">
        <f>三系列D!AD77</f>
        <v>175781.90846913986</v>
      </c>
      <c r="E77" s="1727">
        <f>三系列D!AE77</f>
        <v>167737.19196053527</v>
      </c>
      <c r="F77" s="1727">
        <f>三系列D!AF77</f>
        <v>183127.32483694731</v>
      </c>
      <c r="G77" s="1727">
        <f>三系列D!AG77</f>
        <v>189535.98232691741</v>
      </c>
      <c r="H77" s="1727">
        <f>三系列D!AH77</f>
        <v>161895.0835616258</v>
      </c>
      <c r="I77" s="1727">
        <f>三系列D!AI77</f>
        <v>199730.12543051547</v>
      </c>
      <c r="J77" s="1727">
        <f>三系列D!AJ77</f>
        <v>164800.26407090804</v>
      </c>
      <c r="K77" s="1727">
        <f>三系列D!AK77</f>
        <v>151682.09599348583</v>
      </c>
      <c r="L77" s="1727">
        <f>三系列D!AL77</f>
        <v>142500.18885336278</v>
      </c>
      <c r="M77" s="1727">
        <f>三系列D!AM77</f>
        <v>169893.25576048094</v>
      </c>
      <c r="N77" s="1727">
        <f>三系列D!AN77</f>
        <v>186598.40356880618</v>
      </c>
      <c r="O77" s="1727">
        <f>三系列D!AO77</f>
        <v>134511.03768958585</v>
      </c>
    </row>
    <row r="78" spans="2:15" x14ac:dyDescent="0.2">
      <c r="B78" s="427" t="s">
        <v>454</v>
      </c>
      <c r="C78" s="422" t="str">
        <f>三系列D!C78</f>
        <v>　(8)　金　属　製　品</v>
      </c>
      <c r="D78" s="1727">
        <f>三系列D!AD78</f>
        <v>221596.25589199679</v>
      </c>
      <c r="E78" s="1727">
        <f>三系列D!AE78</f>
        <v>208714.14674075326</v>
      </c>
      <c r="F78" s="1727">
        <f>三系列D!AF78</f>
        <v>216498.51046890343</v>
      </c>
      <c r="G78" s="1727">
        <f>三系列D!AG78</f>
        <v>220359.68550488228</v>
      </c>
      <c r="H78" s="1727">
        <f>三系列D!AH78</f>
        <v>226568.85693060345</v>
      </c>
      <c r="I78" s="1727">
        <f>三系列D!AI78</f>
        <v>203454.7961999386</v>
      </c>
      <c r="J78" s="1727">
        <f>三系列D!AJ78</f>
        <v>207968.33080109998</v>
      </c>
      <c r="K78" s="1727">
        <f>三系列D!AK78</f>
        <v>229922.92803438308</v>
      </c>
      <c r="L78" s="1727">
        <f>三系列D!AL78</f>
        <v>204380.72247302509</v>
      </c>
      <c r="M78" s="1727">
        <f>三系列D!AM78</f>
        <v>205044.46414326484</v>
      </c>
      <c r="N78" s="1727">
        <f>三系列D!AN78</f>
        <v>228188.42698047269</v>
      </c>
      <c r="O78" s="1727">
        <f>三系列D!AO78</f>
        <v>226419.00823980765</v>
      </c>
    </row>
    <row r="79" spans="2:15" x14ac:dyDescent="0.2">
      <c r="B79" s="427" t="s">
        <v>455</v>
      </c>
      <c r="C79" s="422" t="str">
        <f>三系列D!C79</f>
        <v>　(9)　はん用・生産用・業務用機械</v>
      </c>
      <c r="D79" s="1727">
        <f>三系列D!AD79</f>
        <v>646747.01403826044</v>
      </c>
      <c r="E79" s="1727">
        <f>三系列D!AE79</f>
        <v>564319.44681803999</v>
      </c>
      <c r="F79" s="1727">
        <f>三系列D!AF79</f>
        <v>617728.91336666397</v>
      </c>
      <c r="G79" s="1727">
        <f>三系列D!AG79</f>
        <v>636724.84057192097</v>
      </c>
      <c r="H79" s="1727">
        <f>三系列D!AH79</f>
        <v>693397.56333808671</v>
      </c>
      <c r="I79" s="1727">
        <f>三系列D!AI79</f>
        <v>573341.90344628238</v>
      </c>
      <c r="J79" s="1727">
        <f>三系列D!AJ79</f>
        <v>625403.16751632304</v>
      </c>
      <c r="K79" s="1727">
        <f>三系列D!AK79</f>
        <v>702627.40823173325</v>
      </c>
      <c r="L79" s="1727">
        <f>三系列D!AL79</f>
        <v>591713.49624295195</v>
      </c>
      <c r="M79" s="1727">
        <f>三系列D!AM79</f>
        <v>522612.81109666871</v>
      </c>
      <c r="N79" s="1727">
        <f>三系列D!AN79</f>
        <v>591773.73777959414</v>
      </c>
      <c r="O79" s="1727">
        <f>三系列D!AO79</f>
        <v>632203.65430234361</v>
      </c>
    </row>
    <row r="80" spans="2:15" x14ac:dyDescent="0.2">
      <c r="B80" s="427" t="s">
        <v>456</v>
      </c>
      <c r="C80" s="422" t="str">
        <f>三系列D!C80</f>
        <v>　(10) 電子部品・デバイス</v>
      </c>
      <c r="D80" s="1727">
        <f>三系列D!AD80</f>
        <v>103081.11653104443</v>
      </c>
      <c r="E80" s="1727">
        <f>三系列D!AE80</f>
        <v>110192.74520281301</v>
      </c>
      <c r="F80" s="1727">
        <f>三系列D!AF80</f>
        <v>86266.134571697519</v>
      </c>
      <c r="G80" s="1727">
        <f>三系列D!AG80</f>
        <v>107360.63783663941</v>
      </c>
      <c r="H80" s="1727">
        <f>三系列D!AH80</f>
        <v>132523.95973766415</v>
      </c>
      <c r="I80" s="1727">
        <f>三系列D!AI80</f>
        <v>132816.44697343602</v>
      </c>
      <c r="J80" s="1727">
        <f>三系列D!AJ80</f>
        <v>140173.94877456172</v>
      </c>
      <c r="K80" s="1727">
        <f>三系列D!AK80</f>
        <v>153881.01354242497</v>
      </c>
      <c r="L80" s="1727">
        <f>三系列D!AL80</f>
        <v>166229.05800987122</v>
      </c>
      <c r="M80" s="1727">
        <f>三系列D!AM80</f>
        <v>169733.01479665129</v>
      </c>
      <c r="N80" s="1727">
        <f>三系列D!AN80</f>
        <v>219576.18445100429</v>
      </c>
      <c r="O80" s="1727">
        <f>三系列D!AO80</f>
        <v>197876.42639177173</v>
      </c>
    </row>
    <row r="81" spans="2:15" x14ac:dyDescent="0.2">
      <c r="B81" s="427" t="s">
        <v>457</v>
      </c>
      <c r="C81" s="422" t="str">
        <f>三系列D!C81</f>
        <v>　(11) 電　気　機　械</v>
      </c>
      <c r="D81" s="1727">
        <f>三系列D!AD81</f>
        <v>502729.9172598006</v>
      </c>
      <c r="E81" s="1727">
        <f>三系列D!AE81</f>
        <v>624021.45603439107</v>
      </c>
      <c r="F81" s="1727">
        <f>三系列D!AF81</f>
        <v>680083.67025552038</v>
      </c>
      <c r="G81" s="1727">
        <f>三系列D!AG81</f>
        <v>737316.77161761792</v>
      </c>
      <c r="H81" s="1727">
        <f>三系列D!AH81</f>
        <v>697777.16008146363</v>
      </c>
      <c r="I81" s="1727">
        <f>三系列D!AI81</f>
        <v>799580.47663889092</v>
      </c>
      <c r="J81" s="1727">
        <f>三系列D!AJ81</f>
        <v>866314.10916065739</v>
      </c>
      <c r="K81" s="1727">
        <f>三系列D!AK81</f>
        <v>999927.95533143939</v>
      </c>
      <c r="L81" s="1727">
        <f>三系列D!AL81</f>
        <v>976874.40246258024</v>
      </c>
      <c r="M81" s="1727">
        <f>三系列D!AM81</f>
        <v>892539.24980810937</v>
      </c>
      <c r="N81" s="1727">
        <f>三系列D!AN81</f>
        <v>1007311.7373893526</v>
      </c>
      <c r="O81" s="1727">
        <f>三系列D!AO81</f>
        <v>994744.98144047428</v>
      </c>
    </row>
    <row r="82" spans="2:15" x14ac:dyDescent="0.2">
      <c r="B82" s="427" t="s">
        <v>458</v>
      </c>
      <c r="C82" s="422" t="str">
        <f>三系列D!C82</f>
        <v>　(12) 情報・通信機器</v>
      </c>
      <c r="D82" s="1727">
        <f>三系列D!AD82</f>
        <v>209189.78435520976</v>
      </c>
      <c r="E82" s="1727">
        <f>三系列D!AE82</f>
        <v>145793.17204220753</v>
      </c>
      <c r="F82" s="1727">
        <f>三系列D!AF82</f>
        <v>162290.27259427891</v>
      </c>
      <c r="G82" s="1727">
        <f>三系列D!AG82</f>
        <v>185895.22886436735</v>
      </c>
      <c r="H82" s="1727">
        <f>三系列D!AH82</f>
        <v>151011.32340182684</v>
      </c>
      <c r="I82" s="1727">
        <f>三系列D!AI82</f>
        <v>113745.77400430923</v>
      </c>
      <c r="J82" s="1727">
        <f>三系列D!AJ82</f>
        <v>101195.15139307665</v>
      </c>
      <c r="K82" s="1727">
        <f>三系列D!AK82</f>
        <v>127190.02601459826</v>
      </c>
      <c r="L82" s="1727">
        <f>三系列D!AL82</f>
        <v>85136.013292803575</v>
      </c>
      <c r="M82" s="1727">
        <f>三系列D!AM82</f>
        <v>78717.880367844336</v>
      </c>
      <c r="N82" s="1727">
        <f>三系列D!AN82</f>
        <v>100574.99346310072</v>
      </c>
      <c r="O82" s="1727">
        <f>三系列D!AO82</f>
        <v>111802.63456164734</v>
      </c>
    </row>
    <row r="83" spans="2:15" x14ac:dyDescent="0.2">
      <c r="B83" s="427" t="s">
        <v>459</v>
      </c>
      <c r="C83" s="422" t="str">
        <f>三系列D!C83</f>
        <v>　(13) 輸　送　用　機　械</v>
      </c>
      <c r="D83" s="1727">
        <f>三系列D!AD83</f>
        <v>1701611.42927364</v>
      </c>
      <c r="E83" s="1727">
        <f>三系列D!AE83</f>
        <v>1868841.2804654662</v>
      </c>
      <c r="F83" s="1727">
        <f>三系列D!AF83</f>
        <v>1896641.5347050622</v>
      </c>
      <c r="G83" s="1727">
        <f>三系列D!AG83</f>
        <v>1676416.0285440711</v>
      </c>
      <c r="H83" s="1727">
        <f>三系列D!AH83</f>
        <v>1628610.2574917171</v>
      </c>
      <c r="I83" s="1727">
        <f>三系列D!AI83</f>
        <v>1761604.3298757963</v>
      </c>
      <c r="J83" s="1727">
        <f>三系列D!AJ83</f>
        <v>1848327.2646263251</v>
      </c>
      <c r="K83" s="1727">
        <f>三系列D!AK83</f>
        <v>1930703.5687265603</v>
      </c>
      <c r="L83" s="1727">
        <f>三系列D!AL83</f>
        <v>1902534.2370634617</v>
      </c>
      <c r="M83" s="1727">
        <f>三系列D!AM83</f>
        <v>1904175.8112808391</v>
      </c>
      <c r="N83" s="1727">
        <f>三系列D!AN83</f>
        <v>1872015.9446449759</v>
      </c>
      <c r="O83" s="1727">
        <f>三系列D!AO83</f>
        <v>1892680.5443255885</v>
      </c>
    </row>
    <row r="84" spans="2:15" x14ac:dyDescent="0.2">
      <c r="B84" s="427" t="s">
        <v>460</v>
      </c>
      <c r="C84" s="422" t="str">
        <f>三系列D!C84</f>
        <v>　(14) 印刷業</v>
      </c>
      <c r="D84" s="1727">
        <f>三系列D!AD84</f>
        <v>60881.17877659556</v>
      </c>
      <c r="E84" s="1727">
        <f>三系列D!AE84</f>
        <v>66673.748222253533</v>
      </c>
      <c r="F84" s="1727">
        <f>三系列D!AF84</f>
        <v>64204.644906207985</v>
      </c>
      <c r="G84" s="1727">
        <f>三系列D!AG84</f>
        <v>65614.292109022732</v>
      </c>
      <c r="H84" s="1727">
        <f>三系列D!AH84</f>
        <v>61145.45053286817</v>
      </c>
      <c r="I84" s="1727">
        <f>三系列D!AI84</f>
        <v>58900.389971833676</v>
      </c>
      <c r="J84" s="1727">
        <f>三系列D!AJ84</f>
        <v>61120.080430143542</v>
      </c>
      <c r="K84" s="1727">
        <f>三系列D!AK84</f>
        <v>56010.496841090797</v>
      </c>
      <c r="L84" s="1727">
        <f>三系列D!AL84</f>
        <v>56925.992333380578</v>
      </c>
      <c r="M84" s="1727">
        <f>三系列D!AM84</f>
        <v>58571.014161451276</v>
      </c>
      <c r="N84" s="1727">
        <f>三系列D!AN84</f>
        <v>70657.360643719905</v>
      </c>
      <c r="O84" s="1727">
        <f>三系列D!AO84</f>
        <v>72422.599518920077</v>
      </c>
    </row>
    <row r="85" spans="2:15" x14ac:dyDescent="0.2">
      <c r="B85" s="427" t="s">
        <v>461</v>
      </c>
      <c r="C85" s="422" t="str">
        <f>三系列D!C85</f>
        <v>　(15) その他の製造業</v>
      </c>
      <c r="D85" s="1727">
        <f>三系列D!AD85</f>
        <v>548749.70735557482</v>
      </c>
      <c r="E85" s="1727">
        <f>三系列D!AE85</f>
        <v>542791.07378150884</v>
      </c>
      <c r="F85" s="1727">
        <f>三系列D!AF85</f>
        <v>564971.67359036976</v>
      </c>
      <c r="G85" s="1727">
        <f>三系列D!AG85</f>
        <v>531418.48354745493</v>
      </c>
      <c r="H85" s="1727">
        <f>三系列D!AH85</f>
        <v>555862.80765627499</v>
      </c>
      <c r="I85" s="1727">
        <f>三系列D!AI85</f>
        <v>546461.41735891055</v>
      </c>
      <c r="J85" s="1727">
        <f>三系列D!AJ85</f>
        <v>552154.48544541688</v>
      </c>
      <c r="K85" s="1727">
        <f>三系列D!AK85</f>
        <v>614491.20327419939</v>
      </c>
      <c r="L85" s="1727">
        <f>三系列D!AL85</f>
        <v>594234.43805652286</v>
      </c>
      <c r="M85" s="1727">
        <f>三系列D!AM85</f>
        <v>576595.76723470306</v>
      </c>
      <c r="N85" s="1727">
        <f>三系列D!AN85</f>
        <v>607660.74010529858</v>
      </c>
      <c r="O85" s="1727">
        <f>三系列D!AO85</f>
        <v>646188.22869551764</v>
      </c>
    </row>
    <row r="86" spans="2:15" x14ac:dyDescent="0.2">
      <c r="B86" s="427" t="s">
        <v>462</v>
      </c>
      <c r="C86" s="422" t="str">
        <f>三系列D!C86</f>
        <v>４．電気・ガス・水道・廃棄物処理業</v>
      </c>
      <c r="D86" s="1727">
        <f>三系列D!AD86</f>
        <v>362554.36325952376</v>
      </c>
      <c r="E86" s="1727">
        <f>三系列D!AE86</f>
        <v>343242.04325709498</v>
      </c>
      <c r="F86" s="1727">
        <f>三系列D!AF86</f>
        <v>330164.51545606781</v>
      </c>
      <c r="G86" s="1727">
        <f>三系列D!AG86</f>
        <v>342653.41342186613</v>
      </c>
      <c r="H86" s="1727">
        <f>三系列D!AH86</f>
        <v>378623.86756807938</v>
      </c>
      <c r="I86" s="1727">
        <f>三系列D!AI86</f>
        <v>363181.20058386656</v>
      </c>
      <c r="J86" s="1727">
        <f>三系列D!AJ86</f>
        <v>360087.91973420698</v>
      </c>
      <c r="K86" s="1727">
        <f>三系列D!AK86</f>
        <v>355183.01673051232</v>
      </c>
      <c r="L86" s="1727">
        <f>三系列D!AL86</f>
        <v>368908.99528348225</v>
      </c>
      <c r="M86" s="1727">
        <f>三系列D!AM86</f>
        <v>369925.8091686322</v>
      </c>
      <c r="N86" s="1727">
        <f>三系列D!AN86</f>
        <v>325644.05711719411</v>
      </c>
      <c r="O86" s="1727">
        <f>三系列D!AO86</f>
        <v>363841.3980266921</v>
      </c>
    </row>
    <row r="87" spans="2:15" x14ac:dyDescent="0.2">
      <c r="B87" s="427" t="s">
        <v>464</v>
      </c>
      <c r="C87" s="422" t="str">
        <f>三系列D!C87</f>
        <v>　(1)電気業</v>
      </c>
      <c r="D87" s="1727">
        <f>三系列D!AD87</f>
        <v>177524.51490117292</v>
      </c>
      <c r="E87" s="1727">
        <f>三系列D!AE87</f>
        <v>145084.86353546256</v>
      </c>
      <c r="F87" s="1727">
        <f>三系列D!AF87</f>
        <v>129146.87608227953</v>
      </c>
      <c r="G87" s="1727">
        <f>三系列D!AG87</f>
        <v>135347.19800191998</v>
      </c>
      <c r="H87" s="1727">
        <f>三系列D!AH87</f>
        <v>158878.54554170271</v>
      </c>
      <c r="I87" s="1727">
        <f>三系列D!AI87</f>
        <v>150887.51197345357</v>
      </c>
      <c r="J87" s="1727">
        <f>三系列D!AJ87</f>
        <v>153078.18809947919</v>
      </c>
      <c r="K87" s="1727">
        <f>三系列D!AK87</f>
        <v>151603.48431845687</v>
      </c>
      <c r="L87" s="1727">
        <f>三系列D!AL87</f>
        <v>168246.36711179261</v>
      </c>
      <c r="M87" s="1727">
        <f>三系列D!AM87</f>
        <v>166102.99004795533</v>
      </c>
      <c r="N87" s="1727">
        <f>三系列D!AN87</f>
        <v>123497.74301268805</v>
      </c>
      <c r="O87" s="1727">
        <f>三系列D!AO87</f>
        <v>141611.8482012834</v>
      </c>
    </row>
    <row r="88" spans="2:15" x14ac:dyDescent="0.2">
      <c r="B88" s="427" t="s">
        <v>1256</v>
      </c>
      <c r="C88" s="422" t="str">
        <f>三系列D!C88</f>
        <v>　(2) ガス・水道・廃棄物処理業</v>
      </c>
      <c r="D88" s="1727">
        <f>三系列D!AD88</f>
        <v>193543.46392040671</v>
      </c>
      <c r="E88" s="1727">
        <f>三系列D!AE88</f>
        <v>199925.51067095093</v>
      </c>
      <c r="F88" s="1727">
        <f>三系列D!AF88</f>
        <v>200576.06758349549</v>
      </c>
      <c r="G88" s="1727">
        <f>三系列D!AG88</f>
        <v>207020.21053541682</v>
      </c>
      <c r="H88" s="1727">
        <f>三系列D!AH88</f>
        <v>219745.32202637673</v>
      </c>
      <c r="I88" s="1727">
        <f>三系列D!AI88</f>
        <v>212340.81999893097</v>
      </c>
      <c r="J88" s="1727">
        <f>三系列D!AJ88</f>
        <v>207057.48510752516</v>
      </c>
      <c r="K88" s="1727">
        <f>三系列D!AK88</f>
        <v>203626.72953057394</v>
      </c>
      <c r="L88" s="1727">
        <f>三系列D!AL88</f>
        <v>200526.23473050512</v>
      </c>
      <c r="M88" s="1727">
        <f>三系列D!AM88</f>
        <v>203779.03770837191</v>
      </c>
      <c r="N88" s="1727">
        <f>三系列D!AN88</f>
        <v>202580.44538154715</v>
      </c>
      <c r="O88" s="1727">
        <f>三系列D!AO88</f>
        <v>223007.13194555856</v>
      </c>
    </row>
    <row r="89" spans="2:15" x14ac:dyDescent="0.2">
      <c r="B89" s="427" t="s">
        <v>1257</v>
      </c>
      <c r="C89" s="422" t="str">
        <f>三系列D!C89</f>
        <v>５．建   設   業</v>
      </c>
      <c r="D89" s="1727">
        <f>三系列D!AD89</f>
        <v>822948.8150755465</v>
      </c>
      <c r="E89" s="1727">
        <f>三系列D!AE89</f>
        <v>708070.07618962904</v>
      </c>
      <c r="F89" s="1727">
        <f>三系列D!AF89</f>
        <v>718351.27772337268</v>
      </c>
      <c r="G89" s="1727">
        <f>三系列D!AG89</f>
        <v>700208.04845779017</v>
      </c>
      <c r="H89" s="1727">
        <f>三系列D!AH89</f>
        <v>737957.82673982857</v>
      </c>
      <c r="I89" s="1727">
        <f>三系列D!AI89</f>
        <v>761409.67079694872</v>
      </c>
      <c r="J89" s="1727">
        <f>三系列D!AJ89</f>
        <v>777480.75234987843</v>
      </c>
      <c r="K89" s="1727">
        <f>三系列D!AK89</f>
        <v>775997.174922531</v>
      </c>
      <c r="L89" s="1727">
        <f>三系列D!AL89</f>
        <v>813724.02653467364</v>
      </c>
      <c r="M89" s="1727">
        <f>三系列D!AM89</f>
        <v>835920.95490782592</v>
      </c>
      <c r="N89" s="1727">
        <f>三系列D!AN89</f>
        <v>804319.505300791</v>
      </c>
      <c r="O89" s="1727">
        <f>三系列D!AO89</f>
        <v>773958.4469563365</v>
      </c>
    </row>
    <row r="90" spans="2:15" x14ac:dyDescent="0.2">
      <c r="B90" s="427" t="s">
        <v>1258</v>
      </c>
      <c r="C90" s="422" t="str">
        <f>三系列D!C90</f>
        <v>６．卸 売・小 売 業</v>
      </c>
      <c r="D90" s="1727">
        <f>三系列D!AD90</f>
        <v>1522596.6060813305</v>
      </c>
      <c r="E90" s="1727">
        <f>三系列D!AE90</f>
        <v>1576066.2391040523</v>
      </c>
      <c r="F90" s="1727">
        <f>三系列D!AF90</f>
        <v>1638682.8944544548</v>
      </c>
      <c r="G90" s="1727">
        <f>三系列D!AG90</f>
        <v>1573636.864585303</v>
      </c>
      <c r="H90" s="1727">
        <f>三系列D!AH90</f>
        <v>1596507.0022463361</v>
      </c>
      <c r="I90" s="1727">
        <f>三系列D!AI90</f>
        <v>1563941.9339296462</v>
      </c>
      <c r="J90" s="1727">
        <f>三系列D!AJ90</f>
        <v>1619861.1812141915</v>
      </c>
      <c r="K90" s="1727">
        <f>三系列D!AK90</f>
        <v>1596980.2928382594</v>
      </c>
      <c r="L90" s="1727">
        <f>三系列D!AL90</f>
        <v>1535931.1967140096</v>
      </c>
      <c r="M90" s="1727">
        <f>三系列D!AM90</f>
        <v>1387566.567992266</v>
      </c>
      <c r="N90" s="1727">
        <f>三系列D!AN90</f>
        <v>1437867.0746112964</v>
      </c>
      <c r="O90" s="1727">
        <f>三系列D!AO90</f>
        <v>1453302.0206002973</v>
      </c>
    </row>
    <row r="91" spans="2:15" x14ac:dyDescent="0.2">
      <c r="B91" s="427" t="s">
        <v>1259</v>
      </c>
      <c r="C91" s="422" t="str">
        <f>三系列D!C91</f>
        <v>　(1)卸売業</v>
      </c>
      <c r="D91" s="1727">
        <f>三系列D!AD91</f>
        <v>693979.84475933306</v>
      </c>
      <c r="E91" s="1727">
        <f>三系列D!AE91</f>
        <v>686512.70544991177</v>
      </c>
      <c r="F91" s="1727">
        <f>三系列D!AF91</f>
        <v>685469.11907482718</v>
      </c>
      <c r="G91" s="1727">
        <f>三系列D!AG91</f>
        <v>653803.33967058966</v>
      </c>
      <c r="H91" s="1727">
        <f>三系列D!AH91</f>
        <v>663148.26708424767</v>
      </c>
      <c r="I91" s="1727">
        <f>三系列D!AI91</f>
        <v>637872.95625541313</v>
      </c>
      <c r="J91" s="1727">
        <f>三系列D!AJ91</f>
        <v>679553.90092949546</v>
      </c>
      <c r="K91" s="1727">
        <f>三系列D!AK91</f>
        <v>684350.31905184395</v>
      </c>
      <c r="L91" s="1727">
        <f>三系列D!AL91</f>
        <v>637103.37515688932</v>
      </c>
      <c r="M91" s="1727">
        <f>三系列D!AM91</f>
        <v>549260.11158747459</v>
      </c>
      <c r="N91" s="1727">
        <f>三系列D!AN91</f>
        <v>584760.43379768648</v>
      </c>
      <c r="O91" s="1727">
        <f>三系列D!AO91</f>
        <v>580894.76519704366</v>
      </c>
    </row>
    <row r="92" spans="2:15" x14ac:dyDescent="0.2">
      <c r="B92" s="427" t="s">
        <v>1260</v>
      </c>
      <c r="C92" s="422" t="str">
        <f>三系列D!C92</f>
        <v>　(2) 小売業</v>
      </c>
      <c r="D92" s="1727">
        <f>三系列D!AD92</f>
        <v>826852.96334012866</v>
      </c>
      <c r="E92" s="1727">
        <f>三系列D!AE92</f>
        <v>888764.10989711492</v>
      </c>
      <c r="F92" s="1727">
        <f>三系列D!AF92</f>
        <v>953024.77541375265</v>
      </c>
      <c r="G92" s="1727">
        <f>三系列D!AG92</f>
        <v>919828.53795062727</v>
      </c>
      <c r="H92" s="1727">
        <f>三系列D!AH92</f>
        <v>933358.73516208865</v>
      </c>
      <c r="I92" s="1727">
        <f>三系列D!AI92</f>
        <v>926068.97767423303</v>
      </c>
      <c r="J92" s="1727">
        <f>三系列D!AJ92</f>
        <v>940779.16693745484</v>
      </c>
      <c r="K92" s="1727">
        <f>三系列D!AK92</f>
        <v>913741.29624513863</v>
      </c>
      <c r="L92" s="1727">
        <f>三系列D!AL92</f>
        <v>898925.71463300579</v>
      </c>
      <c r="M92" s="1727">
        <f>三系列D!AM92</f>
        <v>837364.04962507368</v>
      </c>
      <c r="N92" s="1727">
        <f>三系列D!AN92</f>
        <v>852381.19739474216</v>
      </c>
      <c r="O92" s="1727">
        <f>三系列D!AO92</f>
        <v>871845.52925035614</v>
      </c>
    </row>
    <row r="93" spans="2:15" x14ac:dyDescent="0.2">
      <c r="B93" s="427" t="s">
        <v>1261</v>
      </c>
      <c r="C93" s="422" t="str">
        <f>三系列D!C93</f>
        <v>７．運 輸・郵 便 業</v>
      </c>
      <c r="D93" s="1727">
        <f>三系列D!AD93</f>
        <v>920957.45055548474</v>
      </c>
      <c r="E93" s="1727">
        <f>三系列D!AE93</f>
        <v>935205.56248284935</v>
      </c>
      <c r="F93" s="1727">
        <f>三系列D!AF93</f>
        <v>878770.88902341714</v>
      </c>
      <c r="G93" s="1727">
        <f>三系列D!AG93</f>
        <v>938116.46370230603</v>
      </c>
      <c r="H93" s="1727">
        <f>三系列D!AH93</f>
        <v>939422.49010171276</v>
      </c>
      <c r="I93" s="1727">
        <f>三系列D!AI93</f>
        <v>964114.68250625546</v>
      </c>
      <c r="J93" s="1727">
        <f>三系列D!AJ93</f>
        <v>1008487.9241131971</v>
      </c>
      <c r="K93" s="1727">
        <f>三系列D!AK93</f>
        <v>996472.11556664179</v>
      </c>
      <c r="L93" s="1727">
        <f>三系列D!AL93</f>
        <v>984010.59622316039</v>
      </c>
      <c r="M93" s="1727">
        <f>三系列D!AM93</f>
        <v>630556.81933203992</v>
      </c>
      <c r="N93" s="1727">
        <f>三系列D!AN93</f>
        <v>712289.83806539746</v>
      </c>
      <c r="O93" s="1727">
        <f>三系列D!AO93</f>
        <v>791467.02044101537</v>
      </c>
    </row>
    <row r="94" spans="2:15" x14ac:dyDescent="0.2">
      <c r="B94" s="427" t="s">
        <v>1262</v>
      </c>
      <c r="C94" s="422" t="str">
        <f>三系列D!C94</f>
        <v>８．宿泊・飲食サービス業</v>
      </c>
      <c r="D94" s="1727">
        <f>三系列D!AD94</f>
        <v>418657.89842792635</v>
      </c>
      <c r="E94" s="1727">
        <f>三系列D!AE94</f>
        <v>387502.17840274947</v>
      </c>
      <c r="F94" s="1727">
        <f>三系列D!AF94</f>
        <v>412512.70761289808</v>
      </c>
      <c r="G94" s="1727">
        <f>三系列D!AG94</f>
        <v>398074.65316008066</v>
      </c>
      <c r="H94" s="1727">
        <f>三系列D!AH94</f>
        <v>380982.79094091209</v>
      </c>
      <c r="I94" s="1727">
        <f>三系列D!AI94</f>
        <v>394951.72181873175</v>
      </c>
      <c r="J94" s="1727">
        <f>三系列D!AJ94</f>
        <v>405762.44954878726</v>
      </c>
      <c r="K94" s="1727">
        <f>三系列D!AK94</f>
        <v>399366.50058096735</v>
      </c>
      <c r="L94" s="1727">
        <f>三系列D!AL94</f>
        <v>361765.71174377488</v>
      </c>
      <c r="M94" s="1727">
        <f>三系列D!AM94</f>
        <v>211947.59418287882</v>
      </c>
      <c r="N94" s="1727">
        <f>三系列D!AN94</f>
        <v>220403.25605478327</v>
      </c>
      <c r="O94" s="1727">
        <f>三系列D!AO94</f>
        <v>296432.81826798851</v>
      </c>
    </row>
    <row r="95" spans="2:15" x14ac:dyDescent="0.2">
      <c r="B95" s="427" t="s">
        <v>1263</v>
      </c>
      <c r="C95" s="422" t="str">
        <f>三系列D!C95</f>
        <v>９．情　報  通　信  業</v>
      </c>
      <c r="D95" s="1727">
        <f>三系列D!AD95</f>
        <v>394285.14434775099</v>
      </c>
      <c r="E95" s="1727">
        <f>三系列D!AE95</f>
        <v>384292.11777198256</v>
      </c>
      <c r="F95" s="1727">
        <f>三系列D!AF95</f>
        <v>387916.67775362934</v>
      </c>
      <c r="G95" s="1727">
        <f>三系列D!AG95</f>
        <v>371613.93586953758</v>
      </c>
      <c r="H95" s="1727">
        <f>三系列D!AH95</f>
        <v>390924.28150472254</v>
      </c>
      <c r="I95" s="1727">
        <f>三系列D!AI95</f>
        <v>397221.15065476828</v>
      </c>
      <c r="J95" s="1727">
        <f>三系列D!AJ95</f>
        <v>397024.08852707961</v>
      </c>
      <c r="K95" s="1727">
        <f>三系列D!AK95</f>
        <v>396953.53481182596</v>
      </c>
      <c r="L95" s="1727">
        <f>三系列D!AL95</f>
        <v>382749.06331421493</v>
      </c>
      <c r="M95" s="1727">
        <f>三系列D!AM95</f>
        <v>392792.27986189461</v>
      </c>
      <c r="N95" s="1727">
        <f>三系列D!AN95</f>
        <v>401450.19318631385</v>
      </c>
      <c r="O95" s="1727">
        <f>三系列D!AO95</f>
        <v>393762.56950122432</v>
      </c>
    </row>
    <row r="96" spans="2:15" x14ac:dyDescent="0.2">
      <c r="B96" s="427" t="s">
        <v>1264</v>
      </c>
      <c r="C96" s="422" t="str">
        <f>三系列D!C96</f>
        <v>　(1)通信・放送業</v>
      </c>
      <c r="D96" s="1727">
        <f>三系列D!AD96</f>
        <v>259266.8158525844</v>
      </c>
      <c r="E96" s="1727">
        <f>三系列D!AE96</f>
        <v>257578.45734882323</v>
      </c>
      <c r="F96" s="1727">
        <f>三系列D!AF96</f>
        <v>262912.52873496269</v>
      </c>
      <c r="G96" s="1727">
        <f>三系列D!AG96</f>
        <v>250076.89048147114</v>
      </c>
      <c r="H96" s="1727">
        <f>三系列D!AH96</f>
        <v>253825.04401777685</v>
      </c>
      <c r="I96" s="1727">
        <f>三系列D!AI96</f>
        <v>258151.10475546375</v>
      </c>
      <c r="J96" s="1727">
        <f>三系列D!AJ96</f>
        <v>259564.86350636792</v>
      </c>
      <c r="K96" s="1727">
        <f>三系列D!AK96</f>
        <v>268450.39928095136</v>
      </c>
      <c r="L96" s="1727">
        <f>三系列D!AL96</f>
        <v>258271.96688386195</v>
      </c>
      <c r="M96" s="1727">
        <f>三系列D!AM96</f>
        <v>278365.09656703647</v>
      </c>
      <c r="N96" s="1727">
        <f>三系列D!AN96</f>
        <v>272505.64008695318</v>
      </c>
      <c r="O96" s="1727">
        <f>三系列D!AO96</f>
        <v>264298.08317191561</v>
      </c>
    </row>
    <row r="97" spans="2:15" x14ac:dyDescent="0.2">
      <c r="B97" s="427" t="s">
        <v>1265</v>
      </c>
      <c r="C97" s="422" t="str">
        <f>三系列D!C97</f>
        <v>　(2) 情報サービス・映像音声文字情報制作業</v>
      </c>
      <c r="D97" s="1727">
        <f>三系列D!AD97</f>
        <v>135189.14129456293</v>
      </c>
      <c r="E97" s="1727">
        <f>三系列D!AE97</f>
        <v>126789.32426881237</v>
      </c>
      <c r="F97" s="1727">
        <f>三系列D!AF97</f>
        <v>125009.4672662229</v>
      </c>
      <c r="G97" s="1727">
        <f>三系列D!AG97</f>
        <v>121568.05173827674</v>
      </c>
      <c r="H97" s="1727">
        <f>三系列D!AH97</f>
        <v>137099.23748694564</v>
      </c>
      <c r="I97" s="1727">
        <f>三系列D!AI97</f>
        <v>139071.16641859195</v>
      </c>
      <c r="J97" s="1727">
        <f>三系列D!AJ97</f>
        <v>137495.4559982967</v>
      </c>
      <c r="K97" s="1727">
        <f>三系列D!AK97</f>
        <v>129026.67584706879</v>
      </c>
      <c r="L97" s="1727">
        <f>三系列D!AL97</f>
        <v>124927.84260639026</v>
      </c>
      <c r="M97" s="1727">
        <f>三系列D!AM97</f>
        <v>116705.8884142287</v>
      </c>
      <c r="N97" s="1727">
        <f>三系列D!AN97</f>
        <v>129238.48470987217</v>
      </c>
      <c r="O97" s="1727">
        <f>三系列D!AO97</f>
        <v>129214.8652616788</v>
      </c>
    </row>
    <row r="98" spans="2:15" x14ac:dyDescent="0.2">
      <c r="B98" s="427" t="s">
        <v>1266</v>
      </c>
      <c r="C98" s="422" t="str">
        <f>三系列D!C98</f>
        <v>10．金 融・保 険 業</v>
      </c>
      <c r="D98" s="1727">
        <f>三系列D!AD98</f>
        <v>534828.18176099879</v>
      </c>
      <c r="E98" s="1727">
        <f>三系列D!AE98</f>
        <v>559600.10335953196</v>
      </c>
      <c r="F98" s="1727">
        <f>三系列D!AF98</f>
        <v>595527.50457069313</v>
      </c>
      <c r="G98" s="1727">
        <f>三系列D!AG98</f>
        <v>583517.91253694042</v>
      </c>
      <c r="H98" s="1727">
        <f>三系列D!AH98</f>
        <v>619825.95631457435</v>
      </c>
      <c r="I98" s="1727">
        <f>三系列D!AI98</f>
        <v>595182.20741193008</v>
      </c>
      <c r="J98" s="1727">
        <f>三系列D!AJ98</f>
        <v>611672.61007747112</v>
      </c>
      <c r="K98" s="1727">
        <f>三系列D!AK98</f>
        <v>590140.96332405938</v>
      </c>
      <c r="L98" s="1727">
        <f>三系列D!AL98</f>
        <v>588909.04019222327</v>
      </c>
      <c r="M98" s="1727">
        <f>三系列D!AM98</f>
        <v>603380.3976369258</v>
      </c>
      <c r="N98" s="1727">
        <f>三系列D!AN98</f>
        <v>648665.79953603586</v>
      </c>
      <c r="O98" s="1727">
        <f>三系列D!AO98</f>
        <v>650783.62168769643</v>
      </c>
    </row>
    <row r="99" spans="2:15" x14ac:dyDescent="0.2">
      <c r="B99" s="427" t="s">
        <v>1267</v>
      </c>
      <c r="C99" s="422" t="str">
        <f>三系列D!C99</f>
        <v>11．不  動  産  業</v>
      </c>
      <c r="D99" s="1727">
        <f>三系列D!AD99</f>
        <v>1695483.1824640431</v>
      </c>
      <c r="E99" s="1727">
        <f>三系列D!AE99</f>
        <v>1695480.9653982602</v>
      </c>
      <c r="F99" s="1727">
        <f>三系列D!AF99</f>
        <v>1709458.7482554787</v>
      </c>
      <c r="G99" s="1727">
        <f>三系列D!AG99</f>
        <v>1710146.720916087</v>
      </c>
      <c r="H99" s="1727">
        <f>三系列D!AH99</f>
        <v>1721810.7156482721</v>
      </c>
      <c r="I99" s="1727">
        <f>三系列D!AI99</f>
        <v>1729989.5324802978</v>
      </c>
      <c r="J99" s="1727">
        <f>三系列D!AJ99</f>
        <v>1756727.7905749502</v>
      </c>
      <c r="K99" s="1727">
        <f>三系列D!AK99</f>
        <v>1745679.297568738</v>
      </c>
      <c r="L99" s="1727">
        <f>三系列D!AL99</f>
        <v>1723985.5193081656</v>
      </c>
      <c r="M99" s="1727">
        <f>三系列D!AM99</f>
        <v>1708223.0590456652</v>
      </c>
      <c r="N99" s="1727">
        <f>三系列D!AN99</f>
        <v>1702452.8470827381</v>
      </c>
      <c r="O99" s="1727">
        <f>三系列D!AO99</f>
        <v>1704924.8134454202</v>
      </c>
    </row>
    <row r="100" spans="2:15" x14ac:dyDescent="0.2">
      <c r="B100" s="427" t="s">
        <v>1268</v>
      </c>
      <c r="C100" s="422" t="str">
        <f>三系列D!C100</f>
        <v>　(1)住宅賃貸業</v>
      </c>
      <c r="D100" s="1727">
        <f>三系列D!AD100</f>
        <v>1499265.3844825712</v>
      </c>
      <c r="E100" s="1727">
        <f>三系列D!AE100</f>
        <v>1503816.7964157537</v>
      </c>
      <c r="F100" s="1727">
        <f>三系列D!AF100</f>
        <v>1515666.9142353686</v>
      </c>
      <c r="G100" s="1727">
        <f>三系列D!AG100</f>
        <v>1515076.9699575875</v>
      </c>
      <c r="H100" s="1727">
        <f>三系列D!AH100</f>
        <v>1502368.3431275296</v>
      </c>
      <c r="I100" s="1727">
        <f>三系列D!AI100</f>
        <v>1496914.5806435945</v>
      </c>
      <c r="J100" s="1727">
        <f>三系列D!AJ100</f>
        <v>1499151.1159194594</v>
      </c>
      <c r="K100" s="1727">
        <f>三系列D!AK100</f>
        <v>1498844.7913528925</v>
      </c>
      <c r="L100" s="1727">
        <f>三系列D!AL100</f>
        <v>1486689.9689569506</v>
      </c>
      <c r="M100" s="1727">
        <f>三系列D!AM100</f>
        <v>1499110.1189097073</v>
      </c>
      <c r="N100" s="1727">
        <f>三系列D!AN100</f>
        <v>1508966.3099119898</v>
      </c>
      <c r="O100" s="1727">
        <f>三系列D!AO100</f>
        <v>1518258.207769281</v>
      </c>
    </row>
    <row r="101" spans="2:15" x14ac:dyDescent="0.2">
      <c r="B101" s="427" t="s">
        <v>1269</v>
      </c>
      <c r="C101" s="422" t="str">
        <f>三系列D!C101</f>
        <v>　(2)その他の不動産業</v>
      </c>
      <c r="D101" s="1727">
        <f>三系列D!AD101</f>
        <v>196039.56452501143</v>
      </c>
      <c r="E101" s="1727">
        <f>三系列D!AE101</f>
        <v>191470.74746493393</v>
      </c>
      <c r="F101" s="1727">
        <f>三系列D!AF101</f>
        <v>193612.19359454588</v>
      </c>
      <c r="G101" s="1727">
        <f>三系列D!AG101</f>
        <v>194939.92732354897</v>
      </c>
      <c r="H101" s="1727">
        <f>三系列D!AH101</f>
        <v>219442.37252074224</v>
      </c>
      <c r="I101" s="1727">
        <f>三系列D!AI101</f>
        <v>233019.89766490873</v>
      </c>
      <c r="J101" s="1727">
        <f>三系列D!AJ101</f>
        <v>256925.51895491511</v>
      </c>
      <c r="K101" s="1727">
        <f>三系列D!AK101</f>
        <v>246619.13863947373</v>
      </c>
      <c r="L101" s="1727">
        <f>三系列D!AL101</f>
        <v>237495.17128592529</v>
      </c>
      <c r="M101" s="1727">
        <f>三系列D!AM101</f>
        <v>211467.49857281876</v>
      </c>
      <c r="N101" s="1727">
        <f>三系列D!AN101</f>
        <v>197068.20447972167</v>
      </c>
      <c r="O101" s="1727">
        <f>三系列D!AO101</f>
        <v>190953.73779859371</v>
      </c>
    </row>
    <row r="102" spans="2:15" x14ac:dyDescent="0.2">
      <c r="B102" s="427" t="s">
        <v>1270</v>
      </c>
      <c r="C102" s="422" t="str">
        <f>三系列D!C102</f>
        <v>12．専門・科学技術、業務支援サービス業</v>
      </c>
      <c r="D102" s="1727">
        <f>三系列D!AD102</f>
        <v>1001130.7938774235</v>
      </c>
      <c r="E102" s="1727">
        <f>三系列D!AE102</f>
        <v>964574.3517401109</v>
      </c>
      <c r="F102" s="1727">
        <f>三系列D!AF102</f>
        <v>1001584.3828391646</v>
      </c>
      <c r="G102" s="1727">
        <f>三系列D!AG102</f>
        <v>959422.00683583762</v>
      </c>
      <c r="H102" s="1727">
        <f>三系列D!AH102</f>
        <v>1007302.6443691716</v>
      </c>
      <c r="I102" s="1727">
        <f>三系列D!AI102</f>
        <v>1032592.926512051</v>
      </c>
      <c r="J102" s="1727">
        <f>三系列D!AJ102</f>
        <v>1025236.4502091968</v>
      </c>
      <c r="K102" s="1727">
        <f>三系列D!AK102</f>
        <v>1000086.2638841349</v>
      </c>
      <c r="L102" s="1727">
        <f>三系列D!AL102</f>
        <v>1003230.8221448131</v>
      </c>
      <c r="M102" s="1727">
        <f>三系列D!AM102</f>
        <v>1002458.6225694843</v>
      </c>
      <c r="N102" s="1727">
        <f>三系列D!AN102</f>
        <v>1028482.6291531274</v>
      </c>
      <c r="O102" s="1727">
        <f>三系列D!AO102</f>
        <v>1107342.9998470275</v>
      </c>
    </row>
    <row r="103" spans="2:15" x14ac:dyDescent="0.2">
      <c r="B103" s="427" t="s">
        <v>1271</v>
      </c>
      <c r="C103" s="422" t="str">
        <f>三系列D!C103</f>
        <v>13．公　務</v>
      </c>
      <c r="D103" s="1727">
        <f>三系列D!AD103</f>
        <v>616507.69131741591</v>
      </c>
      <c r="E103" s="1727">
        <f>三系列D!AE103</f>
        <v>609356.86906786181</v>
      </c>
      <c r="F103" s="1727">
        <f>三系列D!AF103</f>
        <v>590013.68603380409</v>
      </c>
      <c r="G103" s="1727">
        <f>三系列D!AG103</f>
        <v>587209.05586048146</v>
      </c>
      <c r="H103" s="1727">
        <f>三系列D!AH103</f>
        <v>597831.27142023575</v>
      </c>
      <c r="I103" s="1727">
        <f>三系列D!AI103</f>
        <v>600897.80058528227</v>
      </c>
      <c r="J103" s="1727">
        <f>三系列D!AJ103</f>
        <v>607750.45350482746</v>
      </c>
      <c r="K103" s="1727">
        <f>三系列D!AK103</f>
        <v>615883.58228470921</v>
      </c>
      <c r="L103" s="1727">
        <f>三系列D!AL103</f>
        <v>612418.34349956119</v>
      </c>
      <c r="M103" s="1727">
        <f>三系列D!AM103</f>
        <v>738762.97223135969</v>
      </c>
      <c r="N103" s="1727">
        <f>三系列D!AN103</f>
        <v>625559.83489829127</v>
      </c>
      <c r="O103" s="1727">
        <f>三系列D!AO103</f>
        <v>607384.43607547437</v>
      </c>
    </row>
    <row r="104" spans="2:15" x14ac:dyDescent="0.2">
      <c r="B104" s="427" t="s">
        <v>1272</v>
      </c>
      <c r="C104" s="422" t="str">
        <f>三系列D!C104</f>
        <v>14．教　育</v>
      </c>
      <c r="D104" s="1727">
        <f>三系列D!AD104</f>
        <v>486444.48377424432</v>
      </c>
      <c r="E104" s="1727">
        <f>三系列D!AE104</f>
        <v>482070.05480996316</v>
      </c>
      <c r="F104" s="1727">
        <f>三系列D!AF104</f>
        <v>473984.12655136851</v>
      </c>
      <c r="G104" s="1727">
        <f>三系列D!AG104</f>
        <v>470552.20587485901</v>
      </c>
      <c r="H104" s="1727">
        <f>三系列D!AH104</f>
        <v>471100.62739208218</v>
      </c>
      <c r="I104" s="1727">
        <f>三系列D!AI104</f>
        <v>466927.46152663743</v>
      </c>
      <c r="J104" s="1727">
        <f>三系列D!AJ104</f>
        <v>466786.68736452342</v>
      </c>
      <c r="K104" s="1727">
        <f>三系列D!AK104</f>
        <v>466412.19660764141</v>
      </c>
      <c r="L104" s="1727">
        <f>三系列D!AL104</f>
        <v>470489.45029225585</v>
      </c>
      <c r="M104" s="1727">
        <f>三系列D!AM104</f>
        <v>473749.24784070178</v>
      </c>
      <c r="N104" s="1727">
        <f>三系列D!AN104</f>
        <v>473205.03807788109</v>
      </c>
      <c r="O104" s="1727">
        <f>三系列D!AO104</f>
        <v>481392.21609799785</v>
      </c>
    </row>
    <row r="105" spans="2:15" x14ac:dyDescent="0.2">
      <c r="B105" s="427" t="s">
        <v>1273</v>
      </c>
      <c r="C105" s="422" t="str">
        <f>三系列D!C105</f>
        <v>15．保健衛生・社会事業</v>
      </c>
      <c r="D105" s="1727">
        <f>三系列D!AD105</f>
        <v>1051633.084485179</v>
      </c>
      <c r="E105" s="1727">
        <f>三系列D!AE105</f>
        <v>1094153.067155171</v>
      </c>
      <c r="F105" s="1727">
        <f>三系列D!AF105</f>
        <v>1124582.4872674625</v>
      </c>
      <c r="G105" s="1727">
        <f>三系列D!AG105</f>
        <v>1130616.6904489296</v>
      </c>
      <c r="H105" s="1727">
        <f>三系列D!AH105</f>
        <v>1204768.6157565529</v>
      </c>
      <c r="I105" s="1727">
        <f>三系列D!AI105</f>
        <v>1227170.8230879297</v>
      </c>
      <c r="J105" s="1727">
        <f>三系列D!AJ105</f>
        <v>1219372.2531065207</v>
      </c>
      <c r="K105" s="1727">
        <f>三系列D!AK105</f>
        <v>1242834.8624445614</v>
      </c>
      <c r="L105" s="1727">
        <f>三系列D!AL105</f>
        <v>1282070.4700159223</v>
      </c>
      <c r="M105" s="1727">
        <f>三系列D!AM105</f>
        <v>1285415.9805864356</v>
      </c>
      <c r="N105" s="1727">
        <f>三系列D!AN105</f>
        <v>1345613.4751028111</v>
      </c>
      <c r="O105" s="1727">
        <f>三系列D!AO105</f>
        <v>1407269.8692743271</v>
      </c>
    </row>
    <row r="106" spans="2:15" x14ac:dyDescent="0.2">
      <c r="B106" s="427" t="s">
        <v>1275</v>
      </c>
      <c r="C106" s="421" t="str">
        <f>三系列D!C106</f>
        <v>16．その他のサービス</v>
      </c>
      <c r="D106" s="1728">
        <f>三系列D!AD106</f>
        <v>717451.76006381982</v>
      </c>
      <c r="E106" s="1728">
        <f>三系列D!AE106</f>
        <v>691190.30402571755</v>
      </c>
      <c r="F106" s="1728">
        <f>三系列D!AF106</f>
        <v>668806.9422202931</v>
      </c>
      <c r="G106" s="1728">
        <f>三系列D!AG106</f>
        <v>640301.24102985882</v>
      </c>
      <c r="H106" s="1728">
        <f>三系列D!AH106</f>
        <v>622859.45880816714</v>
      </c>
      <c r="I106" s="1728">
        <f>三系列D!AI106</f>
        <v>598409.93879580335</v>
      </c>
      <c r="J106" s="1728">
        <f>三系列D!AJ106</f>
        <v>604048.24095299083</v>
      </c>
      <c r="K106" s="1728">
        <f>三系列D!AK106</f>
        <v>591676.06074892718</v>
      </c>
      <c r="L106" s="1728">
        <f>三系列D!AL106</f>
        <v>583775.95659362618</v>
      </c>
      <c r="M106" s="1728">
        <f>三系列D!AM106</f>
        <v>521362.79110054648</v>
      </c>
      <c r="N106" s="1728">
        <f>三系列D!AN106</f>
        <v>557662.87996104779</v>
      </c>
      <c r="O106" s="1728">
        <f>三系列D!AO106</f>
        <v>585097.17764913093</v>
      </c>
    </row>
    <row r="107" spans="2:15" x14ac:dyDescent="0.2">
      <c r="B107" s="427" t="s">
        <v>1276</v>
      </c>
      <c r="C107" s="423" t="str">
        <f>三系列D!C107</f>
        <v>17．小計</v>
      </c>
      <c r="D107" s="1728">
        <f>三系列D!AD107</f>
        <v>17148458.764255222</v>
      </c>
      <c r="E107" s="1728">
        <f>三系列D!AE107</f>
        <v>17120722.202851515</v>
      </c>
      <c r="F107" s="1728">
        <f>三系列D!AF107</f>
        <v>17441875.494271487</v>
      </c>
      <c r="G107" s="1728">
        <f>三系列D!AG107</f>
        <v>17116975.592255194</v>
      </c>
      <c r="H107" s="1728">
        <f>三系列D!AH107</f>
        <v>17421624.089960184</v>
      </c>
      <c r="I107" s="1728">
        <f>三系列D!AI107</f>
        <v>17589783.468736667</v>
      </c>
      <c r="J107" s="1728">
        <f>三系列D!AJ107</f>
        <v>17932960.441659171</v>
      </c>
      <c r="K107" s="1728">
        <f>三系列D!AK107</f>
        <v>18155437.888176143</v>
      </c>
      <c r="L107" s="1728">
        <f>三系列D!AL107</f>
        <v>17845634.481058486</v>
      </c>
      <c r="M107" s="1728">
        <f>三系列D!AM107</f>
        <v>17063183.153347142</v>
      </c>
      <c r="N107" s="1728">
        <f>三系列D!AN107</f>
        <v>17512230.879669975</v>
      </c>
      <c r="O107" s="1728">
        <f>三系列D!AO107</f>
        <v>18130933.682664707</v>
      </c>
    </row>
    <row r="108" spans="2:15" x14ac:dyDescent="0.2">
      <c r="B108" s="427" t="s">
        <v>1277</v>
      </c>
      <c r="C108" s="1061" t="str">
        <f>三系列D!C108</f>
        <v>18．　輸入品に課される税・関税</v>
      </c>
      <c r="D108" s="1729">
        <f>三系列D!AD108</f>
        <v>297577.04462020961</v>
      </c>
      <c r="E108" s="1729">
        <f>三系列D!AE108</f>
        <v>292848.59549889987</v>
      </c>
      <c r="F108" s="1729">
        <f>三系列D!AF108</f>
        <v>291912.85167145054</v>
      </c>
      <c r="G108" s="1729">
        <f>三系列D!AG108</f>
        <v>291657.27992558386</v>
      </c>
      <c r="H108" s="1729">
        <f>三系列D!AH108</f>
        <v>310772.84298926377</v>
      </c>
      <c r="I108" s="1729">
        <f>三系列D!AI108</f>
        <v>301172.76854545868</v>
      </c>
      <c r="J108" s="1729">
        <f>三系列D!AJ108</f>
        <v>307468.85852859932</v>
      </c>
      <c r="K108" s="1729">
        <f>三系列D!AK108</f>
        <v>313904.45234343759</v>
      </c>
      <c r="L108" s="1729">
        <f>三系列D!AL108</f>
        <v>311163.59040308342</v>
      </c>
      <c r="M108" s="1729">
        <f>三系列D!AM108</f>
        <v>302332.36567401426</v>
      </c>
      <c r="N108" s="1729">
        <f>三系列D!AN108</f>
        <v>285641.17243548232</v>
      </c>
      <c r="O108" s="1729">
        <f>三系列D!AO108</f>
        <v>405187.79130498471</v>
      </c>
    </row>
    <row r="109" spans="2:15" ht="18" thickBot="1" x14ac:dyDescent="0.25">
      <c r="B109" s="427" t="s">
        <v>1278</v>
      </c>
      <c r="C109" s="422" t="str">
        <f>三系列D!C109</f>
        <v>19．　（控除）総資本形成に係る消費税</v>
      </c>
      <c r="D109" s="1727">
        <f>三系列D!AD109</f>
        <v>188667.89658188389</v>
      </c>
      <c r="E109" s="1727">
        <f>三系列D!AE109</f>
        <v>186793.16290178767</v>
      </c>
      <c r="F109" s="1727">
        <f>三系列D!AF109</f>
        <v>200538.09357786679</v>
      </c>
      <c r="G109" s="1727">
        <f>三系列D!AG109</f>
        <v>197176.38868830481</v>
      </c>
      <c r="H109" s="1727">
        <f>三系列D!AH109</f>
        <v>213363.50222836796</v>
      </c>
      <c r="I109" s="1727">
        <f>三系列D!AI109</f>
        <v>201583.14678793354</v>
      </c>
      <c r="J109" s="1727">
        <f>三系列D!AJ109</f>
        <v>226927.28543641156</v>
      </c>
      <c r="K109" s="1727">
        <f>三系列D!AK109</f>
        <v>222160.21870048152</v>
      </c>
      <c r="L109" s="1727">
        <f>三系列D!AL109</f>
        <v>221471.74064122679</v>
      </c>
      <c r="M109" s="1727">
        <f>三系列D!AM109</f>
        <v>192326.62102178097</v>
      </c>
      <c r="N109" s="1727">
        <f>三系列D!AN109</f>
        <v>192683.12065671859</v>
      </c>
      <c r="O109" s="1727">
        <f>三系列D!AO109</f>
        <v>235003.84370315421</v>
      </c>
    </row>
    <row r="110" spans="2:15" ht="24.75" thickBot="1" x14ac:dyDescent="0.25">
      <c r="B110" s="427" t="s">
        <v>1144</v>
      </c>
      <c r="C110" s="1064" t="str">
        <f>三系列D!C110</f>
        <v>20．　県内総生産（連鎖価格）
　　　　　（17+18-19）</v>
      </c>
      <c r="D110" s="1730">
        <f>三系列D!AD110</f>
        <v>17250661.722549744</v>
      </c>
      <c r="E110" s="1730">
        <f>三系列D!AE110</f>
        <v>17220744.52340978</v>
      </c>
      <c r="F110" s="1730">
        <f>三系列D!AF110</f>
        <v>17532620.729706045</v>
      </c>
      <c r="G110" s="1730">
        <f>三系列D!AG110</f>
        <v>17209980.034138303</v>
      </c>
      <c r="H110" s="1730">
        <f>三系列D!AH110</f>
        <v>17519033.430721086</v>
      </c>
      <c r="I110" s="1730">
        <f>三系列D!AI110</f>
        <v>17689791.383369822</v>
      </c>
      <c r="J110" s="1730">
        <f>三系列D!AJ110</f>
        <v>18013554.865422755</v>
      </c>
      <c r="K110" s="1730">
        <f>三系列D!AK110</f>
        <v>18247390.292057689</v>
      </c>
      <c r="L110" s="1730">
        <f>三系列D!AL110</f>
        <v>17935404.094631121</v>
      </c>
      <c r="M110" s="1730">
        <f>三系列D!AM110</f>
        <v>17175639.197875053</v>
      </c>
      <c r="N110" s="1730">
        <f>三系列D!AN110</f>
        <v>17609051.903280731</v>
      </c>
      <c r="O110" s="1730">
        <f>三系列D!AO110</f>
        <v>18322656.073006202</v>
      </c>
    </row>
    <row r="111" spans="2:15" x14ac:dyDescent="0.2">
      <c r="B111" s="427" t="s">
        <v>1145</v>
      </c>
      <c r="C111" s="1065" t="str">
        <f>三系列D!C111</f>
        <v>21．　開差(20-（17+18-19））</v>
      </c>
      <c r="D111" s="1719">
        <f>三系列D!AD111</f>
        <v>-6706.1897438019514</v>
      </c>
      <c r="E111" s="1719">
        <f>三系列D!AE111</f>
        <v>-6033.112038847059</v>
      </c>
      <c r="F111" s="1719">
        <f>三系列D!AF111</f>
        <v>-629.52265902608633</v>
      </c>
      <c r="G111" s="1719">
        <f>三系列D!AG111</f>
        <v>-1476.4493541717529</v>
      </c>
      <c r="H111" s="1719">
        <f>三系列D!AH111</f>
        <v>0</v>
      </c>
      <c r="I111" s="1719">
        <f>三系列D!AI111</f>
        <v>418.29287562891841</v>
      </c>
      <c r="J111" s="1719">
        <f>三系列D!AJ111</f>
        <v>52.850671395659447</v>
      </c>
      <c r="K111" s="1719">
        <f>三系列D!AK111</f>
        <v>208.1702385880053</v>
      </c>
      <c r="L111" s="1719">
        <f>三系列D!AL111</f>
        <v>77.763810776174068</v>
      </c>
      <c r="M111" s="1719">
        <f>三系列D!AM111</f>
        <v>2450.2998756766319</v>
      </c>
      <c r="N111" s="1719">
        <f>三系列D!AN111</f>
        <v>3862.9718319922686</v>
      </c>
      <c r="O111" s="1719">
        <f>三系列D!AO111</f>
        <v>21538.442739665508</v>
      </c>
    </row>
    <row r="112" spans="2:15" x14ac:dyDescent="0.2">
      <c r="B112" s="427" t="s">
        <v>1146</v>
      </c>
      <c r="C112" s="429" t="str">
        <f>三系列D!C112</f>
        <v>（参考）第１次産業</v>
      </c>
      <c r="D112" s="1062">
        <f>三系列D!AD112</f>
        <v>155828.28929555189</v>
      </c>
      <c r="E112" s="1062">
        <f>三系列D!AE112</f>
        <v>153645.43414053807</v>
      </c>
      <c r="F112" s="1062">
        <f>三系列D!AF112</f>
        <v>148793.37595043104</v>
      </c>
      <c r="G112" s="1062">
        <f>三系列D!AG112</f>
        <v>144201.69137975507</v>
      </c>
      <c r="H112" s="1062">
        <f>三系列D!AH112</f>
        <v>138118.60601151187</v>
      </c>
      <c r="I112" s="1062">
        <f>三系列D!AI112</f>
        <v>121752.98298053582</v>
      </c>
      <c r="J112" s="1062">
        <f>三系列D!AJ112</f>
        <v>118079.12639087213</v>
      </c>
      <c r="K112" s="1062">
        <f>三系列D!AK112</f>
        <v>110666.75909180482</v>
      </c>
      <c r="L112" s="1062">
        <f>三系列D!AL112</f>
        <v>108432.72545406564</v>
      </c>
      <c r="M112" s="1062">
        <f>三系列D!AM112</f>
        <v>98172.279063051494</v>
      </c>
      <c r="N112" s="1062">
        <f>三系列D!AN112</f>
        <v>112420.8971364215</v>
      </c>
      <c r="O112" s="1062">
        <f>三系列D!AO112</f>
        <v>123174.48393122962</v>
      </c>
    </row>
    <row r="113" spans="2:19" x14ac:dyDescent="0.2">
      <c r="B113" s="427" t="s">
        <v>1147</v>
      </c>
      <c r="C113" s="429" t="str">
        <f>三系列D!C113</f>
        <v>（参考）第２次産業</v>
      </c>
      <c r="D113" s="1062">
        <f>三系列D!AD113</f>
        <v>7288052.460362968</v>
      </c>
      <c r="E113" s="1062">
        <f>三系列D!AE113</f>
        <v>7251658.4546057554</v>
      </c>
      <c r="F113" s="1062">
        <f>三系列D!AF113</f>
        <v>7483371.3359851185</v>
      </c>
      <c r="G113" s="1062">
        <f>三系列D!AG113</f>
        <v>7269461.4458561214</v>
      </c>
      <c r="H113" s="1062">
        <f>三系列D!AH113</f>
        <v>7351545.7618778534</v>
      </c>
      <c r="I113" s="1062">
        <f>三系列D!AI113</f>
        <v>7532178.3138725692</v>
      </c>
      <c r="J113" s="1062">
        <f>三系列D!AJ113</f>
        <v>7732331.5775304679</v>
      </c>
      <c r="K113" s="1062">
        <f>三系列D!AK113</f>
        <v>8056920.5181845594</v>
      </c>
      <c r="L113" s="1062">
        <f>三系列D!AL113</f>
        <v>7845834.930524095</v>
      </c>
      <c r="M113" s="1062">
        <f>三系列D!AM113</f>
        <v>7680497.0845609782</v>
      </c>
      <c r="N113" s="1062">
        <f>三系列D!AN113</f>
        <v>7959983.7324147755</v>
      </c>
      <c r="O113" s="1062">
        <f>三系列D!AO113</f>
        <v>8190307.2552760011</v>
      </c>
    </row>
    <row r="114" spans="2:19" x14ac:dyDescent="0.2">
      <c r="B114" s="427" t="s">
        <v>1148</v>
      </c>
      <c r="C114" s="429" t="str">
        <f>三系列D!C114</f>
        <v>（参考）第３次産業</v>
      </c>
      <c r="D114" s="1062">
        <f>三系列D!AD114</f>
        <v>9706768.7679637037</v>
      </c>
      <c r="E114" s="1062">
        <f>三系列D!AE114</f>
        <v>9716096.247561099</v>
      </c>
      <c r="F114" s="1062">
        <f>三系列D!AF114</f>
        <v>9813554.5596503895</v>
      </c>
      <c r="G114" s="1062">
        <f>三系列D!AG114</f>
        <v>9705390.6533816364</v>
      </c>
      <c r="H114" s="1062">
        <f>三系列D!AH114</f>
        <v>9931959.7220708188</v>
      </c>
      <c r="I114" s="1062">
        <f>三系列D!AI114</f>
        <v>9935551.5311281569</v>
      </c>
      <c r="J114" s="1062">
        <f>三系列D!AJ114</f>
        <v>10084371.87336031</v>
      </c>
      <c r="K114" s="1062">
        <f>三系列D!AK114</f>
        <v>9999680.4603002053</v>
      </c>
      <c r="L114" s="1062">
        <f>三系列D!AL114</f>
        <v>9899130.5991115309</v>
      </c>
      <c r="M114" s="1062">
        <f>三系列D!AM114</f>
        <v>9303507.5632090084</v>
      </c>
      <c r="N114" s="1062">
        <f>三系列D!AN114</f>
        <v>9460923.7957851179</v>
      </c>
      <c r="O114" s="1062">
        <f>三系列D!AO114</f>
        <v>9834505.4796466008</v>
      </c>
    </row>
    <row r="115" spans="2:19" x14ac:dyDescent="0.2">
      <c r="B115" s="1062"/>
    </row>
    <row r="116" spans="2:19" x14ac:dyDescent="0.2">
      <c r="B116" s="1062"/>
      <c r="C116" s="1252" t="str">
        <f>三系列D!C116</f>
        <v>　(1)生産・輸入品に課される税（中央政府、地方政府）</v>
      </c>
      <c r="D116" s="1720">
        <f>三系列D!AD116</f>
        <v>1283982.3128380317</v>
      </c>
      <c r="E116" s="1720">
        <f>三系列D!AE116</f>
        <v>1273759.93266447</v>
      </c>
      <c r="F116" s="1720">
        <f>三系列D!AF116</f>
        <v>1324807.5402907224</v>
      </c>
      <c r="G116" s="1720">
        <f>三系列D!AG116</f>
        <v>1439913.510101174</v>
      </c>
      <c r="H116" s="1720">
        <f>三系列D!AH116</f>
        <v>1531054.7792667614</v>
      </c>
      <c r="I116" s="1720">
        <f>三系列D!AI116</f>
        <v>1522659.0460524037</v>
      </c>
      <c r="J116" s="1720">
        <f>三系列D!AJ116</f>
        <v>1499527.4296599941</v>
      </c>
      <c r="K116" s="1720">
        <f>三系列D!AK116</f>
        <v>1538204.2667698318</v>
      </c>
      <c r="L116" s="1720">
        <f>三系列D!AL116</f>
        <v>1562849.9616506377</v>
      </c>
      <c r="M116" s="1720">
        <f>三系列D!AM116</f>
        <v>1594181.9678656969</v>
      </c>
      <c r="N116" s="1720">
        <f>三系列D!AN116</f>
        <v>1676225.0569076263</v>
      </c>
      <c r="O116" s="1720">
        <f>三系列D!AO116</f>
        <v>2467511.144180357</v>
      </c>
    </row>
    <row r="117" spans="2:19" x14ac:dyDescent="0.2">
      <c r="B117" s="1062"/>
      <c r="C117" s="1599" t="str">
        <f>三系列D!C117</f>
        <v>　(2)（控除）補助金（中央政府、地方政府）</v>
      </c>
      <c r="D117" s="1722">
        <f>三系列D!AD117</f>
        <v>99176.083986424448</v>
      </c>
      <c r="E117" s="1722">
        <f>三系列D!AE117</f>
        <v>87618.173611039427</v>
      </c>
      <c r="F117" s="1722">
        <f>三系列D!AF117</f>
        <v>91872.376880134238</v>
      </c>
      <c r="G117" s="1722">
        <f>三系列D!AG117</f>
        <v>86364.14244849325</v>
      </c>
      <c r="H117" s="1722">
        <f>三系列D!AH117</f>
        <v>86011.835930561458</v>
      </c>
      <c r="I117" s="1722">
        <f>三系列D!AI117</f>
        <v>83558.954807317292</v>
      </c>
      <c r="J117" s="1722">
        <f>三系列D!AJ117</f>
        <v>77559.877457177208</v>
      </c>
      <c r="K117" s="1722">
        <f>三系列D!AK117</f>
        <v>75343.40014226413</v>
      </c>
      <c r="L117" s="1722">
        <f>三系列D!AL117</f>
        <v>78713.157001202489</v>
      </c>
      <c r="M117" s="1722">
        <f>三系列D!AM117</f>
        <v>83609.785894195345</v>
      </c>
      <c r="N117" s="1722">
        <f>三系列D!AN117</f>
        <v>88103.595645470341</v>
      </c>
      <c r="O117" s="1722">
        <f>三系列D!AO117</f>
        <v>85487.731232904262</v>
      </c>
    </row>
    <row r="118" spans="2:19" x14ac:dyDescent="0.2">
      <c r="B118" s="1062"/>
      <c r="C118" s="429"/>
      <c r="D118" s="1062"/>
      <c r="E118" s="1062"/>
      <c r="F118" s="1062"/>
      <c r="G118" s="1062"/>
      <c r="H118" s="1438"/>
      <c r="I118" s="1439"/>
    </row>
    <row r="119" spans="2:19" x14ac:dyDescent="0.2">
      <c r="C119" s="380"/>
      <c r="D119" s="1439"/>
      <c r="E119" s="1438"/>
      <c r="F119" s="1438"/>
      <c r="G119" s="1438"/>
      <c r="H119" s="1439"/>
      <c r="I119" s="1439"/>
      <c r="J119" s="1439"/>
      <c r="K119" s="1439"/>
      <c r="L119" s="1439"/>
      <c r="M119" s="1439"/>
      <c r="N119" s="1439"/>
      <c r="O119" s="1439"/>
    </row>
    <row r="120" spans="2:19" x14ac:dyDescent="0.2">
      <c r="E120" s="860"/>
      <c r="F120" s="860"/>
      <c r="G120" s="860"/>
    </row>
    <row r="121" spans="2:19" ht="18.75" x14ac:dyDescent="0.2">
      <c r="B121" s="387" t="s">
        <v>2068</v>
      </c>
      <c r="C121" s="386" t="str">
        <f>三系列D!C121</f>
        <v>分配</v>
      </c>
      <c r="D121" s="2523" t="s">
        <v>2069</v>
      </c>
    </row>
    <row r="122" spans="2:19" x14ac:dyDescent="0.2">
      <c r="B122" s="447" t="s">
        <v>2065</v>
      </c>
      <c r="C122" s="393" t="str">
        <f>三系列D!C122</f>
        <v>１　雇用者報酬</v>
      </c>
      <c r="D122" s="1731">
        <f>三系列D!AD122</f>
        <v>7400901.452844291</v>
      </c>
      <c r="E122" s="1731">
        <f>三系列D!AE122</f>
        <v>7494230.7056824639</v>
      </c>
      <c r="F122" s="1731">
        <f>三系列D!AF122</f>
        <v>7592833.3150027925</v>
      </c>
      <c r="G122" s="1731">
        <f>三系列D!AG122</f>
        <v>7631566.4109343998</v>
      </c>
      <c r="H122" s="1731">
        <f>三系列D!AH122</f>
        <v>7462915.1050219964</v>
      </c>
      <c r="I122" s="1731">
        <f>三系列D!AI122</f>
        <v>7478725.5411025062</v>
      </c>
      <c r="J122" s="1731">
        <f>三系列D!AJ122</f>
        <v>7697759.6899246518</v>
      </c>
      <c r="K122" s="1731">
        <f>三系列D!AK122</f>
        <v>7971317.8706863476</v>
      </c>
      <c r="L122" s="1731">
        <f>三系列D!AL122</f>
        <v>7944808.0550414026</v>
      </c>
      <c r="M122" s="1731">
        <f>三系列D!AM122</f>
        <v>7715007.8555802088</v>
      </c>
      <c r="N122" s="1731">
        <f>三系列D!AN122</f>
        <v>7864683.3300055834</v>
      </c>
      <c r="O122" s="1731">
        <f>三系列D!AO122</f>
        <v>7939631.5507591562</v>
      </c>
      <c r="S122" s="305" t="s">
        <v>2070</v>
      </c>
    </row>
    <row r="123" spans="2:19" x14ac:dyDescent="0.2">
      <c r="B123" s="447" t="s">
        <v>445</v>
      </c>
      <c r="C123" s="389" t="str">
        <f>三系列D!C123</f>
        <v>　(1)賃金・俸給</v>
      </c>
      <c r="D123" s="1782">
        <f>三系列D!AD123</f>
        <v>6475471.9062286243</v>
      </c>
      <c r="E123" s="1782">
        <f>三系列D!AE123</f>
        <v>6554544.8396564219</v>
      </c>
      <c r="F123" s="1782">
        <f>三系列D!AF123</f>
        <v>6634105.4588012015</v>
      </c>
      <c r="G123" s="1782">
        <f>三系列D!AG123</f>
        <v>6643070.8498803973</v>
      </c>
      <c r="H123" s="1782">
        <f>三系列D!AH123</f>
        <v>6454290.3041281272</v>
      </c>
      <c r="I123" s="1782">
        <f>三系列D!AI123</f>
        <v>6436562.4025283363</v>
      </c>
      <c r="J123" s="1782">
        <f>三系列D!AJ123</f>
        <v>6637825.5548845828</v>
      </c>
      <c r="K123" s="1782">
        <f>三系列D!AK123</f>
        <v>6890905.8117965413</v>
      </c>
      <c r="L123" s="1782">
        <f>三系列D!AL123</f>
        <v>6841879.5184192639</v>
      </c>
      <c r="M123" s="1782">
        <f>三系列D!AM123</f>
        <v>6617374.994839794</v>
      </c>
      <c r="N123" s="1782">
        <f>三系列D!AN123</f>
        <v>6743419.0931875361</v>
      </c>
      <c r="O123" s="1782">
        <f>三系列D!AO123</f>
        <v>6799199.0863515316</v>
      </c>
    </row>
    <row r="124" spans="2:19" ht="12" customHeight="1" x14ac:dyDescent="0.2">
      <c r="B124" s="447" t="s">
        <v>446</v>
      </c>
      <c r="C124" s="389" t="str">
        <f>三系列D!C124</f>
        <v>　(2)雇主の社会負担</v>
      </c>
      <c r="D124" s="1732">
        <f>三系列D!AD124</f>
        <v>925429.54661566636</v>
      </c>
      <c r="E124" s="1732">
        <f>三系列D!AE124</f>
        <v>939685.86602604203</v>
      </c>
      <c r="F124" s="1732">
        <f>三系列D!AF124</f>
        <v>958727.85620159132</v>
      </c>
      <c r="G124" s="1732">
        <f>三系列D!AG124</f>
        <v>988495.56105400273</v>
      </c>
      <c r="H124" s="1732">
        <f>三系列D!AH124</f>
        <v>1008624.8008938696</v>
      </c>
      <c r="I124" s="1732">
        <f>三系列D!AI124</f>
        <v>1042163.1385741698</v>
      </c>
      <c r="J124" s="1732">
        <f>三系列D!AJ124</f>
        <v>1059934.1350400695</v>
      </c>
      <c r="K124" s="1732">
        <f>三系列D!AK124</f>
        <v>1080412.058889806</v>
      </c>
      <c r="L124" s="1732">
        <f>三系列D!AL124</f>
        <v>1102928.5366221387</v>
      </c>
      <c r="M124" s="1732">
        <f>三系列D!AM124</f>
        <v>1097632.8607404148</v>
      </c>
      <c r="N124" s="1732">
        <f>三系列D!AN124</f>
        <v>1121264.236818047</v>
      </c>
      <c r="O124" s="1732">
        <f>三系列D!AO124</f>
        <v>1140432.4644076249</v>
      </c>
    </row>
    <row r="125" spans="2:19" ht="12" customHeight="1" x14ac:dyDescent="0.2">
      <c r="B125" s="447" t="s">
        <v>447</v>
      </c>
      <c r="C125" s="389" t="str">
        <f>三系列D!C125</f>
        <v>　　a雇主の現実社会負担</v>
      </c>
      <c r="D125" s="1782">
        <f>三系列D!AD125</f>
        <v>893964.36220890004</v>
      </c>
      <c r="E125" s="1782">
        <f>三系列D!AE125</f>
        <v>901857.35447311541</v>
      </c>
      <c r="F125" s="1782">
        <f>三系列D!AF125</f>
        <v>919947.5360748223</v>
      </c>
      <c r="G125" s="1782">
        <f>三系列D!AG125</f>
        <v>931625.11855057278</v>
      </c>
      <c r="H125" s="1782">
        <f>三系列D!AH125</f>
        <v>951312.25582062558</v>
      </c>
      <c r="I125" s="1782">
        <f>三系列D!AI125</f>
        <v>977793.02447581617</v>
      </c>
      <c r="J125" s="1782">
        <f>三系列D!AJ125</f>
        <v>1004696.153517967</v>
      </c>
      <c r="K125" s="1782">
        <f>三系列D!AK125</f>
        <v>1024703.2838432026</v>
      </c>
      <c r="L125" s="1782">
        <f>三系列D!AL125</f>
        <v>1051830.0038114486</v>
      </c>
      <c r="M125" s="1782">
        <f>三系列D!AM125</f>
        <v>1053326.9902022083</v>
      </c>
      <c r="N125" s="1782">
        <f>三系列D!AN125</f>
        <v>1096886.9183815839</v>
      </c>
      <c r="O125" s="1782">
        <f>三系列D!AO125</f>
        <v>1090191.9544785719</v>
      </c>
    </row>
    <row r="126" spans="2:19" ht="12" customHeight="1" x14ac:dyDescent="0.2">
      <c r="B126" s="447" t="s">
        <v>448</v>
      </c>
      <c r="C126" s="389" t="str">
        <f>三系列D!C126</f>
        <v>　　b雇主の帰属社会負担</v>
      </c>
      <c r="D126" s="1786">
        <f>三系列D!AD126</f>
        <v>31465.18440676629</v>
      </c>
      <c r="E126" s="1786">
        <f>三系列D!AE126</f>
        <v>37828.511552926582</v>
      </c>
      <c r="F126" s="1786">
        <f>三系列D!AF126</f>
        <v>38780.320126769002</v>
      </c>
      <c r="G126" s="1786">
        <f>三系列D!AG126</f>
        <v>56870.442503429986</v>
      </c>
      <c r="H126" s="1786">
        <f>三系列D!AH126</f>
        <v>57312.545073244051</v>
      </c>
      <c r="I126" s="1786">
        <f>三系列D!AI126</f>
        <v>64370.114098353668</v>
      </c>
      <c r="J126" s="1786">
        <f>三系列D!AJ126</f>
        <v>55237.981522102382</v>
      </c>
      <c r="K126" s="1786">
        <f>三系列D!AK126</f>
        <v>55708.775046603485</v>
      </c>
      <c r="L126" s="1786">
        <f>三系列D!AL126</f>
        <v>51098.532810690012</v>
      </c>
      <c r="M126" s="1786">
        <f>三系列D!AM126</f>
        <v>44305.870538206538</v>
      </c>
      <c r="N126" s="1786">
        <f>三系列D!AN126</f>
        <v>24377.3184364632</v>
      </c>
      <c r="O126" s="1786">
        <f>三系列D!AO126</f>
        <v>50240.509929052991</v>
      </c>
    </row>
    <row r="127" spans="2:19" ht="12" customHeight="1" x14ac:dyDescent="0.2">
      <c r="B127" s="447" t="s">
        <v>449</v>
      </c>
      <c r="C127" s="393" t="str">
        <f>三系列D!C127</f>
        <v>２　財産所得（非企業部門）</v>
      </c>
      <c r="D127" s="1732">
        <f>三系列D!AD127</f>
        <v>648122.7627261125</v>
      </c>
      <c r="E127" s="1732">
        <f>三系列D!AE127</f>
        <v>685470.55581332766</v>
      </c>
      <c r="F127" s="1732">
        <f>三系列D!AF127</f>
        <v>684686.51136878296</v>
      </c>
      <c r="G127" s="1732">
        <f>三系列D!AG127</f>
        <v>667796.80291106831</v>
      </c>
      <c r="H127" s="1732">
        <f>三系列D!AH127</f>
        <v>726226.17885336187</v>
      </c>
      <c r="I127" s="1732">
        <f>三系列D!AI127</f>
        <v>693820.61425353203</v>
      </c>
      <c r="J127" s="1732">
        <f>三系列D!AJ127</f>
        <v>687272.07225503691</v>
      </c>
      <c r="K127" s="1732">
        <f>三系列D!AK127</f>
        <v>663066.11096036481</v>
      </c>
      <c r="L127" s="1732">
        <f>三系列D!AL127</f>
        <v>695978.58199197717</v>
      </c>
      <c r="M127" s="1732">
        <f>三系列D!AM127</f>
        <v>734281.331239825</v>
      </c>
      <c r="N127" s="1732">
        <f>三系列D!AN127</f>
        <v>659651.40253673936</v>
      </c>
      <c r="O127" s="1732">
        <f>三系列D!AO127</f>
        <v>717282.8486090051</v>
      </c>
      <c r="S127" s="305" t="s">
        <v>2071</v>
      </c>
    </row>
    <row r="128" spans="2:19" x14ac:dyDescent="0.2">
      <c r="B128" s="447" t="s">
        <v>450</v>
      </c>
      <c r="C128" s="389" t="str">
        <f>三系列D!C128</f>
        <v xml:space="preserve">    ａ受取</v>
      </c>
      <c r="D128" s="1732">
        <f>三系列D!AD128</f>
        <v>721572.3314625338</v>
      </c>
      <c r="E128" s="1732">
        <f>三系列D!AE128</f>
        <v>759944.0121067398</v>
      </c>
      <c r="F128" s="1732">
        <f>三系列D!AF128</f>
        <v>760272.06598919432</v>
      </c>
      <c r="G128" s="1732">
        <f>三系列D!AG128</f>
        <v>741967.64198394644</v>
      </c>
      <c r="H128" s="1732">
        <f>三系列D!AH128</f>
        <v>796226.34973254125</v>
      </c>
      <c r="I128" s="1732">
        <f>三系列D!AI128</f>
        <v>759070.7773270749</v>
      </c>
      <c r="J128" s="1732">
        <f>三系列D!AJ128</f>
        <v>758455.05157007976</v>
      </c>
      <c r="K128" s="1732">
        <f>三系列D!AK128</f>
        <v>716804.75947209052</v>
      </c>
      <c r="L128" s="1732">
        <f>三系列D!AL128</f>
        <v>754733.10790776985</v>
      </c>
      <c r="M128" s="1732">
        <f>三系列D!AM128</f>
        <v>784525.32733844034</v>
      </c>
      <c r="N128" s="1732">
        <f>三系列D!AN128</f>
        <v>703516.35826446151</v>
      </c>
      <c r="O128" s="1732">
        <f>三系列D!AO128</f>
        <v>757133.13210596843</v>
      </c>
    </row>
    <row r="129" spans="2:19" x14ac:dyDescent="0.2">
      <c r="B129" s="447" t="s">
        <v>451</v>
      </c>
      <c r="C129" s="389" t="str">
        <f>三系列D!C129</f>
        <v xml:space="preserve">    ｂ支払</v>
      </c>
      <c r="D129" s="1732">
        <f>三系列D!AD129</f>
        <v>73449.568736421308</v>
      </c>
      <c r="E129" s="1732">
        <f>三系列D!AE129</f>
        <v>74473.45629341212</v>
      </c>
      <c r="F129" s="1732">
        <f>三系列D!AF129</f>
        <v>75585.554620411378</v>
      </c>
      <c r="G129" s="1732">
        <f>三系列D!AG129</f>
        <v>74170.839072878181</v>
      </c>
      <c r="H129" s="1732">
        <f>三系列D!AH129</f>
        <v>70000.170879179335</v>
      </c>
      <c r="I129" s="1732">
        <f>三系列D!AI129</f>
        <v>65250.163073542892</v>
      </c>
      <c r="J129" s="1732">
        <f>三系列D!AJ129</f>
        <v>71182.979315042889</v>
      </c>
      <c r="K129" s="1732">
        <f>三系列D!AK129</f>
        <v>53738.648511725667</v>
      </c>
      <c r="L129" s="1732">
        <f>三系列D!AL129</f>
        <v>58754.52591579267</v>
      </c>
      <c r="M129" s="1732">
        <f>三系列D!AM129</f>
        <v>50243.996098615309</v>
      </c>
      <c r="N129" s="1732">
        <f>三系列D!AN129</f>
        <v>43864.955727722147</v>
      </c>
      <c r="O129" s="1732">
        <f>三系列D!AO129</f>
        <v>39850.283496963297</v>
      </c>
    </row>
    <row r="130" spans="2:19" x14ac:dyDescent="0.2">
      <c r="B130" s="447" t="s">
        <v>452</v>
      </c>
      <c r="C130" s="389" t="str">
        <f>三系列D!C130</f>
        <v>　(1)一般政府　　　　　　　</v>
      </c>
      <c r="D130" s="1732">
        <f>三系列D!AD130</f>
        <v>-46949.347819028721</v>
      </c>
      <c r="E130" s="1732">
        <f>三系列D!AE130</f>
        <v>-48441.304163024935</v>
      </c>
      <c r="F130" s="1732">
        <f>三系列D!AF130</f>
        <v>-49223.048260657553</v>
      </c>
      <c r="G130" s="1732">
        <f>三系列D!AG130</f>
        <v>-45599.119679573218</v>
      </c>
      <c r="H130" s="1732">
        <f>三系列D!AH130</f>
        <v>-42601.288123628008</v>
      </c>
      <c r="I130" s="1732">
        <f>三系列D!AI130</f>
        <v>-38560.963425866306</v>
      </c>
      <c r="J130" s="1732">
        <f>三系列D!AJ130</f>
        <v>-44986.507096859117</v>
      </c>
      <c r="K130" s="1732">
        <f>三系列D!AK130</f>
        <v>-28662.864302773531</v>
      </c>
      <c r="L130" s="1732">
        <f>三系列D!AL130</f>
        <v>-25224.348637561405</v>
      </c>
      <c r="M130" s="1732">
        <f>三系列D!AM130</f>
        <v>-21170.713977019612</v>
      </c>
      <c r="N130" s="1732">
        <f>三系列D!AN130</f>
        <v>-20614.973108074868</v>
      </c>
      <c r="O130" s="1732">
        <f>三系列D!AO130</f>
        <v>-17929.493494886865</v>
      </c>
    </row>
    <row r="131" spans="2:19" x14ac:dyDescent="0.2">
      <c r="B131" s="447" t="s">
        <v>439</v>
      </c>
      <c r="C131" s="389" t="str">
        <f>三系列D!C131</f>
        <v xml:space="preserve">    ａ受取</v>
      </c>
      <c r="D131" s="1782">
        <f>三系列D!AD131</f>
        <v>12537.399862311906</v>
      </c>
      <c r="E131" s="1782">
        <f>三系列D!AE131</f>
        <v>12525.368887951272</v>
      </c>
      <c r="F131" s="1782">
        <f>三系列D!AF131</f>
        <v>12104.376111996202</v>
      </c>
      <c r="G131" s="1782">
        <f>三系列D!AG131</f>
        <v>12021.582806071581</v>
      </c>
      <c r="H131" s="1782">
        <f>三系列D!AH131</f>
        <v>11774.844828582556</v>
      </c>
      <c r="I131" s="1782">
        <f>三系列D!AI131</f>
        <v>11706.578251461529</v>
      </c>
      <c r="J131" s="1782">
        <f>三系列D!AJ131</f>
        <v>11683.805373191297</v>
      </c>
      <c r="K131" s="1782">
        <f>三系列D!AK131</f>
        <v>11685.254213676628</v>
      </c>
      <c r="L131" s="1782">
        <f>三系列D!AL131</f>
        <v>11638.260662775199</v>
      </c>
      <c r="M131" s="1782">
        <f>三系列D!AM131</f>
        <v>11175.50805058179</v>
      </c>
      <c r="N131" s="1782">
        <f>三系列D!AN131</f>
        <v>11241.083305237777</v>
      </c>
      <c r="O131" s="1782">
        <f>三系列D!AO131</f>
        <v>10893.234657533958</v>
      </c>
    </row>
    <row r="132" spans="2:19" x14ac:dyDescent="0.2">
      <c r="B132" s="447" t="s">
        <v>491</v>
      </c>
      <c r="C132" s="389" t="str">
        <f>三系列D!C132</f>
        <v xml:space="preserve">    ｂ支払</v>
      </c>
      <c r="D132" s="1782">
        <f>三系列D!AD132</f>
        <v>59486.747681340625</v>
      </c>
      <c r="E132" s="1782">
        <f>三系列D!AE132</f>
        <v>60966.673050976206</v>
      </c>
      <c r="F132" s="1782">
        <f>三系列D!AF132</f>
        <v>61327.424372653753</v>
      </c>
      <c r="G132" s="1782">
        <f>三系列D!AG132</f>
        <v>57620.702485644797</v>
      </c>
      <c r="H132" s="1782">
        <f>三系列D!AH132</f>
        <v>54376.132952210566</v>
      </c>
      <c r="I132" s="1782">
        <f>三系列D!AI132</f>
        <v>50267.541677327834</v>
      </c>
      <c r="J132" s="1782">
        <f>三系列D!AJ132</f>
        <v>56670.312470050412</v>
      </c>
      <c r="K132" s="1782">
        <f>三系列D!AK132</f>
        <v>40348.118516450158</v>
      </c>
      <c r="L132" s="1782">
        <f>三系列D!AL132</f>
        <v>36862.609300336604</v>
      </c>
      <c r="M132" s="1782">
        <f>三系列D!AM132</f>
        <v>32346.222027601401</v>
      </c>
      <c r="N132" s="1782">
        <f>三系列D!AN132</f>
        <v>31856.056413312646</v>
      </c>
      <c r="O132" s="1782">
        <f>三系列D!AO132</f>
        <v>28822.728152420823</v>
      </c>
    </row>
    <row r="133" spans="2:19" x14ac:dyDescent="0.2">
      <c r="B133" s="447" t="s">
        <v>490</v>
      </c>
      <c r="C133" s="389" t="str">
        <f>三系列D!C133</f>
        <v>　(2)家計　　　　　　　　　</v>
      </c>
      <c r="D133" s="1732">
        <f>三系列D!AD133</f>
        <v>687651.02261211583</v>
      </c>
      <c r="E133" s="1732">
        <f>三系列D!AE133</f>
        <v>727123.57098904834</v>
      </c>
      <c r="F133" s="1732">
        <f>三系列D!AF133</f>
        <v>727091.12161531602</v>
      </c>
      <c r="G133" s="1732">
        <f>三系列D!AG133</f>
        <v>706636.43660165195</v>
      </c>
      <c r="H133" s="1732">
        <f>三系列D!AH133</f>
        <v>762252.28433725773</v>
      </c>
      <c r="I133" s="1732">
        <f>三系列D!AI133</f>
        <v>725516.41679042124</v>
      </c>
      <c r="J133" s="1732">
        <f>三系列D!AJ133</f>
        <v>724414.38252570352</v>
      </c>
      <c r="K133" s="1732">
        <f>三系列D!AK133</f>
        <v>683420.58597154636</v>
      </c>
      <c r="L133" s="1732">
        <f>三系列D!AL133</f>
        <v>713636.80185603711</v>
      </c>
      <c r="M133" s="1732">
        <f>三系列D!AM133</f>
        <v>747901.59206175699</v>
      </c>
      <c r="N133" s="1732">
        <f>三系列D!AN133</f>
        <v>671262.58364566416</v>
      </c>
      <c r="O133" s="1732">
        <f>三系列D!AO133</f>
        <v>725319.65282553551</v>
      </c>
    </row>
    <row r="134" spans="2:19" x14ac:dyDescent="0.2">
      <c r="B134" s="447" t="s">
        <v>453</v>
      </c>
      <c r="C134" s="389" t="str">
        <f>三系列D!C134</f>
        <v>　 ①利子</v>
      </c>
      <c r="D134" s="1732">
        <f>三系列D!AD134</f>
        <v>154409.53966692244</v>
      </c>
      <c r="E134" s="1732">
        <f>三系列D!AE134</f>
        <v>79119.06774706913</v>
      </c>
      <c r="F134" s="1732">
        <f>三系列D!AF134</f>
        <v>66325.553917191341</v>
      </c>
      <c r="G134" s="1732">
        <f>三系列D!AG134</f>
        <v>49421.647657342939</v>
      </c>
      <c r="H134" s="1732">
        <f>三系列D!AH134</f>
        <v>84448.931813085335</v>
      </c>
      <c r="I134" s="1732">
        <f>三系列D!AI134</f>
        <v>90731.563549268118</v>
      </c>
      <c r="J134" s="1732">
        <f>三系列D!AJ134</f>
        <v>97498.631885998111</v>
      </c>
      <c r="K134" s="1732">
        <f>三系列D!AK134</f>
        <v>101815.23139738166</v>
      </c>
      <c r="L134" s="1732">
        <f>三系列D!AL134</f>
        <v>133170.01914539962</v>
      </c>
      <c r="M134" s="1732">
        <f>三系列D!AM134</f>
        <v>115275.60079778281</v>
      </c>
      <c r="N134" s="1732">
        <f>三系列D!AN134</f>
        <v>112685.27134815224</v>
      </c>
      <c r="O134" s="1732">
        <f>三系列D!AO134</f>
        <v>109818.86519919052</v>
      </c>
    </row>
    <row r="135" spans="2:19" x14ac:dyDescent="0.2">
      <c r="B135" s="447" t="s">
        <v>454</v>
      </c>
      <c r="C135" s="389" t="str">
        <f>三系列D!C135</f>
        <v xml:space="preserve">    ａ受取</v>
      </c>
      <c r="D135" s="1782">
        <f>三系列D!AD135</f>
        <v>167476.88427330556</v>
      </c>
      <c r="E135" s="1782">
        <f>三系列D!AE135</f>
        <v>91880.382949919396</v>
      </c>
      <c r="F135" s="1782">
        <f>三系列D!AF135</f>
        <v>79851.46979109828</v>
      </c>
      <c r="G135" s="1782">
        <f>三系列D!AG135</f>
        <v>64577.659862608532</v>
      </c>
      <c r="H135" s="1782">
        <f>三系列D!AH135</f>
        <v>98651.956899615936</v>
      </c>
      <c r="I135" s="1782">
        <f>三系列D!AI135</f>
        <v>104632.51116717237</v>
      </c>
      <c r="J135" s="1782">
        <f>三系列D!AJ135</f>
        <v>111030.43448746455</v>
      </c>
      <c r="K135" s="1782">
        <f>三系列D!AK135</f>
        <v>114138.29178828657</v>
      </c>
      <c r="L135" s="1782">
        <f>三系列D!AL135</f>
        <v>153714.76247538783</v>
      </c>
      <c r="M135" s="1782">
        <f>三系列D!AM135</f>
        <v>132158.88128946364</v>
      </c>
      <c r="N135" s="1782">
        <f>三系列D!AN135</f>
        <v>123686.5402253163</v>
      </c>
      <c r="O135" s="1782">
        <f>三系列D!AO135</f>
        <v>119537.05426404745</v>
      </c>
    </row>
    <row r="136" spans="2:19" x14ac:dyDescent="0.2">
      <c r="B136" s="447" t="s">
        <v>455</v>
      </c>
      <c r="C136" s="389" t="str">
        <f>三系列D!C136</f>
        <v xml:space="preserve">    ｂ支払(消費者負債利子）</v>
      </c>
      <c r="D136" s="1782">
        <f>三系列D!AD136</f>
        <v>13067.344606383122</v>
      </c>
      <c r="E136" s="1782">
        <f>三系列D!AE136</f>
        <v>12761.315202850266</v>
      </c>
      <c r="F136" s="1782">
        <f>三系列D!AF136</f>
        <v>13525.915873906932</v>
      </c>
      <c r="G136" s="1782">
        <f>三系列D!AG136</f>
        <v>15156.012205265593</v>
      </c>
      <c r="H136" s="1782">
        <f>三系列D!AH136</f>
        <v>14203.025086530608</v>
      </c>
      <c r="I136" s="1782">
        <f>三系列D!AI136</f>
        <v>13900.947617904261</v>
      </c>
      <c r="J136" s="1782">
        <f>三系列D!AJ136</f>
        <v>13531.802601466436</v>
      </c>
      <c r="K136" s="1782">
        <f>三系列D!AK136</f>
        <v>12323.060390904902</v>
      </c>
      <c r="L136" s="1782">
        <f>三系列D!AL136</f>
        <v>20544.743329988196</v>
      </c>
      <c r="M136" s="1782">
        <f>三系列D!AM136</f>
        <v>16883.280491680824</v>
      </c>
      <c r="N136" s="1782">
        <f>三系列D!AN136</f>
        <v>11001.268877164068</v>
      </c>
      <c r="O136" s="1782">
        <f>三系列D!AO136</f>
        <v>9718.1890648569242</v>
      </c>
    </row>
    <row r="137" spans="2:19" x14ac:dyDescent="0.2">
      <c r="B137" s="447" t="s">
        <v>456</v>
      </c>
      <c r="C137" s="389" t="str">
        <f>三系列D!C137</f>
        <v>　 ②配当（受取）</v>
      </c>
      <c r="D137" s="1782">
        <f>三系列D!AD137</f>
        <v>102211.96944786291</v>
      </c>
      <c r="E137" s="1782">
        <f>三系列D!AE137</f>
        <v>183687.51244503452</v>
      </c>
      <c r="F137" s="1782">
        <f>三系列D!AF137</f>
        <v>204134.33973337567</v>
      </c>
      <c r="G137" s="1782">
        <f>三系列D!AG137</f>
        <v>226727.96425678808</v>
      </c>
      <c r="H137" s="1782">
        <f>三系列D!AH137</f>
        <v>262914.94122901402</v>
      </c>
      <c r="I137" s="1782">
        <f>三系列D!AI137</f>
        <v>213023.43615598074</v>
      </c>
      <c r="J137" s="1782">
        <f>三系列D!AJ137</f>
        <v>222183.85584363353</v>
      </c>
      <c r="K137" s="1782">
        <f>三系列D!AK137</f>
        <v>216603.51316444454</v>
      </c>
      <c r="L137" s="1782">
        <f>三系列D!AL137</f>
        <v>168732.25079325406</v>
      </c>
      <c r="M137" s="1782">
        <f>三系列D!AM137</f>
        <v>208739.73435496559</v>
      </c>
      <c r="N137" s="1782">
        <f>三系列D!AN137</f>
        <v>196460.08626437242</v>
      </c>
      <c r="O137" s="1782">
        <f>三系列D!AO137</f>
        <v>214419.03692664881</v>
      </c>
    </row>
    <row r="138" spans="2:19" x14ac:dyDescent="0.2">
      <c r="B138" s="447" t="s">
        <v>457</v>
      </c>
      <c r="C138" s="389" t="str">
        <f>三系列D!C138</f>
        <v>　 ③その他の投資所得(受取）</v>
      </c>
      <c r="D138" s="1782">
        <f>三系列D!AD138</f>
        <v>270382.46501891769</v>
      </c>
      <c r="E138" s="1782">
        <f>三系列D!AE138</f>
        <v>288118.07851880236</v>
      </c>
      <c r="F138" s="1782">
        <f>三系列D!AF138</f>
        <v>297717.16232728702</v>
      </c>
      <c r="G138" s="1782">
        <f>三系列D!AG138</f>
        <v>293158.64383954299</v>
      </c>
      <c r="H138" s="1782">
        <f>三系列D!AH138</f>
        <v>276096.03690813266</v>
      </c>
      <c r="I138" s="1782">
        <f>三系列D!AI138</f>
        <v>256931.65641079019</v>
      </c>
      <c r="J138" s="1782">
        <f>三系列D!AJ138</f>
        <v>255518.27715188419</v>
      </c>
      <c r="K138" s="1782">
        <f>三系列D!AK138</f>
        <v>253831.87924148497</v>
      </c>
      <c r="L138" s="1782">
        <f>三系列D!AL138</f>
        <v>241018.10538033483</v>
      </c>
      <c r="M138" s="1782">
        <f>三系列D!AM138</f>
        <v>234080.78815226301</v>
      </c>
      <c r="N138" s="1782">
        <f>三系列D!AN138</f>
        <v>243560.98851712415</v>
      </c>
      <c r="O138" s="1782">
        <f>三系列D!AO138</f>
        <v>250852.60184775552</v>
      </c>
    </row>
    <row r="139" spans="2:19" ht="12" customHeight="1" x14ac:dyDescent="0.2">
      <c r="B139" s="447" t="s">
        <v>458</v>
      </c>
      <c r="C139" s="389" t="str">
        <f>三系列D!C139</f>
        <v>　 ④賃貸料（受取）</v>
      </c>
      <c r="D139" s="1782">
        <f>三系列D!AD139</f>
        <v>160647.04847841276</v>
      </c>
      <c r="E139" s="1782">
        <f>三系列D!AE139</f>
        <v>176198.91227814229</v>
      </c>
      <c r="F139" s="1782">
        <f>三系列D!AF139</f>
        <v>158914.0656374619</v>
      </c>
      <c r="G139" s="1782">
        <f>三系列D!AG139</f>
        <v>137328.18084797787</v>
      </c>
      <c r="H139" s="1782">
        <f>三系列D!AH139</f>
        <v>138792.37438702575</v>
      </c>
      <c r="I139" s="1782">
        <f>三系列D!AI139</f>
        <v>164829.76067438224</v>
      </c>
      <c r="J139" s="1782">
        <f>三系列D!AJ139</f>
        <v>149213.61764418767</v>
      </c>
      <c r="K139" s="1782">
        <f>三系列D!AK139</f>
        <v>111169.96216823507</v>
      </c>
      <c r="L139" s="1782">
        <f>三系列D!AL139</f>
        <v>170716.42653704862</v>
      </c>
      <c r="M139" s="1782">
        <f>三系列D!AM139</f>
        <v>189805.46875674554</v>
      </c>
      <c r="N139" s="1782">
        <f>三系列D!AN139</f>
        <v>118556.2375160153</v>
      </c>
      <c r="O139" s="1782">
        <f>三系列D!AO139</f>
        <v>150229.14885194064</v>
      </c>
    </row>
    <row r="140" spans="2:19" x14ac:dyDescent="0.2">
      <c r="B140" s="447" t="s">
        <v>459</v>
      </c>
      <c r="C140" s="389" t="str">
        <f>三系列D!C140</f>
        <v>　(3)対家計民間非営利団体　</v>
      </c>
      <c r="D140" s="1732">
        <f>三系列D!AD140</f>
        <v>7421.0879330253338</v>
      </c>
      <c r="E140" s="1732">
        <f>三系列D!AE140</f>
        <v>6788.2889873043259</v>
      </c>
      <c r="F140" s="1732">
        <f>三系列D!AF140</f>
        <v>6818.4380141247257</v>
      </c>
      <c r="G140" s="1732">
        <f>三系列D!AG140</f>
        <v>6759.4859889895924</v>
      </c>
      <c r="H140" s="1732">
        <f>三系列D!AH140</f>
        <v>6575.1826397322166</v>
      </c>
      <c r="I140" s="1732">
        <f>三系列D!AI140</f>
        <v>6865.160888977045</v>
      </c>
      <c r="J140" s="1732">
        <f>三系列D!AJ140</f>
        <v>7844.1968261925213</v>
      </c>
      <c r="K140" s="1732">
        <f>三系列D!AK140</f>
        <v>8308.3892915920969</v>
      </c>
      <c r="L140" s="1732">
        <f>三系列D!AL140</f>
        <v>7566.1287735014012</v>
      </c>
      <c r="M140" s="1732">
        <f>三系列D!AM140</f>
        <v>7550.4531550875754</v>
      </c>
      <c r="N140" s="1732">
        <f>三系列D!AN140</f>
        <v>9003.7919991501421</v>
      </c>
      <c r="O140" s="1732">
        <f>三系列D!AO140</f>
        <v>9892.6892783564635</v>
      </c>
    </row>
    <row r="141" spans="2:19" x14ac:dyDescent="0.2">
      <c r="B141" s="447" t="s">
        <v>460</v>
      </c>
      <c r="C141" s="389" t="str">
        <f>三系列D!C141</f>
        <v xml:space="preserve">    ａ受取</v>
      </c>
      <c r="D141" s="1782">
        <f>三系列D!AD141</f>
        <v>8316.5643817228993</v>
      </c>
      <c r="E141" s="1782">
        <f>三系列D!AE141</f>
        <v>7533.7570268899672</v>
      </c>
      <c r="F141" s="1782">
        <f>三系列D!AF141</f>
        <v>7550.6523879754141</v>
      </c>
      <c r="G141" s="1782">
        <f>三系列D!AG141</f>
        <v>8153.6103709573763</v>
      </c>
      <c r="H141" s="1782">
        <f>三系列D!AH141</f>
        <v>7996.195480170365</v>
      </c>
      <c r="I141" s="1782">
        <f>三系列D!AI141</f>
        <v>7946.8346672878451</v>
      </c>
      <c r="J141" s="1782">
        <f>三系列D!AJ141</f>
        <v>8825.0610697185621</v>
      </c>
      <c r="K141" s="1782">
        <f>三系列D!AK141</f>
        <v>9375.8588959626995</v>
      </c>
      <c r="L141" s="1782">
        <f>三系列D!AL141</f>
        <v>8913.3020589692733</v>
      </c>
      <c r="M141" s="1782">
        <f>三系列D!AM141</f>
        <v>8564.946734420666</v>
      </c>
      <c r="N141" s="1782">
        <f>三系列D!AN141</f>
        <v>10011.422436395571</v>
      </c>
      <c r="O141" s="1782">
        <f>三系列D!AO141</f>
        <v>11202.055558042011</v>
      </c>
    </row>
    <row r="142" spans="2:19" x14ac:dyDescent="0.2">
      <c r="B142" s="447" t="s">
        <v>461</v>
      </c>
      <c r="C142" s="394" t="str">
        <f>三系列D!C142</f>
        <v xml:space="preserve">    ｂ支払</v>
      </c>
      <c r="D142" s="1787">
        <f>三系列D!AD142</f>
        <v>895.47644869756562</v>
      </c>
      <c r="E142" s="1787">
        <f>三系列D!AE142</f>
        <v>745.46803958564078</v>
      </c>
      <c r="F142" s="1787">
        <f>三系列D!AF142</f>
        <v>732.21437385068793</v>
      </c>
      <c r="G142" s="1787">
        <f>三系列D!AG142</f>
        <v>1394.1243819677843</v>
      </c>
      <c r="H142" s="1787">
        <f>三系列D!AH142</f>
        <v>1421.0128404381489</v>
      </c>
      <c r="I142" s="1787">
        <f>三系列D!AI142</f>
        <v>1081.6737783108001</v>
      </c>
      <c r="J142" s="1787">
        <f>三系列D!AJ142</f>
        <v>980.86424352604058</v>
      </c>
      <c r="K142" s="1787">
        <f>三系列D!AK142</f>
        <v>1067.4696043706026</v>
      </c>
      <c r="L142" s="1787">
        <f>三系列D!AL142</f>
        <v>1347.1732854678717</v>
      </c>
      <c r="M142" s="1787">
        <f>三系列D!AM142</f>
        <v>1014.4935793330902</v>
      </c>
      <c r="N142" s="1787">
        <f>三系列D!AN142</f>
        <v>1007.6304372454291</v>
      </c>
      <c r="O142" s="1787">
        <f>三系列D!AO142</f>
        <v>1309.3662796855483</v>
      </c>
    </row>
    <row r="143" spans="2:19" x14ac:dyDescent="0.2">
      <c r="B143" s="447" t="s">
        <v>462</v>
      </c>
      <c r="C143" s="389" t="str">
        <f>三系列D!C143</f>
        <v>３　企業所得（法人企業の１次所得バランス）</v>
      </c>
      <c r="D143" s="1732">
        <f>三系列D!AD143</f>
        <v>3498797.1612401651</v>
      </c>
      <c r="E143" s="1732">
        <f>三系列D!AE143</f>
        <v>3397808.7432972016</v>
      </c>
      <c r="F143" s="1732">
        <f>三系列D!AF143</f>
        <v>3790997.9170092447</v>
      </c>
      <c r="G143" s="1732">
        <f>三系列D!AG143</f>
        <v>3648194.8985677008</v>
      </c>
      <c r="H143" s="1732">
        <f>三系列D!AH143</f>
        <v>4231936.4225135874</v>
      </c>
      <c r="I143" s="1732">
        <f>三系列D!AI143</f>
        <v>4233289.0405879747</v>
      </c>
      <c r="J143" s="1732">
        <f>三系列D!AJ143</f>
        <v>4200933.151299444</v>
      </c>
      <c r="K143" s="1732">
        <f>三系列D!AK143</f>
        <v>3946254.8377157338</v>
      </c>
      <c r="L143" s="1732">
        <f>三系列D!AL143</f>
        <v>3734789.6001261435</v>
      </c>
      <c r="M143" s="1732">
        <f>三系列D!AM143</f>
        <v>2949611.1790958173</v>
      </c>
      <c r="N143" s="1732">
        <f>三系列D!AN143</f>
        <v>3386663.9219219806</v>
      </c>
      <c r="O143" s="1732">
        <f>三系列D!AO143</f>
        <v>3259911.6432809569</v>
      </c>
      <c r="S143" s="305" t="s">
        <v>2072</v>
      </c>
    </row>
    <row r="144" spans="2:19" x14ac:dyDescent="0.2">
      <c r="B144" s="447" t="s">
        <v>464</v>
      </c>
      <c r="C144" s="389" t="str">
        <f>三系列D!C144</f>
        <v>　(1)民間法人企業</v>
      </c>
      <c r="D144" s="1732">
        <f>三系列D!AD144</f>
        <v>2465294.2789689554</v>
      </c>
      <c r="E144" s="1732">
        <f>三系列D!AE144</f>
        <v>2347246.3555264287</v>
      </c>
      <c r="F144" s="1732">
        <f>三系列D!AF144</f>
        <v>2685550.778595374</v>
      </c>
      <c r="G144" s="1732">
        <f>三系列D!AG144</f>
        <v>2567131.2053377703</v>
      </c>
      <c r="H144" s="1732">
        <f>三系列D!AH144</f>
        <v>3071750.5585337798</v>
      </c>
      <c r="I144" s="1732">
        <f>三系列D!AI144</f>
        <v>3141782.6302835052</v>
      </c>
      <c r="J144" s="1732">
        <f>三系列D!AJ144</f>
        <v>3115836.846097528</v>
      </c>
      <c r="K144" s="1732">
        <f>三系列D!AK144</f>
        <v>2884235.6353090596</v>
      </c>
      <c r="L144" s="1732">
        <f>三系列D!AL144</f>
        <v>2759484.1682573515</v>
      </c>
      <c r="M144" s="1732">
        <f>三系列D!AM144</f>
        <v>1936164.7779189772</v>
      </c>
      <c r="N144" s="1732">
        <f>三系列D!AN144</f>
        <v>2425626.0169682479</v>
      </c>
      <c r="O144" s="1732">
        <f>三系列D!AO144</f>
        <v>2263699.7908430463</v>
      </c>
    </row>
    <row r="145" spans="2:19" x14ac:dyDescent="0.2">
      <c r="B145" s="447" t="s">
        <v>1256</v>
      </c>
      <c r="C145" s="389" t="str">
        <f>三系列D!C145</f>
        <v xml:space="preserve">    ａ非金融法人企業</v>
      </c>
      <c r="D145" s="1782">
        <f>三系列D!AD145</f>
        <v>2183580.1525945836</v>
      </c>
      <c r="E145" s="1782">
        <f>三系列D!AE145</f>
        <v>2086950.3891195622</v>
      </c>
      <c r="F145" s="1782">
        <f>三系列D!AF145</f>
        <v>2381796.7343980656</v>
      </c>
      <c r="G145" s="1782">
        <f>三系列D!AG145</f>
        <v>2314419.0367840938</v>
      </c>
      <c r="H145" s="1782">
        <f>三系列D!AH145</f>
        <v>2881224.3359664921</v>
      </c>
      <c r="I145" s="1782">
        <f>三系列D!AI145</f>
        <v>2848920.1257976983</v>
      </c>
      <c r="J145" s="1782">
        <f>三系列D!AJ145</f>
        <v>2772465.1917032781</v>
      </c>
      <c r="K145" s="1782">
        <f>三系列D!AK145</f>
        <v>2601950.3300133171</v>
      </c>
      <c r="L145" s="1782">
        <f>三系列D!AL145</f>
        <v>2355437.901086492</v>
      </c>
      <c r="M145" s="1782">
        <f>三系列D!AM145</f>
        <v>1570654.2128986146</v>
      </c>
      <c r="N145" s="1782">
        <f>三系列D!AN145</f>
        <v>1948819.6315967527</v>
      </c>
      <c r="O145" s="1782">
        <f>三系列D!AO145</f>
        <v>1805385.5769686361</v>
      </c>
    </row>
    <row r="146" spans="2:19" x14ac:dyDescent="0.2">
      <c r="B146" s="447" t="s">
        <v>1257</v>
      </c>
      <c r="C146" s="389" t="str">
        <f>三系列D!C146</f>
        <v xml:space="preserve">    ｂ金融機関</v>
      </c>
      <c r="D146" s="1782">
        <f>三系列D!AD146</f>
        <v>281714.12637437182</v>
      </c>
      <c r="E146" s="1782">
        <f>三系列D!AE146</f>
        <v>260295.96640686656</v>
      </c>
      <c r="F146" s="1782">
        <f>三系列D!AF146</f>
        <v>303754.0441973086</v>
      </c>
      <c r="G146" s="1782">
        <f>三系列D!AG146</f>
        <v>252712.16855367634</v>
      </c>
      <c r="H146" s="1782">
        <f>三系列D!AH146</f>
        <v>190526.22256728762</v>
      </c>
      <c r="I146" s="1782">
        <f>三系列D!AI146</f>
        <v>292862.50448580703</v>
      </c>
      <c r="J146" s="1782">
        <f>三系列D!AJ146</f>
        <v>343371.65439425001</v>
      </c>
      <c r="K146" s="1782">
        <f>三系列D!AK146</f>
        <v>282285.30529574247</v>
      </c>
      <c r="L146" s="1782">
        <f>三系列D!AL146</f>
        <v>404046.26717085962</v>
      </c>
      <c r="M146" s="1782">
        <f>三系列D!AM146</f>
        <v>365510.56502036261</v>
      </c>
      <c r="N146" s="1782">
        <f>三系列D!AN146</f>
        <v>476806.38537149527</v>
      </c>
      <c r="O146" s="1782">
        <f>三系列D!AO146</f>
        <v>458314.21387441026</v>
      </c>
    </row>
    <row r="147" spans="2:19" x14ac:dyDescent="0.2">
      <c r="B147" s="447" t="s">
        <v>1258</v>
      </c>
      <c r="C147" s="389" t="str">
        <f>三系列D!C147</f>
        <v>　(2)公的企業　　</v>
      </c>
      <c r="D147" s="1732">
        <f>三系列D!AD147</f>
        <v>17704.80991011114</v>
      </c>
      <c r="E147" s="1732">
        <f>三系列D!AE147</f>
        <v>20311.428708992509</v>
      </c>
      <c r="F147" s="1732">
        <f>三系列D!AF147</f>
        <v>16749.643471873926</v>
      </c>
      <c r="G147" s="1732">
        <f>三系列D!AG147</f>
        <v>23356.489896087332</v>
      </c>
      <c r="H147" s="1732">
        <f>三系列D!AH147</f>
        <v>42285.963362609386</v>
      </c>
      <c r="I147" s="1732">
        <f>三系列D!AI147</f>
        <v>33275.127329851828</v>
      </c>
      <c r="J147" s="1732">
        <f>三系列D!AJ147</f>
        <v>39130.837677679781</v>
      </c>
      <c r="K147" s="1732">
        <f>三系列D!AK147</f>
        <v>43558.729991148452</v>
      </c>
      <c r="L147" s="1732">
        <f>三系列D!AL147</f>
        <v>20189.557938983664</v>
      </c>
      <c r="M147" s="1732">
        <f>三系列D!AM147</f>
        <v>16923.038088041292</v>
      </c>
      <c r="N147" s="1732">
        <f>三系列D!AN147</f>
        <v>33317.390589094946</v>
      </c>
      <c r="O147" s="1732">
        <f>三系列D!AO147</f>
        <v>49332.708099744486</v>
      </c>
    </row>
    <row r="148" spans="2:19" x14ac:dyDescent="0.2">
      <c r="B148" s="447" t="s">
        <v>1259</v>
      </c>
      <c r="C148" s="389" t="str">
        <f>三系列D!C148</f>
        <v xml:space="preserve">    ａ非金融法人企業</v>
      </c>
      <c r="D148" s="1782">
        <f>三系列D!AD148</f>
        <v>7688.27438696846</v>
      </c>
      <c r="E148" s="1782">
        <f>三系列D!AE148</f>
        <v>18413.960411685413</v>
      </c>
      <c r="F148" s="1782">
        <f>三系列D!AF148</f>
        <v>13539.908265516198</v>
      </c>
      <c r="G148" s="1782">
        <f>三系列D!AG148</f>
        <v>13348.123890457595</v>
      </c>
      <c r="H148" s="1782">
        <f>三系列D!AH148</f>
        <v>41695.390543503439</v>
      </c>
      <c r="I148" s="1782">
        <f>三系列D!AI148</f>
        <v>28513.789228979149</v>
      </c>
      <c r="J148" s="1782">
        <f>三系列D!AJ148</f>
        <v>33874.288921380168</v>
      </c>
      <c r="K148" s="1782">
        <f>三系列D!AK148</f>
        <v>41483.495823006728</v>
      </c>
      <c r="L148" s="1782">
        <f>三系列D!AL148</f>
        <v>12637.321116336519</v>
      </c>
      <c r="M148" s="1782">
        <f>三系列D!AM148</f>
        <v>1875.0168509244977</v>
      </c>
      <c r="N148" s="1782">
        <f>三系列D!AN148</f>
        <v>12781.352126682876</v>
      </c>
      <c r="O148" s="1782">
        <f>三系列D!AO148</f>
        <v>41332.044993153628</v>
      </c>
    </row>
    <row r="149" spans="2:19" x14ac:dyDescent="0.2">
      <c r="B149" s="447" t="s">
        <v>1260</v>
      </c>
      <c r="C149" s="389" t="str">
        <f>三系列D!C149</f>
        <v xml:space="preserve">    ｂ金融機関</v>
      </c>
      <c r="D149" s="1782">
        <f>三系列D!AD149</f>
        <v>10016.53552314268</v>
      </c>
      <c r="E149" s="1782">
        <f>三系列D!AE149</f>
        <v>1897.4682973070958</v>
      </c>
      <c r="F149" s="1782">
        <f>三系列D!AF149</f>
        <v>3209.7352063577273</v>
      </c>
      <c r="G149" s="1782">
        <f>三系列D!AG149</f>
        <v>10008.366005629738</v>
      </c>
      <c r="H149" s="1782">
        <f>三系列D!AH149</f>
        <v>590.57281910594611</v>
      </c>
      <c r="I149" s="1782">
        <f>三系列D!AI149</f>
        <v>4761.3381008726792</v>
      </c>
      <c r="J149" s="1782">
        <f>三系列D!AJ149</f>
        <v>5256.5487562996132</v>
      </c>
      <c r="K149" s="1782">
        <f>三系列D!AK149</f>
        <v>2075.2341681417238</v>
      </c>
      <c r="L149" s="1782">
        <f>三系列D!AL149</f>
        <v>7552.2368226471444</v>
      </c>
      <c r="M149" s="1782">
        <f>三系列D!AM149</f>
        <v>15048.021237116795</v>
      </c>
      <c r="N149" s="1782">
        <f>三系列D!AN149</f>
        <v>20536.038462412071</v>
      </c>
      <c r="O149" s="1782">
        <f>三系列D!AO149</f>
        <v>8000.6631065908587</v>
      </c>
    </row>
    <row r="150" spans="2:19" x14ac:dyDescent="0.2">
      <c r="B150" s="447" t="s">
        <v>1261</v>
      </c>
      <c r="C150" s="389" t="str">
        <f>三系列D!C150</f>
        <v>　(3)個人企業</v>
      </c>
      <c r="D150" s="1732">
        <f>三系列D!AD150</f>
        <v>1015798.0723610985</v>
      </c>
      <c r="E150" s="1732">
        <f>三系列D!AE150</f>
        <v>1030250.9590617805</v>
      </c>
      <c r="F150" s="1732">
        <f>三系列D!AF150</f>
        <v>1088697.4949419969</v>
      </c>
      <c r="G150" s="1732">
        <f>三系列D!AG150</f>
        <v>1057707.203333843</v>
      </c>
      <c r="H150" s="1732">
        <f>三系列D!AH150</f>
        <v>1117899.9006171981</v>
      </c>
      <c r="I150" s="1732">
        <f>三系列D!AI150</f>
        <v>1058231.2829746178</v>
      </c>
      <c r="J150" s="1732">
        <f>三系列D!AJ150</f>
        <v>1045965.4675242358</v>
      </c>
      <c r="K150" s="1732">
        <f>三系列D!AK150</f>
        <v>1018460.4724155262</v>
      </c>
      <c r="L150" s="1732">
        <f>三系列D!AL150</f>
        <v>955115.87392980838</v>
      </c>
      <c r="M150" s="1732">
        <f>三系列D!AM150</f>
        <v>996523.36308879871</v>
      </c>
      <c r="N150" s="1732">
        <f>三系列D!AN150</f>
        <v>927720.5143646379</v>
      </c>
      <c r="O150" s="1732">
        <f>三系列D!AO150</f>
        <v>946879.14433816611</v>
      </c>
    </row>
    <row r="151" spans="2:19" x14ac:dyDescent="0.2">
      <c r="B151" s="447" t="s">
        <v>1262</v>
      </c>
      <c r="C151" s="389" t="str">
        <f>三系列D!C151</f>
        <v xml:space="preserve">    ａ農林水産業</v>
      </c>
      <c r="D151" s="1782">
        <f>三系列D!AD151</f>
        <v>32025.766238585897</v>
      </c>
      <c r="E151" s="1782">
        <f>三系列D!AE151</f>
        <v>34568.942795861774</v>
      </c>
      <c r="F151" s="1782">
        <f>三系列D!AF151</f>
        <v>26954.601780129306</v>
      </c>
      <c r="G151" s="1782">
        <f>三系列D!AG151</f>
        <v>18992.875197559937</v>
      </c>
      <c r="H151" s="1782">
        <f>三系列D!AH151</f>
        <v>27030.10582441543</v>
      </c>
      <c r="I151" s="1782">
        <f>三系列D!AI151</f>
        <v>36209.771893252946</v>
      </c>
      <c r="J151" s="1782">
        <f>三系列D!AJ151</f>
        <v>35253.13659231933</v>
      </c>
      <c r="K151" s="1782">
        <f>三系列D!AK151</f>
        <v>15155.68449362402</v>
      </c>
      <c r="L151" s="1782">
        <f>三系列D!AL151</f>
        <v>13182.036506749642</v>
      </c>
      <c r="M151" s="1782">
        <f>三系列D!AM151</f>
        <v>11856.252429402715</v>
      </c>
      <c r="N151" s="1782">
        <f>三系列D!AN151</f>
        <v>-7214.653116407957</v>
      </c>
      <c r="O151" s="1782">
        <f>三系列D!AO151</f>
        <v>3693.0245147586038</v>
      </c>
    </row>
    <row r="152" spans="2:19" x14ac:dyDescent="0.2">
      <c r="B152" s="447" t="s">
        <v>1263</v>
      </c>
      <c r="C152" s="389" t="str">
        <f>三系列D!C152</f>
        <v xml:space="preserve">    ｂその他の産業(非農林水･非金融)</v>
      </c>
      <c r="D152" s="1782">
        <f>三系列D!AD152</f>
        <v>368699.0467987812</v>
      </c>
      <c r="E152" s="1782">
        <f>三系列D!AE152</f>
        <v>357440.90601004974</v>
      </c>
      <c r="F152" s="1782">
        <f>三系列D!AF152</f>
        <v>403436.70036720537</v>
      </c>
      <c r="G152" s="1782">
        <f>三系列D!AG152</f>
        <v>385826.41721567663</v>
      </c>
      <c r="H152" s="1782">
        <f>三系列D!AH152</f>
        <v>443482.7065085349</v>
      </c>
      <c r="I152" s="1782">
        <f>三系列D!AI152</f>
        <v>384084.4025342642</v>
      </c>
      <c r="J152" s="1782">
        <f>三系列D!AJ152</f>
        <v>389770.46461033286</v>
      </c>
      <c r="K152" s="1782">
        <f>三系列D!AK152</f>
        <v>401931.41648909292</v>
      </c>
      <c r="L152" s="1782">
        <f>三系列D!AL152</f>
        <v>361970.47209866997</v>
      </c>
      <c r="M152" s="1782">
        <f>三系列D!AM152</f>
        <v>398051.44941867032</v>
      </c>
      <c r="N152" s="1782">
        <f>三系列D!AN152</f>
        <v>361274.12947291316</v>
      </c>
      <c r="O152" s="1782">
        <f>三系列D!AO152</f>
        <v>403075.07093407708</v>
      </c>
    </row>
    <row r="153" spans="2:19" x14ac:dyDescent="0.2">
      <c r="B153" s="447" t="s">
        <v>1264</v>
      </c>
      <c r="C153" s="396" t="str">
        <f>三系列D!C153</f>
        <v xml:space="preserve">    ｃ持ち家</v>
      </c>
      <c r="D153" s="1786">
        <f>三系列D!AD153</f>
        <v>615073.25932373141</v>
      </c>
      <c r="E153" s="1786">
        <f>三系列D!AE153</f>
        <v>638241.11025586899</v>
      </c>
      <c r="F153" s="1786">
        <f>三系列D!AF153</f>
        <v>658306.1927946622</v>
      </c>
      <c r="G153" s="1786">
        <f>三系列D!AG153</f>
        <v>652887.91092060634</v>
      </c>
      <c r="H153" s="1786">
        <f>三系列D!AH153</f>
        <v>647387.08828424779</v>
      </c>
      <c r="I153" s="1786">
        <f>三系列D!AI153</f>
        <v>637937.10854710068</v>
      </c>
      <c r="J153" s="1786">
        <f>三系列D!AJ153</f>
        <v>620941.86632158363</v>
      </c>
      <c r="K153" s="1786">
        <f>三系列D!AK153</f>
        <v>601373.37143280928</v>
      </c>
      <c r="L153" s="1786">
        <f>三系列D!AL153</f>
        <v>579963.36532438872</v>
      </c>
      <c r="M153" s="1786">
        <f>三系列D!AM153</f>
        <v>586615.66124072566</v>
      </c>
      <c r="N153" s="1786">
        <f>三系列D!AN153</f>
        <v>573661.03800813272</v>
      </c>
      <c r="O153" s="1786">
        <f>三系列D!AO153</f>
        <v>540111.04888933047</v>
      </c>
    </row>
    <row r="154" spans="2:19" ht="12" customHeight="1" x14ac:dyDescent="0.2">
      <c r="B154" s="447" t="s">
        <v>1265</v>
      </c>
      <c r="C154" s="397" t="str">
        <f>三系列D!C154</f>
        <v>４　県民所得（要素費用表示）(１＋２＋３)</v>
      </c>
      <c r="D154" s="1735">
        <f>三系列D!AD154</f>
        <v>11547821.376810569</v>
      </c>
      <c r="E154" s="1735">
        <f>三系列D!AE154</f>
        <v>11577510.004792992</v>
      </c>
      <c r="F154" s="1735">
        <f>三系列D!AF154</f>
        <v>12068517.74338082</v>
      </c>
      <c r="G154" s="1735">
        <f>三系列D!AG154</f>
        <v>11947558.112413168</v>
      </c>
      <c r="H154" s="1735">
        <f>三系列D!AH154</f>
        <v>12421077.706388947</v>
      </c>
      <c r="I154" s="1735">
        <f>三系列D!AI154</f>
        <v>12405835.195944013</v>
      </c>
      <c r="J154" s="1735">
        <f>三系列D!AJ154</f>
        <v>12585964.913479133</v>
      </c>
      <c r="K154" s="1735">
        <f>三系列D!AK154</f>
        <v>12580638.819362447</v>
      </c>
      <c r="L154" s="1735">
        <f>三系列D!AL154</f>
        <v>12375576.237159524</v>
      </c>
      <c r="M154" s="1735">
        <f>三系列D!AM154</f>
        <v>11398900.365915852</v>
      </c>
      <c r="N154" s="1735">
        <f>三系列D!AN154</f>
        <v>11910998.654464304</v>
      </c>
      <c r="O154" s="1735">
        <f>三系列D!AO154</f>
        <v>11916826.042649118</v>
      </c>
      <c r="S154" s="305" t="s">
        <v>2073</v>
      </c>
    </row>
    <row r="155" spans="2:19" x14ac:dyDescent="0.2">
      <c r="B155" s="406" t="s">
        <v>1266</v>
      </c>
      <c r="C155" s="393" t="str">
        <f>三系列D!C155</f>
        <v>５　生産・輸入品に課される税（控除）補助金（地方政府）</v>
      </c>
      <c r="D155" s="1788">
        <f>三系列D!AD155</f>
        <v>544761.2136504082</v>
      </c>
      <c r="E155" s="1788">
        <f>三系列D!AE155</f>
        <v>533739.73677876941</v>
      </c>
      <c r="F155" s="1788">
        <f>三系列D!AF155</f>
        <v>545350.42920095462</v>
      </c>
      <c r="G155" s="1788">
        <f>三系列D!AG155</f>
        <v>534361.92521135567</v>
      </c>
      <c r="H155" s="1788">
        <f>三系列D!AH155</f>
        <v>589950.02452913148</v>
      </c>
      <c r="I155" s="1788">
        <f>三系列D!AI155</f>
        <v>586236.73414815112</v>
      </c>
      <c r="J155" s="1788">
        <f>三系列D!AJ155</f>
        <v>579616.97960414144</v>
      </c>
      <c r="K155" s="1788">
        <f>三系列D!AK155</f>
        <v>599854.13287716825</v>
      </c>
      <c r="L155" s="1788">
        <f>三系列D!AL155</f>
        <v>608014.26162197127</v>
      </c>
      <c r="M155" s="1788">
        <f>三系列D!AM155</f>
        <v>599603.5567132323</v>
      </c>
      <c r="N155" s="1788">
        <f>三系列D!AN155</f>
        <v>628355.94773537223</v>
      </c>
      <c r="O155" s="1788">
        <f>三系列D!AO155</f>
        <v>980470.51496651163</v>
      </c>
      <c r="S155" s="305" t="s">
        <v>2074</v>
      </c>
    </row>
    <row r="156" spans="2:19" x14ac:dyDescent="0.2">
      <c r="C156" s="1597" t="str">
        <f>三系列D!C156</f>
        <v>　(1)生産・輸入品に課される税</v>
      </c>
      <c r="D156" s="1782">
        <f>三系列D!AD156</f>
        <v>604109.32304271345</v>
      </c>
      <c r="E156" s="1782">
        <f>三系列D!AE156</f>
        <v>587530.30492718332</v>
      </c>
      <c r="F156" s="1782">
        <f>三系列D!AF156</f>
        <v>604003.55476436915</v>
      </c>
      <c r="G156" s="1782">
        <f>三系列D!AG156</f>
        <v>589648.87974664941</v>
      </c>
      <c r="H156" s="1782">
        <f>三系列D!AH156</f>
        <v>644174.37041537138</v>
      </c>
      <c r="I156" s="1782">
        <f>三系列D!AI156</f>
        <v>642700.82611024182</v>
      </c>
      <c r="J156" s="1782">
        <f>三系列D!AJ156</f>
        <v>632506.61539079517</v>
      </c>
      <c r="K156" s="1782">
        <f>三系列D!AK156</f>
        <v>650838.48338162794</v>
      </c>
      <c r="L156" s="1782">
        <f>三系列D!AL156</f>
        <v>659892.25630587572</v>
      </c>
      <c r="M156" s="1782">
        <f>三系列D!AM156</f>
        <v>657719.3477367406</v>
      </c>
      <c r="N156" s="1782">
        <f>三系列D!AN156</f>
        <v>691897.29848820693</v>
      </c>
      <c r="O156" s="1782">
        <f>三系列D!AO156</f>
        <v>1011434.0772057106</v>
      </c>
    </row>
    <row r="157" spans="2:19" x14ac:dyDescent="0.2">
      <c r="C157" s="1599" t="str">
        <f>三系列D!C157</f>
        <v>　(2)（控除）補助金</v>
      </c>
      <c r="D157" s="1787">
        <f>三系列D!AD157</f>
        <v>59348.109392305239</v>
      </c>
      <c r="E157" s="1787">
        <f>三系列D!AE157</f>
        <v>53790.56814841395</v>
      </c>
      <c r="F157" s="1787">
        <f>三系列D!AF157</f>
        <v>58653.125563414571</v>
      </c>
      <c r="G157" s="1787">
        <f>三系列D!AG157</f>
        <v>55286.954535293742</v>
      </c>
      <c r="H157" s="1787">
        <f>三系列D!AH157</f>
        <v>54224.345886239913</v>
      </c>
      <c r="I157" s="1787">
        <f>三系列D!AI157</f>
        <v>56464.09196209073</v>
      </c>
      <c r="J157" s="1787">
        <f>三系列D!AJ157</f>
        <v>52889.635786653766</v>
      </c>
      <c r="K157" s="1787">
        <f>三系列D!AK157</f>
        <v>50984.350504459711</v>
      </c>
      <c r="L157" s="1787">
        <f>三系列D!AL157</f>
        <v>51877.994683904486</v>
      </c>
      <c r="M157" s="1787">
        <f>三系列D!AM157</f>
        <v>58115.791023508333</v>
      </c>
      <c r="N157" s="1787">
        <f>三系列D!AN157</f>
        <v>63541.350752834667</v>
      </c>
      <c r="O157" s="1787">
        <f>三系列D!AO157</f>
        <v>30963.562239198989</v>
      </c>
    </row>
    <row r="158" spans="2:19" ht="12" customHeight="1" x14ac:dyDescent="0.2">
      <c r="B158" s="447" t="s">
        <v>1267</v>
      </c>
      <c r="C158" s="396" t="str">
        <f>三系列D!C158</f>
        <v>６　県民所得（市場価格表示）（４＋５）</v>
      </c>
      <c r="D158" s="1733">
        <f>三系列D!AD158</f>
        <v>12092582.590460978</v>
      </c>
      <c r="E158" s="1733">
        <f>三系列D!AE158</f>
        <v>12111249.741571762</v>
      </c>
      <c r="F158" s="1733">
        <f>三系列D!AF158</f>
        <v>12613868.172581775</v>
      </c>
      <c r="G158" s="1733">
        <f>三系列D!AG158</f>
        <v>12481920.037624523</v>
      </c>
      <c r="H158" s="1733">
        <f>三系列D!AH158</f>
        <v>13011027.730918078</v>
      </c>
      <c r="I158" s="1733">
        <f>三系列D!AI158</f>
        <v>12992071.930092163</v>
      </c>
      <c r="J158" s="1733">
        <f>三系列D!AJ158</f>
        <v>13165581.893083274</v>
      </c>
      <c r="K158" s="1733">
        <f>三系列D!AK158</f>
        <v>13180492.952239614</v>
      </c>
      <c r="L158" s="1733">
        <f>三系列D!AL158</f>
        <v>12983590.498781495</v>
      </c>
      <c r="M158" s="1733">
        <f>三系列D!AM158</f>
        <v>11998503.922629084</v>
      </c>
      <c r="N158" s="1733">
        <f>三系列D!AN158</f>
        <v>12539354.602199677</v>
      </c>
      <c r="O158" s="1733">
        <f>三系列D!AO158</f>
        <v>12897296.55761563</v>
      </c>
      <c r="S158" s="305" t="s">
        <v>2075</v>
      </c>
    </row>
    <row r="159" spans="2:19" ht="12" customHeight="1" x14ac:dyDescent="0.2">
      <c r="B159" s="447" t="s">
        <v>1268</v>
      </c>
      <c r="C159" s="389" t="str">
        <f>三系列D!C159</f>
        <v>７　その他の経常移転（純）</v>
      </c>
      <c r="D159" s="1732">
        <f>三系列D!AD159</f>
        <v>934230.19423247012</v>
      </c>
      <c r="E159" s="1732">
        <f>三系列D!AE159</f>
        <v>873245.52843771444</v>
      </c>
      <c r="F159" s="1732">
        <f>三系列D!AF159</f>
        <v>811008.12562526134</v>
      </c>
      <c r="G159" s="1732">
        <f>三系列D!AG159</f>
        <v>791815.0275894939</v>
      </c>
      <c r="H159" s="1732">
        <f>三系列D!AH159</f>
        <v>847960.83448528161</v>
      </c>
      <c r="I159" s="1732">
        <f>三系列D!AI159</f>
        <v>825491.71041015221</v>
      </c>
      <c r="J159" s="1732">
        <f>三系列D!AJ159</f>
        <v>737228.60683777137</v>
      </c>
      <c r="K159" s="1732">
        <f>三系列D!AK159</f>
        <v>678134.22387168696</v>
      </c>
      <c r="L159" s="1732">
        <f>三系列D!AL159</f>
        <v>812343.92513629305</v>
      </c>
      <c r="M159" s="1732">
        <f>三系列D!AM159</f>
        <v>1297294.3599966194</v>
      </c>
      <c r="N159" s="1732">
        <f>三系列D!AN159</f>
        <v>1143413.8421490139</v>
      </c>
      <c r="O159" s="1732">
        <f>三系列D!AO159</f>
        <v>1060792.2193064142</v>
      </c>
      <c r="S159" s="305" t="s">
        <v>2076</v>
      </c>
    </row>
    <row r="160" spans="2:19" ht="12" customHeight="1" x14ac:dyDescent="0.2">
      <c r="B160" s="447" t="s">
        <v>1269</v>
      </c>
      <c r="C160" s="389" t="str">
        <f>三系列D!C160</f>
        <v>　(1)非金融法人企業および金融機関</v>
      </c>
      <c r="D160" s="1782">
        <f>三系列D!AD160</f>
        <v>-450785.4582509133</v>
      </c>
      <c r="E160" s="1782">
        <f>三系列D!AE160</f>
        <v>-522840.67723437981</v>
      </c>
      <c r="F160" s="1782">
        <f>三系列D!AF160</f>
        <v>-591783.59692403744</v>
      </c>
      <c r="G160" s="1782">
        <f>三系列D!AG160</f>
        <v>-604322.33029220602</v>
      </c>
      <c r="H160" s="1782">
        <f>三系列D!AH160</f>
        <v>-568548.08389145415</v>
      </c>
      <c r="I160" s="1782">
        <f>三系列D!AI160</f>
        <v>-529850.77967728174</v>
      </c>
      <c r="J160" s="1782">
        <f>三系列D!AJ160</f>
        <v>-590993.76491001726</v>
      </c>
      <c r="K160" s="1782">
        <f>三系列D!AK160</f>
        <v>-641590.09506996663</v>
      </c>
      <c r="L160" s="1782">
        <f>三系列D!AL160</f>
        <v>-570709.64115209144</v>
      </c>
      <c r="M160" s="1782">
        <f>三系列D!AM160</f>
        <v>-398117.8704345912</v>
      </c>
      <c r="N160" s="1782">
        <f>三系列D!AN160</f>
        <v>-605613.39413260214</v>
      </c>
      <c r="O160" s="1782">
        <f>三系列D!AO160</f>
        <v>-620728.8977675112</v>
      </c>
    </row>
    <row r="161" spans="2:19" ht="12" customHeight="1" x14ac:dyDescent="0.2">
      <c r="B161" s="447" t="s">
        <v>1270</v>
      </c>
      <c r="C161" s="389" t="str">
        <f>三系列D!C161</f>
        <v>　(2)一般政府</v>
      </c>
      <c r="D161" s="1782">
        <f>三系列D!AD161</f>
        <v>1386686.9678531028</v>
      </c>
      <c r="E161" s="1782">
        <f>三系列D!AE161</f>
        <v>1411190.0937355654</v>
      </c>
      <c r="F161" s="1782">
        <f>三系列D!AF161</f>
        <v>1436403.1974413213</v>
      </c>
      <c r="G161" s="1782">
        <f>三系列D!AG161</f>
        <v>1494892.4898761543</v>
      </c>
      <c r="H161" s="1782">
        <f>三系列D!AH161</f>
        <v>1477009.9998329342</v>
      </c>
      <c r="I161" s="1782">
        <f>三系列D!AI161</f>
        <v>1457666.9181252171</v>
      </c>
      <c r="J161" s="1782">
        <f>三系列D!AJ161</f>
        <v>1472743.9229631079</v>
      </c>
      <c r="K161" s="1782">
        <f>三系列D!AK161</f>
        <v>1508004.896259635</v>
      </c>
      <c r="L161" s="1782">
        <f>三系列D!AL161</f>
        <v>1498483.5938712833</v>
      </c>
      <c r="M161" s="1782">
        <f>三系列D!AM161</f>
        <v>1582692.5908006823</v>
      </c>
      <c r="N161" s="1782">
        <f>三系列D!AN161</f>
        <v>1701016.8280119982</v>
      </c>
      <c r="O161" s="1782">
        <f>三系列D!AO161</f>
        <v>1777076.3896355017</v>
      </c>
    </row>
    <row r="162" spans="2:19" ht="12" customHeight="1" x14ac:dyDescent="0.2">
      <c r="B162" s="447" t="s">
        <v>1271</v>
      </c>
      <c r="C162" s="389" t="str">
        <f>三系列D!C162</f>
        <v>　(3)家計（個人企業を含む）</v>
      </c>
      <c r="D162" s="1782">
        <f>三系列D!AD162</f>
        <v>-155760.04092982219</v>
      </c>
      <c r="E162" s="1782">
        <f>三系列D!AE162</f>
        <v>-195909.71168317375</v>
      </c>
      <c r="F162" s="1782">
        <f>三系列D!AF162</f>
        <v>-208491.75920581666</v>
      </c>
      <c r="G162" s="1782">
        <f>三系列D!AG162</f>
        <v>-287628.38878207892</v>
      </c>
      <c r="H162" s="1782">
        <f>三系列D!AH162</f>
        <v>-263690.14856661938</v>
      </c>
      <c r="I162" s="1782">
        <f>三系列D!AI162</f>
        <v>-321128.55129563843</v>
      </c>
      <c r="J162" s="1782">
        <f>三系列D!AJ162</f>
        <v>-362124.93943354511</v>
      </c>
      <c r="K162" s="1782">
        <f>三系列D!AK162</f>
        <v>-399807.54919754382</v>
      </c>
      <c r="L162" s="1782">
        <f>三系列D!AL162</f>
        <v>-325305.39016045746</v>
      </c>
      <c r="M162" s="1782">
        <f>三系列D!AM162</f>
        <v>-147699.31125341792</v>
      </c>
      <c r="N162" s="1782">
        <f>三系列D!AN162</f>
        <v>-209715.70247339222</v>
      </c>
      <c r="O162" s="1782">
        <f>三系列D!AO162</f>
        <v>-326999.28359621455</v>
      </c>
    </row>
    <row r="163" spans="2:19" ht="12" customHeight="1" x14ac:dyDescent="0.2">
      <c r="B163" s="447" t="s">
        <v>1272</v>
      </c>
      <c r="C163" s="394" t="str">
        <f>三系列D!C163</f>
        <v>　(4)対家計民間非営利団体</v>
      </c>
      <c r="D163" s="1787">
        <f>三系列D!AD163</f>
        <v>154088.7255601029</v>
      </c>
      <c r="E163" s="1787">
        <f>三系列D!AE163</f>
        <v>180805.82361970263</v>
      </c>
      <c r="F163" s="1787">
        <f>三系列D!AF163</f>
        <v>174880.28431379408</v>
      </c>
      <c r="G163" s="1787">
        <f>三系列D!AG163</f>
        <v>188873.25678762453</v>
      </c>
      <c r="H163" s="1787">
        <f>三系列D!AH163</f>
        <v>203189.06711042087</v>
      </c>
      <c r="I163" s="1787">
        <f>三系列D!AI163</f>
        <v>218804.12325785536</v>
      </c>
      <c r="J163" s="1787">
        <f>三系列D!AJ163</f>
        <v>217603.38821822585</v>
      </c>
      <c r="K163" s="1787">
        <f>三系列D!AK163</f>
        <v>211526.97187956242</v>
      </c>
      <c r="L163" s="1787">
        <f>三系列D!AL163</f>
        <v>209875.36257755855</v>
      </c>
      <c r="M163" s="1787">
        <f>三系列D!AM163</f>
        <v>260418.95088394629</v>
      </c>
      <c r="N163" s="1787">
        <f>三系列D!AN163</f>
        <v>257726.11074301027</v>
      </c>
      <c r="O163" s="1787">
        <f>三系列D!AO163</f>
        <v>231444.01103463833</v>
      </c>
    </row>
    <row r="164" spans="2:19" ht="12" customHeight="1" x14ac:dyDescent="0.2">
      <c r="B164" s="447" t="s">
        <v>1273</v>
      </c>
      <c r="C164" s="389" t="str">
        <f>三系列D!C164</f>
        <v>８　県民可処分所得（６＋７）</v>
      </c>
      <c r="D164" s="1732">
        <f>三系列D!AD164</f>
        <v>13026812.784693448</v>
      </c>
      <c r="E164" s="1732">
        <f>三系列D!AE164</f>
        <v>12984495.270009477</v>
      </c>
      <c r="F164" s="1732">
        <f>三系列D!AF164</f>
        <v>13424876.298207037</v>
      </c>
      <c r="G164" s="1732">
        <f>三系列D!AG164</f>
        <v>13273735.065214017</v>
      </c>
      <c r="H164" s="1732">
        <f>三系列D!AH164</f>
        <v>13858988.565403359</v>
      </c>
      <c r="I164" s="1732">
        <f>三系列D!AI164</f>
        <v>13817563.640502315</v>
      </c>
      <c r="J164" s="1732">
        <f>三系列D!AJ164</f>
        <v>13902810.499921046</v>
      </c>
      <c r="K164" s="1732">
        <f>三系列D!AK164</f>
        <v>13858627.176111301</v>
      </c>
      <c r="L164" s="1732">
        <f>三系列D!AL164</f>
        <v>13795934.423917787</v>
      </c>
      <c r="M164" s="1732">
        <f>三系列D!AM164</f>
        <v>13295798.282625703</v>
      </c>
      <c r="N164" s="1732">
        <f>三系列D!AN164</f>
        <v>13682768.444348691</v>
      </c>
      <c r="O164" s="1732">
        <f>三系列D!AO164</f>
        <v>13958088.776922045</v>
      </c>
      <c r="S164" s="305" t="s">
        <v>2077</v>
      </c>
    </row>
    <row r="165" spans="2:19" ht="12" customHeight="1" x14ac:dyDescent="0.2">
      <c r="B165" s="447" t="s">
        <v>1275</v>
      </c>
      <c r="C165" s="389" t="str">
        <f>三系列D!C165</f>
        <v>　(1)非金融法人企業および金融機関</v>
      </c>
      <c r="D165" s="1732">
        <f>三系列D!AD165</f>
        <v>2032213.6306281532</v>
      </c>
      <c r="E165" s="1732">
        <f>三系列D!AE165</f>
        <v>1844717.1070010413</v>
      </c>
      <c r="F165" s="1732">
        <f>三系列D!AF165</f>
        <v>2110516.8251432106</v>
      </c>
      <c r="G165" s="1732">
        <f>三系列D!AG165</f>
        <v>1986165.3649416517</v>
      </c>
      <c r="H165" s="1732">
        <f>三系列D!AH165</f>
        <v>2545488.4380049352</v>
      </c>
      <c r="I165" s="1732">
        <f>三系列D!AI165</f>
        <v>2645206.9779360755</v>
      </c>
      <c r="J165" s="1732">
        <f>三系列D!AJ165</f>
        <v>2563973.9188651908</v>
      </c>
      <c r="K165" s="1732">
        <f>三系列D!AK165</f>
        <v>2286204.2702302411</v>
      </c>
      <c r="L165" s="1732">
        <f>三系列D!AL165</f>
        <v>2208964.0850442438</v>
      </c>
      <c r="M165" s="1732">
        <f>三系列D!AM165</f>
        <v>1554969.9455724275</v>
      </c>
      <c r="N165" s="1732">
        <f>三系列D!AN165</f>
        <v>1853330.0134247406</v>
      </c>
      <c r="O165" s="1732">
        <f>三系列D!AO165</f>
        <v>1692303.6011752794</v>
      </c>
    </row>
    <row r="166" spans="2:19" ht="12" customHeight="1" x14ac:dyDescent="0.2">
      <c r="B166" s="447" t="s">
        <v>1276</v>
      </c>
      <c r="C166" s="389" t="str">
        <f>三系列D!C166</f>
        <v>　(2)一般政府</v>
      </c>
      <c r="D166" s="1732">
        <f>三系列D!AD166</f>
        <v>1884498.8336844824</v>
      </c>
      <c r="E166" s="1732">
        <f>三系列D!AE166</f>
        <v>1896488.5263513098</v>
      </c>
      <c r="F166" s="1732">
        <f>三系列D!AF166</f>
        <v>1932530.5783816185</v>
      </c>
      <c r="G166" s="1732">
        <f>三系列D!AG166</f>
        <v>1983655.2954079369</v>
      </c>
      <c r="H166" s="1732">
        <f>三系列D!AH166</f>
        <v>2024358.7362384377</v>
      </c>
      <c r="I166" s="1732">
        <f>三系列D!AI166</f>
        <v>2005342.6888475018</v>
      </c>
      <c r="J166" s="1732">
        <f>三系列D!AJ166</f>
        <v>2007374.3954703901</v>
      </c>
      <c r="K166" s="1732">
        <f>三系列D!AK166</f>
        <v>2079196.1648340297</v>
      </c>
      <c r="L166" s="1732">
        <f>三系列D!AL166</f>
        <v>2081273.5068556932</v>
      </c>
      <c r="M166" s="1732">
        <f>三系列D!AM166</f>
        <v>2161125.4335368951</v>
      </c>
      <c r="N166" s="1732">
        <f>三系列D!AN166</f>
        <v>2308757.8026392953</v>
      </c>
      <c r="O166" s="1732">
        <f>三系列D!AO166</f>
        <v>2739617.4111071266</v>
      </c>
    </row>
    <row r="167" spans="2:19" ht="12" customHeight="1" x14ac:dyDescent="0.2">
      <c r="B167" s="447" t="s">
        <v>1277</v>
      </c>
      <c r="C167" s="389" t="str">
        <f>三系列D!C167</f>
        <v>　(3)家計（個人企業を含む）</v>
      </c>
      <c r="D167" s="1732">
        <f>三系列D!AD167</f>
        <v>8948590.5068876836</v>
      </c>
      <c r="E167" s="1732">
        <f>三系列D!AE167</f>
        <v>9055695.5240501184</v>
      </c>
      <c r="F167" s="1732">
        <f>三系列D!AF167</f>
        <v>9200130.1723542884</v>
      </c>
      <c r="G167" s="1732">
        <f>三系列D!AG167</f>
        <v>9108281.6620878167</v>
      </c>
      <c r="H167" s="1732">
        <f>三系列D!AH167</f>
        <v>9079377.141409833</v>
      </c>
      <c r="I167" s="1732">
        <f>三系列D!AI167</f>
        <v>8941344.6895719077</v>
      </c>
      <c r="J167" s="1732">
        <f>三系列D!AJ167</f>
        <v>9106014.6005410459</v>
      </c>
      <c r="K167" s="1732">
        <f>三系列D!AK167</f>
        <v>9273391.379875876</v>
      </c>
      <c r="L167" s="1732">
        <f>三系列D!AL167</f>
        <v>9288255.3406667896</v>
      </c>
      <c r="M167" s="1732">
        <f>三系列D!AM167</f>
        <v>9311733.4994773455</v>
      </c>
      <c r="N167" s="1732">
        <f>三系列D!AN167</f>
        <v>9253950.7255424913</v>
      </c>
      <c r="O167" s="1732">
        <f>三系列D!AO167</f>
        <v>9284831.0643266439</v>
      </c>
    </row>
    <row r="168" spans="2:19" ht="12" customHeight="1" x14ac:dyDescent="0.2">
      <c r="B168" s="447" t="s">
        <v>1278</v>
      </c>
      <c r="C168" s="394" t="str">
        <f>三系列D!C168</f>
        <v>　(4)対家計民間非営利団体</v>
      </c>
      <c r="D168" s="1734">
        <f>三系列D!AD168</f>
        <v>161509.81349312823</v>
      </c>
      <c r="E168" s="1734">
        <f>三系列D!AE168</f>
        <v>187594.11260700694</v>
      </c>
      <c r="F168" s="1734">
        <f>三系列D!AF168</f>
        <v>181698.7223279188</v>
      </c>
      <c r="G168" s="1734">
        <f>三系列D!AG168</f>
        <v>195632.74277661412</v>
      </c>
      <c r="H168" s="1734">
        <f>三系列D!AH168</f>
        <v>209764.2497501531</v>
      </c>
      <c r="I168" s="1734">
        <f>三系列D!AI168</f>
        <v>225669.28414683242</v>
      </c>
      <c r="J168" s="1734">
        <f>三系列D!AJ168</f>
        <v>225447.58504441837</v>
      </c>
      <c r="K168" s="1734">
        <f>三系列D!AK168</f>
        <v>219835.36117115451</v>
      </c>
      <c r="L168" s="1734">
        <f>三系列D!AL168</f>
        <v>217441.49135105996</v>
      </c>
      <c r="M168" s="1734">
        <f>三系列D!AM168</f>
        <v>267969.40403903386</v>
      </c>
      <c r="N168" s="1734">
        <f>三系列D!AN168</f>
        <v>266729.90274216043</v>
      </c>
      <c r="O168" s="1734">
        <f>三系列D!AO168</f>
        <v>241336.7003129948</v>
      </c>
    </row>
    <row r="169" spans="2:19" ht="12" customHeight="1" x14ac:dyDescent="0.2">
      <c r="B169" s="406"/>
      <c r="C169" s="2525" t="str">
        <f>C211</f>
        <v>　　　　県民総所得（市場価格表示）</v>
      </c>
      <c r="D169" s="2525">
        <f>D211</f>
        <v>16925519.430178467</v>
      </c>
      <c r="E169" s="2525">
        <f t="shared" ref="E169:N169" si="29">E211</f>
        <v>16904811.841360826</v>
      </c>
      <c r="F169" s="2525">
        <f t="shared" si="29"/>
        <v>17449430.159835752</v>
      </c>
      <c r="G169" s="2525">
        <f t="shared" si="29"/>
        <v>17420232.604652621</v>
      </c>
      <c r="H169" s="2525">
        <f t="shared" si="29"/>
        <v>18035233.144044589</v>
      </c>
      <c r="I169" s="2525">
        <f t="shared" si="29"/>
        <v>18120103.972162377</v>
      </c>
      <c r="J169" s="2525">
        <f t="shared" si="29"/>
        <v>18365567.274735324</v>
      </c>
      <c r="K169" s="2525">
        <f t="shared" si="29"/>
        <v>18478726.067777622</v>
      </c>
      <c r="L169" s="2525">
        <f t="shared" si="29"/>
        <v>18308836.425532099</v>
      </c>
      <c r="M169" s="2525">
        <f t="shared" si="29"/>
        <v>17615425.495217316</v>
      </c>
      <c r="N169" s="2525">
        <f t="shared" si="29"/>
        <v>18188822.978728652</v>
      </c>
      <c r="O169" s="2525">
        <f t="shared" ref="O169" si="30">O211</f>
        <v>19217332.627070136</v>
      </c>
      <c r="S169" s="305" t="s">
        <v>2078</v>
      </c>
    </row>
    <row r="170" spans="2:19" ht="12" customHeight="1" x14ac:dyDescent="0.2">
      <c r="B170" s="406"/>
      <c r="C170" s="386"/>
      <c r="D170" s="2525"/>
      <c r="E170" s="2525"/>
      <c r="F170" s="2525"/>
      <c r="G170" s="2525"/>
      <c r="H170" s="2525"/>
      <c r="I170" s="2525"/>
      <c r="J170" s="2525"/>
      <c r="K170" s="2525"/>
      <c r="L170" s="2525"/>
      <c r="M170" s="2525"/>
      <c r="N170" s="2525"/>
      <c r="O170" s="2525"/>
    </row>
    <row r="171" spans="2:19" ht="12" customHeight="1" x14ac:dyDescent="0.2">
      <c r="B171" s="406"/>
      <c r="C171" s="386"/>
      <c r="D171" s="2525"/>
      <c r="E171" s="2525"/>
      <c r="F171" s="2525"/>
      <c r="G171" s="2525"/>
      <c r="H171" s="2525"/>
      <c r="I171" s="2525"/>
      <c r="J171" s="2525"/>
      <c r="K171" s="2525"/>
      <c r="L171" s="2525"/>
      <c r="M171" s="2525"/>
      <c r="N171" s="2525"/>
      <c r="O171" s="2525"/>
    </row>
    <row r="172" spans="2:19" ht="12" customHeight="1" x14ac:dyDescent="0.2">
      <c r="B172" s="406"/>
      <c r="C172" s="386"/>
      <c r="D172" s="2525"/>
      <c r="E172" s="2525"/>
      <c r="F172" s="2525"/>
      <c r="G172" s="2525"/>
      <c r="H172" s="2525"/>
      <c r="I172" s="2525"/>
      <c r="J172" s="2525"/>
      <c r="K172" s="2525"/>
      <c r="L172" s="2525"/>
      <c r="M172" s="2525"/>
      <c r="N172" s="2525"/>
      <c r="O172" s="2525"/>
    </row>
    <row r="173" spans="2:19" ht="12" customHeight="1" x14ac:dyDescent="0.2">
      <c r="B173" s="406"/>
      <c r="C173" s="386"/>
      <c r="D173" s="2525"/>
      <c r="E173" s="2525"/>
      <c r="F173" s="2525"/>
      <c r="G173" s="2525"/>
      <c r="H173" s="2525"/>
      <c r="I173" s="2525"/>
      <c r="J173" s="2525"/>
      <c r="K173" s="2525"/>
      <c r="L173" s="2525"/>
      <c r="M173" s="2525"/>
      <c r="N173" s="2525"/>
      <c r="O173" s="2525"/>
    </row>
    <row r="174" spans="2:19" ht="18.75" x14ac:dyDescent="0.2">
      <c r="B174" s="387" t="s">
        <v>2079</v>
      </c>
      <c r="C174" s="417" t="str">
        <f>三系列D!C169</f>
        <v>支出名目</v>
      </c>
      <c r="D174" s="2523" t="s">
        <v>2080</v>
      </c>
      <c r="E174" s="418"/>
      <c r="F174" s="418"/>
      <c r="G174" s="418"/>
      <c r="H174" s="418"/>
      <c r="I174" s="418"/>
      <c r="J174" s="418"/>
      <c r="K174" s="418"/>
      <c r="L174" s="418"/>
      <c r="M174" s="418"/>
      <c r="N174" s="418"/>
      <c r="O174" s="418"/>
    </row>
    <row r="175" spans="2:19" x14ac:dyDescent="0.2">
      <c r="B175" s="447" t="s">
        <v>2064</v>
      </c>
      <c r="C175" s="1580" t="str">
        <f>三系列D!C170</f>
        <v>１　民間最終消費支出</v>
      </c>
      <c r="D175" s="1726">
        <f>三系列D!AD170</f>
        <v>8071167.2072341498</v>
      </c>
      <c r="E175" s="1726">
        <f>三系列D!AE170</f>
        <v>8136811.1785045201</v>
      </c>
      <c r="F175" s="1726">
        <f>三系列D!AF170</f>
        <v>8309736.0605266597</v>
      </c>
      <c r="G175" s="1726">
        <f>三系列D!AG170</f>
        <v>8195614.3833069</v>
      </c>
      <c r="H175" s="1726">
        <f>三系列D!AH170</f>
        <v>8273702.730547931</v>
      </c>
      <c r="I175" s="1726">
        <f>三系列D!AI170</f>
        <v>8192348.7871283107</v>
      </c>
      <c r="J175" s="1726">
        <f>三系列D!AJ170</f>
        <v>8279632.7719493797</v>
      </c>
      <c r="K175" s="1726">
        <f>三系列D!AK170</f>
        <v>8273896.4242316838</v>
      </c>
      <c r="L175" s="1726">
        <f>三系列D!AL170</f>
        <v>8232776.3734666491</v>
      </c>
      <c r="M175" s="1726">
        <f>三系列D!AM170</f>
        <v>7912984.5341956802</v>
      </c>
      <c r="N175" s="1726">
        <f>三系列D!AN170</f>
        <v>8128569.7638670215</v>
      </c>
      <c r="O175" s="1726">
        <f>三系列D!AO170</f>
        <v>8536629.4654508829</v>
      </c>
      <c r="S175" s="305" t="s">
        <v>2081</v>
      </c>
    </row>
    <row r="176" spans="2:19" ht="12" customHeight="1" x14ac:dyDescent="0.2">
      <c r="B176" s="447" t="s">
        <v>445</v>
      </c>
      <c r="C176" s="1581" t="str">
        <f>三系列D!C171</f>
        <v>(1) 家計最終消費支出</v>
      </c>
      <c r="D176" s="1727">
        <f>三系列D!AD171</f>
        <v>7916877.552594115</v>
      </c>
      <c r="E176" s="1727">
        <f>三系列D!AE171</f>
        <v>7974982.8203446204</v>
      </c>
      <c r="F176" s="1727">
        <f>三系列D!AF171</f>
        <v>8148546.3178176414</v>
      </c>
      <c r="G176" s="1727">
        <f>三系列D!AG171</f>
        <v>8048345.6609688494</v>
      </c>
      <c r="H176" s="1727">
        <f>三系列D!AH171</f>
        <v>8113472.8356591761</v>
      </c>
      <c r="I176" s="1727">
        <f>三系列D!AI171</f>
        <v>8027021.5959012723</v>
      </c>
      <c r="J176" s="1727">
        <f>三系列D!AJ171</f>
        <v>8115934.8014979223</v>
      </c>
      <c r="K176" s="1727">
        <f>三系列D!AK171</f>
        <v>8126352.9984287703</v>
      </c>
      <c r="L176" s="1727">
        <f>三系列D!AL171</f>
        <v>8071349.8334432179</v>
      </c>
      <c r="M176" s="1727">
        <f>三系列D!AM171</f>
        <v>7722795.3242991427</v>
      </c>
      <c r="N176" s="1727">
        <f>三系列D!AN171</f>
        <v>7950875.1234073443</v>
      </c>
      <c r="O176" s="1727">
        <f>三系列D!AO171</f>
        <v>8360735.4363184636</v>
      </c>
    </row>
    <row r="177" spans="2:15" ht="12" customHeight="1" x14ac:dyDescent="0.2">
      <c r="B177" s="447" t="s">
        <v>446</v>
      </c>
      <c r="C177" s="1582" t="str">
        <f>三系列D!C172</f>
        <v>　a．食料・非アルコール</v>
      </c>
      <c r="D177" s="1727">
        <f>三系列D!AD172</f>
        <v>1159609.9476399671</v>
      </c>
      <c r="E177" s="1727">
        <f>三系列D!AE172</f>
        <v>1178201.9073670499</v>
      </c>
      <c r="F177" s="1727">
        <f>三系列D!AF172</f>
        <v>1203841.8098592763</v>
      </c>
      <c r="G177" s="1727">
        <f>三系列D!AG172</f>
        <v>1226600.5107443205</v>
      </c>
      <c r="H177" s="1727">
        <f>三系列D!AH172</f>
        <v>1288131.1584440789</v>
      </c>
      <c r="I177" s="1727">
        <f>三系列D!AI172</f>
        <v>1292851.0764598057</v>
      </c>
      <c r="J177" s="1727">
        <f>三系列D!AJ172</f>
        <v>1307661.2162534059</v>
      </c>
      <c r="K177" s="1727">
        <f>三系列D!AK172</f>
        <v>1309383.1713872689</v>
      </c>
      <c r="L177" s="1727">
        <f>三系列D!AL172</f>
        <v>1308955.2548996566</v>
      </c>
      <c r="M177" s="1727">
        <f>三系列D!AM172</f>
        <v>1316019.0918532433</v>
      </c>
      <c r="N177" s="1727">
        <f>三系列D!AN172</f>
        <v>1332318.6144435401</v>
      </c>
      <c r="O177" s="1727">
        <f>三系列D!AO172</f>
        <v>1385016.1727405579</v>
      </c>
    </row>
    <row r="178" spans="2:15" x14ac:dyDescent="0.2">
      <c r="B178" s="447" t="s">
        <v>447</v>
      </c>
      <c r="C178" s="1582" t="str">
        <f>三系列D!C173</f>
        <v>　b．アルコール飲料・たばこ</v>
      </c>
      <c r="D178" s="1727">
        <f>三系列D!AD173</f>
        <v>192924.36310190349</v>
      </c>
      <c r="E178" s="1727">
        <f>三系列D!AE173</f>
        <v>190398.08826102089</v>
      </c>
      <c r="F178" s="1727">
        <f>三系列D!AF173</f>
        <v>193950.08759819748</v>
      </c>
      <c r="G178" s="1727">
        <f>三系列D!AG173</f>
        <v>184309.86191143023</v>
      </c>
      <c r="H178" s="1727">
        <f>三系列D!AH173</f>
        <v>193732.21228615442</v>
      </c>
      <c r="I178" s="1727">
        <f>三系列D!AI173</f>
        <v>192746.19938648486</v>
      </c>
      <c r="J178" s="1727">
        <f>三系列D!AJ173</f>
        <v>192390.74760250148</v>
      </c>
      <c r="K178" s="1727">
        <f>三系列D!AK173</f>
        <v>185699.08084720524</v>
      </c>
      <c r="L178" s="1727">
        <f>三系列D!AL173</f>
        <v>189938.90505356135</v>
      </c>
      <c r="M178" s="1727">
        <f>三系列D!AM173</f>
        <v>195348.49028628916</v>
      </c>
      <c r="N178" s="1727">
        <f>三系列D!AN173</f>
        <v>201600.10020382417</v>
      </c>
      <c r="O178" s="1727">
        <f>三系列D!AO173</f>
        <v>202434.39163773836</v>
      </c>
    </row>
    <row r="179" spans="2:15" x14ac:dyDescent="0.2">
      <c r="B179" s="447" t="s">
        <v>448</v>
      </c>
      <c r="C179" s="1582" t="str">
        <f>三系列D!C174</f>
        <v>　c．被服・履物</v>
      </c>
      <c r="D179" s="1727">
        <f>三系列D!AD174</f>
        <v>259636.18317420303</v>
      </c>
      <c r="E179" s="1727">
        <f>三系列D!AE174</f>
        <v>270563.02076919231</v>
      </c>
      <c r="F179" s="1727">
        <f>三系列D!AF174</f>
        <v>304047.83978017338</v>
      </c>
      <c r="G179" s="1727">
        <f>三系列D!AG174</f>
        <v>309928.54250137828</v>
      </c>
      <c r="H179" s="1727">
        <f>三系列D!AH174</f>
        <v>307493.31600039935</v>
      </c>
      <c r="I179" s="1727">
        <f>三系列D!AI174</f>
        <v>270601.77207919298</v>
      </c>
      <c r="J179" s="1727">
        <f>三系列D!AJ174</f>
        <v>266243.83751552791</v>
      </c>
      <c r="K179" s="1727">
        <f>三系列D!AK174</f>
        <v>268551.58656557085</v>
      </c>
      <c r="L179" s="1727">
        <f>三系列D!AL174</f>
        <v>254971.62107361219</v>
      </c>
      <c r="M179" s="1727">
        <f>三系列D!AM174</f>
        <v>234594.27630657726</v>
      </c>
      <c r="N179" s="1727">
        <f>三系列D!AN174</f>
        <v>240605.07161135555</v>
      </c>
      <c r="O179" s="1727">
        <f>三系列D!AO174</f>
        <v>276584.4811543363</v>
      </c>
    </row>
    <row r="180" spans="2:15" x14ac:dyDescent="0.2">
      <c r="B180" s="447" t="s">
        <v>449</v>
      </c>
      <c r="C180" s="1582" t="str">
        <f>三系列D!C175</f>
        <v>　d．住宅・電気・ガス・水道</v>
      </c>
      <c r="D180" s="1727">
        <f>三系列D!AD175</f>
        <v>2093040.2847472911</v>
      </c>
      <c r="E180" s="1727">
        <f>三系列D!AE175</f>
        <v>2120632.3331192792</v>
      </c>
      <c r="F180" s="1727">
        <f>三系列D!AF175</f>
        <v>2137447.0057444684</v>
      </c>
      <c r="G180" s="1727">
        <f>三系列D!AG175</f>
        <v>2111077.1802692483</v>
      </c>
      <c r="H180" s="1727">
        <f>三系列D!AH175</f>
        <v>2070173.7939482082</v>
      </c>
      <c r="I180" s="1727">
        <f>三系列D!AI175</f>
        <v>2054025.145773343</v>
      </c>
      <c r="J180" s="1727">
        <f>三系列D!AJ175</f>
        <v>2079731.8259271232</v>
      </c>
      <c r="K180" s="1727">
        <f>三系列D!AK175</f>
        <v>2077590.8378361771</v>
      </c>
      <c r="L180" s="1727">
        <f>三系列D!AL175</f>
        <v>2055767.842790345</v>
      </c>
      <c r="M180" s="1727">
        <f>三系列D!AM175</f>
        <v>2076602.9588503956</v>
      </c>
      <c r="N180" s="1727">
        <f>三系列D!AN175</f>
        <v>2128697.4152468964</v>
      </c>
      <c r="O180" s="1727">
        <f>三系列D!AO175</f>
        <v>2194915.9051046241</v>
      </c>
    </row>
    <row r="181" spans="2:15" x14ac:dyDescent="0.2">
      <c r="B181" s="447" t="s">
        <v>450</v>
      </c>
      <c r="C181" s="1582" t="str">
        <f>三系列D!C176</f>
        <v>　e．家具・家庭用機器・家事サービス</v>
      </c>
      <c r="D181" s="1727">
        <f>三系列D!AD176</f>
        <v>283768.75254367391</v>
      </c>
      <c r="E181" s="1727">
        <f>三系列D!AE176</f>
        <v>290063.34092249034</v>
      </c>
      <c r="F181" s="1727">
        <f>三系列D!AF176</f>
        <v>331375.352335401</v>
      </c>
      <c r="G181" s="1727">
        <f>三系列D!AG176</f>
        <v>317871.72838614992</v>
      </c>
      <c r="H181" s="1727">
        <f>三系列D!AH176</f>
        <v>320647.95085940539</v>
      </c>
      <c r="I181" s="1727">
        <f>三系列D!AI176</f>
        <v>315084.12947104429</v>
      </c>
      <c r="J181" s="1727">
        <f>三系列D!AJ176</f>
        <v>318310.96699349413</v>
      </c>
      <c r="K181" s="1727">
        <f>三系列D!AK176</f>
        <v>318782.88937617076</v>
      </c>
      <c r="L181" s="1727">
        <f>三系列D!AL176</f>
        <v>315673.33275184641</v>
      </c>
      <c r="M181" s="1727">
        <f>三系列D!AM176</f>
        <v>338366.21251645015</v>
      </c>
      <c r="N181" s="1727">
        <f>三系列D!AN176</f>
        <v>361847.12854732579</v>
      </c>
      <c r="O181" s="1727">
        <f>三系列D!AO176</f>
        <v>391336.57868702</v>
      </c>
    </row>
    <row r="182" spans="2:15" x14ac:dyDescent="0.2">
      <c r="B182" s="447" t="s">
        <v>451</v>
      </c>
      <c r="C182" s="1582" t="str">
        <f>三系列D!C177</f>
        <v>　f．保健・医療</v>
      </c>
      <c r="D182" s="1727">
        <f>三系列D!AD177</f>
        <v>339917.1218764697</v>
      </c>
      <c r="E182" s="1727">
        <f>三系列D!AE177</f>
        <v>332563.18895773054</v>
      </c>
      <c r="F182" s="1727">
        <f>三系列D!AF177</f>
        <v>332051.100614806</v>
      </c>
      <c r="G182" s="1727">
        <f>三系列D!AG177</f>
        <v>328321.39087418851</v>
      </c>
      <c r="H182" s="1727">
        <f>三系列D!AH177</f>
        <v>335472.68994344608</v>
      </c>
      <c r="I182" s="1727">
        <f>三系列D!AI177</f>
        <v>323402.32760684588</v>
      </c>
      <c r="J182" s="1727">
        <f>三系列D!AJ177</f>
        <v>330603.39883098326</v>
      </c>
      <c r="K182" s="1727">
        <f>三系列D!AK177</f>
        <v>337576.30245159322</v>
      </c>
      <c r="L182" s="1727">
        <f>三系列D!AL177</f>
        <v>346303.48781073187</v>
      </c>
      <c r="M182" s="1727">
        <f>三系列D!AM177</f>
        <v>370268.59584692988</v>
      </c>
      <c r="N182" s="1727">
        <f>三系列D!AN177</f>
        <v>378585.01984237117</v>
      </c>
      <c r="O182" s="1727">
        <f>三系列D!AO177</f>
        <v>391024.1333292838</v>
      </c>
    </row>
    <row r="183" spans="2:15" x14ac:dyDescent="0.2">
      <c r="B183" s="447" t="s">
        <v>452</v>
      </c>
      <c r="C183" s="1582" t="str">
        <f>三系列D!C178</f>
        <v>　g．交通</v>
      </c>
      <c r="D183" s="1727">
        <f>三系列D!AD178</f>
        <v>986245.52406985196</v>
      </c>
      <c r="E183" s="1727">
        <f>三系列D!AE178</f>
        <v>1023041.3002763283</v>
      </c>
      <c r="F183" s="1727">
        <f>三系列D!AF178</f>
        <v>1039730.883354809</v>
      </c>
      <c r="G183" s="1727">
        <f>三系列D!AG178</f>
        <v>1013152.8380149573</v>
      </c>
      <c r="H183" s="1727">
        <f>三系列D!AH178</f>
        <v>963635.47563423926</v>
      </c>
      <c r="I183" s="1727">
        <f>三系列D!AI178</f>
        <v>993793.53096088523</v>
      </c>
      <c r="J183" s="1727">
        <f>三系列D!AJ178</f>
        <v>1023932.898562412</v>
      </c>
      <c r="K183" s="1727">
        <f>三系列D!AK178</f>
        <v>1042563.2751907823</v>
      </c>
      <c r="L183" s="1727">
        <f>三系列D!AL178</f>
        <v>1008129.2425433445</v>
      </c>
      <c r="M183" s="1727">
        <f>三系列D!AM178</f>
        <v>793580.16713412164</v>
      </c>
      <c r="N183" s="1727">
        <f>三系列D!AN178</f>
        <v>793632.44877860753</v>
      </c>
      <c r="O183" s="1727">
        <f>三系列D!AO178</f>
        <v>859400.49377701734</v>
      </c>
    </row>
    <row r="184" spans="2:15" x14ac:dyDescent="0.2">
      <c r="B184" s="447" t="s">
        <v>439</v>
      </c>
      <c r="C184" s="1582" t="str">
        <f>三系列D!C179</f>
        <v>　h．情報・通信</v>
      </c>
      <c r="D184" s="1727">
        <f>三系列D!AD179</f>
        <v>397225.29227759695</v>
      </c>
      <c r="E184" s="1727">
        <f>三系列D!AE179</f>
        <v>377299.80342340714</v>
      </c>
      <c r="F184" s="1727">
        <f>三系列D!AF179</f>
        <v>414116.67323736346</v>
      </c>
      <c r="G184" s="1727">
        <f>三系列D!AG179</f>
        <v>418162.762382071</v>
      </c>
      <c r="H184" s="1727">
        <f>三系列D!AH179</f>
        <v>412351.28157621453</v>
      </c>
      <c r="I184" s="1727">
        <f>三系列D!AI179</f>
        <v>411142.05236530805</v>
      </c>
      <c r="J184" s="1727">
        <f>三系列D!AJ179</f>
        <v>417190.01571000385</v>
      </c>
      <c r="K184" s="1727">
        <f>三系列D!AK179</f>
        <v>424974.90242755075</v>
      </c>
      <c r="L184" s="1727">
        <f>三系列D!AL179</f>
        <v>416406.57491503377</v>
      </c>
      <c r="M184" s="1727">
        <f>三系列D!AM179</f>
        <v>459617.44357062574</v>
      </c>
      <c r="N184" s="1727">
        <f>三系列D!AN179</f>
        <v>463991.76463600597</v>
      </c>
      <c r="O184" s="1727">
        <f>三系列D!AO179</f>
        <v>474623.32399970054</v>
      </c>
    </row>
    <row r="185" spans="2:15" x14ac:dyDescent="0.2">
      <c r="B185" s="447" t="s">
        <v>491</v>
      </c>
      <c r="C185" s="1582" t="str">
        <f>三系列D!C180</f>
        <v>　i．娯楽・スポーツ・文化</v>
      </c>
      <c r="D185" s="1727">
        <f>三系列D!AD180</f>
        <v>461757.98884168779</v>
      </c>
      <c r="E185" s="1727">
        <f>三系列D!AE180</f>
        <v>473605.7120406403</v>
      </c>
      <c r="F185" s="1727">
        <f>三系列D!AF180</f>
        <v>491167.95801465388</v>
      </c>
      <c r="G185" s="1727">
        <f>三系列D!AG180</f>
        <v>505642.36919797439</v>
      </c>
      <c r="H185" s="1727">
        <f>三系列D!AH180</f>
        <v>520817.47922375251</v>
      </c>
      <c r="I185" s="1727">
        <f>三系列D!AI180</f>
        <v>497696.82753604813</v>
      </c>
      <c r="J185" s="1727">
        <f>三系列D!AJ180</f>
        <v>495198.19075441378</v>
      </c>
      <c r="K185" s="1727">
        <f>三系列D!AK180</f>
        <v>491471.40791492251</v>
      </c>
      <c r="L185" s="1727">
        <f>三系列D!AL180</f>
        <v>480825.51426105388</v>
      </c>
      <c r="M185" s="1727">
        <f>三系列D!AM180</f>
        <v>453560.86623943865</v>
      </c>
      <c r="N185" s="1727">
        <f>三系列D!AN180</f>
        <v>484590.02447696205</v>
      </c>
      <c r="O185" s="1727">
        <f>三系列D!AO180</f>
        <v>505238.76849606202</v>
      </c>
    </row>
    <row r="186" spans="2:15" x14ac:dyDescent="0.2">
      <c r="B186" s="447" t="s">
        <v>490</v>
      </c>
      <c r="C186" s="1582" t="str">
        <f>三系列D!C181</f>
        <v>　j．教育サービス</v>
      </c>
      <c r="D186" s="1727">
        <f>三系列D!AD181</f>
        <v>139338.64092237409</v>
      </c>
      <c r="E186" s="1727">
        <f>三系列D!AE181</f>
        <v>131421.09820340489</v>
      </c>
      <c r="F186" s="1727">
        <f>三系列D!AF181</f>
        <v>123507.02821040463</v>
      </c>
      <c r="G186" s="1727">
        <f>三系列D!AG181</f>
        <v>119275.39358082322</v>
      </c>
      <c r="H186" s="1727">
        <f>三系列D!AH181</f>
        <v>117367.52245569794</v>
      </c>
      <c r="I186" s="1727">
        <f>三系列D!AI181</f>
        <v>112433.32266793943</v>
      </c>
      <c r="J186" s="1727">
        <f>三系列D!AJ181</f>
        <v>106934.36138870011</v>
      </c>
      <c r="K186" s="1727">
        <f>三系列D!AK181</f>
        <v>103120.09402066447</v>
      </c>
      <c r="L186" s="1727">
        <f>三系列D!AL181</f>
        <v>97102.310699573631</v>
      </c>
      <c r="M186" s="1727">
        <f>三系列D!AM181</f>
        <v>95310.438288452031</v>
      </c>
      <c r="N186" s="1727">
        <f>三系列D!AN181</f>
        <v>97191.005681951443</v>
      </c>
      <c r="O186" s="1727">
        <f>三系列D!AO181</f>
        <v>98477.939251494885</v>
      </c>
    </row>
    <row r="187" spans="2:15" x14ac:dyDescent="0.2">
      <c r="B187" s="447" t="s">
        <v>453</v>
      </c>
      <c r="C187" s="1582" t="str">
        <f>三系列D!C182</f>
        <v>　k．外食・宿泊サービス</v>
      </c>
      <c r="D187" s="1727">
        <f>三系列D!AD182</f>
        <v>544389.52782310662</v>
      </c>
      <c r="E187" s="1727">
        <f>三系列D!AE182</f>
        <v>545706.51808989793</v>
      </c>
      <c r="F187" s="1727">
        <f>三系列D!AF182</f>
        <v>550391.23036720848</v>
      </c>
      <c r="G187" s="1727">
        <f>三系列D!AG182</f>
        <v>557759.48572403425</v>
      </c>
      <c r="H187" s="1727">
        <f>三系列D!AH182</f>
        <v>560096.97885338019</v>
      </c>
      <c r="I187" s="1727">
        <f>三系列D!AI182</f>
        <v>557145.81461668655</v>
      </c>
      <c r="J187" s="1727">
        <f>三系列D!AJ182</f>
        <v>542014.46565387526</v>
      </c>
      <c r="K187" s="1727">
        <f>三系列D!AK182</f>
        <v>520621.61279714532</v>
      </c>
      <c r="L187" s="1727">
        <f>三系列D!AL182</f>
        <v>496572.03073464421</v>
      </c>
      <c r="M187" s="1727">
        <f>三系列D!AM182</f>
        <v>362859.88074763148</v>
      </c>
      <c r="N187" s="1727">
        <f>三系列D!AN182</f>
        <v>346375.34528579499</v>
      </c>
      <c r="O187" s="1727">
        <f>三系列D!AO182</f>
        <v>422346.72743472602</v>
      </c>
    </row>
    <row r="188" spans="2:15" x14ac:dyDescent="0.2">
      <c r="B188" s="447" t="s">
        <v>454</v>
      </c>
      <c r="C188" s="1582" t="str">
        <f>三系列D!C183</f>
        <v>　l．保険・金融サービス</v>
      </c>
      <c r="D188" s="1727">
        <f>三系列D!AD183</f>
        <v>415780.87159395864</v>
      </c>
      <c r="E188" s="1727">
        <f>三系列D!AE183</f>
        <v>428073.85668551084</v>
      </c>
      <c r="F188" s="1727">
        <f>三系列D!AF183</f>
        <v>415076.44995725277</v>
      </c>
      <c r="G188" s="1727">
        <f>三系列D!AG183</f>
        <v>383259.18671973108</v>
      </c>
      <c r="H188" s="1727">
        <f>三系列D!AH183</f>
        <v>427317.4387143504</v>
      </c>
      <c r="I188" s="1727">
        <f>三系列D!AI183</f>
        <v>419431.04965987697</v>
      </c>
      <c r="J188" s="1727">
        <f>三系列D!AJ183</f>
        <v>431230.17135651375</v>
      </c>
      <c r="K188" s="1727">
        <f>三系列D!AK183</f>
        <v>420471.02592600056</v>
      </c>
      <c r="L188" s="1727">
        <f>三系列D!AL183</f>
        <v>457920.11868996749</v>
      </c>
      <c r="M188" s="1727">
        <f>三系列D!AM183</f>
        <v>446390.78600447217</v>
      </c>
      <c r="N188" s="1727">
        <f>三系列D!AN183</f>
        <v>489371.59225818544</v>
      </c>
      <c r="O188" s="1727">
        <f>三系列D!AO183</f>
        <v>479489.26925430924</v>
      </c>
    </row>
    <row r="189" spans="2:15" x14ac:dyDescent="0.2">
      <c r="B189" s="447" t="s">
        <v>455</v>
      </c>
      <c r="C189" s="1582" t="str">
        <f>三系列D!C184</f>
        <v>　m．個別ケア・社会保護・その他</v>
      </c>
      <c r="D189" s="1727">
        <f>三系列D!AD184</f>
        <v>643243.05398203095</v>
      </c>
      <c r="E189" s="1727">
        <f>三系列D!AE184</f>
        <v>613412.65222866659</v>
      </c>
      <c r="F189" s="1727">
        <f>三系列D!AF184</f>
        <v>611842.89874362643</v>
      </c>
      <c r="G189" s="1727">
        <f>三系列D!AG184</f>
        <v>572984.41066254233</v>
      </c>
      <c r="H189" s="1727">
        <f>三系列D!AH184</f>
        <v>596235.53771984845</v>
      </c>
      <c r="I189" s="1727">
        <f>三系列D!AI184</f>
        <v>586668.34731781145</v>
      </c>
      <c r="J189" s="1727">
        <f>三系列D!AJ184</f>
        <v>604492.70494896895</v>
      </c>
      <c r="K189" s="1727">
        <f>三系列D!AK184</f>
        <v>625546.81168771686</v>
      </c>
      <c r="L189" s="1727">
        <f>三系列D!AL184</f>
        <v>642783.59721984738</v>
      </c>
      <c r="M189" s="1727">
        <f>三系列D!AM184</f>
        <v>580276.11665451399</v>
      </c>
      <c r="N189" s="1727">
        <f>三系列D!AN184</f>
        <v>632069.59239452344</v>
      </c>
      <c r="O189" s="1727">
        <f>三系列D!AO184</f>
        <v>679847.25145159499</v>
      </c>
    </row>
    <row r="190" spans="2:15" x14ac:dyDescent="0.2">
      <c r="B190" s="406" t="s">
        <v>2082</v>
      </c>
      <c r="C190" s="2526" t="str">
        <f>三系列D!C212</f>
        <v>　　家計最終消費支出(除く持ち家の帰属家賃）</v>
      </c>
      <c r="D190" s="2527">
        <f>三系列D!AD212</f>
        <v>6438947.7978135804</v>
      </c>
      <c r="E190" s="2527">
        <f>三系列D!AE212</f>
        <v>6478189.295952905</v>
      </c>
      <c r="F190" s="2527">
        <f>三系列D!AF212</f>
        <v>6633768.6177930022</v>
      </c>
      <c r="G190" s="2527">
        <f>三系列D!AG212</f>
        <v>6545902.8292181361</v>
      </c>
      <c r="H190" s="2527">
        <f>三系列D!AH212</f>
        <v>6623131.1214577612</v>
      </c>
      <c r="I190" s="2527">
        <f>三系列D!AI212</f>
        <v>6548558.0464599608</v>
      </c>
      <c r="J190" s="2527">
        <f>三系列D!AJ212</f>
        <v>6649136.6754109999</v>
      </c>
      <c r="K190" s="2527">
        <f>三系列D!AK212</f>
        <v>6668100.7067883015</v>
      </c>
      <c r="L190" s="2527">
        <f>三系列D!AL212</f>
        <v>6628196.0113776904</v>
      </c>
      <c r="M190" s="2527">
        <f>三系列D!AM212</f>
        <v>6260671.8175083436</v>
      </c>
      <c r="N190" s="2527">
        <f>三系列D!AN212</f>
        <v>6470498.2996878643</v>
      </c>
      <c r="O190" s="2527">
        <f>三系列D!AO212</f>
        <v>6863759.9110405901</v>
      </c>
    </row>
    <row r="191" spans="2:15" x14ac:dyDescent="0.2">
      <c r="C191" s="2526" t="str">
        <f>三系列D!C213</f>
        <v>　　持ち家の帰属家賃</v>
      </c>
      <c r="D191" s="2527">
        <f>三系列D!AD213</f>
        <v>1477929.7547805344</v>
      </c>
      <c r="E191" s="2527">
        <f>三系列D!AE213</f>
        <v>1496793.5243917152</v>
      </c>
      <c r="F191" s="2527">
        <f>三系列D!AF213</f>
        <v>1514777.7000246393</v>
      </c>
      <c r="G191" s="2527">
        <f>三系列D!AG213</f>
        <v>1502442.8317507128</v>
      </c>
      <c r="H191" s="2527">
        <f>三系列D!AH213</f>
        <v>1490341.7142014147</v>
      </c>
      <c r="I191" s="2527">
        <f>三系列D!AI213</f>
        <v>1478463.5494413117</v>
      </c>
      <c r="J191" s="2527">
        <f>三系列D!AJ213</f>
        <v>1466798.1260869226</v>
      </c>
      <c r="K191" s="2527">
        <f>三系列D!AK213</f>
        <v>1458252.2916404691</v>
      </c>
      <c r="L191" s="2527">
        <f>三系列D!AL213</f>
        <v>1443153.8220655271</v>
      </c>
      <c r="M191" s="2527">
        <f>三系列D!AM213</f>
        <v>1462123.5067907989</v>
      </c>
      <c r="N191" s="2527">
        <f>三系列D!AN213</f>
        <v>1480376.8237194801</v>
      </c>
      <c r="O191" s="2527">
        <f>三系列D!AO213</f>
        <v>1496975.5252778735</v>
      </c>
    </row>
    <row r="192" spans="2:15" x14ac:dyDescent="0.2">
      <c r="B192" s="447" t="s">
        <v>456</v>
      </c>
      <c r="C192" s="1581" t="str">
        <f>三系列D!C185</f>
        <v>(2) 対家計民間非営利団体最終消費支出</v>
      </c>
      <c r="D192" s="1728">
        <f>三系列D!AD185</f>
        <v>154289.65464003506</v>
      </c>
      <c r="E192" s="1728">
        <f>三系列D!AE185</f>
        <v>161828.35815989933</v>
      </c>
      <c r="F192" s="1728">
        <f>三系列D!AF185</f>
        <v>161189.74270901785</v>
      </c>
      <c r="G192" s="1728">
        <f>三系列D!AG185</f>
        <v>147268.7223380506</v>
      </c>
      <c r="H192" s="1728">
        <f>三系列D!AH185</f>
        <v>160229.89488875456</v>
      </c>
      <c r="I192" s="1728">
        <f>三系列D!AI185</f>
        <v>165327.19122703868</v>
      </c>
      <c r="J192" s="1728">
        <f>三系列D!AJ185</f>
        <v>163697.97045145699</v>
      </c>
      <c r="K192" s="1728">
        <f>三系列D!AK185</f>
        <v>147543.42580291349</v>
      </c>
      <c r="L192" s="1728">
        <f>三系列D!AL185</f>
        <v>161426.54002343121</v>
      </c>
      <c r="M192" s="1728">
        <f>三系列D!AM185</f>
        <v>190189.20989653721</v>
      </c>
      <c r="N192" s="1728">
        <f>三系列D!AN185</f>
        <v>177694.64045967694</v>
      </c>
      <c r="O192" s="1728">
        <f>三系列D!AO185</f>
        <v>175894.02913241929</v>
      </c>
    </row>
    <row r="193" spans="2:19" ht="12" customHeight="1" x14ac:dyDescent="0.2">
      <c r="B193" s="447" t="s">
        <v>457</v>
      </c>
      <c r="C193" s="1579" t="str">
        <f>三系列D!C186</f>
        <v>２．地方政府等最終消費支出</v>
      </c>
      <c r="D193" s="1727">
        <f>三系列D!AD186</f>
        <v>1966418.2968386603</v>
      </c>
      <c r="E193" s="1727">
        <f>三系列D!AE186</f>
        <v>1964405.4797101761</v>
      </c>
      <c r="F193" s="1727">
        <f>三系列D!AF186</f>
        <v>1969161.8150689187</v>
      </c>
      <c r="G193" s="1727">
        <f>三系列D!AG186</f>
        <v>2013887.3817113638</v>
      </c>
      <c r="H193" s="1727">
        <f>三系列D!AH186</f>
        <v>2057771.8884131466</v>
      </c>
      <c r="I193" s="1727">
        <f>三系列D!AI186</f>
        <v>2065134.6847630716</v>
      </c>
      <c r="J193" s="1727">
        <f>三系列D!AJ186</f>
        <v>2065268.0015055058</v>
      </c>
      <c r="K193" s="1727">
        <f>三系列D!AK186</f>
        <v>2097746.6498755515</v>
      </c>
      <c r="L193" s="1727">
        <f>三系列D!AL186</f>
        <v>2124224.3905315949</v>
      </c>
      <c r="M193" s="1727">
        <f>三系列D!AM186</f>
        <v>2617285.7477087043</v>
      </c>
      <c r="N193" s="1727">
        <f>三系列D!AN186</f>
        <v>2277852.4884331757</v>
      </c>
      <c r="O193" s="1727">
        <f>三系列D!AO186</f>
        <v>2303700.3820031956</v>
      </c>
      <c r="S193" s="305" t="s">
        <v>2083</v>
      </c>
    </row>
    <row r="194" spans="2:19" x14ac:dyDescent="0.2">
      <c r="B194" s="447" t="s">
        <v>1257</v>
      </c>
      <c r="C194" s="1581" t="str">
        <f>三系列D!C194</f>
        <v>３．県内総資本形成</v>
      </c>
      <c r="D194" s="1727">
        <f>三系列D!AD194</f>
        <v>3849651.558951478</v>
      </c>
      <c r="E194" s="1727">
        <f>三系列D!AE194</f>
        <v>3810474.4342397782</v>
      </c>
      <c r="F194" s="1727">
        <f>三系列D!AF194</f>
        <v>4201511.453813781</v>
      </c>
      <c r="G194" s="1727">
        <f>三系列D!AG194</f>
        <v>4146580.5941095655</v>
      </c>
      <c r="H194" s="1727">
        <f>三系列D!AH194</f>
        <v>4301452.0227355734</v>
      </c>
      <c r="I194" s="1727">
        <f>三系列D!AI194</f>
        <v>4158456.1510954611</v>
      </c>
      <c r="J194" s="1727">
        <f>三系列D!AJ194</f>
        <v>4538667.4755281825</v>
      </c>
      <c r="K194" s="1727">
        <f>三系列D!AK194</f>
        <v>4464734.1832627533</v>
      </c>
      <c r="L194" s="1727">
        <f>三系列D!AL194</f>
        <v>4555082.2924649967</v>
      </c>
      <c r="M194" s="1727">
        <f>三系列D!AM194</f>
        <v>4135336.3724277779</v>
      </c>
      <c r="N194" s="1727">
        <f>三系列D!AN194</f>
        <v>4233277.4636271195</v>
      </c>
      <c r="O194" s="1727">
        <f>三系列D!AO194</f>
        <v>4953121.1126352577</v>
      </c>
      <c r="S194" s="305" t="s">
        <v>2084</v>
      </c>
    </row>
    <row r="195" spans="2:19" x14ac:dyDescent="0.2">
      <c r="B195" s="447" t="s">
        <v>1258</v>
      </c>
      <c r="C195" s="1581" t="str">
        <f>三系列D!C195</f>
        <v>（１）総固定資本形成</v>
      </c>
      <c r="D195" s="1727">
        <f>三系列D!AD195</f>
        <v>3791902.2395386668</v>
      </c>
      <c r="E195" s="1727">
        <f>三系列D!AE195</f>
        <v>3790409.135571572</v>
      </c>
      <c r="F195" s="1727">
        <f>三系列D!AF195</f>
        <v>4167506.4914744329</v>
      </c>
      <c r="G195" s="1727">
        <f>三系列D!AG195</f>
        <v>4194193.6785102682</v>
      </c>
      <c r="H195" s="1727">
        <f>三系列D!AH195</f>
        <v>4190129.468954823</v>
      </c>
      <c r="I195" s="1727">
        <f>三系列D!AI195</f>
        <v>4206730.6286851335</v>
      </c>
      <c r="J195" s="1727">
        <f>三系列D!AJ195</f>
        <v>4477171.7727450253</v>
      </c>
      <c r="K195" s="1727">
        <f>三系列D!AK195</f>
        <v>4366483.4050894119</v>
      </c>
      <c r="L195" s="1727">
        <f>三系列D!AL195</f>
        <v>4453770.4176909272</v>
      </c>
      <c r="M195" s="1727">
        <f>三系列D!AM195</f>
        <v>4271791.4946460975</v>
      </c>
      <c r="N195" s="1727">
        <f>三系列D!AN195</f>
        <v>4380358.5528148292</v>
      </c>
      <c r="O195" s="1727">
        <f>三系列D!AO195</f>
        <v>4678294.927537418</v>
      </c>
    </row>
    <row r="196" spans="2:19" x14ac:dyDescent="0.2">
      <c r="B196" s="447" t="s">
        <v>1259</v>
      </c>
      <c r="C196" s="1581" t="str">
        <f>三系列D!C196</f>
        <v>　　ａ．民間</v>
      </c>
      <c r="D196" s="1727">
        <f>三系列D!AD196</f>
        <v>3293698.8848057552</v>
      </c>
      <c r="E196" s="1727">
        <f>三系列D!AE196</f>
        <v>3305610.3200332951</v>
      </c>
      <c r="F196" s="1727">
        <f>三系列D!AF196</f>
        <v>3596148.2293742802</v>
      </c>
      <c r="G196" s="1727">
        <f>三系列D!AG196</f>
        <v>3668352.441777437</v>
      </c>
      <c r="H196" s="1727">
        <f>三系列D!AH196</f>
        <v>3682088.400583636</v>
      </c>
      <c r="I196" s="1727">
        <f>三系列D!AI196</f>
        <v>3697315.439026271</v>
      </c>
      <c r="J196" s="1727">
        <f>三系列D!AJ196</f>
        <v>3945003.8535525086</v>
      </c>
      <c r="K196" s="1727">
        <f>三系列D!AK196</f>
        <v>3814478.6276150686</v>
      </c>
      <c r="L196" s="1727">
        <f>三系列D!AL196</f>
        <v>3822773.1870929836</v>
      </c>
      <c r="M196" s="1727">
        <f>三系列D!AM196</f>
        <v>3575431.9837712948</v>
      </c>
      <c r="N196" s="1727">
        <f>三系列D!AN196</f>
        <v>3735856.8534876308</v>
      </c>
      <c r="O196" s="1727">
        <f>三系列D!AO196</f>
        <v>4041946.0378029854</v>
      </c>
    </row>
    <row r="197" spans="2:19" x14ac:dyDescent="0.2">
      <c r="B197" s="447" t="s">
        <v>1260</v>
      </c>
      <c r="C197" s="1581" t="str">
        <f>三系列D!C197</f>
        <v>　　　（ａ）住宅</v>
      </c>
      <c r="D197" s="1727">
        <f>三系列D!AD197</f>
        <v>581601.09330762504</v>
      </c>
      <c r="E197" s="1727">
        <f>三系列D!AE197</f>
        <v>596095.21922182187</v>
      </c>
      <c r="F197" s="1727">
        <f>三系列D!AF197</f>
        <v>678796.24197250267</v>
      </c>
      <c r="G197" s="1727">
        <f>三系列D!AG197</f>
        <v>606164.55125606747</v>
      </c>
      <c r="H197" s="1727">
        <f>三系列D!AH197</f>
        <v>599004.19552288752</v>
      </c>
      <c r="I197" s="1727">
        <f>三系列D!AI197</f>
        <v>617691.44122597366</v>
      </c>
      <c r="J197" s="1727">
        <f>三系列D!AJ197</f>
        <v>586062.69849468826</v>
      </c>
      <c r="K197" s="1727">
        <f>三系列D!AK197</f>
        <v>568700.17594804906</v>
      </c>
      <c r="L197" s="1727">
        <f>三系列D!AL197</f>
        <v>593934.63028933306</v>
      </c>
      <c r="M197" s="1727">
        <f>三系列D!AM197</f>
        <v>563212.28841844795</v>
      </c>
      <c r="N197" s="1727">
        <f>三系列D!AN197</f>
        <v>590865.24881269131</v>
      </c>
      <c r="O197" s="1727">
        <f>三系列D!AO197</f>
        <v>573953.89202730032</v>
      </c>
    </row>
    <row r="198" spans="2:19" x14ac:dyDescent="0.2">
      <c r="B198" s="447" t="s">
        <v>1261</v>
      </c>
      <c r="C198" s="1581" t="str">
        <f>三系列D!C198</f>
        <v>　　　（ｂ）企業設備</v>
      </c>
      <c r="D198" s="1727">
        <f>三系列D!AD198</f>
        <v>2712097.7914981302</v>
      </c>
      <c r="E198" s="1727">
        <f>三系列D!AE198</f>
        <v>2709515.1008114731</v>
      </c>
      <c r="F198" s="1727">
        <f>三系列D!AF198</f>
        <v>2917351.9874017774</v>
      </c>
      <c r="G198" s="1727">
        <f>三系列D!AG198</f>
        <v>3062187.8905213694</v>
      </c>
      <c r="H198" s="1727">
        <f>三系列D!AH198</f>
        <v>3083084.2050607484</v>
      </c>
      <c r="I198" s="1727">
        <f>三系列D!AI198</f>
        <v>3079623.9978002976</v>
      </c>
      <c r="J198" s="1727">
        <f>三系列D!AJ198</f>
        <v>3358941.1550578205</v>
      </c>
      <c r="K198" s="1727">
        <f>三系列D!AK198</f>
        <v>3245778.4516670196</v>
      </c>
      <c r="L198" s="1727">
        <f>三系列D!AL198</f>
        <v>3228838.5568036507</v>
      </c>
      <c r="M198" s="1727">
        <f>三系列D!AM198</f>
        <v>3012219.6953528468</v>
      </c>
      <c r="N198" s="1727">
        <f>三系列D!AN198</f>
        <v>3144991.6046749395</v>
      </c>
      <c r="O198" s="1727">
        <f>三系列D!AO198</f>
        <v>3467992.1457756851</v>
      </c>
    </row>
    <row r="199" spans="2:19" x14ac:dyDescent="0.2">
      <c r="B199" s="447" t="s">
        <v>1262</v>
      </c>
      <c r="C199" s="1581" t="str">
        <f>三系列D!C199</f>
        <v>　　ｂ．公的</v>
      </c>
      <c r="D199" s="1727">
        <f>三系列D!AD199</f>
        <v>498203.35473291151</v>
      </c>
      <c r="E199" s="1727">
        <f>三系列D!AE199</f>
        <v>484798.81553827709</v>
      </c>
      <c r="F199" s="1727">
        <f>三系列D!AF199</f>
        <v>571358.26210015244</v>
      </c>
      <c r="G199" s="1727">
        <f>三系列D!AG199</f>
        <v>525841.23673283111</v>
      </c>
      <c r="H199" s="1727">
        <f>三系列D!AH199</f>
        <v>508041.06837118679</v>
      </c>
      <c r="I199" s="1727">
        <f>三系列D!AI199</f>
        <v>509415.18965886266</v>
      </c>
      <c r="J199" s="1727">
        <f>三系列D!AJ199</f>
        <v>532167.91919251648</v>
      </c>
      <c r="K199" s="1727">
        <f>三系列D!AK199</f>
        <v>552004.77747434343</v>
      </c>
      <c r="L199" s="1727">
        <f>三系列D!AL199</f>
        <v>630997.23059794365</v>
      </c>
      <c r="M199" s="1727">
        <f>三系列D!AM199</f>
        <v>696359.51087480236</v>
      </c>
      <c r="N199" s="1727">
        <f>三系列D!AN199</f>
        <v>644501.69932719844</v>
      </c>
      <c r="O199" s="1727">
        <f>三系列D!AO199</f>
        <v>636348.88973443327</v>
      </c>
    </row>
    <row r="200" spans="2:19" x14ac:dyDescent="0.2">
      <c r="B200" s="447" t="s">
        <v>1263</v>
      </c>
      <c r="C200" s="1581" t="str">
        <f>三系列D!C200</f>
        <v>　　　（ａ）住宅</v>
      </c>
      <c r="D200" s="1727">
        <f>三系列D!AD200</f>
        <v>7134.9726345070985</v>
      </c>
      <c r="E200" s="1727">
        <f>三系列D!AE200</f>
        <v>7903.7348525085235</v>
      </c>
      <c r="F200" s="1727">
        <f>三系列D!AF200</f>
        <v>9881.636333333332</v>
      </c>
      <c r="G200" s="1727">
        <f>三系列D!AG200</f>
        <v>11252.725666666667</v>
      </c>
      <c r="H200" s="1727">
        <f>三系列D!AH200</f>
        <v>10796.381000000001</v>
      </c>
      <c r="I200" s="1727">
        <f>三系列D!AI200</f>
        <v>8345.8848303333343</v>
      </c>
      <c r="J200" s="1727">
        <f>三系列D!AJ200</f>
        <v>9475.4306666666671</v>
      </c>
      <c r="K200" s="1727">
        <f>三系列D!AK200</f>
        <v>8657.4249999999993</v>
      </c>
      <c r="L200" s="1727">
        <f>三系列D!AL200</f>
        <v>8386.4863333333324</v>
      </c>
      <c r="M200" s="1727">
        <f>三系列D!AM200</f>
        <v>8387.4736666666668</v>
      </c>
      <c r="N200" s="1727">
        <f>三系列D!AN200</f>
        <v>7688.6093000000001</v>
      </c>
      <c r="O200" s="1727">
        <f>三系列D!AO200</f>
        <v>7503.57</v>
      </c>
    </row>
    <row r="201" spans="2:19" ht="12" customHeight="1" x14ac:dyDescent="0.2">
      <c r="B201" s="447" t="s">
        <v>1264</v>
      </c>
      <c r="C201" s="1581" t="str">
        <f>三系列D!C201</f>
        <v>　　　（ｂ）企業設備</v>
      </c>
      <c r="D201" s="1727">
        <f>三系列D!AD201</f>
        <v>57540.675022368734</v>
      </c>
      <c r="E201" s="1727">
        <f>三系列D!AE201</f>
        <v>72953.226127651069</v>
      </c>
      <c r="F201" s="1727">
        <f>三系列D!AF201</f>
        <v>56884.661996583462</v>
      </c>
      <c r="G201" s="1727">
        <f>三系列D!AG201</f>
        <v>51695.825209166549</v>
      </c>
      <c r="H201" s="1727">
        <f>三系列D!AH201</f>
        <v>58073.741132686104</v>
      </c>
      <c r="I201" s="1727">
        <f>三系列D!AI201</f>
        <v>58923.086865862744</v>
      </c>
      <c r="J201" s="1727">
        <f>三系列D!AJ201</f>
        <v>64697.22427720813</v>
      </c>
      <c r="K201" s="1727">
        <f>三系列D!AK201</f>
        <v>61740.338235131145</v>
      </c>
      <c r="L201" s="1727">
        <f>三系列D!AL201</f>
        <v>64692.215737136379</v>
      </c>
      <c r="M201" s="1727">
        <f>三系列D!AM201</f>
        <v>77579.344068885985</v>
      </c>
      <c r="N201" s="1727">
        <f>三系列D!AN201</f>
        <v>74818.78912091731</v>
      </c>
      <c r="O201" s="1727">
        <f>三系列D!AO201</f>
        <v>73236.392203756317</v>
      </c>
    </row>
    <row r="202" spans="2:19" ht="12" customHeight="1" x14ac:dyDescent="0.2">
      <c r="B202" s="447" t="s">
        <v>1265</v>
      </c>
      <c r="C202" s="1581" t="str">
        <f>三系列D!C202</f>
        <v>　　　（ｃ）一般政府（中央政府等・地方政府等）</v>
      </c>
      <c r="D202" s="1727">
        <f>三系列D!AD202</f>
        <v>433527.70707603567</v>
      </c>
      <c r="E202" s="1727">
        <f>三系列D!AE202</f>
        <v>403941.85455811751</v>
      </c>
      <c r="F202" s="1727">
        <f>三系列D!AF202</f>
        <v>504591.96377023554</v>
      </c>
      <c r="G202" s="1727">
        <f>三系列D!AG202</f>
        <v>462892.68585699785</v>
      </c>
      <c r="H202" s="1727">
        <f>三系列D!AH202</f>
        <v>439170.94623850065</v>
      </c>
      <c r="I202" s="1727">
        <f>三系列D!AI202</f>
        <v>442146.21796266653</v>
      </c>
      <c r="J202" s="1727">
        <f>三系列D!AJ202</f>
        <v>457995.26424864167</v>
      </c>
      <c r="K202" s="1727">
        <f>三系列D!AK202</f>
        <v>481607.01423921232</v>
      </c>
      <c r="L202" s="1727">
        <f>三系列D!AL202</f>
        <v>557918.52852747391</v>
      </c>
      <c r="M202" s="1727">
        <f>三系列D!AM202</f>
        <v>610392.69313924981</v>
      </c>
      <c r="N202" s="1727">
        <f>三系列D!AN202</f>
        <v>561994.3009062811</v>
      </c>
      <c r="O202" s="1727">
        <f>三系列D!AO202</f>
        <v>555608.92753067694</v>
      </c>
    </row>
    <row r="203" spans="2:19" ht="12" customHeight="1" x14ac:dyDescent="0.2">
      <c r="B203" s="447" t="s">
        <v>1266</v>
      </c>
      <c r="C203" s="1581" t="str">
        <f>三系列D!C203</f>
        <v>（２）在庫変動</v>
      </c>
      <c r="D203" s="1727">
        <f>三系列D!AD203</f>
        <v>57749.319412811186</v>
      </c>
      <c r="E203" s="1727">
        <f>三系列D!AE203</f>
        <v>20065.298668206233</v>
      </c>
      <c r="F203" s="1727">
        <f>三系列D!AF203</f>
        <v>34004.962339348553</v>
      </c>
      <c r="G203" s="1727">
        <f>三系列D!AG203</f>
        <v>-47613.084400702632</v>
      </c>
      <c r="H203" s="1727">
        <f>三系列D!AH203</f>
        <v>111322.55378075037</v>
      </c>
      <c r="I203" s="1727">
        <f>三系列D!AI203</f>
        <v>-48274.477589672744</v>
      </c>
      <c r="J203" s="1727">
        <f>三系列D!AJ203</f>
        <v>61495.702783156928</v>
      </c>
      <c r="K203" s="1727">
        <f>三系列D!AK203</f>
        <v>98250.778173341183</v>
      </c>
      <c r="L203" s="1727">
        <f>三系列D!AL203</f>
        <v>101311.87477406947</v>
      </c>
      <c r="M203" s="1727">
        <f>三系列D!AM203</f>
        <v>-136455.12221831916</v>
      </c>
      <c r="N203" s="1727">
        <f>三系列D!AN203</f>
        <v>-147081.08918770921</v>
      </c>
      <c r="O203" s="1727">
        <f>三系列D!AO203</f>
        <v>274826.18509783957</v>
      </c>
    </row>
    <row r="204" spans="2:19" ht="12" customHeight="1" x14ac:dyDescent="0.2">
      <c r="B204" s="447" t="s">
        <v>1267</v>
      </c>
      <c r="C204" s="1581" t="str">
        <f>三系列D!C204</f>
        <v>　　ａ．民間企業</v>
      </c>
      <c r="D204" s="1727">
        <f>三系列D!AD204</f>
        <v>61693.628840011181</v>
      </c>
      <c r="E204" s="1727">
        <f>三系列D!AE204</f>
        <v>16352.520178351277</v>
      </c>
      <c r="F204" s="1727">
        <f>三系列D!AF204</f>
        <v>10355.131484473566</v>
      </c>
      <c r="G204" s="1727">
        <f>三系列D!AG204</f>
        <v>-63612.967471008858</v>
      </c>
      <c r="H204" s="1727">
        <f>三系列D!AH204</f>
        <v>120249.33111390137</v>
      </c>
      <c r="I204" s="1727">
        <f>三系列D!AI204</f>
        <v>-22386.966070871586</v>
      </c>
      <c r="J204" s="1727">
        <f>三系列D!AJ204</f>
        <v>46081.349865010387</v>
      </c>
      <c r="K204" s="1727">
        <f>三系列D!AK204</f>
        <v>110889.33107406403</v>
      </c>
      <c r="L204" s="1727">
        <f>三系列D!AL204</f>
        <v>64695.273898514803</v>
      </c>
      <c r="M204" s="1727">
        <f>三系列D!AM204</f>
        <v>-83730.409930765862</v>
      </c>
      <c r="N204" s="1727">
        <f>三系列D!AN204</f>
        <v>-139902.26290385309</v>
      </c>
      <c r="O204" s="1727">
        <f>三系列D!AO204</f>
        <v>222696.07082197309</v>
      </c>
    </row>
    <row r="205" spans="2:19" ht="12.75" customHeight="1" x14ac:dyDescent="0.2">
      <c r="B205" s="447" t="s">
        <v>1268</v>
      </c>
      <c r="C205" s="408" t="str">
        <f>三系列D!C205</f>
        <v>　　ｂ．公的（公的企業・一般政府）</v>
      </c>
      <c r="D205" s="1728">
        <f>三系列D!AD205</f>
        <v>-3944.3094271999953</v>
      </c>
      <c r="E205" s="1728">
        <f>三系列D!AE205</f>
        <v>3712.7784898549576</v>
      </c>
      <c r="F205" s="1728">
        <f>三系列D!AF205</f>
        <v>23649.830854874988</v>
      </c>
      <c r="G205" s="1728">
        <f>三系列D!AG205</f>
        <v>15999.88307030623</v>
      </c>
      <c r="H205" s="1728">
        <f>三系列D!AH205</f>
        <v>-8926.7773331509961</v>
      </c>
      <c r="I205" s="1728">
        <f>三系列D!AI205</f>
        <v>-25887.511518801159</v>
      </c>
      <c r="J205" s="1728">
        <f>三系列D!AJ205</f>
        <v>15414.35291814654</v>
      </c>
      <c r="K205" s="1728">
        <f>三系列D!AK205</f>
        <v>-12638.552900722847</v>
      </c>
      <c r="L205" s="1728">
        <f>三系列D!AL205</f>
        <v>36616.600875554665</v>
      </c>
      <c r="M205" s="1728">
        <f>三系列D!AM205</f>
        <v>-52724.712287553288</v>
      </c>
      <c r="N205" s="1728">
        <f>三系列D!AN205</f>
        <v>-7178.8262838561086</v>
      </c>
      <c r="O205" s="1728">
        <f>三系列D!AO205</f>
        <v>52130.11427586645</v>
      </c>
    </row>
    <row r="206" spans="2:19" x14ac:dyDescent="0.2">
      <c r="B206" s="447" t="s">
        <v>1269</v>
      </c>
      <c r="C206" s="401" t="str">
        <f>三系列D!C206</f>
        <v>４　財貨サービスの移出（純）・統計上の不突合</v>
      </c>
      <c r="D206" s="1727">
        <f>三系列D!AD206</f>
        <v>2745139.3632962406</v>
      </c>
      <c r="E206" s="1727">
        <f>三系列D!AE206</f>
        <v>2692383.5770117063</v>
      </c>
      <c r="F206" s="1727">
        <f>三系列D!AF206</f>
        <v>2483483.0854377784</v>
      </c>
      <c r="G206" s="1727">
        <f>三系列D!AG206</f>
        <v>2593389.7823519669</v>
      </c>
      <c r="H206" s="1727">
        <f>三系列D!AH206</f>
        <v>2882825.2718541175</v>
      </c>
      <c r="I206" s="1727">
        <f>三系列D!AI206</f>
        <v>3222814.5879923031</v>
      </c>
      <c r="J206" s="1727">
        <f>三系列D!AJ206</f>
        <v>2997827.1743915454</v>
      </c>
      <c r="K206" s="1727">
        <f>三系列D!AK206</f>
        <v>3230572.1153992563</v>
      </c>
      <c r="L206" s="1727">
        <f>三系列D!AL206</f>
        <v>2883806.5448399186</v>
      </c>
      <c r="M206" s="1727">
        <f>三系列D!AM206</f>
        <v>2541687.2073800787</v>
      </c>
      <c r="N206" s="1727">
        <f>三系列D!AN206</f>
        <v>2840454.9056243449</v>
      </c>
      <c r="O206" s="1727">
        <f>三系列D!AO206</f>
        <v>2609338.7048756555</v>
      </c>
      <c r="S206" s="305" t="s">
        <v>2085</v>
      </c>
    </row>
    <row r="207" spans="2:19" x14ac:dyDescent="0.2">
      <c r="B207" s="447" t="s">
        <v>1270</v>
      </c>
      <c r="C207" s="401" t="str">
        <f>三系列D!C207</f>
        <v>(1) 財貨・サービスの移出入(純）</v>
      </c>
      <c r="D207" s="1782">
        <f>三系列D!AD207</f>
        <v>1498309.4756485596</v>
      </c>
      <c r="E207" s="1782">
        <f>三系列D!AE207</f>
        <v>1617460.2934083566</v>
      </c>
      <c r="F207" s="1782">
        <f>三系列D!AF207</f>
        <v>1525230.5497045778</v>
      </c>
      <c r="G207" s="1782">
        <f>三系列D!AG207</f>
        <v>1558506.5533120651</v>
      </c>
      <c r="H207" s="1782">
        <f>三系列D!AH207</f>
        <v>1651728.7580942493</v>
      </c>
      <c r="I207" s="1782">
        <f>三系列D!AI207</f>
        <v>1841237.3870081622</v>
      </c>
      <c r="J207" s="1782">
        <f>三系列D!AJ207</f>
        <v>1737947.8618720751</v>
      </c>
      <c r="K207" s="1782">
        <f>三系列D!AK207</f>
        <v>1931083.2930101845</v>
      </c>
      <c r="L207" s="1782">
        <f>三系列D!AL207</f>
        <v>1564202.7659948543</v>
      </c>
      <c r="M207" s="1782">
        <f>三系列D!AM207</f>
        <v>1265468.6526022721</v>
      </c>
      <c r="N207" s="1782">
        <f>三系列D!AN207</f>
        <v>1388861.9588651434</v>
      </c>
      <c r="O207" s="1782">
        <f>三系列D!AO207</f>
        <v>1811289.8341469504</v>
      </c>
    </row>
    <row r="208" spans="2:19" ht="18" thickBot="1" x14ac:dyDescent="0.25">
      <c r="B208" s="447" t="s">
        <v>1271</v>
      </c>
      <c r="C208" s="433" t="str">
        <f>三系列D!C208</f>
        <v>(2) 統計上の不突合</v>
      </c>
      <c r="D208" s="1783">
        <f>三系列D!AD208</f>
        <v>1246829.8876476809</v>
      </c>
      <c r="E208" s="1783">
        <f>三系列D!AE208</f>
        <v>1074923.2836033497</v>
      </c>
      <c r="F208" s="1783">
        <f>三系列D!AF208</f>
        <v>958252.53573320061</v>
      </c>
      <c r="G208" s="1783">
        <f>三系列D!AG208</f>
        <v>1034883.2290399019</v>
      </c>
      <c r="H208" s="1783">
        <f>三系列D!AH208</f>
        <v>1231096.5137598682</v>
      </c>
      <c r="I208" s="1783">
        <f>三系列D!AI208</f>
        <v>1381577.2009841409</v>
      </c>
      <c r="J208" s="1783">
        <f>三系列D!AJ208</f>
        <v>1259879.3125194702</v>
      </c>
      <c r="K208" s="1783">
        <f>三系列D!AK208</f>
        <v>1299488.8223890718</v>
      </c>
      <c r="L208" s="1783">
        <f>三系列D!AL208</f>
        <v>1319603.7788450643</v>
      </c>
      <c r="M208" s="1783">
        <f>三系列D!AM208</f>
        <v>1276218.5547778066</v>
      </c>
      <c r="N208" s="1783">
        <f>三系列D!AN208</f>
        <v>1451592.9467592016</v>
      </c>
      <c r="O208" s="1783">
        <f>三系列D!AO208</f>
        <v>798048.87072870508</v>
      </c>
    </row>
    <row r="209" spans="2:19" ht="18" thickBot="1" x14ac:dyDescent="0.25">
      <c r="B209" s="447" t="s">
        <v>1272</v>
      </c>
      <c r="C209" s="434" t="str">
        <f>三系列D!C209</f>
        <v>５　県内総支出(市場価格1+2+3+4)</v>
      </c>
      <c r="D209" s="1784">
        <f>三系列D!AD209</f>
        <v>16632376.426320529</v>
      </c>
      <c r="E209" s="1784">
        <f>三系列D!AE209</f>
        <v>16604074.669466181</v>
      </c>
      <c r="F209" s="1784">
        <f>三系列D!AF209</f>
        <v>16963892.414847139</v>
      </c>
      <c r="G209" s="1784">
        <f>三系列D!AG209</f>
        <v>16949472.141479794</v>
      </c>
      <c r="H209" s="1784">
        <f>三系列D!AH209</f>
        <v>17515751.913550768</v>
      </c>
      <c r="I209" s="1784">
        <f>三系列D!AI209</f>
        <v>17638754.210979145</v>
      </c>
      <c r="J209" s="1784">
        <f>三系列D!AJ209</f>
        <v>17881395.423374616</v>
      </c>
      <c r="K209" s="1784">
        <f>三系列D!AK209</f>
        <v>18066949.372769244</v>
      </c>
      <c r="L209" s="1784">
        <f>三系列D!AL209</f>
        <v>17795889.60130316</v>
      </c>
      <c r="M209" s="1784">
        <f>三系列D!AM209</f>
        <v>17207293.86171224</v>
      </c>
      <c r="N209" s="1784">
        <f>三系列D!AN209</f>
        <v>17480154.621551663</v>
      </c>
      <c r="O209" s="1784">
        <f>三系列D!AO209</f>
        <v>18402789.664964996</v>
      </c>
      <c r="S209" s="305" t="s">
        <v>2086</v>
      </c>
    </row>
    <row r="210" spans="2:19" x14ac:dyDescent="0.2">
      <c r="B210" s="447" t="s">
        <v>1273</v>
      </c>
      <c r="C210" s="401" t="str">
        <f>三系列D!C210</f>
        <v>（参考）域外からの要素所得（純）</v>
      </c>
      <c r="D210" s="1785">
        <f>三系列D!AD210</f>
        <v>293143.00385793764</v>
      </c>
      <c r="E210" s="1785">
        <f>三系列D!AE210</f>
        <v>300737.1718946452</v>
      </c>
      <c r="F210" s="1785">
        <f>三系列D!AF210</f>
        <v>485537.74498861388</v>
      </c>
      <c r="G210" s="1785">
        <f>三系列D!AG210</f>
        <v>470760.46317282662</v>
      </c>
      <c r="H210" s="1785">
        <f>三系列D!AH210</f>
        <v>519481.23049382155</v>
      </c>
      <c r="I210" s="1785">
        <f>三系列D!AI210</f>
        <v>481349.76118323149</v>
      </c>
      <c r="J210" s="1785">
        <f>三系列D!AJ210</f>
        <v>484171.8513607069</v>
      </c>
      <c r="K210" s="1785">
        <f>三系列D!AK210</f>
        <v>411776.69500837818</v>
      </c>
      <c r="L210" s="1785">
        <f>三系列D!AL210</f>
        <v>512946.82422893791</v>
      </c>
      <c r="M210" s="1785">
        <f>三系列D!AM210</f>
        <v>408131.63350507634</v>
      </c>
      <c r="N210" s="1785">
        <f>三系列D!AN210</f>
        <v>708668.35717698932</v>
      </c>
      <c r="O210" s="1785">
        <f>三系列D!AO210</f>
        <v>814542.96210514195</v>
      </c>
      <c r="S210" s="305" t="s">
        <v>2087</v>
      </c>
    </row>
    <row r="211" spans="2:19" x14ac:dyDescent="0.2">
      <c r="B211" s="447" t="s">
        <v>1275</v>
      </c>
      <c r="C211" s="401" t="str">
        <f>三系列D!C211</f>
        <v>　　　　県民総所得（市場価格表示）</v>
      </c>
      <c r="D211" s="1727">
        <f>三系列D!AD211</f>
        <v>16925519.430178467</v>
      </c>
      <c r="E211" s="1727">
        <f>三系列D!AE211</f>
        <v>16904811.841360826</v>
      </c>
      <c r="F211" s="1727">
        <f>三系列D!AF211</f>
        <v>17449430.159835752</v>
      </c>
      <c r="G211" s="1727">
        <f>三系列D!AG211</f>
        <v>17420232.604652621</v>
      </c>
      <c r="H211" s="1727">
        <f>三系列D!AH211</f>
        <v>18035233.144044589</v>
      </c>
      <c r="I211" s="1727">
        <f>三系列D!AI211</f>
        <v>18120103.972162377</v>
      </c>
      <c r="J211" s="1727">
        <f>三系列D!AJ211</f>
        <v>18365567.274735324</v>
      </c>
      <c r="K211" s="1727">
        <f>三系列D!AK211</f>
        <v>18478726.067777622</v>
      </c>
      <c r="L211" s="1727">
        <f>三系列D!AL211</f>
        <v>18308836.425532099</v>
      </c>
      <c r="M211" s="1727">
        <f>三系列D!AM211</f>
        <v>17615425.495217316</v>
      </c>
      <c r="N211" s="1727">
        <f>三系列D!AN211</f>
        <v>18188822.978728652</v>
      </c>
      <c r="O211" s="1727">
        <f>三系列D!AO211</f>
        <v>19217332.627070136</v>
      </c>
    </row>
    <row r="212" spans="2:19" x14ac:dyDescent="0.2">
      <c r="B212" s="406"/>
      <c r="C212" s="380"/>
      <c r="D212" s="1535"/>
      <c r="E212" s="1535"/>
      <c r="F212" s="1535"/>
      <c r="G212" s="1535"/>
      <c r="H212" s="1535"/>
      <c r="I212" s="1535"/>
      <c r="J212" s="1535"/>
      <c r="K212" s="1535"/>
      <c r="L212" s="1535"/>
      <c r="M212" s="1535"/>
      <c r="N212" s="1535"/>
      <c r="O212" s="1535"/>
    </row>
    <row r="213" spans="2:19" ht="18.75" x14ac:dyDescent="0.2">
      <c r="B213" s="406" t="s">
        <v>2088</v>
      </c>
      <c r="C213" s="448" t="str">
        <f>三系列D!C215</f>
        <v>支出実質　平成27暦年連鎖価格</v>
      </c>
      <c r="D213" s="2523" t="s">
        <v>2089</v>
      </c>
      <c r="E213" s="1071"/>
      <c r="F213" s="1071"/>
      <c r="G213" s="1071"/>
      <c r="H213" s="1071"/>
      <c r="I213" s="1071"/>
      <c r="J213" s="1071"/>
      <c r="K213" s="1071"/>
      <c r="L213" s="1071"/>
      <c r="M213" s="1071"/>
      <c r="N213" s="1071"/>
      <c r="O213" s="1071"/>
    </row>
    <row r="214" spans="2:19" ht="12" customHeight="1" x14ac:dyDescent="0.2">
      <c r="B214" s="447" t="s">
        <v>2064</v>
      </c>
      <c r="C214" s="399" t="str">
        <f>三系列D!C216</f>
        <v>１　民間最終消費支出</v>
      </c>
      <c r="D214" s="1791">
        <f>三系列D!AD216</f>
        <v>8207188.9803994549</v>
      </c>
      <c r="E214" s="1791">
        <f>三系列D!AE216</f>
        <v>8340373.535305554</v>
      </c>
      <c r="F214" s="1791">
        <f>三系列D!AF216</f>
        <v>8501597.5511316508</v>
      </c>
      <c r="G214" s="1791">
        <f>三系列D!AG216</f>
        <v>8201012.1248981822</v>
      </c>
      <c r="H214" s="1791">
        <f>三系列D!AH216</f>
        <v>8279978.8500669654</v>
      </c>
      <c r="I214" s="1791">
        <f>三系列D!AI216</f>
        <v>8212209.9376331652</v>
      </c>
      <c r="J214" s="1791">
        <f>三系列D!AJ216</f>
        <v>8255411.0477303518</v>
      </c>
      <c r="K214" s="1791">
        <f>三系列D!AK216</f>
        <v>8205479.4851118494</v>
      </c>
      <c r="L214" s="1791">
        <f>三系列D!AL216</f>
        <v>8111723.9521075152</v>
      </c>
      <c r="M214" s="1791">
        <f>三系列D!AM216</f>
        <v>7796440.2885688022</v>
      </c>
      <c r="N214" s="1791">
        <f>三系列D!AN216</f>
        <v>7912438.6506989645</v>
      </c>
      <c r="O214" s="1791">
        <f>三系列D!AO216</f>
        <v>8059844.3056999072</v>
      </c>
      <c r="S214" s="305" t="s">
        <v>2081</v>
      </c>
    </row>
    <row r="215" spans="2:19" ht="12" customHeight="1" x14ac:dyDescent="0.2">
      <c r="B215" s="447" t="s">
        <v>445</v>
      </c>
      <c r="C215" s="401" t="str">
        <f>三系列D!C217</f>
        <v>(1) 家計最終消費支出</v>
      </c>
      <c r="D215" s="1695">
        <f>三系列D!AD217</f>
        <v>8052240.0344577758</v>
      </c>
      <c r="E215" s="1695">
        <f>三系列D!AE217</f>
        <v>8175442.5276591107</v>
      </c>
      <c r="F215" s="1695">
        <f>三系列D!AF217</f>
        <v>8337339.8667272916</v>
      </c>
      <c r="G215" s="1695">
        <f>三系列D!AG217</f>
        <v>8052793.5100541431</v>
      </c>
      <c r="H215" s="1695">
        <f>三系列D!AH217</f>
        <v>8119105.4616244417</v>
      </c>
      <c r="I215" s="1695">
        <f>三系列D!AI217</f>
        <v>8045572.9657952441</v>
      </c>
      <c r="J215" s="1695">
        <f>三系列D!AJ217</f>
        <v>8091551.8655315442</v>
      </c>
      <c r="K215" s="1695">
        <f>三系列D!AK217</f>
        <v>8058316.9043591544</v>
      </c>
      <c r="L215" s="1695">
        <f>三系列D!AL217</f>
        <v>7950484.4228900168</v>
      </c>
      <c r="M215" s="1695">
        <f>三系列D!AM217</f>
        <v>7605825.7900680015</v>
      </c>
      <c r="N215" s="1695">
        <f>三系列D!AN217</f>
        <v>7736849.8793532336</v>
      </c>
      <c r="O215" s="1695">
        <f>三系列D!AO217</f>
        <v>7890409.9159893421</v>
      </c>
    </row>
    <row r="216" spans="2:19" ht="12" customHeight="1" x14ac:dyDescent="0.2">
      <c r="B216" s="447" t="s">
        <v>446</v>
      </c>
      <c r="C216" s="403" t="str">
        <f>三系列D!C218</f>
        <v>　a．食料・非アルコール</v>
      </c>
      <c r="D216" s="1695">
        <f>三系列D!AD218</f>
        <v>1236257.9399146768</v>
      </c>
      <c r="E216" s="1695">
        <f>三系列D!AE218</f>
        <v>1264165.1366599246</v>
      </c>
      <c r="F216" s="1695">
        <f>三系列D!AF218</f>
        <v>1283413.4433467763</v>
      </c>
      <c r="G216" s="1695">
        <f>三系列D!AG218</f>
        <v>1252911.6555100312</v>
      </c>
      <c r="H216" s="1695">
        <f>三系列D!AH218</f>
        <v>1280448.4676382495</v>
      </c>
      <c r="I216" s="1695">
        <f>三系列D!AI218</f>
        <v>1265020.6227591054</v>
      </c>
      <c r="J216" s="1695">
        <f>三系列D!AJ218</f>
        <v>1267113.5816408976</v>
      </c>
      <c r="K216" s="1695">
        <f>三系列D!AK218</f>
        <v>1263883.3700649317</v>
      </c>
      <c r="L216" s="1695">
        <f>三系列D!AL218</f>
        <v>1252588.7606695278</v>
      </c>
      <c r="M216" s="1695">
        <f>三系列D!AM218</f>
        <v>1254546.3220717285</v>
      </c>
      <c r="N216" s="1695">
        <f>三系列D!AN218</f>
        <v>1261665.3545866858</v>
      </c>
      <c r="O216" s="1695">
        <f>三系列D!AO218</f>
        <v>1236621.5828040699</v>
      </c>
    </row>
    <row r="217" spans="2:19" x14ac:dyDescent="0.2">
      <c r="B217" s="447" t="s">
        <v>447</v>
      </c>
      <c r="C217" s="403" t="str">
        <f>三系列D!C219</f>
        <v>　b．アルコール飲料・たばこ</v>
      </c>
      <c r="D217" s="1695">
        <f>三系列D!AD219</f>
        <v>197871.14164297792</v>
      </c>
      <c r="E217" s="1695">
        <f>三系列D!AE219</f>
        <v>196084.53991866208</v>
      </c>
      <c r="F217" s="1695">
        <f>三系列D!AF219</f>
        <v>200568.85997745345</v>
      </c>
      <c r="G217" s="1695">
        <f>三系列D!AG219</f>
        <v>183941.97795551919</v>
      </c>
      <c r="H217" s="1695">
        <f>三系列D!AH219</f>
        <v>193926.138424579</v>
      </c>
      <c r="I217" s="1695">
        <f>三系列D!AI219</f>
        <v>190837.82117473747</v>
      </c>
      <c r="J217" s="1695">
        <f>三系列D!AJ219</f>
        <v>186787.13359466163</v>
      </c>
      <c r="K217" s="1695">
        <f>三系列D!AK219</f>
        <v>176520.03882814184</v>
      </c>
      <c r="L217" s="1695">
        <f>三系列D!AL219</f>
        <v>175058.89866687683</v>
      </c>
      <c r="M217" s="1695">
        <f>三系列D!AM219</f>
        <v>173952.35110088086</v>
      </c>
      <c r="N217" s="1695">
        <f>三系列D!AN219</f>
        <v>171137.60628507996</v>
      </c>
      <c r="O217" s="1695">
        <f>三系列D!AO219</f>
        <v>166612.66801459951</v>
      </c>
    </row>
    <row r="218" spans="2:19" x14ac:dyDescent="0.2">
      <c r="B218" s="447" t="s">
        <v>448</v>
      </c>
      <c r="C218" s="403" t="str">
        <f>三系列D!C220</f>
        <v>　c．被服・履物</v>
      </c>
      <c r="D218" s="1695">
        <f>三系列D!AD220</f>
        <v>272727.08316617954</v>
      </c>
      <c r="E218" s="1695">
        <f>三系列D!AE220</f>
        <v>283906.63249652908</v>
      </c>
      <c r="F218" s="1695">
        <f>三系列D!AF220</f>
        <v>317046.75680935686</v>
      </c>
      <c r="G218" s="1695">
        <f>三系列D!AG220</f>
        <v>313375.67492555932</v>
      </c>
      <c r="H218" s="1695">
        <f>三系列D!AH220</f>
        <v>305963.49850786006</v>
      </c>
      <c r="I218" s="1695">
        <f>三系列D!AI220</f>
        <v>265556.20419940428</v>
      </c>
      <c r="J218" s="1695">
        <f>三系列D!AJ220</f>
        <v>260257.905684778</v>
      </c>
      <c r="K218" s="1695">
        <f>三系列D!AK220</f>
        <v>263027.99859507428</v>
      </c>
      <c r="L218" s="1695">
        <f>三系列D!AL220</f>
        <v>247545.2631782642</v>
      </c>
      <c r="M218" s="1695">
        <f>三系列D!AM220</f>
        <v>226223.98872379671</v>
      </c>
      <c r="N218" s="1695">
        <f>三系列D!AN220</f>
        <v>231351.03039553412</v>
      </c>
      <c r="O218" s="1695">
        <f>三系列D!AO220</f>
        <v>260192.36232769166</v>
      </c>
    </row>
    <row r="219" spans="2:19" x14ac:dyDescent="0.2">
      <c r="B219" s="447" t="s">
        <v>449</v>
      </c>
      <c r="C219" s="403" t="str">
        <f>三系列D!C221</f>
        <v>　d．住宅・電気・ガス・水道</v>
      </c>
      <c r="D219" s="1695">
        <f>三系列D!AD221</f>
        <v>2076428.8539159638</v>
      </c>
      <c r="E219" s="1695">
        <f>三系列D!AE221</f>
        <v>2110081.9235017705</v>
      </c>
      <c r="F219" s="1695">
        <f>三系列D!AF221</f>
        <v>2126812.9410392721</v>
      </c>
      <c r="G219" s="1695">
        <f>三系列D!AG221</f>
        <v>2096402.3637231858</v>
      </c>
      <c r="H219" s="1695">
        <f>三系列D!AH221</f>
        <v>2080576.6773348828</v>
      </c>
      <c r="I219" s="1695">
        <f>三系列D!AI221</f>
        <v>2091675.3011948506</v>
      </c>
      <c r="J219" s="1695">
        <f>三系列D!AJ221</f>
        <v>2115698.7038933095</v>
      </c>
      <c r="K219" s="1695">
        <f>三系列D!AK221</f>
        <v>2111372.8026790414</v>
      </c>
      <c r="L219" s="1695">
        <f>三系列D!AL221</f>
        <v>2091320.2876809207</v>
      </c>
      <c r="M219" s="1695">
        <f>三系列D!AM221</f>
        <v>2129849.1885645087</v>
      </c>
      <c r="N219" s="1695">
        <f>三系列D!AN221</f>
        <v>2148029.6823883927</v>
      </c>
      <c r="O219" s="1695">
        <f>三系列D!AO221</f>
        <v>2177495.937603794</v>
      </c>
    </row>
    <row r="220" spans="2:19" x14ac:dyDescent="0.2">
      <c r="B220" s="447" t="s">
        <v>450</v>
      </c>
      <c r="C220" s="403" t="str">
        <f>三系列D!C222</f>
        <v>　e．家具・家庭用機器・家事サービス</v>
      </c>
      <c r="D220" s="1695">
        <f>三系列D!AD222</f>
        <v>270771.71044243686</v>
      </c>
      <c r="E220" s="1695">
        <f>三系列D!AE222</f>
        <v>293289.525705248</v>
      </c>
      <c r="F220" s="1695">
        <f>三系列D!AF222</f>
        <v>341976.6277971114</v>
      </c>
      <c r="G220" s="1695">
        <f>三系列D!AG222</f>
        <v>318189.91830445436</v>
      </c>
      <c r="H220" s="1695">
        <f>三系列D!AH222</f>
        <v>320647.95085940539</v>
      </c>
      <c r="I220" s="1695">
        <f>三系列D!AI222</f>
        <v>316032.22614949284</v>
      </c>
      <c r="J220" s="1695">
        <f>三系列D!AJ222</f>
        <v>321851.33164155117</v>
      </c>
      <c r="K220" s="1695">
        <f>三系列D!AK222</f>
        <v>324957.07377795188</v>
      </c>
      <c r="L220" s="1695">
        <f>三系列D!AL222</f>
        <v>313790.58921654715</v>
      </c>
      <c r="M220" s="1695">
        <f>三系列D!AM222</f>
        <v>331082.39972255408</v>
      </c>
      <c r="N220" s="1695">
        <f>三系列D!AN222</f>
        <v>352334.10764101835</v>
      </c>
      <c r="O220" s="1695">
        <f>三系列D!AO222</f>
        <v>360346.75753869256</v>
      </c>
    </row>
    <row r="221" spans="2:19" x14ac:dyDescent="0.2">
      <c r="B221" s="447" t="s">
        <v>451</v>
      </c>
      <c r="C221" s="403" t="str">
        <f>三系列D!C223</f>
        <v>　f．保健・医療</v>
      </c>
      <c r="D221" s="1695">
        <f>三系列D!AD223</f>
        <v>341625.24811705493</v>
      </c>
      <c r="E221" s="1695">
        <f>三系列D!AE223</f>
        <v>334570.61263353168</v>
      </c>
      <c r="F221" s="1695">
        <f>三系列D!AF223</f>
        <v>334391.84351944207</v>
      </c>
      <c r="G221" s="1695">
        <f>三系列D!AG223</f>
        <v>328650.04091510351</v>
      </c>
      <c r="H221" s="1695">
        <f>三系列D!AH223</f>
        <v>335472.68994344602</v>
      </c>
      <c r="I221" s="1695">
        <f>三系列D!AI223</f>
        <v>325354.45433284284</v>
      </c>
      <c r="J221" s="1695">
        <f>三系列D!AJ223</f>
        <v>332598.99278770946</v>
      </c>
      <c r="K221" s="1695">
        <f>三系列D!AK223</f>
        <v>342717.05832649057</v>
      </c>
      <c r="L221" s="1695">
        <f>三系列D!AL223</f>
        <v>350509.60304729943</v>
      </c>
      <c r="M221" s="1695">
        <f>三系列D!AM223</f>
        <v>375525.95927680517</v>
      </c>
      <c r="N221" s="1695">
        <f>三系列D!AN223</f>
        <v>385917.45141933853</v>
      </c>
      <c r="O221" s="1695">
        <f>三系列D!AO223</f>
        <v>402702.5060033818</v>
      </c>
    </row>
    <row r="222" spans="2:19" x14ac:dyDescent="0.2">
      <c r="B222" s="447" t="s">
        <v>452</v>
      </c>
      <c r="C222" s="403" t="str">
        <f>三系列D!C224</f>
        <v>　g．交通</v>
      </c>
      <c r="D222" s="1695">
        <f>三系列D!AD224</f>
        <v>1005347.1193372598</v>
      </c>
      <c r="E222" s="1695">
        <f>三系列D!AE224</f>
        <v>1041793.5848027784</v>
      </c>
      <c r="F222" s="1695">
        <f>三系列D!AF224</f>
        <v>1046006.9249042345</v>
      </c>
      <c r="G222" s="1695">
        <f>三系列D!AG224</f>
        <v>984599.45385321404</v>
      </c>
      <c r="H222" s="1695">
        <f>三系列D!AH224</f>
        <v>972386.95825856645</v>
      </c>
      <c r="I222" s="1695">
        <f>三系列D!AI224</f>
        <v>1012009.7056628158</v>
      </c>
      <c r="J222" s="1695">
        <f>三系列D!AJ224</f>
        <v>1021889.1203217683</v>
      </c>
      <c r="K222" s="1695">
        <f>三系列D!AK224</f>
        <v>1014166.6101077648</v>
      </c>
      <c r="L222" s="1695">
        <f>三系列D!AL224</f>
        <v>973097.72446268762</v>
      </c>
      <c r="M222" s="1695">
        <f>三系列D!AM224</f>
        <v>771214.93404676532</v>
      </c>
      <c r="N222" s="1695">
        <f>三系列D!AN224</f>
        <v>736891.78159573581</v>
      </c>
      <c r="O222" s="1695">
        <f>三系列D!AO224</f>
        <v>780563.57291282236</v>
      </c>
    </row>
    <row r="223" spans="2:19" x14ac:dyDescent="0.2">
      <c r="B223" s="447" t="s">
        <v>439</v>
      </c>
      <c r="C223" s="403" t="str">
        <f>三系列D!C225</f>
        <v>　h．情報・通信</v>
      </c>
      <c r="D223" s="1695">
        <f>三系列D!AD225</f>
        <v>390585.34147256328</v>
      </c>
      <c r="E223" s="1695">
        <f>三系列D!AE225</f>
        <v>385393.05763371504</v>
      </c>
      <c r="F223" s="1695">
        <f>三系列D!AF225</f>
        <v>422137.28158752649</v>
      </c>
      <c r="G223" s="1695">
        <f>三系列D!AG225</f>
        <v>420264.08279605123</v>
      </c>
      <c r="H223" s="1695">
        <f>三系列D!AH225</f>
        <v>410299.78266289999</v>
      </c>
      <c r="I223" s="1695">
        <f>三系列D!AI225</f>
        <v>420390.64659029449</v>
      </c>
      <c r="J223" s="1695">
        <f>三系列D!AJ225</f>
        <v>435480.1834133651</v>
      </c>
      <c r="K223" s="1695">
        <f>三系列D!AK225</f>
        <v>453548.45509877329</v>
      </c>
      <c r="L223" s="1695">
        <f>三系列D!AL225</f>
        <v>455089.15291260503</v>
      </c>
      <c r="M223" s="1695">
        <f>三系列D!AM225</f>
        <v>499584.17779415823</v>
      </c>
      <c r="N223" s="1695">
        <f>三系列D!AN225</f>
        <v>524284.47981469578</v>
      </c>
      <c r="O223" s="1695">
        <f>三系列D!AO225</f>
        <v>520420.31140318018</v>
      </c>
    </row>
    <row r="224" spans="2:19" x14ac:dyDescent="0.2">
      <c r="B224" s="447" t="s">
        <v>491</v>
      </c>
      <c r="C224" s="403" t="str">
        <f>三系列D!C226</f>
        <v>　i．娯楽・スポーツ・文化</v>
      </c>
      <c r="D224" s="1695">
        <f>三系列D!AD226</f>
        <v>475548.90714900917</v>
      </c>
      <c r="E224" s="1695">
        <f>三系列D!AE226</f>
        <v>489768.05795309239</v>
      </c>
      <c r="F224" s="1695">
        <f>三系列D!AF226</f>
        <v>507404.91530439456</v>
      </c>
      <c r="G224" s="1695">
        <f>三系列D!AG226</f>
        <v>508183.28562610492</v>
      </c>
      <c r="H224" s="1695">
        <f>三系列D!AH226</f>
        <v>520297.18204171088</v>
      </c>
      <c r="I224" s="1695">
        <f>三系列D!AI226</f>
        <v>493257.5099465294</v>
      </c>
      <c r="J224" s="1695">
        <f>三系列D!AJ226</f>
        <v>489810.27769971703</v>
      </c>
      <c r="K224" s="1695">
        <f>三系列D!AK226</f>
        <v>482307.56419521349</v>
      </c>
      <c r="L224" s="1695">
        <f>三系列D!AL226</f>
        <v>464565.71426188783</v>
      </c>
      <c r="M224" s="1695">
        <f>三系列D!AM226</f>
        <v>432374.51500423136</v>
      </c>
      <c r="N224" s="1695">
        <f>三系列D!AN226</f>
        <v>454161.22256510041</v>
      </c>
      <c r="O224" s="1695">
        <f>三系列D!AO226</f>
        <v>464801.07497337827</v>
      </c>
    </row>
    <row r="225" spans="2:19" x14ac:dyDescent="0.2">
      <c r="B225" s="447" t="s">
        <v>490</v>
      </c>
      <c r="C225" s="403" t="str">
        <f>三系列D!C227</f>
        <v>　j．教育サービス</v>
      </c>
      <c r="D225" s="1695">
        <f>三系列D!AD227</f>
        <v>139898.23385780532</v>
      </c>
      <c r="E225" s="1695">
        <f>三系列D!AE227</f>
        <v>133830.03890367097</v>
      </c>
      <c r="F225" s="1695">
        <f>三系列D!AF227</f>
        <v>126027.57980653534</v>
      </c>
      <c r="G225" s="1695">
        <f>三系列D!AG227</f>
        <v>119874.76741791276</v>
      </c>
      <c r="H225" s="1695">
        <f>三系列D!AH227</f>
        <v>117367.52245569794</v>
      </c>
      <c r="I225" s="1695">
        <f>三系列D!AI227</f>
        <v>112998.31423913508</v>
      </c>
      <c r="J225" s="1695">
        <f>三系列D!AJ227</f>
        <v>106934.36138870013</v>
      </c>
      <c r="K225" s="1695">
        <f>三系列D!AK227</f>
        <v>103120.09402066447</v>
      </c>
      <c r="L225" s="1695">
        <f>三系列D!AL227</f>
        <v>97590.262009621758</v>
      </c>
      <c r="M225" s="1695">
        <f>三系列D!AM227</f>
        <v>95310.438288452031</v>
      </c>
      <c r="N225" s="1695">
        <f>三系列D!AN227</f>
        <v>95191.974223262921</v>
      </c>
      <c r="O225" s="1695">
        <f>三系列D!AO227</f>
        <v>94964.26157328338</v>
      </c>
    </row>
    <row r="226" spans="2:19" x14ac:dyDescent="0.2">
      <c r="B226" s="447" t="s">
        <v>453</v>
      </c>
      <c r="C226" s="403" t="str">
        <f>三系列D!C228</f>
        <v>　k．外食・宿泊サービス</v>
      </c>
      <c r="D226" s="1695">
        <f>三系列D!AD228</f>
        <v>575464.61714916141</v>
      </c>
      <c r="E226" s="1695">
        <f>三系列D!AE228</f>
        <v>575639.78701466019</v>
      </c>
      <c r="F226" s="1695">
        <f>三系列D!AF228</f>
        <v>581808.9115932436</v>
      </c>
      <c r="G226" s="1695">
        <f>三系列D!AG228</f>
        <v>565678.99160652561</v>
      </c>
      <c r="H226" s="1695">
        <f>三系列D!AH228</f>
        <v>558421.71371224348</v>
      </c>
      <c r="I226" s="1695">
        <f>三系列D!AI228</f>
        <v>551083.89180681168</v>
      </c>
      <c r="J226" s="1695">
        <f>三系列D!AJ228</f>
        <v>533478.80477743631</v>
      </c>
      <c r="K226" s="1695">
        <f>三系列D!AK228</f>
        <v>506441.25758477172</v>
      </c>
      <c r="L226" s="1695">
        <f>三系列D!AL228</f>
        <v>474734.25500444003</v>
      </c>
      <c r="M226" s="1695">
        <f>三系列D!AM228</f>
        <v>345580.83880726807</v>
      </c>
      <c r="N226" s="1695">
        <f>三系列D!AN228</f>
        <v>326153.80912033422</v>
      </c>
      <c r="O226" s="1695">
        <f>三系列D!AO228</f>
        <v>379808.20812475355</v>
      </c>
    </row>
    <row r="227" spans="2:19" x14ac:dyDescent="0.2">
      <c r="B227" s="447" t="s">
        <v>454</v>
      </c>
      <c r="C227" s="403" t="str">
        <f>三系列D!C229</f>
        <v>　l．保険・金融サービス</v>
      </c>
      <c r="D227" s="1695">
        <f>三系列D!AD229</f>
        <v>402498.42361467431</v>
      </c>
      <c r="E227" s="1695">
        <f>三系列D!AE229</f>
        <v>425520.73229176016</v>
      </c>
      <c r="F227" s="1695">
        <f>三系列D!AF229</f>
        <v>416743.42365186015</v>
      </c>
      <c r="G227" s="1695">
        <f>三系列D!AG229</f>
        <v>384412.42399170611</v>
      </c>
      <c r="H227" s="1695">
        <f>三系列D!AH229</f>
        <v>426464.50969496043</v>
      </c>
      <c r="I227" s="1695">
        <f>三系列D!AI229</f>
        <v>414867.50708197529</v>
      </c>
      <c r="J227" s="1695">
        <f>三系列D!AJ229</f>
        <v>419484.60248688119</v>
      </c>
      <c r="K227" s="1695">
        <f>三系列D!AK229</f>
        <v>400830.33930028661</v>
      </c>
      <c r="L227" s="1695">
        <f>三系列D!AL229</f>
        <v>431186.55243876431</v>
      </c>
      <c r="M227" s="1695">
        <f>三系列D!AM229</f>
        <v>429221.90961968503</v>
      </c>
      <c r="N227" s="1695">
        <f>三系列D!AN229</f>
        <v>468298.17440974718</v>
      </c>
      <c r="O227" s="1695">
        <f>三系列D!AO229</f>
        <v>436693.32354672998</v>
      </c>
    </row>
    <row r="228" spans="2:19" x14ac:dyDescent="0.2">
      <c r="B228" s="447" t="s">
        <v>455</v>
      </c>
      <c r="C228" s="403" t="str">
        <f>三系列D!C230</f>
        <v>　m．個別ケア・社会保護・その他</v>
      </c>
      <c r="D228" s="1695">
        <f>三系列D!AD230</f>
        <v>667264.57881953404</v>
      </c>
      <c r="E228" s="1695">
        <f>三系列D!AE230</f>
        <v>639637.80211539776</v>
      </c>
      <c r="F228" s="1695">
        <f>三系列D!AF230</f>
        <v>632069.11027234129</v>
      </c>
      <c r="G228" s="1695">
        <f>三系列D!AG230</f>
        <v>575285.55287403846</v>
      </c>
      <c r="H228" s="1695">
        <f>三系列D!AH230</f>
        <v>596832.3700899384</v>
      </c>
      <c r="I228" s="1695">
        <f>三系列D!AI230</f>
        <v>587255.60292073211</v>
      </c>
      <c r="J228" s="1695">
        <f>三系列D!AJ230</f>
        <v>602084.36747905274</v>
      </c>
      <c r="K228" s="1695">
        <f>三系列D!AK230</f>
        <v>619353.27889872959</v>
      </c>
      <c r="L228" s="1695">
        <f>三系列D!AL230</f>
        <v>627718.35666000715</v>
      </c>
      <c r="M228" s="1695">
        <f>三系列D!AM230</f>
        <v>561738.73829091375</v>
      </c>
      <c r="N228" s="1695">
        <f>三系列D!AN230</f>
        <v>603695.8857636326</v>
      </c>
      <c r="O228" s="1695">
        <f>三系列D!AO230</f>
        <v>629488.19578851387</v>
      </c>
    </row>
    <row r="229" spans="2:19" ht="12" customHeight="1" x14ac:dyDescent="0.2">
      <c r="B229" s="447" t="s">
        <v>456</v>
      </c>
      <c r="C229" s="408" t="str">
        <f>三系列D!C231</f>
        <v>(2) 対家計民間非営利団体最終消費支出</v>
      </c>
      <c r="D229" s="1696">
        <f>三系列D!AD231</f>
        <v>154909.29180726412</v>
      </c>
      <c r="E229" s="1696">
        <f>三系列D!AE231</f>
        <v>164794.66207729056</v>
      </c>
      <c r="F229" s="1696">
        <f>三系列D!AF231</f>
        <v>164144.34084421367</v>
      </c>
      <c r="G229" s="1696">
        <f>三系列D!AG231</f>
        <v>148157.66834813941</v>
      </c>
      <c r="H229" s="1696">
        <f>三系列D!AH231</f>
        <v>160873.38844252465</v>
      </c>
      <c r="I229" s="1696">
        <f>三系列D!AI231</f>
        <v>166660.47502725673</v>
      </c>
      <c r="J229" s="1696">
        <f>三系列D!AJ231</f>
        <v>163861.83228374072</v>
      </c>
      <c r="K229" s="1696">
        <f>三系列D!AK231</f>
        <v>147102.11944457973</v>
      </c>
      <c r="L229" s="1696">
        <f>三系列D!AL231</f>
        <v>161265.27474868251</v>
      </c>
      <c r="M229" s="1696">
        <f>三系列D!AM231</f>
        <v>191144.93456938409</v>
      </c>
      <c r="N229" s="1696">
        <f>三系列D!AN231</f>
        <v>175761.26652787032</v>
      </c>
      <c r="O229" s="1696">
        <f>三系列D!AO231</f>
        <v>169454.74868248485</v>
      </c>
    </row>
    <row r="230" spans="2:19" ht="12" customHeight="1" x14ac:dyDescent="0.2">
      <c r="B230" s="447" t="s">
        <v>457</v>
      </c>
      <c r="C230" s="1579" t="str">
        <f>三系列D!C232</f>
        <v>２．地方政府等最終消費支出</v>
      </c>
      <c r="D230" s="1792">
        <f>三系列D!AD232</f>
        <v>1976299.7958177489</v>
      </c>
      <c r="E230" s="1792">
        <f>三系列D!AE232</f>
        <v>1990279.1081156798</v>
      </c>
      <c r="F230" s="1792">
        <f>三系列D!AF232</f>
        <v>2001180.7063708524</v>
      </c>
      <c r="G230" s="1792">
        <f>三系列D!AG232</f>
        <v>2009867.646418527</v>
      </c>
      <c r="H230" s="1792">
        <f>三系列D!AH232</f>
        <v>2057771.8884131466</v>
      </c>
      <c r="I230" s="1792">
        <f>三系列D!AI232</f>
        <v>2073428.3983564973</v>
      </c>
      <c r="J230" s="1792">
        <f>三系列D!AJ232</f>
        <v>2061145.710085335</v>
      </c>
      <c r="K230" s="1792">
        <f>三系列D!AK232</f>
        <v>2089389.0935015448</v>
      </c>
      <c r="L230" s="1792">
        <f>三系列D!AL232</f>
        <v>2107365.4667972168</v>
      </c>
      <c r="M230" s="1792">
        <f>三系列D!AM232</f>
        <v>2619905.6533620656</v>
      </c>
      <c r="N230" s="1792">
        <f>三系列D!AN232</f>
        <v>2257534.6763460608</v>
      </c>
      <c r="O230" s="1792">
        <f>三系列D!AO232</f>
        <v>2251906.5317724296</v>
      </c>
      <c r="S230" s="305" t="s">
        <v>2083</v>
      </c>
    </row>
    <row r="231" spans="2:19" x14ac:dyDescent="0.2">
      <c r="B231" s="447" t="s">
        <v>1257</v>
      </c>
      <c r="C231" s="401" t="str">
        <f>三系列D!C240</f>
        <v>３．県内総資本形成</v>
      </c>
      <c r="D231" s="1793">
        <f>三系列D!AD240</f>
        <v>3972235.0375126307</v>
      </c>
      <c r="E231" s="1793">
        <f>三系列D!AE240</f>
        <v>3944618.9547983636</v>
      </c>
      <c r="F231" s="1793">
        <f>三系列D!AF240</f>
        <v>4296943.7148163822</v>
      </c>
      <c r="G231" s="1793">
        <f>三系列D!AG240</f>
        <v>4164514.4109923067</v>
      </c>
      <c r="H231" s="1793">
        <f>三系列D!AH240</f>
        <v>4307230.1840502322</v>
      </c>
      <c r="I231" s="1793">
        <f>三系列D!AI240</f>
        <v>4190533.5380068524</v>
      </c>
      <c r="J231" s="1793">
        <f>三系列D!AJ240</f>
        <v>4524711.9418096319</v>
      </c>
      <c r="K231" s="1793">
        <f>三系列D!AK240</f>
        <v>4403954.4657687703</v>
      </c>
      <c r="L231" s="1793">
        <f>三系列D!AL240</f>
        <v>4469355.8413783405</v>
      </c>
      <c r="M231" s="1793">
        <f>三系列D!AM240</f>
        <v>4055678.6204140568</v>
      </c>
      <c r="N231" s="1793">
        <f>三系列D!AN240</f>
        <v>4025552.4195117042</v>
      </c>
      <c r="O231" s="1793">
        <f>三系列D!AO240</f>
        <v>4492201.3339320272</v>
      </c>
      <c r="S231" s="305" t="s">
        <v>2084</v>
      </c>
    </row>
    <row r="232" spans="2:19" x14ac:dyDescent="0.2">
      <c r="B232" s="447" t="s">
        <v>1258</v>
      </c>
      <c r="C232" s="401" t="str">
        <f>三系列D!C241</f>
        <v>（１）総固定資本形成</v>
      </c>
      <c r="D232" s="1793">
        <f>三系列D!AD241</f>
        <v>3912344.5017348053</v>
      </c>
      <c r="E232" s="1793">
        <f>三系列D!AE241</f>
        <v>3923467.7625031397</v>
      </c>
      <c r="F232" s="1793">
        <f>三系列D!AF241</f>
        <v>4264017.8914010422</v>
      </c>
      <c r="G232" s="1793">
        <f>三系列D!AG241</f>
        <v>4212966.5114921844</v>
      </c>
      <c r="H232" s="1793">
        <f>三系列D!AH241</f>
        <v>4194833.3615030702</v>
      </c>
      <c r="I232" s="1793">
        <f>三系列D!AI241</f>
        <v>4238232.25159718</v>
      </c>
      <c r="J232" s="1793">
        <f>三系列D!AJ241</f>
        <v>4464839.1913059559</v>
      </c>
      <c r="K232" s="1793">
        <f>三系列D!AK241</f>
        <v>4307253.6224019397</v>
      </c>
      <c r="L232" s="1793">
        <f>三系列D!AL241</f>
        <v>4365301.8848040178</v>
      </c>
      <c r="M232" s="1793">
        <f>三系列D!AM241</f>
        <v>4192714.2299900549</v>
      </c>
      <c r="N232" s="1793">
        <f>三系列D!AN241</f>
        <v>4157207.486516316</v>
      </c>
      <c r="O232" s="1793">
        <f>三系列D!AO241</f>
        <v>4252144.9547069566</v>
      </c>
    </row>
    <row r="233" spans="2:19" x14ac:dyDescent="0.2">
      <c r="B233" s="447" t="s">
        <v>1259</v>
      </c>
      <c r="C233" s="401" t="str">
        <f>三系列D!C242</f>
        <v>　　ａ．民間</v>
      </c>
      <c r="D233" s="1793">
        <f>三系列D!AD242</f>
        <v>3386684.6571148806</v>
      </c>
      <c r="E233" s="1793">
        <f>三系列D!AE242</f>
        <v>3410758.0141495704</v>
      </c>
      <c r="F233" s="1793">
        <f>三系列D!AF242</f>
        <v>3670055.9878677027</v>
      </c>
      <c r="G233" s="1793">
        <f>三系列D!AG242</f>
        <v>3684978.9130656468</v>
      </c>
      <c r="H233" s="1793">
        <f>三系列D!AH242</f>
        <v>3685774.1747583938</v>
      </c>
      <c r="I233" s="1793">
        <f>三系列D!AI242</f>
        <v>3726521.6285847547</v>
      </c>
      <c r="J233" s="1793">
        <f>三系列D!AJ242</f>
        <v>3938590.6819726536</v>
      </c>
      <c r="K233" s="1793">
        <f>三系列D!AK242</f>
        <v>3770541.8666625819</v>
      </c>
      <c r="L233" s="1793">
        <f>三系列D!AL242</f>
        <v>3760306.8633400761</v>
      </c>
      <c r="M233" s="1793">
        <f>三系列D!AM242</f>
        <v>3525623.2123150933</v>
      </c>
      <c r="N233" s="1793">
        <f>三系列D!AN242</f>
        <v>3561731.7332775216</v>
      </c>
      <c r="O233" s="1793">
        <f>三系列D!AO242</f>
        <v>3691975.5989796771</v>
      </c>
    </row>
    <row r="234" spans="2:19" x14ac:dyDescent="0.2">
      <c r="B234" s="447" t="s">
        <v>1260</v>
      </c>
      <c r="C234" s="401" t="str">
        <f>三系列D!C243</f>
        <v>　　　（ａ）住宅</v>
      </c>
      <c r="D234" s="1793">
        <f>三系列D!AD243</f>
        <v>614151.10169759765</v>
      </c>
      <c r="E234" s="1793">
        <f>三系列D!AE243</f>
        <v>632797.47263463039</v>
      </c>
      <c r="F234" s="1793">
        <f>三系列D!AF243</f>
        <v>704145.47922458779</v>
      </c>
      <c r="G234" s="1793">
        <f>三系列D!AG243</f>
        <v>607379.30987581902</v>
      </c>
      <c r="H234" s="1793">
        <f>三系列D!AH243</f>
        <v>599603.79932220967</v>
      </c>
      <c r="I234" s="1793">
        <f>三系列D!AI243</f>
        <v>618929.29982562491</v>
      </c>
      <c r="J234" s="1793">
        <f>三系列D!AJ243</f>
        <v>576833.36466012639</v>
      </c>
      <c r="K234" s="1793">
        <f>三系列D!AK243</f>
        <v>551066.0619651638</v>
      </c>
      <c r="L234" s="1793">
        <f>三系列D!AL243</f>
        <v>566731.51745165361</v>
      </c>
      <c r="M234" s="1793">
        <f>三系列D!AM243</f>
        <v>534357.00988467527</v>
      </c>
      <c r="N234" s="1793">
        <f>三系列D!AN243</f>
        <v>521045.19295651763</v>
      </c>
      <c r="O234" s="1793">
        <f>三系列D!AO243</f>
        <v>481504.94297592284</v>
      </c>
    </row>
    <row r="235" spans="2:19" x14ac:dyDescent="0.2">
      <c r="B235" s="447" t="s">
        <v>1261</v>
      </c>
      <c r="C235" s="401" t="str">
        <f>三系列D!C244</f>
        <v>　　　（ｂ）企業設備</v>
      </c>
      <c r="D235" s="1793">
        <f>三系列D!AD244</f>
        <v>2773106.1262762067</v>
      </c>
      <c r="E235" s="1793">
        <f>三系列D!AE244</f>
        <v>2778989.8469861262</v>
      </c>
      <c r="F235" s="1793">
        <f>三系列D!AF244</f>
        <v>2967804.6667362945</v>
      </c>
      <c r="G235" s="1793">
        <f>三系列D!AG244</f>
        <v>3077575.7693682108</v>
      </c>
      <c r="H235" s="1793">
        <f>三系列D!AH244</f>
        <v>3086170.3754361845</v>
      </c>
      <c r="I235" s="1793">
        <f>三系列D!AI244</f>
        <v>3107592.3287591306</v>
      </c>
      <c r="J235" s="1793">
        <f>三系列D!AJ244</f>
        <v>3362303.458516337</v>
      </c>
      <c r="K235" s="1793">
        <f>三系列D!AK244</f>
        <v>3220018.3052252182</v>
      </c>
      <c r="L235" s="1793">
        <f>三系列D!AL244</f>
        <v>3193707.7713191411</v>
      </c>
      <c r="M235" s="1793">
        <f>三系列D!AM244</f>
        <v>2991280.7302411594</v>
      </c>
      <c r="N235" s="1793">
        <f>三系列D!AN244</f>
        <v>3041577.9542310834</v>
      </c>
      <c r="O235" s="1793">
        <f>三系列D!AO244</f>
        <v>3217061.3597177048</v>
      </c>
    </row>
    <row r="236" spans="2:19" x14ac:dyDescent="0.2">
      <c r="B236" s="447" t="s">
        <v>1262</v>
      </c>
      <c r="C236" s="401" t="str">
        <f>三系列D!C245</f>
        <v>　　ｂ．公的</v>
      </c>
      <c r="D236" s="1793">
        <f>三系列D!AD245</f>
        <v>526321.07956483006</v>
      </c>
      <c r="E236" s="1793">
        <f>三系列D!AE245</f>
        <v>512976.61322797154</v>
      </c>
      <c r="F236" s="1793">
        <f>三系列D!AF245</f>
        <v>595189.14824644441</v>
      </c>
      <c r="G236" s="1793">
        <f>三系列D!AG245</f>
        <v>527979.84875385975</v>
      </c>
      <c r="H236" s="1793">
        <f>三系列D!AH245</f>
        <v>509059.18674467609</v>
      </c>
      <c r="I236" s="1793">
        <f>三系列D!AI245</f>
        <v>511708.00258535502</v>
      </c>
      <c r="J236" s="1793">
        <f>三系列D!AJ245</f>
        <v>526288.98157549114</v>
      </c>
      <c r="K236" s="1793">
        <f>三系列D!AK245</f>
        <v>536476.78112647077</v>
      </c>
      <c r="L236" s="1793">
        <f>三系列D!AL245</f>
        <v>603730.91302759585</v>
      </c>
      <c r="M236" s="1793">
        <f>三系列D!AM245</f>
        <v>663527.1859873652</v>
      </c>
      <c r="N236" s="1793">
        <f>三系列D!AN245</f>
        <v>594164.2935921076</v>
      </c>
      <c r="O236" s="1793">
        <f>三系列D!AO245</f>
        <v>560443.4475430809</v>
      </c>
    </row>
    <row r="237" spans="2:19" ht="12.75" customHeight="1" x14ac:dyDescent="0.2">
      <c r="B237" s="447" t="s">
        <v>1263</v>
      </c>
      <c r="C237" s="401" t="str">
        <f>三系列D!C246</f>
        <v>　　　（ａ）住宅</v>
      </c>
      <c r="D237" s="1793">
        <f>三系列D!AD246</f>
        <v>7526.3424414631845</v>
      </c>
      <c r="E237" s="1793">
        <f>三系列D!AE246</f>
        <v>8381.4791649082963</v>
      </c>
      <c r="F237" s="1793">
        <f>三系列D!AF246</f>
        <v>10261.304603669088</v>
      </c>
      <c r="G237" s="1793">
        <f>三系列D!AG246</f>
        <v>11263.989656322992</v>
      </c>
      <c r="H237" s="1793">
        <f>三系列D!AH246</f>
        <v>10818.01703406814</v>
      </c>
      <c r="I237" s="1793">
        <f>三系列D!AI246</f>
        <v>8387.8239500837517</v>
      </c>
      <c r="J237" s="1793">
        <f>三系列D!AJ246</f>
        <v>9363.0737812911721</v>
      </c>
      <c r="K237" s="1793">
        <f>三系列D!AK246</f>
        <v>8405.2669902912621</v>
      </c>
      <c r="L237" s="1793">
        <f>三系列D!AL246</f>
        <v>7979.5302886140171</v>
      </c>
      <c r="M237" s="1793">
        <f>三系列D!AM246</f>
        <v>7942.6833964646466</v>
      </c>
      <c r="N237" s="1793">
        <f>三系列D!AN246</f>
        <v>6920.4404140414044</v>
      </c>
      <c r="O237" s="1793">
        <f>三系列D!AO246</f>
        <v>6369.753820033955</v>
      </c>
    </row>
    <row r="238" spans="2:19" ht="12.75" customHeight="1" x14ac:dyDescent="0.2">
      <c r="B238" s="447" t="s">
        <v>1264</v>
      </c>
      <c r="C238" s="401" t="str">
        <f>三系列D!C247</f>
        <v>　　　（ｂ）企業設備</v>
      </c>
      <c r="D238" s="1793">
        <f>三系列D!AD247</f>
        <v>59442.846097488393</v>
      </c>
      <c r="E238" s="1793">
        <f>三系列D!AE247</f>
        <v>75677.62046436836</v>
      </c>
      <c r="F238" s="1793">
        <f>三系列D!AF247</f>
        <v>58223.809617792715</v>
      </c>
      <c r="G238" s="1793">
        <f>三系列D!AG247</f>
        <v>51955.603225293024</v>
      </c>
      <c r="H238" s="1793">
        <f>三系列D!AH247</f>
        <v>58190.121375436982</v>
      </c>
      <c r="I238" s="1793">
        <f>三系列D!AI247</f>
        <v>59398.273050264863</v>
      </c>
      <c r="J238" s="1793">
        <f>三系列D!AJ247</f>
        <v>64375.347539510556</v>
      </c>
      <c r="K238" s="1793">
        <f>三系列D!AK247</f>
        <v>60470.458604437925</v>
      </c>
      <c r="L238" s="1793">
        <f>三系列D!AL247</f>
        <v>62807.976443821703</v>
      </c>
      <c r="M238" s="1793">
        <f>三系列D!AM247</f>
        <v>75392.948560627745</v>
      </c>
      <c r="N238" s="1793">
        <f>三系列D!AN247</f>
        <v>70318.410827929765</v>
      </c>
      <c r="O238" s="1793">
        <f>三系列D!AO247</f>
        <v>65919.34491787244</v>
      </c>
    </row>
    <row r="239" spans="2:19" x14ac:dyDescent="0.2">
      <c r="B239" s="447" t="s">
        <v>1265</v>
      </c>
      <c r="C239" s="401" t="str">
        <f>三系列D!C248</f>
        <v>　　　（ｃ）一般政府（中央政府等・地方政府等）</v>
      </c>
      <c r="D239" s="1793">
        <f>三系列D!AD248</f>
        <v>459245.45241105458</v>
      </c>
      <c r="E239" s="1793">
        <f>三系列D!AE248</f>
        <v>428358.27630765375</v>
      </c>
      <c r="F239" s="1793">
        <f>三系列D!AF248</f>
        <v>526713.94965577812</v>
      </c>
      <c r="G239" s="1793">
        <f>三系列D!AG248</f>
        <v>464751.69262750784</v>
      </c>
      <c r="H239" s="1793">
        <f>三系列D!AH248</f>
        <v>440051.04833517096</v>
      </c>
      <c r="I239" s="1793">
        <f>三系列D!AI248</f>
        <v>443921.90558500646</v>
      </c>
      <c r="J239" s="1793">
        <f>三系列D!AJ248</f>
        <v>452564.49036427034</v>
      </c>
      <c r="K239" s="1793">
        <f>三系列D!AK248</f>
        <v>467579.62547496334</v>
      </c>
      <c r="L239" s="1793">
        <f>三系列D!AL248</f>
        <v>532873.47519338469</v>
      </c>
      <c r="M239" s="1793">
        <f>三系列D!AM248</f>
        <v>580221.19119700533</v>
      </c>
      <c r="N239" s="1793">
        <f>三系列D!AN248</f>
        <v>517014.07627072767</v>
      </c>
      <c r="O239" s="1793">
        <f>三系列D!AO248</f>
        <v>488232.800993565</v>
      </c>
    </row>
    <row r="240" spans="2:19" x14ac:dyDescent="0.2">
      <c r="B240" s="447" t="s">
        <v>1266</v>
      </c>
      <c r="C240" s="401" t="str">
        <f>三系列D!C249</f>
        <v>（２）在庫変動</v>
      </c>
      <c r="D240" s="1793">
        <f>三系列D!AD249</f>
        <v>64770.250968749358</v>
      </c>
      <c r="E240" s="1793">
        <f>三系列D!AE249</f>
        <v>22661.041708223216</v>
      </c>
      <c r="F240" s="1793">
        <f>三系列D!AF249</f>
        <v>35470.738573277005</v>
      </c>
      <c r="G240" s="1793">
        <f>三系列D!AG249</f>
        <v>-47552.316954822039</v>
      </c>
      <c r="H240" s="1793">
        <f>三系列D!AH249</f>
        <v>112396.82254716243</v>
      </c>
      <c r="I240" s="1793">
        <f>三系列D!AI249</f>
        <v>-49036.449599739062</v>
      </c>
      <c r="J240" s="1793">
        <f>三系列D!AJ249</f>
        <v>59345.411656996643</v>
      </c>
      <c r="K240" s="1793">
        <f>三系列D!AK249</f>
        <v>94946.381827160702</v>
      </c>
      <c r="L240" s="1793">
        <f>三系列D!AL249</f>
        <v>102153.06630732966</v>
      </c>
      <c r="M240" s="1793">
        <f>三系列D!AM249</f>
        <v>-145412.10923663291</v>
      </c>
      <c r="N240" s="1793">
        <f>三系列D!AN249</f>
        <v>-139595.2971287753</v>
      </c>
      <c r="O240" s="1793">
        <f>三系列D!AO249</f>
        <v>231215.22756999946</v>
      </c>
    </row>
    <row r="241" spans="2:19" x14ac:dyDescent="0.2">
      <c r="B241" s="447" t="s">
        <v>1267</v>
      </c>
      <c r="C241" s="401" t="str">
        <f>三系列D!C250</f>
        <v>　　ａ．民間企業</v>
      </c>
      <c r="D241" s="1793">
        <f>三系列D!AD250</f>
        <v>61570.487864282615</v>
      </c>
      <c r="E241" s="1793">
        <f>三系列D!AE250</f>
        <v>16551.133783756355</v>
      </c>
      <c r="F241" s="1793">
        <f>三系列D!AF250</f>
        <v>10192.058547710203</v>
      </c>
      <c r="G241" s="1793">
        <f>三系列D!AG250</f>
        <v>-62365.654383342015</v>
      </c>
      <c r="H241" s="1793">
        <f>三系列D!AH250</f>
        <v>121833.16222279772</v>
      </c>
      <c r="I241" s="1793">
        <f>三系列D!AI250</f>
        <v>-23198.928570851382</v>
      </c>
      <c r="J241" s="1793">
        <f>三系列D!AJ250</f>
        <v>46406.193217533117</v>
      </c>
      <c r="K241" s="1793">
        <f>三系列D!AK250</f>
        <v>110447.54091042232</v>
      </c>
      <c r="L241" s="1793">
        <f>三系列D!AL250</f>
        <v>65948.291435794919</v>
      </c>
      <c r="M241" s="1793">
        <f>三系列D!AM250</f>
        <v>-86320.01023790297</v>
      </c>
      <c r="N241" s="1793">
        <f>三系列D!AN250</f>
        <v>-129659.18712127258</v>
      </c>
      <c r="O241" s="1793">
        <f>三系列D!AO250</f>
        <v>186356.54462089803</v>
      </c>
    </row>
    <row r="242" spans="2:19" x14ac:dyDescent="0.2">
      <c r="B242" s="447" t="s">
        <v>1268</v>
      </c>
      <c r="C242" s="401" t="str">
        <f>三系列D!C251</f>
        <v>　　ｂ．公的（公的企業・一般政府）</v>
      </c>
      <c r="D242" s="1794">
        <f>三系列D!AD251</f>
        <v>-3246.3452075720129</v>
      </c>
      <c r="E242" s="1794">
        <f>三系列D!AE251</f>
        <v>2979.758017540094</v>
      </c>
      <c r="F242" s="1794">
        <f>三系列D!AF251</f>
        <v>17125.149062183191</v>
      </c>
      <c r="G242" s="1794">
        <f>三系列D!AG251</f>
        <v>12871.98959799375</v>
      </c>
      <c r="H242" s="1794">
        <f>三系列D!AH251</f>
        <v>-9436.3396756353031</v>
      </c>
      <c r="I242" s="1794">
        <f>三系列D!AI251</f>
        <v>-27135.756309015884</v>
      </c>
      <c r="J242" s="1794">
        <f>三系列D!AJ251</f>
        <v>14299.028681026477</v>
      </c>
      <c r="K242" s="1794">
        <f>三系列D!AK251</f>
        <v>-10471.046313772034</v>
      </c>
      <c r="L242" s="1794">
        <f>三系列D!AL251</f>
        <v>32722.610255187374</v>
      </c>
      <c r="M242" s="1794">
        <f>三系列D!AM251</f>
        <v>-53203.544185220286</v>
      </c>
      <c r="N242" s="1794">
        <f>三系列D!AN251</f>
        <v>-5274.6703040823731</v>
      </c>
      <c r="O242" s="1794">
        <f>三系列D!AO251</f>
        <v>31253.066112629767</v>
      </c>
    </row>
    <row r="243" spans="2:19" x14ac:dyDescent="0.2">
      <c r="B243" s="447" t="s">
        <v>1269</v>
      </c>
      <c r="C243" s="1305" t="str">
        <f>三系列D!C252</f>
        <v>４　財貨・サービスの移出入（純）・統計上の不突合・開差</v>
      </c>
      <c r="D243" s="1795">
        <f>三系列D!AD252</f>
        <v>3094937.9088199087</v>
      </c>
      <c r="E243" s="1795">
        <f>三系列D!AE252</f>
        <v>2945472.9251901829</v>
      </c>
      <c r="F243" s="1795">
        <f>三系列D!AF252</f>
        <v>2732898.7573871594</v>
      </c>
      <c r="G243" s="1795">
        <f>三系列D!AG252</f>
        <v>2834585.8518292876</v>
      </c>
      <c r="H243" s="1795">
        <f>三系列D!AH252</f>
        <v>2874052.5081907418</v>
      </c>
      <c r="I243" s="1795">
        <f>三系列D!AI252</f>
        <v>3213619.5093733082</v>
      </c>
      <c r="J243" s="1795">
        <f>三系列D!AJ252</f>
        <v>3172286.1657974357</v>
      </c>
      <c r="K243" s="1795">
        <f>三系列D!AK252</f>
        <v>3548567.247675525</v>
      </c>
      <c r="L243" s="1795">
        <f>三系列D!AL252</f>
        <v>3246958.8343480481</v>
      </c>
      <c r="M243" s="1795">
        <f>三系列D!AM252</f>
        <v>2703614.6355301281</v>
      </c>
      <c r="N243" s="1795">
        <f>三系列D!AN252</f>
        <v>3413526.1567240027</v>
      </c>
      <c r="O243" s="1795">
        <f>三系列D!AO252</f>
        <v>3518703.9016018379</v>
      </c>
      <c r="S243" s="305" t="s">
        <v>2090</v>
      </c>
    </row>
    <row r="244" spans="2:19" ht="18" thickBot="1" x14ac:dyDescent="0.25">
      <c r="B244" s="447" t="s">
        <v>1270</v>
      </c>
      <c r="C244" s="433" t="str">
        <f>三系列D!C253</f>
        <v>５　県内総支出(市場価格1+2+3+4)</v>
      </c>
      <c r="D244" s="1783">
        <f>三系列D!AD253</f>
        <v>17250661.722549744</v>
      </c>
      <c r="E244" s="1783">
        <f>三系列D!AE253</f>
        <v>17220744.52340978</v>
      </c>
      <c r="F244" s="1783">
        <f>三系列D!AF253</f>
        <v>17532620.729706045</v>
      </c>
      <c r="G244" s="1783">
        <f>三系列D!AG253</f>
        <v>17209980.034138303</v>
      </c>
      <c r="H244" s="1783">
        <f>三系列D!AH253</f>
        <v>17519033.430721086</v>
      </c>
      <c r="I244" s="1783">
        <f>三系列D!AI253</f>
        <v>17689791.383369822</v>
      </c>
      <c r="J244" s="1783">
        <f>三系列D!AJ253</f>
        <v>18013554.865422755</v>
      </c>
      <c r="K244" s="1783">
        <f>三系列D!AK253</f>
        <v>18247390.292057689</v>
      </c>
      <c r="L244" s="1783">
        <f>三系列D!AL253</f>
        <v>17935404.094631121</v>
      </c>
      <c r="M244" s="1783">
        <f>三系列D!AM253</f>
        <v>17175639.197875053</v>
      </c>
      <c r="N244" s="1783">
        <f>三系列D!AN253</f>
        <v>17609051.903280731</v>
      </c>
      <c r="O244" s="1783">
        <f>三系列D!AO253</f>
        <v>18322656.073006202</v>
      </c>
      <c r="S244" s="305" t="s">
        <v>2086</v>
      </c>
    </row>
    <row r="245" spans="2:19" x14ac:dyDescent="0.2">
      <c r="B245" s="406"/>
      <c r="C245" s="1440"/>
      <c r="D245" s="1441" t="s">
        <v>1091</v>
      </c>
      <c r="E245" s="1441" t="s">
        <v>1091</v>
      </c>
      <c r="F245" s="1441" t="s">
        <v>1091</v>
      </c>
      <c r="G245" s="1441" t="s">
        <v>1091</v>
      </c>
      <c r="H245" s="1441" t="s">
        <v>1091</v>
      </c>
      <c r="I245" s="1441" t="s">
        <v>1091</v>
      </c>
      <c r="J245" s="1441" t="s">
        <v>1091</v>
      </c>
      <c r="K245" s="1441" t="s">
        <v>1091</v>
      </c>
      <c r="L245" s="1441" t="s">
        <v>1091</v>
      </c>
      <c r="M245" s="1441" t="s">
        <v>1091</v>
      </c>
      <c r="N245" s="1441" t="s">
        <v>1091</v>
      </c>
    </row>
    <row r="246" spans="2:19" x14ac:dyDescent="0.2">
      <c r="B246" s="406"/>
      <c r="C246" s="1440"/>
      <c r="D246" s="1062"/>
      <c r="E246" s="1062"/>
      <c r="F246" s="1062"/>
      <c r="G246" s="1062"/>
      <c r="H246" s="1062"/>
      <c r="I246" s="1062"/>
      <c r="J246" s="1062"/>
      <c r="K246" s="1062"/>
      <c r="L246" s="1062"/>
      <c r="M246" s="1062"/>
      <c r="N246" s="1062"/>
    </row>
    <row r="247" spans="2:19" x14ac:dyDescent="0.2">
      <c r="B247" s="406"/>
      <c r="C247" s="1442"/>
      <c r="D247" s="1062"/>
      <c r="E247" s="1062"/>
      <c r="F247" s="1062"/>
      <c r="G247" s="1062"/>
      <c r="H247" s="1062"/>
      <c r="I247" s="1062"/>
      <c r="J247" s="1062"/>
      <c r="K247" s="1062"/>
      <c r="L247" s="1062"/>
      <c r="M247" s="1062"/>
      <c r="N247" s="1062"/>
    </row>
    <row r="248" spans="2:19" x14ac:dyDescent="0.2">
      <c r="C248" s="1442"/>
      <c r="D248" s="1444"/>
      <c r="E248" s="1444"/>
      <c r="F248" s="1444"/>
      <c r="G248" s="1444"/>
      <c r="H248" s="1444"/>
      <c r="I248" s="1444"/>
    </row>
    <row r="249" spans="2:19" x14ac:dyDescent="0.2">
      <c r="C249" s="1442"/>
      <c r="D249" s="1443"/>
      <c r="E249" s="1443"/>
      <c r="F249" s="1443"/>
      <c r="G249" s="1443"/>
      <c r="H249" s="1443"/>
      <c r="I249" s="1443"/>
    </row>
  </sheetData>
  <mergeCells count="2">
    <mergeCell ref="Y7:AB8"/>
    <mergeCell ref="Z9:AA9"/>
  </mergeCells>
  <phoneticPr fontId="11"/>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38"/>
  <sheetViews>
    <sheetView zoomScale="85" zoomScaleNormal="85" workbookViewId="0">
      <pane xSplit="3" ySplit="3" topLeftCell="D679" activePane="bottomRight" state="frozen"/>
      <selection activeCell="AX30" sqref="AX30"/>
      <selection pane="topRight" activeCell="AX30" sqref="AX30"/>
      <selection pane="bottomLeft" activeCell="AX30" sqref="AX30"/>
      <selection pane="bottomRight" activeCell="AX30" sqref="AX30"/>
    </sheetView>
  </sheetViews>
  <sheetFormatPr defaultRowHeight="12" x14ac:dyDescent="0.15"/>
  <cols>
    <col min="1" max="1" width="1.8984375" style="305" customWidth="1"/>
    <col min="2" max="2" width="2.5" style="380" customWidth="1"/>
    <col min="3" max="3" width="28.69921875" style="377" customWidth="1"/>
    <col min="4" max="6" width="1.69921875" style="377" customWidth="1"/>
    <col min="7" max="7" width="1.69921875" style="305" customWidth="1"/>
    <col min="8" max="8" width="3.69921875" style="305" customWidth="1"/>
    <col min="9" max="29" width="8.796875" style="305" hidden="1" customWidth="1"/>
    <col min="30" max="40" width="8.796875" style="305"/>
    <col min="41" max="41" width="8.796875" style="305" customWidth="1"/>
    <col min="42" max="42" width="16.796875" style="305" customWidth="1"/>
    <col min="43" max="47" width="8.796875" style="305"/>
    <col min="48" max="48" width="3.8984375" style="305" customWidth="1"/>
    <col min="49" max="49" width="8.796875" style="305"/>
    <col min="50" max="50" width="3.8984375" style="305" customWidth="1"/>
    <col min="51" max="16384" width="8.796875" style="305"/>
  </cols>
  <sheetData>
    <row r="1" spans="2:51" x14ac:dyDescent="0.15">
      <c r="I1" s="1685" t="s">
        <v>1168</v>
      </c>
      <c r="J1" s="1685" t="s">
        <v>1169</v>
      </c>
      <c r="K1" s="1685" t="s">
        <v>1170</v>
      </c>
      <c r="L1" s="1685" t="s">
        <v>1171</v>
      </c>
      <c r="M1" s="1685" t="s">
        <v>1172</v>
      </c>
      <c r="N1" s="1685" t="s">
        <v>1173</v>
      </c>
      <c r="O1" s="1685" t="s">
        <v>1174</v>
      </c>
      <c r="P1" s="1685" t="s">
        <v>1175</v>
      </c>
      <c r="Q1" s="1685" t="s">
        <v>1176</v>
      </c>
      <c r="R1" s="1685" t="s">
        <v>1177</v>
      </c>
      <c r="S1" s="1685" t="s">
        <v>1178</v>
      </c>
      <c r="T1" s="1685" t="s">
        <v>1179</v>
      </c>
      <c r="U1" s="1685" t="s">
        <v>1180</v>
      </c>
      <c r="V1" s="1685" t="s">
        <v>1181</v>
      </c>
      <c r="W1" s="1685" t="s">
        <v>1182</v>
      </c>
      <c r="X1" s="1685" t="s">
        <v>500</v>
      </c>
      <c r="Y1" s="1685" t="s">
        <v>1243</v>
      </c>
      <c r="Z1" s="1685" t="s">
        <v>985</v>
      </c>
      <c r="AA1" s="1685" t="s">
        <v>641</v>
      </c>
      <c r="AB1" s="1685" t="s">
        <v>642</v>
      </c>
      <c r="AC1" s="1685" t="s">
        <v>1533</v>
      </c>
      <c r="AD1" s="1685" t="s">
        <v>487</v>
      </c>
      <c r="AE1" s="1685" t="s">
        <v>398</v>
      </c>
      <c r="AF1" s="1685" t="s">
        <v>578</v>
      </c>
      <c r="AG1" s="1685" t="s">
        <v>412</v>
      </c>
      <c r="AH1" s="1685" t="s">
        <v>778</v>
      </c>
      <c r="AI1" s="1685" t="s">
        <v>426</v>
      </c>
      <c r="AJ1" s="1685" t="s">
        <v>1667</v>
      </c>
      <c r="AK1" s="1685" t="s">
        <v>1675</v>
      </c>
      <c r="AL1" s="1685" t="s">
        <v>1680</v>
      </c>
      <c r="AM1" s="1685" t="s">
        <v>1841</v>
      </c>
      <c r="AN1" s="1685" t="s">
        <v>1866</v>
      </c>
      <c r="AO1" s="1685" t="s">
        <v>2098</v>
      </c>
    </row>
    <row r="2" spans="2:51" x14ac:dyDescent="0.15">
      <c r="C2" s="377" t="s">
        <v>1061</v>
      </c>
      <c r="I2" s="1685">
        <v>1990</v>
      </c>
      <c r="J2" s="1685">
        <v>1991</v>
      </c>
      <c r="K2" s="1685">
        <v>1992</v>
      </c>
      <c r="L2" s="1685">
        <v>1993</v>
      </c>
      <c r="M2" s="1685">
        <v>1994</v>
      </c>
      <c r="N2" s="1685">
        <v>1995</v>
      </c>
      <c r="O2" s="1685">
        <v>1996</v>
      </c>
      <c r="P2" s="1685">
        <v>1997</v>
      </c>
      <c r="Q2" s="1685">
        <v>1998</v>
      </c>
      <c r="R2" s="1685">
        <v>1999</v>
      </c>
      <c r="S2" s="1685">
        <v>2000</v>
      </c>
      <c r="T2" s="1685">
        <v>2001</v>
      </c>
      <c r="U2" s="1685">
        <v>2002</v>
      </c>
      <c r="V2" s="1685">
        <v>2003</v>
      </c>
      <c r="W2" s="1685">
        <v>2004</v>
      </c>
      <c r="X2" s="1685">
        <v>2005</v>
      </c>
      <c r="Y2" s="1685">
        <v>2006</v>
      </c>
      <c r="Z2" s="1685">
        <v>2007</v>
      </c>
      <c r="AA2" s="1685">
        <v>2008</v>
      </c>
      <c r="AB2" s="1685">
        <v>2009</v>
      </c>
      <c r="AC2" s="1685">
        <v>2010</v>
      </c>
      <c r="AD2" s="1685">
        <v>2011</v>
      </c>
      <c r="AE2" s="1685">
        <v>2012</v>
      </c>
      <c r="AF2" s="1685">
        <v>2013</v>
      </c>
      <c r="AG2" s="1685">
        <v>2014</v>
      </c>
      <c r="AH2" s="1685">
        <v>2015</v>
      </c>
      <c r="AI2" s="1685">
        <v>2016</v>
      </c>
      <c r="AJ2" s="1685">
        <v>2017</v>
      </c>
      <c r="AK2" s="1685">
        <v>2018</v>
      </c>
      <c r="AL2" s="1685">
        <v>2019</v>
      </c>
      <c r="AM2" s="1685">
        <v>2020</v>
      </c>
      <c r="AN2" s="1685">
        <v>2021</v>
      </c>
      <c r="AO2" s="1685">
        <v>2022</v>
      </c>
    </row>
    <row r="5" spans="2:51" x14ac:dyDescent="0.15">
      <c r="B5" s="380" t="s">
        <v>264</v>
      </c>
      <c r="C5" s="1059" t="s">
        <v>1371</v>
      </c>
    </row>
    <row r="6" spans="2:51" x14ac:dyDescent="0.15">
      <c r="B6" s="427" t="s">
        <v>443</v>
      </c>
      <c r="C6" s="1058" t="s">
        <v>779</v>
      </c>
      <c r="D6" s="415"/>
      <c r="E6" s="415"/>
      <c r="F6" s="415"/>
      <c r="G6" s="415"/>
      <c r="H6" s="1687" t="str">
        <f>B5&amp;B6</f>
        <v>PM01</v>
      </c>
      <c r="I6" s="1686"/>
      <c r="J6" s="1686"/>
      <c r="K6" s="1686"/>
      <c r="L6" s="1686"/>
      <c r="M6" s="1686"/>
      <c r="N6" s="1686"/>
      <c r="O6" s="1686"/>
      <c r="P6" s="1686"/>
      <c r="Q6" s="1686"/>
      <c r="R6" s="1686"/>
      <c r="S6" s="1686"/>
      <c r="T6" s="1686"/>
      <c r="U6" s="1686"/>
      <c r="V6" s="1686"/>
      <c r="W6" s="1686"/>
      <c r="X6" s="1686"/>
      <c r="Y6" s="416"/>
      <c r="Z6" s="416"/>
      <c r="AA6" s="416"/>
      <c r="AB6" s="416"/>
      <c r="AC6" s="416"/>
      <c r="AD6" s="1686">
        <f t="shared" ref="AD6:AL6" si="0">AD7+AD8+AD9</f>
        <v>135131.2828164729</v>
      </c>
      <c r="AE6" s="1686">
        <f t="shared" si="0"/>
        <v>138663.23804400209</v>
      </c>
      <c r="AF6" s="1686">
        <f t="shared" si="0"/>
        <v>129653.28608138071</v>
      </c>
      <c r="AG6" s="1686">
        <f t="shared" si="0"/>
        <v>127084.37905129741</v>
      </c>
      <c r="AH6" s="1686">
        <f t="shared" si="0"/>
        <v>140245.56431724792</v>
      </c>
      <c r="AI6" s="1686">
        <f t="shared" si="0"/>
        <v>149001.58333617618</v>
      </c>
      <c r="AJ6" s="1686">
        <f t="shared" si="0"/>
        <v>148919.75900886906</v>
      </c>
      <c r="AK6" s="1686">
        <f t="shared" si="0"/>
        <v>132790.1071244973</v>
      </c>
      <c r="AL6" s="1686">
        <f t="shared" si="0"/>
        <v>125850.06044216722</v>
      </c>
      <c r="AM6" s="1686">
        <f>AM7+AM8+AM9</f>
        <v>120029.72264899182</v>
      </c>
      <c r="AN6" s="1686">
        <f>AN7+AN8+AN9</f>
        <v>121930.04778490559</v>
      </c>
      <c r="AO6" s="1686">
        <f>AO7+AO8+AO9</f>
        <v>132547.28962763105</v>
      </c>
      <c r="AQ6" s="2714" t="s">
        <v>1922</v>
      </c>
      <c r="AR6" s="2715"/>
      <c r="AS6" s="2715"/>
      <c r="AT6" s="2716"/>
      <c r="AU6" s="305" t="str">
        <f t="shared" ref="AU6:AU51" si="1">IF(RIGHT(AY6,LEN(AY6)-AV6)=AQ6,"○","×")</f>
        <v>○</v>
      </c>
      <c r="AV6" s="305">
        <v>2</v>
      </c>
      <c r="AW6" s="305" t="str">
        <f>IF(RIGHT(AY6,LEN(AY6)-AV6)=AR6,"○","×")</f>
        <v>×</v>
      </c>
      <c r="AX6" s="305">
        <v>3</v>
      </c>
      <c r="AY6" s="305" t="s">
        <v>779</v>
      </c>
    </row>
    <row r="7" spans="2:51" x14ac:dyDescent="0.15">
      <c r="B7" s="427" t="s">
        <v>445</v>
      </c>
      <c r="C7" s="422" t="s">
        <v>780</v>
      </c>
      <c r="D7" s="306"/>
      <c r="E7" s="306"/>
      <c r="F7" s="306"/>
      <c r="G7" s="306"/>
      <c r="H7" s="1688" t="str">
        <f t="shared" ref="H7:H54" si="2">B$5&amp;B7</f>
        <v>PM02</v>
      </c>
      <c r="I7" s="1688"/>
      <c r="J7" s="1688"/>
      <c r="K7" s="1688"/>
      <c r="L7" s="1688"/>
      <c r="M7" s="1688"/>
      <c r="N7" s="1688"/>
      <c r="O7" s="1688"/>
      <c r="P7" s="1688"/>
      <c r="Q7" s="1688"/>
      <c r="R7" s="1688"/>
      <c r="S7" s="1688"/>
      <c r="T7" s="1688"/>
      <c r="U7" s="1688"/>
      <c r="V7" s="1688"/>
      <c r="W7" s="1688"/>
      <c r="X7" s="1688"/>
      <c r="Y7" s="306"/>
      <c r="Z7" s="306"/>
      <c r="AA7" s="306"/>
      <c r="AB7" s="306"/>
      <c r="AC7" s="306"/>
      <c r="AD7" s="1695">
        <v>97800.201191775122</v>
      </c>
      <c r="AE7" s="1695">
        <v>99537.267648722976</v>
      </c>
      <c r="AF7" s="1695">
        <v>95001.60992914821</v>
      </c>
      <c r="AG7" s="1695">
        <v>90081.829614958144</v>
      </c>
      <c r="AH7" s="1695">
        <v>97768.069759767808</v>
      </c>
      <c r="AI7" s="1695">
        <v>106102.05569173103</v>
      </c>
      <c r="AJ7" s="1695">
        <v>105575.48912024086</v>
      </c>
      <c r="AK7" s="1695">
        <v>92624.811002725575</v>
      </c>
      <c r="AL7" s="1695">
        <v>89013.6821185343</v>
      </c>
      <c r="AM7" s="1695">
        <v>85260.798407196082</v>
      </c>
      <c r="AN7" s="1695">
        <v>85128.08811301169</v>
      </c>
      <c r="AO7" s="1695">
        <v>95919.166604041107</v>
      </c>
      <c r="AQ7" s="2711"/>
      <c r="AR7" s="2713" t="s">
        <v>1873</v>
      </c>
      <c r="AS7" s="2697"/>
      <c r="AT7" s="2698"/>
      <c r="AU7" s="305" t="str">
        <f t="shared" si="1"/>
        <v>×</v>
      </c>
      <c r="AV7" s="305">
        <v>2</v>
      </c>
      <c r="AW7" s="305" t="str">
        <f t="shared" ref="AW7:AW51" si="3">IF(RIGHT(AY7,LEN(AY7)-AX7)=AR7,"○","×")</f>
        <v>○</v>
      </c>
      <c r="AX7" s="305">
        <v>3</v>
      </c>
      <c r="AY7" s="305" t="s">
        <v>2107</v>
      </c>
    </row>
    <row r="8" spans="2:51" x14ac:dyDescent="0.15">
      <c r="B8" s="427" t="s">
        <v>446</v>
      </c>
      <c r="C8" s="422" t="s">
        <v>781</v>
      </c>
      <c r="D8" s="306"/>
      <c r="E8" s="306"/>
      <c r="F8" s="306"/>
      <c r="G8" s="306"/>
      <c r="H8" s="1688" t="str">
        <f t="shared" si="2"/>
        <v>PM03</v>
      </c>
      <c r="I8" s="1704"/>
      <c r="J8" s="1705"/>
      <c r="K8" s="1705"/>
      <c r="L8" s="1705"/>
      <c r="M8" s="1705"/>
      <c r="N8" s="1705"/>
      <c r="O8" s="1705"/>
      <c r="P8" s="1705"/>
      <c r="Q8" s="1705"/>
      <c r="R8" s="1705"/>
      <c r="S8" s="1705"/>
      <c r="T8" s="1705"/>
      <c r="U8" s="1705"/>
      <c r="V8" s="1705"/>
      <c r="W8" s="1705"/>
      <c r="X8" s="1705"/>
      <c r="Y8" s="306"/>
      <c r="Z8" s="306"/>
      <c r="AA8" s="306"/>
      <c r="AB8" s="306"/>
      <c r="AC8" s="306"/>
      <c r="AD8" s="1695">
        <v>8400.398720140045</v>
      </c>
      <c r="AE8" s="1695">
        <v>7402.2717233222047</v>
      </c>
      <c r="AF8" s="1695">
        <v>7245.9414015454404</v>
      </c>
      <c r="AG8" s="1695">
        <v>7212.8323426709967</v>
      </c>
      <c r="AH8" s="1695">
        <v>7812.0679629474907</v>
      </c>
      <c r="AI8" s="1695">
        <v>8394.8960923682407</v>
      </c>
      <c r="AJ8" s="1695">
        <v>8597.9449845623476</v>
      </c>
      <c r="AK8" s="1695">
        <v>8795.90715833988</v>
      </c>
      <c r="AL8" s="1695">
        <v>8765.4354036741461</v>
      </c>
      <c r="AM8" s="1695">
        <v>8795.8098760981411</v>
      </c>
      <c r="AN8" s="1695">
        <v>10116.548038925934</v>
      </c>
      <c r="AO8" s="1695">
        <v>10232.78554304217</v>
      </c>
      <c r="AQ8" s="2711"/>
      <c r="AR8" s="2713" t="s">
        <v>1874</v>
      </c>
      <c r="AS8" s="2697"/>
      <c r="AT8" s="2698"/>
      <c r="AU8" s="305" t="str">
        <f t="shared" si="1"/>
        <v>×</v>
      </c>
      <c r="AV8" s="305">
        <v>2</v>
      </c>
      <c r="AW8" s="305" t="str">
        <f t="shared" si="3"/>
        <v>○</v>
      </c>
      <c r="AX8" s="305">
        <v>3</v>
      </c>
      <c r="AY8" s="305" t="s">
        <v>2108</v>
      </c>
    </row>
    <row r="9" spans="2:51" x14ac:dyDescent="0.15">
      <c r="B9" s="427" t="s">
        <v>447</v>
      </c>
      <c r="C9" s="422" t="s">
        <v>782</v>
      </c>
      <c r="D9" s="306"/>
      <c r="E9" s="306"/>
      <c r="F9" s="306"/>
      <c r="G9" s="306"/>
      <c r="H9" s="1688" t="str">
        <f t="shared" si="2"/>
        <v>PM04</v>
      </c>
      <c r="I9" s="1704"/>
      <c r="J9" s="1705"/>
      <c r="K9" s="1705"/>
      <c r="L9" s="1705"/>
      <c r="M9" s="1705"/>
      <c r="N9" s="1705"/>
      <c r="O9" s="1705"/>
      <c r="P9" s="1705"/>
      <c r="Q9" s="1705"/>
      <c r="R9" s="1705"/>
      <c r="S9" s="1705"/>
      <c r="T9" s="1705"/>
      <c r="U9" s="1705"/>
      <c r="V9" s="1705"/>
      <c r="W9" s="1705"/>
      <c r="X9" s="1705"/>
      <c r="Y9" s="306"/>
      <c r="Z9" s="306"/>
      <c r="AA9" s="306"/>
      <c r="AB9" s="306"/>
      <c r="AC9" s="306"/>
      <c r="AD9" s="1695">
        <v>28930.682904557721</v>
      </c>
      <c r="AE9" s="1695">
        <v>31723.698671956918</v>
      </c>
      <c r="AF9" s="1695">
        <v>27405.734750687065</v>
      </c>
      <c r="AG9" s="1695">
        <v>29789.717093668274</v>
      </c>
      <c r="AH9" s="1695">
        <v>34665.426594532619</v>
      </c>
      <c r="AI9" s="1695">
        <v>34504.631552076906</v>
      </c>
      <c r="AJ9" s="1695">
        <v>34746.324904065841</v>
      </c>
      <c r="AK9" s="1695">
        <v>31369.388963431862</v>
      </c>
      <c r="AL9" s="1695">
        <v>28070.942919958772</v>
      </c>
      <c r="AM9" s="1695">
        <v>25973.114365697606</v>
      </c>
      <c r="AN9" s="1695">
        <v>26685.411632967975</v>
      </c>
      <c r="AO9" s="1695">
        <v>26395.337480547787</v>
      </c>
      <c r="AQ9" s="2712"/>
      <c r="AR9" s="2713" t="s">
        <v>1875</v>
      </c>
      <c r="AS9" s="2697"/>
      <c r="AT9" s="2698"/>
      <c r="AU9" s="305" t="str">
        <f t="shared" si="1"/>
        <v>×</v>
      </c>
      <c r="AV9" s="305">
        <v>2</v>
      </c>
      <c r="AW9" s="305" t="str">
        <f t="shared" si="3"/>
        <v>○</v>
      </c>
      <c r="AX9" s="305">
        <v>3</v>
      </c>
      <c r="AY9" s="305" t="s">
        <v>2109</v>
      </c>
    </row>
    <row r="10" spans="2:51" x14ac:dyDescent="0.15">
      <c r="B10" s="427" t="s">
        <v>448</v>
      </c>
      <c r="C10" s="422" t="s">
        <v>783</v>
      </c>
      <c r="D10" s="306"/>
      <c r="E10" s="306"/>
      <c r="F10" s="306"/>
      <c r="G10" s="306"/>
      <c r="H10" s="1688" t="str">
        <f t="shared" si="2"/>
        <v>PM05</v>
      </c>
      <c r="I10" s="1704"/>
      <c r="J10" s="1705"/>
      <c r="K10" s="1705"/>
      <c r="L10" s="1705"/>
      <c r="M10" s="1705"/>
      <c r="N10" s="1705"/>
      <c r="O10" s="1705"/>
      <c r="P10" s="1705"/>
      <c r="Q10" s="1705"/>
      <c r="R10" s="1705"/>
      <c r="S10" s="1705"/>
      <c r="T10" s="1705"/>
      <c r="U10" s="1705"/>
      <c r="V10" s="1705"/>
      <c r="W10" s="1705"/>
      <c r="X10" s="1705"/>
      <c r="Y10" s="306"/>
      <c r="Z10" s="306"/>
      <c r="AA10" s="306"/>
      <c r="AB10" s="306"/>
      <c r="AC10" s="306"/>
      <c r="AD10" s="1695">
        <v>8440.0878732963683</v>
      </c>
      <c r="AE10" s="1695">
        <v>7395.8611172987366</v>
      </c>
      <c r="AF10" s="1695">
        <v>7846.3576102875741</v>
      </c>
      <c r="AG10" s="1695">
        <v>7896.332373064457</v>
      </c>
      <c r="AH10" s="1695">
        <v>9387.4839902494241</v>
      </c>
      <c r="AI10" s="1695">
        <v>9675.0598505196776</v>
      </c>
      <c r="AJ10" s="1695">
        <v>10053.703370273486</v>
      </c>
      <c r="AK10" s="1695">
        <v>9818.6343991211997</v>
      </c>
      <c r="AL10" s="1695">
        <v>9606.315746217806</v>
      </c>
      <c r="AM10" s="1695">
        <v>9412.743662829298</v>
      </c>
      <c r="AN10" s="1695">
        <v>8883.2102304665532</v>
      </c>
      <c r="AO10" s="1695">
        <v>10589.373202403804</v>
      </c>
      <c r="AQ10" s="2696" t="s">
        <v>1876</v>
      </c>
      <c r="AR10" s="2697"/>
      <c r="AS10" s="2697"/>
      <c r="AT10" s="2698"/>
      <c r="AU10" s="305" t="str">
        <f t="shared" si="1"/>
        <v>○</v>
      </c>
      <c r="AV10" s="305">
        <v>2</v>
      </c>
      <c r="AW10" s="305" t="str">
        <f t="shared" si="3"/>
        <v>○</v>
      </c>
      <c r="AX10" s="305">
        <v>4</v>
      </c>
      <c r="AY10" s="305" t="s">
        <v>2110</v>
      </c>
    </row>
    <row r="11" spans="2:51" x14ac:dyDescent="0.15">
      <c r="B11" s="427" t="s">
        <v>449</v>
      </c>
      <c r="C11" s="422" t="s">
        <v>784</v>
      </c>
      <c r="D11" s="306"/>
      <c r="E11" s="306"/>
      <c r="F11" s="306"/>
      <c r="G11" s="306"/>
      <c r="H11" s="1688" t="str">
        <f t="shared" si="2"/>
        <v>PM06</v>
      </c>
      <c r="I11" s="1704"/>
      <c r="J11" s="1705"/>
      <c r="K11" s="1705"/>
      <c r="L11" s="1705"/>
      <c r="M11" s="1705"/>
      <c r="N11" s="1705"/>
      <c r="O11" s="1705"/>
      <c r="P11" s="1705"/>
      <c r="Q11" s="1705"/>
      <c r="R11" s="1705"/>
      <c r="S11" s="1705"/>
      <c r="T11" s="1705"/>
      <c r="U11" s="1705"/>
      <c r="V11" s="1705"/>
      <c r="W11" s="1705"/>
      <c r="X11" s="1705"/>
      <c r="Y11" s="306"/>
      <c r="Z11" s="306"/>
      <c r="AA11" s="306"/>
      <c r="AB11" s="306"/>
      <c r="AC11" s="306"/>
      <c r="AD11" s="1695">
        <v>6027797.8297356479</v>
      </c>
      <c r="AE11" s="1695">
        <v>6152172.4569720328</v>
      </c>
      <c r="AF11" s="1695">
        <v>6452867.6063700318</v>
      </c>
      <c r="AG11" s="1695">
        <v>6352298.675963806</v>
      </c>
      <c r="AH11" s="1695">
        <v>6630208.5165857039</v>
      </c>
      <c r="AI11" s="1695">
        <v>6674495.502662614</v>
      </c>
      <c r="AJ11" s="1695">
        <v>6720589.2015423458</v>
      </c>
      <c r="AK11" s="1695">
        <v>6920427.7221363932</v>
      </c>
      <c r="AL11" s="1695">
        <v>6650217.7797290217</v>
      </c>
      <c r="AM11" s="1695">
        <v>6596491.7546353415</v>
      </c>
      <c r="AN11" s="1695">
        <v>6613260.4501932785</v>
      </c>
      <c r="AO11" s="1695">
        <v>6913035.1955890264</v>
      </c>
      <c r="AQ11" s="2714" t="s">
        <v>1877</v>
      </c>
      <c r="AR11" s="2715"/>
      <c r="AS11" s="2715"/>
      <c r="AT11" s="2716"/>
      <c r="AU11" s="305" t="str">
        <f t="shared" si="1"/>
        <v>○</v>
      </c>
      <c r="AV11" s="305">
        <v>2</v>
      </c>
      <c r="AW11" s="305" t="str">
        <f t="shared" si="3"/>
        <v>×</v>
      </c>
      <c r="AX11" s="305">
        <v>3</v>
      </c>
      <c r="AY11" s="305" t="s">
        <v>2111</v>
      </c>
    </row>
    <row r="12" spans="2:51" x14ac:dyDescent="0.15">
      <c r="B12" s="427" t="s">
        <v>450</v>
      </c>
      <c r="C12" s="422" t="s">
        <v>785</v>
      </c>
      <c r="D12" s="306"/>
      <c r="E12" s="306"/>
      <c r="F12" s="306"/>
      <c r="G12" s="306"/>
      <c r="H12" s="1688" t="str">
        <f t="shared" si="2"/>
        <v>PM07</v>
      </c>
      <c r="I12" s="1688"/>
      <c r="J12" s="1689"/>
      <c r="K12" s="1689"/>
      <c r="L12" s="1689"/>
      <c r="M12" s="1689"/>
      <c r="N12" s="1689"/>
      <c r="O12" s="1689"/>
      <c r="P12" s="1689"/>
      <c r="Q12" s="1689"/>
      <c r="R12" s="1689"/>
      <c r="S12" s="1689"/>
      <c r="T12" s="1689"/>
      <c r="U12" s="1689"/>
      <c r="V12" s="1689"/>
      <c r="W12" s="1689"/>
      <c r="X12" s="1689"/>
      <c r="Y12" s="306"/>
      <c r="Z12" s="306"/>
      <c r="AA12" s="306"/>
      <c r="AB12" s="306"/>
      <c r="AC12" s="306"/>
      <c r="AD12" s="1695">
        <v>1149433.2458388726</v>
      </c>
      <c r="AE12" s="1695">
        <v>1137267.7286570298</v>
      </c>
      <c r="AF12" s="1695">
        <v>1139732.6523900968</v>
      </c>
      <c r="AG12" s="1695">
        <v>1140731.2375731745</v>
      </c>
      <c r="AH12" s="1695">
        <v>1131801.3805180443</v>
      </c>
      <c r="AI12" s="1695">
        <v>1133375.5482899244</v>
      </c>
      <c r="AJ12" s="1695">
        <v>1031155.6426202778</v>
      </c>
      <c r="AK12" s="1695">
        <v>996830.51767790504</v>
      </c>
      <c r="AL12" s="1695">
        <v>1049056.4011218825</v>
      </c>
      <c r="AM12" s="1695">
        <v>1037942.5625347598</v>
      </c>
      <c r="AN12" s="1695">
        <v>1028258.1276306575</v>
      </c>
      <c r="AO12" s="1695">
        <v>1147065.0596382704</v>
      </c>
      <c r="AQ12" s="2711"/>
      <c r="AR12" s="2713" t="s">
        <v>1878</v>
      </c>
      <c r="AS12" s="2697"/>
      <c r="AT12" s="2698"/>
      <c r="AU12" s="305" t="str">
        <f t="shared" si="1"/>
        <v>×</v>
      </c>
      <c r="AV12" s="305">
        <v>2</v>
      </c>
      <c r="AW12" s="305" t="str">
        <f t="shared" si="3"/>
        <v>○</v>
      </c>
      <c r="AX12" s="305">
        <v>3</v>
      </c>
      <c r="AY12" s="305" t="s">
        <v>2112</v>
      </c>
    </row>
    <row r="13" spans="2:51" x14ac:dyDescent="0.15">
      <c r="B13" s="427" t="s">
        <v>451</v>
      </c>
      <c r="C13" s="422" t="s">
        <v>786</v>
      </c>
      <c r="D13" s="306"/>
      <c r="E13" s="306"/>
      <c r="F13" s="306"/>
      <c r="G13" s="306"/>
      <c r="H13" s="1688" t="str">
        <f t="shared" si="2"/>
        <v>PM08</v>
      </c>
      <c r="I13" s="1704"/>
      <c r="J13" s="1705"/>
      <c r="K13" s="1705"/>
      <c r="L13" s="1705"/>
      <c r="M13" s="1705"/>
      <c r="N13" s="1705"/>
      <c r="O13" s="1705"/>
      <c r="P13" s="1705"/>
      <c r="Q13" s="1705"/>
      <c r="R13" s="1705"/>
      <c r="S13" s="1705"/>
      <c r="T13" s="1705"/>
      <c r="U13" s="1705"/>
      <c r="V13" s="1705"/>
      <c r="W13" s="1705"/>
      <c r="X13" s="1705"/>
      <c r="Y13" s="306"/>
      <c r="Z13" s="306"/>
      <c r="AA13" s="306"/>
      <c r="AB13" s="306"/>
      <c r="AC13" s="306"/>
      <c r="AD13" s="1695">
        <v>45911.365288695437</v>
      </c>
      <c r="AE13" s="1695">
        <v>44686.580520696174</v>
      </c>
      <c r="AF13" s="1695">
        <v>44870.17897330819</v>
      </c>
      <c r="AG13" s="1695">
        <v>47198.270739235973</v>
      </c>
      <c r="AH13" s="1695">
        <v>49293.949735636401</v>
      </c>
      <c r="AI13" s="1695">
        <v>42266.333702175551</v>
      </c>
      <c r="AJ13" s="1695">
        <v>50233.330438975827</v>
      </c>
      <c r="AK13" s="1695">
        <v>52905.568427482343</v>
      </c>
      <c r="AL13" s="1695">
        <v>50392.348185077317</v>
      </c>
      <c r="AM13" s="1695">
        <v>50096.750034269731</v>
      </c>
      <c r="AN13" s="1695">
        <v>52102.992244189089</v>
      </c>
      <c r="AO13" s="1695">
        <v>51326.360194724286</v>
      </c>
      <c r="AQ13" s="2711"/>
      <c r="AR13" s="2713" t="s">
        <v>1879</v>
      </c>
      <c r="AS13" s="2697"/>
      <c r="AT13" s="2698"/>
      <c r="AU13" s="305" t="str">
        <f t="shared" si="1"/>
        <v>×</v>
      </c>
      <c r="AV13" s="305">
        <v>2</v>
      </c>
      <c r="AW13" s="305" t="str">
        <f t="shared" si="3"/>
        <v>○</v>
      </c>
      <c r="AX13" s="305">
        <v>3</v>
      </c>
      <c r="AY13" s="305" t="s">
        <v>2113</v>
      </c>
    </row>
    <row r="14" spans="2:51" x14ac:dyDescent="0.15">
      <c r="B14" s="427" t="s">
        <v>452</v>
      </c>
      <c r="C14" s="422" t="s">
        <v>787</v>
      </c>
      <c r="D14" s="306"/>
      <c r="E14" s="306"/>
      <c r="F14" s="306"/>
      <c r="G14" s="306"/>
      <c r="H14" s="1688" t="str">
        <f t="shared" si="2"/>
        <v>PM09</v>
      </c>
      <c r="I14" s="1704"/>
      <c r="J14" s="1705"/>
      <c r="K14" s="1705"/>
      <c r="L14" s="1705"/>
      <c r="M14" s="1705"/>
      <c r="N14" s="1705"/>
      <c r="O14" s="1705"/>
      <c r="P14" s="1705"/>
      <c r="Q14" s="1705"/>
      <c r="R14" s="1705"/>
      <c r="S14" s="1705"/>
      <c r="T14" s="1705"/>
      <c r="U14" s="1705"/>
      <c r="V14" s="1705"/>
      <c r="W14" s="1705"/>
      <c r="X14" s="1705"/>
      <c r="Y14" s="306"/>
      <c r="Z14" s="306"/>
      <c r="AA14" s="306"/>
      <c r="AB14" s="306"/>
      <c r="AC14" s="306"/>
      <c r="AD14" s="1695">
        <v>258669.27611181128</v>
      </c>
      <c r="AE14" s="1695">
        <v>229393.34696465131</v>
      </c>
      <c r="AF14" s="1695">
        <v>207008.88954175578</v>
      </c>
      <c r="AG14" s="1695">
        <v>215470.37708238681</v>
      </c>
      <c r="AH14" s="1695">
        <v>264532.76879339549</v>
      </c>
      <c r="AI14" s="1695">
        <v>271821.62937183864</v>
      </c>
      <c r="AJ14" s="1695">
        <v>274040.09530325269</v>
      </c>
      <c r="AK14" s="1695">
        <v>278178.38892040495</v>
      </c>
      <c r="AL14" s="1695">
        <v>283522.49172599043</v>
      </c>
      <c r="AM14" s="1695">
        <v>293411.92417107127</v>
      </c>
      <c r="AN14" s="1695">
        <v>283233.89975955104</v>
      </c>
      <c r="AO14" s="1695">
        <v>178917.47789230745</v>
      </c>
      <c r="AQ14" s="2711"/>
      <c r="AR14" s="2713" t="s">
        <v>1880</v>
      </c>
      <c r="AS14" s="2697"/>
      <c r="AT14" s="2698"/>
      <c r="AU14" s="305" t="str">
        <f t="shared" si="1"/>
        <v>×</v>
      </c>
      <c r="AV14" s="305">
        <v>2</v>
      </c>
      <c r="AW14" s="305" t="str">
        <f t="shared" si="3"/>
        <v>×</v>
      </c>
      <c r="AX14" s="305">
        <v>3</v>
      </c>
      <c r="AY14" s="305" t="s">
        <v>2114</v>
      </c>
    </row>
    <row r="15" spans="2:51" x14ac:dyDescent="0.15">
      <c r="B15" s="427" t="s">
        <v>439</v>
      </c>
      <c r="C15" s="422" t="s">
        <v>788</v>
      </c>
      <c r="D15" s="306"/>
      <c r="E15" s="306"/>
      <c r="F15" s="306"/>
      <c r="G15" s="306"/>
      <c r="H15" s="1688" t="str">
        <f t="shared" si="2"/>
        <v>PM10</v>
      </c>
      <c r="I15" s="1704"/>
      <c r="J15" s="1705"/>
      <c r="K15" s="1705"/>
      <c r="L15" s="1705"/>
      <c r="M15" s="1705"/>
      <c r="N15" s="1705"/>
      <c r="O15" s="1705"/>
      <c r="P15" s="1705"/>
      <c r="Q15" s="1705"/>
      <c r="R15" s="1705"/>
      <c r="S15" s="1705"/>
      <c r="T15" s="1705"/>
      <c r="U15" s="1705"/>
      <c r="V15" s="1705"/>
      <c r="W15" s="1705"/>
      <c r="X15" s="1705"/>
      <c r="Y15" s="306"/>
      <c r="Z15" s="306"/>
      <c r="AA15" s="306"/>
      <c r="AB15" s="306"/>
      <c r="AC15" s="306"/>
      <c r="AD15" s="1695">
        <v>700715.56783636077</v>
      </c>
      <c r="AE15" s="1695">
        <v>674578.02659566898</v>
      </c>
      <c r="AF15" s="1695">
        <v>706124.49008270784</v>
      </c>
      <c r="AG15" s="1695">
        <v>662867.29739903077</v>
      </c>
      <c r="AH15" s="1695">
        <v>769255.70833468367</v>
      </c>
      <c r="AI15" s="1695">
        <v>840447.32220115769</v>
      </c>
      <c r="AJ15" s="1695">
        <v>903302.97148102953</v>
      </c>
      <c r="AK15" s="1695">
        <v>842306.019449146</v>
      </c>
      <c r="AL15" s="1695">
        <v>802589.98215208435</v>
      </c>
      <c r="AM15" s="1695">
        <v>803033.47571570589</v>
      </c>
      <c r="AN15" s="1695">
        <v>681097.95949803549</v>
      </c>
      <c r="AO15" s="1695">
        <v>780090.20715794293</v>
      </c>
      <c r="AQ15" s="2711"/>
      <c r="AR15" s="2713" t="s">
        <v>1881</v>
      </c>
      <c r="AS15" s="2697"/>
      <c r="AT15" s="2698"/>
      <c r="AU15" s="305" t="str">
        <f t="shared" si="1"/>
        <v>×</v>
      </c>
      <c r="AV15" s="305">
        <v>2</v>
      </c>
      <c r="AW15" s="305" t="str">
        <f t="shared" si="3"/>
        <v>○</v>
      </c>
      <c r="AX15" s="305">
        <v>3</v>
      </c>
      <c r="AY15" s="305" t="s">
        <v>2115</v>
      </c>
    </row>
    <row r="16" spans="2:51" x14ac:dyDescent="0.15">
      <c r="B16" s="427" t="s">
        <v>491</v>
      </c>
      <c r="C16" s="422" t="s">
        <v>789</v>
      </c>
      <c r="D16" s="306"/>
      <c r="E16" s="306"/>
      <c r="F16" s="306"/>
      <c r="G16" s="306"/>
      <c r="H16" s="1688" t="str">
        <f t="shared" si="2"/>
        <v>PM11</v>
      </c>
      <c r="I16" s="1704"/>
      <c r="J16" s="1705"/>
      <c r="K16" s="1705"/>
      <c r="L16" s="1705"/>
      <c r="M16" s="1705"/>
      <c r="N16" s="1705"/>
      <c r="O16" s="1705"/>
      <c r="P16" s="1705"/>
      <c r="Q16" s="1705"/>
      <c r="R16" s="1705"/>
      <c r="S16" s="1705"/>
      <c r="T16" s="1705"/>
      <c r="U16" s="1705"/>
      <c r="V16" s="1705"/>
      <c r="W16" s="1705"/>
      <c r="X16" s="1705"/>
      <c r="Y16" s="306"/>
      <c r="Z16" s="306"/>
      <c r="AA16" s="306"/>
      <c r="AB16" s="306"/>
      <c r="AC16" s="306"/>
      <c r="AD16" s="1695">
        <v>9227.0810071075066</v>
      </c>
      <c r="AE16" s="1695">
        <v>7462.3603910274032</v>
      </c>
      <c r="AF16" s="1695">
        <v>8374.865075016598</v>
      </c>
      <c r="AG16" s="1695">
        <v>7566.8333087404899</v>
      </c>
      <c r="AH16" s="1695">
        <v>9474.3504954445671</v>
      </c>
      <c r="AI16" s="1695">
        <v>7687.0581208154508</v>
      </c>
      <c r="AJ16" s="1695">
        <v>7793.9068142632168</v>
      </c>
      <c r="AK16" s="1695">
        <v>8662.7080303207476</v>
      </c>
      <c r="AL16" s="1695">
        <v>7895.277196315692</v>
      </c>
      <c r="AM16" s="1695">
        <v>8545.7069965668052</v>
      </c>
      <c r="AN16" s="1695">
        <v>6095.276922306577</v>
      </c>
      <c r="AO16" s="1695">
        <v>9765.5051320099556</v>
      </c>
      <c r="AQ16" s="2711"/>
      <c r="AR16" s="2713" t="s">
        <v>1882</v>
      </c>
      <c r="AS16" s="2697"/>
      <c r="AT16" s="2698"/>
      <c r="AU16" s="305" t="str">
        <f t="shared" si="1"/>
        <v>×</v>
      </c>
      <c r="AV16" s="305">
        <v>2</v>
      </c>
      <c r="AW16" s="305" t="str">
        <f t="shared" si="3"/>
        <v>×</v>
      </c>
      <c r="AX16" s="305">
        <v>3</v>
      </c>
      <c r="AY16" s="305" t="s">
        <v>2116</v>
      </c>
    </row>
    <row r="17" spans="2:51" x14ac:dyDescent="0.15">
      <c r="B17" s="427" t="s">
        <v>490</v>
      </c>
      <c r="C17" s="422" t="s">
        <v>790</v>
      </c>
      <c r="D17" s="306"/>
      <c r="E17" s="306"/>
      <c r="F17" s="306"/>
      <c r="G17" s="306"/>
      <c r="H17" s="1688" t="str">
        <f t="shared" si="2"/>
        <v>PM12</v>
      </c>
      <c r="I17" s="1704"/>
      <c r="J17" s="1705"/>
      <c r="K17" s="1705"/>
      <c r="L17" s="1705"/>
      <c r="M17" s="1705"/>
      <c r="N17" s="1705"/>
      <c r="O17" s="1705"/>
      <c r="P17" s="1705"/>
      <c r="Q17" s="1705"/>
      <c r="R17" s="1705"/>
      <c r="S17" s="1705"/>
      <c r="T17" s="1705"/>
      <c r="U17" s="1705"/>
      <c r="V17" s="1705"/>
      <c r="W17" s="1705"/>
      <c r="X17" s="1705"/>
      <c r="Y17" s="306"/>
      <c r="Z17" s="306"/>
      <c r="AA17" s="306"/>
      <c r="AB17" s="306"/>
      <c r="AC17" s="306"/>
      <c r="AD17" s="1695">
        <v>76929.529245914397</v>
      </c>
      <c r="AE17" s="1695">
        <v>75742.951682087514</v>
      </c>
      <c r="AF17" s="1695">
        <v>95521.467617916569</v>
      </c>
      <c r="AG17" s="1695">
        <v>78434.337613135038</v>
      </c>
      <c r="AH17" s="1695">
        <v>83770.573291877037</v>
      </c>
      <c r="AI17" s="1695">
        <v>65591.579091608786</v>
      </c>
      <c r="AJ17" s="1695">
        <v>76440.763249089796</v>
      </c>
      <c r="AK17" s="1695">
        <v>60075.425629788966</v>
      </c>
      <c r="AL17" s="1695">
        <v>63219.923101853448</v>
      </c>
      <c r="AM17" s="1695">
        <v>76482.535082360671</v>
      </c>
      <c r="AN17" s="1695">
        <v>82065.839940885198</v>
      </c>
      <c r="AO17" s="1695">
        <v>93598.424353981754</v>
      </c>
      <c r="AQ17" s="2711"/>
      <c r="AR17" s="2713" t="s">
        <v>1883</v>
      </c>
      <c r="AS17" s="2697"/>
      <c r="AT17" s="2698"/>
      <c r="AU17" s="305" t="str">
        <f t="shared" si="1"/>
        <v>×</v>
      </c>
      <c r="AV17" s="305">
        <v>2</v>
      </c>
      <c r="AW17" s="305" t="str">
        <f t="shared" si="3"/>
        <v>×</v>
      </c>
      <c r="AX17" s="305">
        <v>3</v>
      </c>
      <c r="AY17" s="305" t="s">
        <v>2117</v>
      </c>
    </row>
    <row r="18" spans="2:51" x14ac:dyDescent="0.15">
      <c r="B18" s="427" t="s">
        <v>453</v>
      </c>
      <c r="C18" s="422" t="s">
        <v>791</v>
      </c>
      <c r="D18" s="306"/>
      <c r="E18" s="306"/>
      <c r="F18" s="306"/>
      <c r="G18" s="306"/>
      <c r="H18" s="1688" t="str">
        <f t="shared" si="2"/>
        <v>PM13</v>
      </c>
      <c r="I18" s="1704"/>
      <c r="J18" s="1705"/>
      <c r="K18" s="1705"/>
      <c r="L18" s="1705"/>
      <c r="M18" s="1705"/>
      <c r="N18" s="1705"/>
      <c r="O18" s="1705"/>
      <c r="P18" s="1705"/>
      <c r="Q18" s="1705"/>
      <c r="R18" s="1705"/>
      <c r="S18" s="1705"/>
      <c r="T18" s="1705"/>
      <c r="U18" s="1705"/>
      <c r="V18" s="1705"/>
      <c r="W18" s="1705"/>
      <c r="X18" s="1705"/>
      <c r="Y18" s="306"/>
      <c r="Z18" s="306"/>
      <c r="AA18" s="306"/>
      <c r="AB18" s="306"/>
      <c r="AC18" s="306"/>
      <c r="AD18" s="1695">
        <v>165210.71359436563</v>
      </c>
      <c r="AE18" s="1695">
        <v>154548.10116605822</v>
      </c>
      <c r="AF18" s="1695">
        <v>160662.1441686555</v>
      </c>
      <c r="AG18" s="1695">
        <v>178791.87079635763</v>
      </c>
      <c r="AH18" s="1695">
        <v>164332.08989593189</v>
      </c>
      <c r="AI18" s="1695">
        <v>198779.15479809034</v>
      </c>
      <c r="AJ18" s="1695">
        <v>172313.00456159282</v>
      </c>
      <c r="AK18" s="1695">
        <v>167937.67132090556</v>
      </c>
      <c r="AL18" s="1695">
        <v>158714.61832200456</v>
      </c>
      <c r="AM18" s="1695">
        <v>195651.47595786909</v>
      </c>
      <c r="AN18" s="1695">
        <v>239002.38423222286</v>
      </c>
      <c r="AO18" s="1695">
        <v>202170.90865648398</v>
      </c>
      <c r="AQ18" s="2711"/>
      <c r="AR18" s="2713" t="s">
        <v>1884</v>
      </c>
      <c r="AS18" s="2697"/>
      <c r="AT18" s="2698"/>
      <c r="AU18" s="305" t="str">
        <f t="shared" si="1"/>
        <v>×</v>
      </c>
      <c r="AV18" s="305">
        <v>2</v>
      </c>
      <c r="AW18" s="305" t="str">
        <f t="shared" si="3"/>
        <v>○</v>
      </c>
      <c r="AX18" s="305">
        <v>3</v>
      </c>
      <c r="AY18" s="305" t="s">
        <v>2118</v>
      </c>
    </row>
    <row r="19" spans="2:51" x14ac:dyDescent="0.15">
      <c r="B19" s="427" t="s">
        <v>454</v>
      </c>
      <c r="C19" s="422" t="s">
        <v>792</v>
      </c>
      <c r="D19" s="306"/>
      <c r="E19" s="306"/>
      <c r="F19" s="306"/>
      <c r="G19" s="306"/>
      <c r="H19" s="1688" t="str">
        <f t="shared" si="2"/>
        <v>PM14</v>
      </c>
      <c r="I19" s="1704"/>
      <c r="J19" s="1705"/>
      <c r="K19" s="1705"/>
      <c r="L19" s="1705"/>
      <c r="M19" s="1705"/>
      <c r="N19" s="1705"/>
      <c r="O19" s="1705"/>
      <c r="P19" s="1705"/>
      <c r="Q19" s="1705"/>
      <c r="R19" s="1705"/>
      <c r="S19" s="1705"/>
      <c r="T19" s="1705"/>
      <c r="U19" s="1705"/>
      <c r="V19" s="1705"/>
      <c r="W19" s="1705"/>
      <c r="X19" s="1705"/>
      <c r="Y19" s="306"/>
      <c r="Z19" s="306"/>
      <c r="AA19" s="306"/>
      <c r="AB19" s="306"/>
      <c r="AC19" s="306"/>
      <c r="AD19" s="1695">
        <v>179508.41249582736</v>
      </c>
      <c r="AE19" s="1695">
        <v>185402.40918353305</v>
      </c>
      <c r="AF19" s="1695">
        <v>195884.10214820347</v>
      </c>
      <c r="AG19" s="1695">
        <v>207608.30589821748</v>
      </c>
      <c r="AH19" s="1695">
        <v>232250.09790938057</v>
      </c>
      <c r="AI19" s="1695">
        <v>215890.39412758389</v>
      </c>
      <c r="AJ19" s="1695">
        <v>212031.82978134963</v>
      </c>
      <c r="AK19" s="1695">
        <v>238229.13769459684</v>
      </c>
      <c r="AL19" s="1695">
        <v>221848.57715295674</v>
      </c>
      <c r="AM19" s="1695">
        <v>229751.18249368959</v>
      </c>
      <c r="AN19" s="1695">
        <v>226255.53824896232</v>
      </c>
      <c r="AO19" s="1695">
        <v>230986.85410471028</v>
      </c>
      <c r="AQ19" s="2711"/>
      <c r="AR19" s="2713" t="s">
        <v>1885</v>
      </c>
      <c r="AS19" s="2697"/>
      <c r="AT19" s="2698"/>
      <c r="AU19" s="305" t="str">
        <f t="shared" si="1"/>
        <v>×</v>
      </c>
      <c r="AV19" s="305">
        <v>2</v>
      </c>
      <c r="AW19" s="305" t="str">
        <f t="shared" si="3"/>
        <v>○</v>
      </c>
      <c r="AX19" s="305">
        <v>3</v>
      </c>
      <c r="AY19" s="305" t="s">
        <v>2119</v>
      </c>
    </row>
    <row r="20" spans="2:51" x14ac:dyDescent="0.15">
      <c r="B20" s="427" t="s">
        <v>455</v>
      </c>
      <c r="C20" s="422" t="s">
        <v>793</v>
      </c>
      <c r="D20" s="306"/>
      <c r="E20" s="306"/>
      <c r="F20" s="306"/>
      <c r="G20" s="306"/>
      <c r="H20" s="1688" t="str">
        <f t="shared" si="2"/>
        <v>PM15</v>
      </c>
      <c r="I20" s="1704"/>
      <c r="J20" s="1705"/>
      <c r="K20" s="1705"/>
      <c r="L20" s="1705"/>
      <c r="M20" s="1705"/>
      <c r="N20" s="1705"/>
      <c r="O20" s="1705"/>
      <c r="P20" s="1705"/>
      <c r="Q20" s="1705"/>
      <c r="R20" s="1705"/>
      <c r="S20" s="1705"/>
      <c r="T20" s="1705"/>
      <c r="U20" s="1705"/>
      <c r="V20" s="1705"/>
      <c r="W20" s="1705"/>
      <c r="X20" s="1705"/>
      <c r="Y20" s="306"/>
      <c r="Z20" s="306"/>
      <c r="AA20" s="306"/>
      <c r="AB20" s="306"/>
      <c r="AC20" s="306"/>
      <c r="AD20" s="1695">
        <v>575380.1058767467</v>
      </c>
      <c r="AE20" s="1695">
        <v>526060.91885764431</v>
      </c>
      <c r="AF20" s="1695">
        <v>587606.7799717217</v>
      </c>
      <c r="AG20" s="1695">
        <v>616244.87129303801</v>
      </c>
      <c r="AH20" s="1695">
        <v>699024.67887239647</v>
      </c>
      <c r="AI20" s="1695">
        <v>580993.10949905496</v>
      </c>
      <c r="AJ20" s="1695">
        <v>619177.00449990178</v>
      </c>
      <c r="AK20" s="1695">
        <v>684703.65602655569</v>
      </c>
      <c r="AL20" s="1695">
        <v>574521.42109089054</v>
      </c>
      <c r="AM20" s="1695">
        <v>510280.86146813957</v>
      </c>
      <c r="AN20" s="1695">
        <v>542414.38265983493</v>
      </c>
      <c r="AO20" s="1695">
        <v>560230.03250680596</v>
      </c>
      <c r="AQ20" s="2711"/>
      <c r="AR20" s="2713" t="s">
        <v>1886</v>
      </c>
      <c r="AS20" s="2697"/>
      <c r="AT20" s="2698"/>
      <c r="AU20" s="305" t="str">
        <f t="shared" si="1"/>
        <v>×</v>
      </c>
      <c r="AV20" s="305">
        <v>2</v>
      </c>
      <c r="AW20" s="305" t="str">
        <f t="shared" si="3"/>
        <v>×</v>
      </c>
      <c r="AX20" s="305">
        <v>3</v>
      </c>
      <c r="AY20" s="305" t="s">
        <v>2120</v>
      </c>
    </row>
    <row r="21" spans="2:51" x14ac:dyDescent="0.15">
      <c r="B21" s="427" t="s">
        <v>456</v>
      </c>
      <c r="C21" s="422" t="s">
        <v>794</v>
      </c>
      <c r="D21" s="306"/>
      <c r="E21" s="306"/>
      <c r="F21" s="306"/>
      <c r="G21" s="306"/>
      <c r="H21" s="1688" t="str">
        <f t="shared" si="2"/>
        <v>PM16</v>
      </c>
      <c r="I21" s="1704"/>
      <c r="J21" s="1705"/>
      <c r="K21" s="1705"/>
      <c r="L21" s="1705"/>
      <c r="M21" s="1705"/>
      <c r="N21" s="1705"/>
      <c r="O21" s="1705"/>
      <c r="P21" s="1705"/>
      <c r="Q21" s="1705"/>
      <c r="R21" s="1705"/>
      <c r="S21" s="1705"/>
      <c r="T21" s="1705"/>
      <c r="U21" s="1705"/>
      <c r="V21" s="1705"/>
      <c r="W21" s="1705"/>
      <c r="X21" s="1705"/>
      <c r="Y21" s="306"/>
      <c r="Z21" s="306"/>
      <c r="AA21" s="306"/>
      <c r="AB21" s="306"/>
      <c r="AC21" s="306"/>
      <c r="AD21" s="1695">
        <v>110809.7272761752</v>
      </c>
      <c r="AE21" s="1695">
        <v>110642.29859718334</v>
      </c>
      <c r="AF21" s="1695">
        <v>90764.840101297043</v>
      </c>
      <c r="AG21" s="1695">
        <v>105980.02677524184</v>
      </c>
      <c r="AH21" s="1695">
        <v>130083.41260846381</v>
      </c>
      <c r="AI21" s="1695">
        <v>122779.06081212673</v>
      </c>
      <c r="AJ21" s="1695">
        <v>135215.79674753922</v>
      </c>
      <c r="AK21" s="1695">
        <v>139266.99298500115</v>
      </c>
      <c r="AL21" s="1695">
        <v>139608.64688174528</v>
      </c>
      <c r="AM21" s="1695">
        <v>139273.80350849571</v>
      </c>
      <c r="AN21" s="1695">
        <v>173784.94502048127</v>
      </c>
      <c r="AO21" s="1695">
        <v>160331.68468651955</v>
      </c>
      <c r="AQ21" s="2711"/>
      <c r="AR21" s="2713" t="s">
        <v>1887</v>
      </c>
      <c r="AS21" s="2697"/>
      <c r="AT21" s="2698"/>
      <c r="AU21" s="305" t="str">
        <f t="shared" si="1"/>
        <v>×</v>
      </c>
      <c r="AV21" s="305">
        <v>2</v>
      </c>
      <c r="AW21" s="305" t="str">
        <f t="shared" si="3"/>
        <v>○</v>
      </c>
      <c r="AX21" s="305">
        <v>4</v>
      </c>
      <c r="AY21" s="305" t="s">
        <v>2121</v>
      </c>
    </row>
    <row r="22" spans="2:51" x14ac:dyDescent="0.15">
      <c r="B22" s="427" t="s">
        <v>457</v>
      </c>
      <c r="C22" s="422" t="s">
        <v>795</v>
      </c>
      <c r="D22" s="306"/>
      <c r="E22" s="306"/>
      <c r="F22" s="306"/>
      <c r="G22" s="306"/>
      <c r="H22" s="1688" t="str">
        <f t="shared" si="2"/>
        <v>PM17</v>
      </c>
      <c r="I22" s="1704"/>
      <c r="J22" s="1705"/>
      <c r="K22" s="1705"/>
      <c r="L22" s="1705"/>
      <c r="M22" s="1705"/>
      <c r="N22" s="1705"/>
      <c r="O22" s="1705"/>
      <c r="P22" s="1705"/>
      <c r="Q22" s="1705"/>
      <c r="R22" s="1705"/>
      <c r="S22" s="1705"/>
      <c r="T22" s="1705"/>
      <c r="U22" s="1705"/>
      <c r="V22" s="1705"/>
      <c r="W22" s="1705"/>
      <c r="X22" s="1705"/>
      <c r="Y22" s="306"/>
      <c r="Z22" s="306"/>
      <c r="AA22" s="306"/>
      <c r="AB22" s="306"/>
      <c r="AC22" s="306"/>
      <c r="AD22" s="1695">
        <v>515464.40334688255</v>
      </c>
      <c r="AE22" s="1695">
        <v>622300.75720122806</v>
      </c>
      <c r="AF22" s="1695">
        <v>684987.62509569433</v>
      </c>
      <c r="AG22" s="1695">
        <v>724625.32503600768</v>
      </c>
      <c r="AH22" s="1695">
        <v>701851.60608431557</v>
      </c>
      <c r="AI22" s="1695">
        <v>768005.45649976819</v>
      </c>
      <c r="AJ22" s="1695">
        <v>786148.32488914509</v>
      </c>
      <c r="AK22" s="1695">
        <v>899655.258635059</v>
      </c>
      <c r="AL22" s="1695">
        <v>855605.27509569097</v>
      </c>
      <c r="AM22" s="1695">
        <v>786935.57475669496</v>
      </c>
      <c r="AN22" s="1695">
        <v>822845.72344749584</v>
      </c>
      <c r="AO22" s="1695">
        <v>818785.80754474504</v>
      </c>
      <c r="AQ22" s="2711"/>
      <c r="AR22" s="2713" t="s">
        <v>1888</v>
      </c>
      <c r="AS22" s="2697"/>
      <c r="AT22" s="2698"/>
      <c r="AU22" s="305" t="str">
        <f t="shared" si="1"/>
        <v>×</v>
      </c>
      <c r="AV22" s="305">
        <v>2</v>
      </c>
      <c r="AW22" s="305" t="str">
        <f t="shared" si="3"/>
        <v>○</v>
      </c>
      <c r="AX22" s="305">
        <v>4</v>
      </c>
      <c r="AY22" s="305" t="s">
        <v>2122</v>
      </c>
    </row>
    <row r="23" spans="2:51" x14ac:dyDescent="0.15">
      <c r="B23" s="427" t="s">
        <v>458</v>
      </c>
      <c r="C23" s="422" t="s">
        <v>796</v>
      </c>
      <c r="D23" s="306"/>
      <c r="E23" s="306"/>
      <c r="F23" s="306"/>
      <c r="G23" s="306"/>
      <c r="H23" s="1688" t="str">
        <f t="shared" si="2"/>
        <v>PM18</v>
      </c>
      <c r="I23" s="1704"/>
      <c r="J23" s="1705"/>
      <c r="K23" s="1705"/>
      <c r="L23" s="1705"/>
      <c r="M23" s="1705"/>
      <c r="N23" s="1705"/>
      <c r="O23" s="1705"/>
      <c r="P23" s="1705"/>
      <c r="Q23" s="1705"/>
      <c r="R23" s="1705"/>
      <c r="S23" s="1705"/>
      <c r="T23" s="1705"/>
      <c r="U23" s="1705"/>
      <c r="V23" s="1705"/>
      <c r="W23" s="1705"/>
      <c r="X23" s="1705"/>
      <c r="Y23" s="306"/>
      <c r="Z23" s="306"/>
      <c r="AA23" s="306"/>
      <c r="AB23" s="306"/>
      <c r="AC23" s="306"/>
      <c r="AD23" s="1695">
        <v>215836.38971256936</v>
      </c>
      <c r="AE23" s="1695">
        <v>142589.20498057551</v>
      </c>
      <c r="AF23" s="1695">
        <v>156316.23425816401</v>
      </c>
      <c r="AG23" s="1695">
        <v>180917.09602272607</v>
      </c>
      <c r="AH23" s="1695">
        <v>153329.46081083539</v>
      </c>
      <c r="AI23" s="1695">
        <v>114061.54148562171</v>
      </c>
      <c r="AJ23" s="1695">
        <v>93008.465743053239</v>
      </c>
      <c r="AK23" s="1695">
        <v>115020.30548131038</v>
      </c>
      <c r="AL23" s="1695">
        <v>76124.975161996554</v>
      </c>
      <c r="AM23" s="1695">
        <v>68837.729049640388</v>
      </c>
      <c r="AN23" s="1695">
        <v>86038.560716045773</v>
      </c>
      <c r="AO23" s="1695">
        <v>98337.924204881157</v>
      </c>
      <c r="AQ23" s="2711"/>
      <c r="AR23" s="2713" t="s">
        <v>1889</v>
      </c>
      <c r="AS23" s="2697"/>
      <c r="AT23" s="2698"/>
      <c r="AU23" s="305" t="str">
        <f t="shared" si="1"/>
        <v>×</v>
      </c>
      <c r="AV23" s="305">
        <v>2</v>
      </c>
      <c r="AW23" s="305" t="str">
        <f t="shared" si="3"/>
        <v>○</v>
      </c>
      <c r="AX23" s="305">
        <v>4</v>
      </c>
      <c r="AY23" s="305" t="s">
        <v>2123</v>
      </c>
    </row>
    <row r="24" spans="2:51" x14ac:dyDescent="0.15">
      <c r="B24" s="427" t="s">
        <v>459</v>
      </c>
      <c r="C24" s="422" t="s">
        <v>797</v>
      </c>
      <c r="D24" s="306"/>
      <c r="E24" s="306"/>
      <c r="F24" s="306"/>
      <c r="G24" s="306"/>
      <c r="H24" s="1688" t="str">
        <f t="shared" si="2"/>
        <v>PM19</v>
      </c>
      <c r="I24" s="1704"/>
      <c r="J24" s="1705"/>
      <c r="K24" s="1705"/>
      <c r="L24" s="1705"/>
      <c r="M24" s="1705"/>
      <c r="N24" s="1705"/>
      <c r="O24" s="1705"/>
      <c r="P24" s="1705"/>
      <c r="Q24" s="1705"/>
      <c r="R24" s="1705"/>
      <c r="S24" s="1705"/>
      <c r="T24" s="1705"/>
      <c r="U24" s="1705"/>
      <c r="V24" s="1705"/>
      <c r="W24" s="1705"/>
      <c r="X24" s="1705"/>
      <c r="Y24" s="306"/>
      <c r="Z24" s="306"/>
      <c r="AA24" s="306"/>
      <c r="AB24" s="306"/>
      <c r="AC24" s="306"/>
      <c r="AD24" s="1695">
        <v>1434470.6081739324</v>
      </c>
      <c r="AE24" s="1695">
        <v>1651684.9258958357</v>
      </c>
      <c r="AF24" s="1695">
        <v>1773301.3767608618</v>
      </c>
      <c r="AG24" s="1695">
        <v>1610263.3782299538</v>
      </c>
      <c r="AH24" s="1695">
        <v>1627453.3746134611</v>
      </c>
      <c r="AI24" s="1695">
        <v>1700392.1792396968</v>
      </c>
      <c r="AJ24" s="1695">
        <v>1759754.5084937196</v>
      </c>
      <c r="AK24" s="1695">
        <v>1798771.7261890126</v>
      </c>
      <c r="AL24" s="1695">
        <v>1733103.7181788967</v>
      </c>
      <c r="AM24" s="1695">
        <v>1752486.2433537804</v>
      </c>
      <c r="AN24" s="1695">
        <v>1703754.5895665805</v>
      </c>
      <c r="AO24" s="1695">
        <v>1846894.89547227</v>
      </c>
      <c r="AQ24" s="2711"/>
      <c r="AR24" s="2713" t="s">
        <v>1890</v>
      </c>
      <c r="AS24" s="2697"/>
      <c r="AT24" s="2698"/>
      <c r="AU24" s="305" t="str">
        <f t="shared" si="1"/>
        <v>×</v>
      </c>
      <c r="AV24" s="305">
        <v>2</v>
      </c>
      <c r="AW24" s="305" t="str">
        <f t="shared" si="3"/>
        <v>○</v>
      </c>
      <c r="AX24" s="305">
        <v>4</v>
      </c>
      <c r="AY24" s="305" t="s">
        <v>2124</v>
      </c>
    </row>
    <row r="25" spans="2:51" x14ac:dyDescent="0.15">
      <c r="B25" s="427" t="s">
        <v>460</v>
      </c>
      <c r="C25" s="422" t="s">
        <v>6</v>
      </c>
      <c r="D25" s="306"/>
      <c r="E25" s="306"/>
      <c r="F25" s="306"/>
      <c r="G25" s="306"/>
      <c r="H25" s="1688" t="str">
        <f t="shared" si="2"/>
        <v>PM20</v>
      </c>
      <c r="I25" s="1704"/>
      <c r="J25" s="1705"/>
      <c r="K25" s="1705"/>
      <c r="L25" s="1705"/>
      <c r="M25" s="1705"/>
      <c r="N25" s="1705"/>
      <c r="O25" s="1705"/>
      <c r="P25" s="1705"/>
      <c r="Q25" s="1705"/>
      <c r="R25" s="1705"/>
      <c r="S25" s="1705"/>
      <c r="T25" s="1705"/>
      <c r="U25" s="1705"/>
      <c r="V25" s="1705"/>
      <c r="W25" s="1705"/>
      <c r="X25" s="1705"/>
      <c r="Y25" s="306"/>
      <c r="Z25" s="306"/>
      <c r="AA25" s="306"/>
      <c r="AB25" s="306"/>
      <c r="AC25" s="306"/>
      <c r="AD25" s="1695">
        <v>63147.709187904984</v>
      </c>
      <c r="AE25" s="1695">
        <v>66872.246081132733</v>
      </c>
      <c r="AF25" s="1695">
        <v>63614.872888893122</v>
      </c>
      <c r="AG25" s="1695">
        <v>65333.040906921407</v>
      </c>
      <c r="AH25" s="1695">
        <v>61186.895813494106</v>
      </c>
      <c r="AI25" s="1695">
        <v>61721.673579794384</v>
      </c>
      <c r="AJ25" s="1695">
        <v>64113.169522295619</v>
      </c>
      <c r="AK25" s="1695">
        <v>57891.388571545074</v>
      </c>
      <c r="AL25" s="1695">
        <v>58543.9958717267</v>
      </c>
      <c r="AM25" s="1695">
        <v>63776.113433656807</v>
      </c>
      <c r="AN25" s="1695">
        <v>76782.047814581892</v>
      </c>
      <c r="AO25" s="1695">
        <v>76015.461645752148</v>
      </c>
      <c r="AQ25" s="2711"/>
      <c r="AR25" s="2713" t="s">
        <v>1891</v>
      </c>
      <c r="AS25" s="2697"/>
      <c r="AT25" s="2698"/>
      <c r="AU25" s="305" t="str">
        <f t="shared" si="1"/>
        <v>×</v>
      </c>
      <c r="AV25" s="305">
        <v>2</v>
      </c>
      <c r="AW25" s="305" t="str">
        <f t="shared" si="3"/>
        <v>○</v>
      </c>
      <c r="AX25" s="305">
        <v>4</v>
      </c>
      <c r="AY25" s="305" t="s">
        <v>2125</v>
      </c>
    </row>
    <row r="26" spans="2:51" x14ac:dyDescent="0.15">
      <c r="B26" s="427" t="s">
        <v>461</v>
      </c>
      <c r="C26" s="422" t="s">
        <v>5</v>
      </c>
      <c r="D26" s="306"/>
      <c r="E26" s="306"/>
      <c r="F26" s="306"/>
      <c r="G26" s="306"/>
      <c r="H26" s="1688" t="str">
        <f t="shared" si="2"/>
        <v>PM21</v>
      </c>
      <c r="I26" s="1704"/>
      <c r="J26" s="1705"/>
      <c r="K26" s="1705"/>
      <c r="L26" s="1705"/>
      <c r="M26" s="1705"/>
      <c r="N26" s="1705"/>
      <c r="O26" s="1705"/>
      <c r="P26" s="1705"/>
      <c r="Q26" s="1705"/>
      <c r="R26" s="1705"/>
      <c r="S26" s="1705"/>
      <c r="T26" s="1705"/>
      <c r="U26" s="1705"/>
      <c r="V26" s="1705"/>
      <c r="W26" s="1705"/>
      <c r="X26" s="1705"/>
      <c r="Y26" s="306"/>
      <c r="Z26" s="306"/>
      <c r="AA26" s="306"/>
      <c r="AB26" s="306"/>
      <c r="AC26" s="306"/>
      <c r="AD26" s="1695">
        <v>527083.69474248262</v>
      </c>
      <c r="AE26" s="1695">
        <v>522940.60019767995</v>
      </c>
      <c r="AF26" s="1695">
        <v>538097.08729573805</v>
      </c>
      <c r="AG26" s="1695">
        <v>510266.40728963877</v>
      </c>
      <c r="AH26" s="1695">
        <v>552568.16880834359</v>
      </c>
      <c r="AI26" s="1695">
        <v>550683.46184335696</v>
      </c>
      <c r="AJ26" s="1695">
        <v>535860.38739686192</v>
      </c>
      <c r="AK26" s="1695">
        <v>579992.95709735993</v>
      </c>
      <c r="AL26" s="1695">
        <v>575470.12848991132</v>
      </c>
      <c r="AM26" s="1695">
        <v>579985.81607864157</v>
      </c>
      <c r="AN26" s="1695">
        <v>609528.18249144836</v>
      </c>
      <c r="AO26" s="1695">
        <v>658518.59239761927</v>
      </c>
      <c r="AQ26" s="2712"/>
      <c r="AR26" s="2713" t="s">
        <v>1892</v>
      </c>
      <c r="AS26" s="2697"/>
      <c r="AT26" s="2698"/>
      <c r="AU26" s="305" t="str">
        <f t="shared" si="1"/>
        <v>×</v>
      </c>
      <c r="AV26" s="305">
        <v>2</v>
      </c>
      <c r="AW26" s="305" t="str">
        <f t="shared" si="3"/>
        <v>○</v>
      </c>
      <c r="AX26" s="305">
        <v>4</v>
      </c>
      <c r="AY26" s="305" t="s">
        <v>2126</v>
      </c>
    </row>
    <row r="27" spans="2:51" x14ac:dyDescent="0.15">
      <c r="B27" s="427" t="s">
        <v>462</v>
      </c>
      <c r="C27" s="422" t="s">
        <v>798</v>
      </c>
      <c r="D27" s="306"/>
      <c r="E27" s="306"/>
      <c r="F27" s="306"/>
      <c r="G27" s="306"/>
      <c r="H27" s="1688" t="str">
        <f t="shared" si="2"/>
        <v>PM22</v>
      </c>
      <c r="I27" s="1704"/>
      <c r="J27" s="1705"/>
      <c r="K27" s="1705"/>
      <c r="L27" s="1705"/>
      <c r="M27" s="1705"/>
      <c r="N27" s="1705"/>
      <c r="O27" s="1705"/>
      <c r="P27" s="1705"/>
      <c r="Q27" s="1705"/>
      <c r="R27" s="1705"/>
      <c r="S27" s="1705"/>
      <c r="T27" s="1705"/>
      <c r="U27" s="1705"/>
      <c r="V27" s="1705"/>
      <c r="W27" s="1705"/>
      <c r="X27" s="1705"/>
      <c r="Y27" s="306"/>
      <c r="Z27" s="306"/>
      <c r="AA27" s="306"/>
      <c r="AB27" s="306"/>
      <c r="AC27" s="306"/>
      <c r="AD27" s="1695">
        <v>310152.80697301257</v>
      </c>
      <c r="AE27" s="1695">
        <v>299005.26710267778</v>
      </c>
      <c r="AF27" s="1695">
        <v>296026.51656452625</v>
      </c>
      <c r="AG27" s="1695">
        <v>320181.8836472042</v>
      </c>
      <c r="AH27" s="1695">
        <v>357143.52953359816</v>
      </c>
      <c r="AI27" s="1695">
        <v>354771.2255001564</v>
      </c>
      <c r="AJ27" s="1695">
        <v>356868.48542101879</v>
      </c>
      <c r="AK27" s="1695">
        <v>355892.15435720765</v>
      </c>
      <c r="AL27" s="1695">
        <v>370996.14941643242</v>
      </c>
      <c r="AM27" s="1695">
        <v>376113.13819609873</v>
      </c>
      <c r="AN27" s="1695">
        <v>339415.4952132153</v>
      </c>
      <c r="AO27" s="1695">
        <v>370988.09978544828</v>
      </c>
      <c r="AQ27" s="2714" t="s">
        <v>1893</v>
      </c>
      <c r="AR27" s="2715"/>
      <c r="AS27" s="2715"/>
      <c r="AT27" s="2716"/>
      <c r="AU27" s="305" t="str">
        <f t="shared" si="1"/>
        <v>○</v>
      </c>
      <c r="AV27" s="305">
        <v>2</v>
      </c>
      <c r="AW27" s="305" t="str">
        <f t="shared" si="3"/>
        <v>×</v>
      </c>
      <c r="AX27" s="305">
        <v>4</v>
      </c>
      <c r="AY27" s="305" t="s">
        <v>798</v>
      </c>
    </row>
    <row r="28" spans="2:51" x14ac:dyDescent="0.15">
      <c r="B28" s="427" t="s">
        <v>464</v>
      </c>
      <c r="C28" s="422" t="s">
        <v>7</v>
      </c>
      <c r="D28" s="306"/>
      <c r="E28" s="306"/>
      <c r="F28" s="306"/>
      <c r="G28" s="306"/>
      <c r="H28" s="1688" t="str">
        <f t="shared" si="2"/>
        <v>PM23</v>
      </c>
      <c r="I28" s="1704"/>
      <c r="J28" s="1705"/>
      <c r="K28" s="1705"/>
      <c r="L28" s="1705"/>
      <c r="M28" s="1705"/>
      <c r="N28" s="1705"/>
      <c r="O28" s="1705"/>
      <c r="P28" s="1705"/>
      <c r="Q28" s="1705"/>
      <c r="R28" s="1705"/>
      <c r="S28" s="1705"/>
      <c r="T28" s="1705"/>
      <c r="U28" s="1705"/>
      <c r="V28" s="1705"/>
      <c r="W28" s="1705"/>
      <c r="X28" s="1705"/>
      <c r="Y28" s="306"/>
      <c r="Z28" s="306"/>
      <c r="AA28" s="306"/>
      <c r="AB28" s="306"/>
      <c r="AC28" s="306"/>
      <c r="AD28" s="1695">
        <v>124002</v>
      </c>
      <c r="AE28" s="1695">
        <v>109322</v>
      </c>
      <c r="AF28" s="1695">
        <v>106210</v>
      </c>
      <c r="AG28" s="1695">
        <v>123947</v>
      </c>
      <c r="AH28" s="1695">
        <v>152543</v>
      </c>
      <c r="AI28" s="1695">
        <v>147349</v>
      </c>
      <c r="AJ28" s="1695">
        <v>151676</v>
      </c>
      <c r="AK28" s="1695">
        <v>153372</v>
      </c>
      <c r="AL28" s="1695">
        <v>172491</v>
      </c>
      <c r="AM28" s="1695">
        <v>170819</v>
      </c>
      <c r="AN28" s="1695">
        <v>121907</v>
      </c>
      <c r="AO28" s="1695">
        <v>140699</v>
      </c>
      <c r="AQ28" s="2711"/>
      <c r="AR28" s="2713" t="s">
        <v>1894</v>
      </c>
      <c r="AS28" s="2697"/>
      <c r="AT28" s="2698"/>
      <c r="AU28" s="305" t="str">
        <f t="shared" si="1"/>
        <v>×</v>
      </c>
      <c r="AV28" s="305">
        <v>2</v>
      </c>
      <c r="AW28" s="305" t="str">
        <f t="shared" si="3"/>
        <v>○</v>
      </c>
      <c r="AX28" s="305">
        <v>3</v>
      </c>
      <c r="AY28" s="305" t="s">
        <v>2127</v>
      </c>
    </row>
    <row r="29" spans="2:51" x14ac:dyDescent="0.15">
      <c r="B29" s="427" t="s">
        <v>1256</v>
      </c>
      <c r="C29" s="422" t="s">
        <v>8</v>
      </c>
      <c r="D29" s="306"/>
      <c r="E29" s="306"/>
      <c r="F29" s="306"/>
      <c r="G29" s="306"/>
      <c r="H29" s="1688" t="str">
        <f t="shared" si="2"/>
        <v>PM24</v>
      </c>
      <c r="I29" s="1705"/>
      <c r="J29" s="1705"/>
      <c r="K29" s="1705"/>
      <c r="L29" s="1705"/>
      <c r="M29" s="1705"/>
      <c r="N29" s="1705"/>
      <c r="O29" s="1705"/>
      <c r="P29" s="1705"/>
      <c r="Q29" s="1705"/>
      <c r="R29" s="1705"/>
      <c r="S29" s="1705"/>
      <c r="T29" s="1705"/>
      <c r="U29" s="1705"/>
      <c r="V29" s="1705"/>
      <c r="W29" s="1705"/>
      <c r="X29" s="1705"/>
      <c r="Y29" s="306"/>
      <c r="Z29" s="306"/>
      <c r="AA29" s="306"/>
      <c r="AB29" s="306"/>
      <c r="AC29" s="306"/>
      <c r="AD29" s="1695">
        <v>186150.80697301254</v>
      </c>
      <c r="AE29" s="1695">
        <v>189683.26710267767</v>
      </c>
      <c r="AF29" s="1695">
        <v>189816.51656452616</v>
      </c>
      <c r="AG29" s="1695">
        <v>196234.8836472042</v>
      </c>
      <c r="AH29" s="1695">
        <v>204600.52953359822</v>
      </c>
      <c r="AI29" s="1695">
        <v>207422.2255001562</v>
      </c>
      <c r="AJ29" s="1695">
        <v>205192.48542101867</v>
      </c>
      <c r="AK29" s="1695">
        <v>202520.15435720776</v>
      </c>
      <c r="AL29" s="1695">
        <v>198505.14941643245</v>
      </c>
      <c r="AM29" s="1695">
        <v>205294.13819609888</v>
      </c>
      <c r="AN29" s="1695">
        <v>217508.49521321538</v>
      </c>
      <c r="AO29" s="1695">
        <v>230289.09978544843</v>
      </c>
      <c r="AQ29" s="2712"/>
      <c r="AR29" s="2713" t="s">
        <v>1895</v>
      </c>
      <c r="AS29" s="2697"/>
      <c r="AT29" s="2698"/>
      <c r="AU29" s="305" t="str">
        <f t="shared" si="1"/>
        <v>×</v>
      </c>
      <c r="AV29" s="305">
        <v>2</v>
      </c>
      <c r="AW29" s="305" t="str">
        <f t="shared" si="3"/>
        <v>○</v>
      </c>
      <c r="AX29" s="305">
        <v>3</v>
      </c>
      <c r="AY29" s="305" t="s">
        <v>2128</v>
      </c>
    </row>
    <row r="30" spans="2:51" x14ac:dyDescent="0.15">
      <c r="B30" s="427" t="s">
        <v>1257</v>
      </c>
      <c r="C30" s="422" t="s">
        <v>799</v>
      </c>
      <c r="D30" s="306"/>
      <c r="E30" s="306"/>
      <c r="F30" s="306"/>
      <c r="G30" s="306"/>
      <c r="H30" s="1688" t="str">
        <f t="shared" si="2"/>
        <v>PM25</v>
      </c>
      <c r="I30" s="1705"/>
      <c r="J30" s="1705"/>
      <c r="K30" s="1705"/>
      <c r="L30" s="1705"/>
      <c r="M30" s="1705"/>
      <c r="N30" s="1705"/>
      <c r="O30" s="1705"/>
      <c r="P30" s="1705"/>
      <c r="Q30" s="1705"/>
      <c r="R30" s="1705"/>
      <c r="S30" s="1705"/>
      <c r="T30" s="1705"/>
      <c r="U30" s="1705"/>
      <c r="V30" s="1705"/>
      <c r="W30" s="1705"/>
      <c r="X30" s="1705"/>
      <c r="Y30" s="306"/>
      <c r="Z30" s="306"/>
      <c r="AA30" s="306"/>
      <c r="AB30" s="306"/>
      <c r="AC30" s="306"/>
      <c r="AD30" s="1695">
        <v>788070.5119048222</v>
      </c>
      <c r="AE30" s="1695">
        <v>677377.31267995923</v>
      </c>
      <c r="AF30" s="1695">
        <v>693091.83769369987</v>
      </c>
      <c r="AG30" s="1695">
        <v>694262.45232591382</v>
      </c>
      <c r="AH30" s="1695">
        <v>737589.12435324839</v>
      </c>
      <c r="AI30" s="1695">
        <v>766396.09769425693</v>
      </c>
      <c r="AJ30" s="1695">
        <v>789708.04110144055</v>
      </c>
      <c r="AK30" s="1695">
        <v>793155.70158452494</v>
      </c>
      <c r="AL30" s="1695">
        <v>854066.2019098734</v>
      </c>
      <c r="AM30" s="1695">
        <v>882657.39012011653</v>
      </c>
      <c r="AN30" s="1695">
        <v>872045.21223765437</v>
      </c>
      <c r="AO30" s="1695">
        <v>842045.34131522244</v>
      </c>
      <c r="AQ30" s="2696" t="s">
        <v>1896</v>
      </c>
      <c r="AR30" s="2697"/>
      <c r="AS30" s="2697"/>
      <c r="AT30" s="2698"/>
      <c r="AU30" s="305" t="str">
        <f t="shared" si="1"/>
        <v>○</v>
      </c>
      <c r="AV30" s="305">
        <v>2</v>
      </c>
      <c r="AW30" s="305" t="str">
        <f t="shared" si="3"/>
        <v>×</v>
      </c>
      <c r="AX30" s="305">
        <v>3</v>
      </c>
      <c r="AY30" s="305" t="s">
        <v>2129</v>
      </c>
    </row>
    <row r="31" spans="2:51" x14ac:dyDescent="0.15">
      <c r="B31" s="427" t="s">
        <v>1258</v>
      </c>
      <c r="C31" s="422" t="s">
        <v>800</v>
      </c>
      <c r="D31" s="306"/>
      <c r="E31" s="306"/>
      <c r="F31" s="306"/>
      <c r="G31" s="306"/>
      <c r="H31" s="1688" t="str">
        <f t="shared" si="2"/>
        <v>PM26</v>
      </c>
      <c r="I31" s="1704"/>
      <c r="J31" s="1705"/>
      <c r="K31" s="1705"/>
      <c r="L31" s="1705"/>
      <c r="M31" s="1705"/>
      <c r="N31" s="1705"/>
      <c r="O31" s="1705"/>
      <c r="P31" s="1705"/>
      <c r="Q31" s="1705"/>
      <c r="R31" s="1705"/>
      <c r="S31" s="1705"/>
      <c r="T31" s="1705"/>
      <c r="U31" s="1705"/>
      <c r="V31" s="1705"/>
      <c r="W31" s="1705"/>
      <c r="X31" s="1705"/>
      <c r="Y31" s="306"/>
      <c r="Z31" s="306"/>
      <c r="AA31" s="306"/>
      <c r="AB31" s="306"/>
      <c r="AC31" s="306"/>
      <c r="AD31" s="1695">
        <v>1496386.8388056115</v>
      </c>
      <c r="AE31" s="1695">
        <v>1536723.5843662343</v>
      </c>
      <c r="AF31" s="1695">
        <v>1600659.0914063738</v>
      </c>
      <c r="AG31" s="1695">
        <v>1582398.6842725058</v>
      </c>
      <c r="AH31" s="1695">
        <v>1594910.49524409</v>
      </c>
      <c r="AI31" s="1695">
        <v>1583899.933060467</v>
      </c>
      <c r="AJ31" s="1695">
        <v>1635516.7005767673</v>
      </c>
      <c r="AK31" s="1695">
        <v>1621612.3602123435</v>
      </c>
      <c r="AL31" s="1695">
        <v>1579570.0017158296</v>
      </c>
      <c r="AM31" s="1695">
        <v>1469090.5192748071</v>
      </c>
      <c r="AN31" s="1695">
        <v>1555391.5454796222</v>
      </c>
      <c r="AO31" s="1695">
        <v>1621630.8256176428</v>
      </c>
      <c r="AQ31" s="2714" t="s">
        <v>1897</v>
      </c>
      <c r="AR31" s="2715"/>
      <c r="AS31" s="2715"/>
      <c r="AT31" s="2716"/>
      <c r="AU31" s="305" t="str">
        <f t="shared" si="1"/>
        <v>○</v>
      </c>
      <c r="AV31" s="305">
        <v>2</v>
      </c>
      <c r="AW31" s="305" t="str">
        <f t="shared" si="3"/>
        <v>×</v>
      </c>
      <c r="AX31" s="305">
        <v>3</v>
      </c>
      <c r="AY31" s="305" t="s">
        <v>2130</v>
      </c>
    </row>
    <row r="32" spans="2:51" x14ac:dyDescent="0.15">
      <c r="B32" s="427" t="s">
        <v>1259</v>
      </c>
      <c r="C32" s="422" t="s">
        <v>9</v>
      </c>
      <c r="D32" s="306"/>
      <c r="E32" s="306"/>
      <c r="F32" s="306"/>
      <c r="G32" s="306"/>
      <c r="H32" s="1688" t="str">
        <f t="shared" si="2"/>
        <v>PM27</v>
      </c>
      <c r="I32" s="1705"/>
      <c r="J32" s="1705"/>
      <c r="K32" s="1705"/>
      <c r="L32" s="1705"/>
      <c r="M32" s="1705"/>
      <c r="N32" s="1705"/>
      <c r="O32" s="1705"/>
      <c r="P32" s="1705"/>
      <c r="Q32" s="1705"/>
      <c r="R32" s="1705"/>
      <c r="S32" s="1705"/>
      <c r="T32" s="1705"/>
      <c r="U32" s="1705"/>
      <c r="V32" s="1705"/>
      <c r="W32" s="1705"/>
      <c r="X32" s="1705"/>
      <c r="Y32" s="306"/>
      <c r="Z32" s="306"/>
      <c r="AA32" s="306"/>
      <c r="AB32" s="306"/>
      <c r="AC32" s="306"/>
      <c r="AD32" s="1695">
        <v>694731.6991259167</v>
      </c>
      <c r="AE32" s="1695">
        <v>678059.66091622179</v>
      </c>
      <c r="AF32" s="1695">
        <v>684815.56769640022</v>
      </c>
      <c r="AG32" s="1695">
        <v>669666.79126675474</v>
      </c>
      <c r="AH32" s="1695">
        <v>662485.11881716351</v>
      </c>
      <c r="AI32" s="1695">
        <v>636350.36856154888</v>
      </c>
      <c r="AJ32" s="1695">
        <v>667704.15791326214</v>
      </c>
      <c r="AK32" s="1695">
        <v>675771.62561197183</v>
      </c>
      <c r="AL32" s="1695">
        <v>639887.28319820727</v>
      </c>
      <c r="AM32" s="1695">
        <v>576228.76920638175</v>
      </c>
      <c r="AN32" s="1695">
        <v>639178.9255458453</v>
      </c>
      <c r="AO32" s="1695">
        <v>680185.53133292543</v>
      </c>
      <c r="AQ32" s="2711"/>
      <c r="AR32" s="2713" t="s">
        <v>1898</v>
      </c>
      <c r="AS32" s="2697"/>
      <c r="AT32" s="2698"/>
      <c r="AU32" s="305" t="str">
        <f t="shared" si="1"/>
        <v>×</v>
      </c>
      <c r="AV32" s="305">
        <v>2</v>
      </c>
      <c r="AW32" s="305" t="str">
        <f t="shared" si="3"/>
        <v>○</v>
      </c>
      <c r="AX32" s="305">
        <v>3</v>
      </c>
      <c r="AY32" s="305" t="s">
        <v>2131</v>
      </c>
    </row>
    <row r="33" spans="2:51" x14ac:dyDescent="0.15">
      <c r="B33" s="427" t="s">
        <v>1260</v>
      </c>
      <c r="C33" s="422" t="s">
        <v>10</v>
      </c>
      <c r="D33" s="306"/>
      <c r="E33" s="306"/>
      <c r="F33" s="306"/>
      <c r="G33" s="306"/>
      <c r="H33" s="1688" t="str">
        <f t="shared" si="2"/>
        <v>PM28</v>
      </c>
      <c r="I33" s="1705"/>
      <c r="J33" s="1705"/>
      <c r="K33" s="1705"/>
      <c r="L33" s="1705"/>
      <c r="M33" s="1705"/>
      <c r="N33" s="1705"/>
      <c r="O33" s="1705"/>
      <c r="P33" s="1705"/>
      <c r="Q33" s="1705"/>
      <c r="R33" s="1705"/>
      <c r="S33" s="1705"/>
      <c r="T33" s="1705"/>
      <c r="U33" s="1705"/>
      <c r="V33" s="1705"/>
      <c r="W33" s="1705"/>
      <c r="X33" s="1705"/>
      <c r="Y33" s="306"/>
      <c r="Z33" s="306"/>
      <c r="AA33" s="306"/>
      <c r="AB33" s="306"/>
      <c r="AC33" s="306"/>
      <c r="AD33" s="1695">
        <v>801655.1396796949</v>
      </c>
      <c r="AE33" s="1695">
        <v>858663.92345001246</v>
      </c>
      <c r="AF33" s="1695">
        <v>915843.52370997355</v>
      </c>
      <c r="AG33" s="1695">
        <v>912731.89300575131</v>
      </c>
      <c r="AH33" s="1695">
        <v>932425.37642692646</v>
      </c>
      <c r="AI33" s="1695">
        <v>947549.56449891836</v>
      </c>
      <c r="AJ33" s="1695">
        <v>967812.54266350484</v>
      </c>
      <c r="AK33" s="1695">
        <v>945840.7346003718</v>
      </c>
      <c r="AL33" s="1695">
        <v>939682.71851762256</v>
      </c>
      <c r="AM33" s="1695">
        <v>892861.75006842532</v>
      </c>
      <c r="AN33" s="1695">
        <v>916212.61993377702</v>
      </c>
      <c r="AO33" s="1695">
        <v>941445.29428471765</v>
      </c>
      <c r="AQ33" s="2712"/>
      <c r="AR33" s="2713" t="s">
        <v>1899</v>
      </c>
      <c r="AS33" s="2697"/>
      <c r="AT33" s="2698"/>
      <c r="AU33" s="305" t="str">
        <f t="shared" si="1"/>
        <v>×</v>
      </c>
      <c r="AV33" s="305">
        <v>2</v>
      </c>
      <c r="AW33" s="305" t="str">
        <f t="shared" si="3"/>
        <v>○</v>
      </c>
      <c r="AX33" s="305">
        <v>3</v>
      </c>
      <c r="AY33" s="305" t="s">
        <v>2132</v>
      </c>
    </row>
    <row r="34" spans="2:51" x14ac:dyDescent="0.15">
      <c r="B34" s="427" t="s">
        <v>1261</v>
      </c>
      <c r="C34" s="422" t="s">
        <v>1659</v>
      </c>
      <c r="D34" s="306"/>
      <c r="E34" s="306"/>
      <c r="F34" s="306"/>
      <c r="G34" s="306"/>
      <c r="H34" s="1688" t="str">
        <f t="shared" si="2"/>
        <v>PM29</v>
      </c>
      <c r="I34" s="1704"/>
      <c r="J34" s="1705"/>
      <c r="K34" s="1705"/>
      <c r="L34" s="1705"/>
      <c r="M34" s="1705"/>
      <c r="N34" s="1705"/>
      <c r="O34" s="1705"/>
      <c r="P34" s="1705"/>
      <c r="Q34" s="1705"/>
      <c r="R34" s="1705"/>
      <c r="S34" s="1705"/>
      <c r="T34" s="1705"/>
      <c r="U34" s="1705"/>
      <c r="V34" s="1705"/>
      <c r="W34" s="1705"/>
      <c r="X34" s="1705"/>
      <c r="Y34" s="306"/>
      <c r="Z34" s="306"/>
      <c r="AA34" s="306"/>
      <c r="AB34" s="306"/>
      <c r="AC34" s="306"/>
      <c r="AD34" s="1695">
        <v>854430.17998425942</v>
      </c>
      <c r="AE34" s="1695">
        <v>874809.01081056113</v>
      </c>
      <c r="AF34" s="1695">
        <v>821383.19751062756</v>
      </c>
      <c r="AG34" s="1695">
        <v>912974.75135339191</v>
      </c>
      <c r="AH34" s="1695">
        <v>935119.76788527565</v>
      </c>
      <c r="AI34" s="1695">
        <v>967987.48008459213</v>
      </c>
      <c r="AJ34" s="1695">
        <v>1015863.2048376101</v>
      </c>
      <c r="AK34" s="1695">
        <v>1028322.1232628047</v>
      </c>
      <c r="AL34" s="1695">
        <v>1035313.9378539335</v>
      </c>
      <c r="AM34" s="1695">
        <v>685353.70659327041</v>
      </c>
      <c r="AN34" s="1695">
        <v>766089.30047088093</v>
      </c>
      <c r="AO34" s="1695">
        <v>856937.85433365544</v>
      </c>
      <c r="AQ34" s="2696" t="s">
        <v>1900</v>
      </c>
      <c r="AR34" s="2697"/>
      <c r="AS34" s="2697"/>
      <c r="AT34" s="2698"/>
      <c r="AU34" s="305" t="str">
        <f t="shared" si="1"/>
        <v>○</v>
      </c>
      <c r="AV34" s="305">
        <v>2</v>
      </c>
      <c r="AW34" s="305" t="str">
        <f t="shared" si="3"/>
        <v>×</v>
      </c>
      <c r="AX34" s="305">
        <v>3</v>
      </c>
      <c r="AY34" s="305" t="s">
        <v>2133</v>
      </c>
    </row>
    <row r="35" spans="2:51" x14ac:dyDescent="0.15">
      <c r="B35" s="427" t="s">
        <v>1262</v>
      </c>
      <c r="C35" s="422" t="s">
        <v>1660</v>
      </c>
      <c r="D35" s="306"/>
      <c r="E35" s="306"/>
      <c r="F35" s="306"/>
      <c r="G35" s="306"/>
      <c r="H35" s="1688" t="str">
        <f t="shared" si="2"/>
        <v>PM30</v>
      </c>
      <c r="I35" s="1704"/>
      <c r="J35" s="1705"/>
      <c r="K35" s="1705"/>
      <c r="L35" s="1705"/>
      <c r="M35" s="1705"/>
      <c r="N35" s="1705"/>
      <c r="O35" s="1705"/>
      <c r="P35" s="1705"/>
      <c r="Q35" s="1705"/>
      <c r="R35" s="1705"/>
      <c r="S35" s="1705"/>
      <c r="T35" s="1705"/>
      <c r="U35" s="1705"/>
      <c r="V35" s="1705"/>
      <c r="W35" s="1705"/>
      <c r="X35" s="1705"/>
      <c r="Y35" s="306"/>
      <c r="Z35" s="306"/>
      <c r="AA35" s="306"/>
      <c r="AB35" s="306"/>
      <c r="AC35" s="306"/>
      <c r="AD35" s="1695">
        <v>406147.82229524769</v>
      </c>
      <c r="AE35" s="1695">
        <v>374955.08632259956</v>
      </c>
      <c r="AF35" s="1695">
        <v>388809.26953031146</v>
      </c>
      <c r="AG35" s="1695">
        <v>386492.74903055339</v>
      </c>
      <c r="AH35" s="1695">
        <v>384900.45195023855</v>
      </c>
      <c r="AI35" s="1695">
        <v>415535.96044893318</v>
      </c>
      <c r="AJ35" s="1695">
        <v>425662.31659388624</v>
      </c>
      <c r="AK35" s="1695">
        <v>422008.52000148268</v>
      </c>
      <c r="AL35" s="1695">
        <v>395427.17655630672</v>
      </c>
      <c r="AM35" s="1695">
        <v>230601.24180291808</v>
      </c>
      <c r="AN35" s="1695">
        <v>231631.78970508883</v>
      </c>
      <c r="AO35" s="1695">
        <v>318932.1981488663</v>
      </c>
      <c r="AQ35" s="2696" t="s">
        <v>1901</v>
      </c>
      <c r="AR35" s="2697"/>
      <c r="AS35" s="2697"/>
      <c r="AT35" s="2698"/>
      <c r="AU35" s="305" t="str">
        <f t="shared" si="1"/>
        <v>○</v>
      </c>
      <c r="AV35" s="305">
        <v>2</v>
      </c>
      <c r="AW35" s="305" t="str">
        <f t="shared" si="3"/>
        <v>×</v>
      </c>
      <c r="AX35" s="305">
        <v>3</v>
      </c>
      <c r="AY35" s="305" t="s">
        <v>1660</v>
      </c>
    </row>
    <row r="36" spans="2:51" x14ac:dyDescent="0.15">
      <c r="B36" s="427" t="s">
        <v>1263</v>
      </c>
      <c r="C36" s="422" t="s">
        <v>1661</v>
      </c>
      <c r="D36" s="306"/>
      <c r="E36" s="306"/>
      <c r="F36" s="306"/>
      <c r="G36" s="306"/>
      <c r="H36" s="1688" t="str">
        <f t="shared" si="2"/>
        <v>PM31</v>
      </c>
      <c r="I36" s="1705"/>
      <c r="J36" s="1705"/>
      <c r="K36" s="1705"/>
      <c r="L36" s="1705"/>
      <c r="M36" s="1705"/>
      <c r="N36" s="1705"/>
      <c r="O36" s="1705"/>
      <c r="P36" s="1705"/>
      <c r="Q36" s="1705"/>
      <c r="R36" s="1705"/>
      <c r="S36" s="1705"/>
      <c r="T36" s="1705"/>
      <c r="U36" s="1705"/>
      <c r="V36" s="1705"/>
      <c r="W36" s="1705"/>
      <c r="X36" s="1705"/>
      <c r="Y36" s="306"/>
      <c r="Z36" s="306"/>
      <c r="AA36" s="306"/>
      <c r="AB36" s="306"/>
      <c r="AC36" s="306"/>
      <c r="AD36" s="1695">
        <v>399780.17314858537</v>
      </c>
      <c r="AE36" s="1695">
        <v>388599.65503160114</v>
      </c>
      <c r="AF36" s="1695">
        <v>383859.02785025211</v>
      </c>
      <c r="AG36" s="1695">
        <v>372649.51255617972</v>
      </c>
      <c r="AH36" s="1695">
        <v>390391.50258458208</v>
      </c>
      <c r="AI36" s="1695">
        <v>398342.00372731214</v>
      </c>
      <c r="AJ36" s="1695">
        <v>389727.59383888042</v>
      </c>
      <c r="AK36" s="1695">
        <v>382092.34762499732</v>
      </c>
      <c r="AL36" s="1695">
        <v>364759.75320367643</v>
      </c>
      <c r="AM36" s="1695">
        <v>370654.83999194443</v>
      </c>
      <c r="AN36" s="1695">
        <v>372198.29846329225</v>
      </c>
      <c r="AO36" s="1695">
        <v>354185.18107783602</v>
      </c>
      <c r="AQ36" s="2714" t="s">
        <v>1902</v>
      </c>
      <c r="AR36" s="2715"/>
      <c r="AS36" s="2715"/>
      <c r="AT36" s="2716"/>
      <c r="AU36" s="305" t="str">
        <f t="shared" si="1"/>
        <v>○</v>
      </c>
      <c r="AV36" s="305">
        <v>2</v>
      </c>
      <c r="AW36" s="305" t="str">
        <f t="shared" si="3"/>
        <v>×</v>
      </c>
      <c r="AX36" s="305">
        <v>3</v>
      </c>
      <c r="AY36" s="305" t="s">
        <v>2134</v>
      </c>
    </row>
    <row r="37" spans="2:51" x14ac:dyDescent="0.15">
      <c r="B37" s="427" t="s">
        <v>1264</v>
      </c>
      <c r="C37" s="422" t="s">
        <v>11</v>
      </c>
      <c r="D37" s="306"/>
      <c r="E37" s="306"/>
      <c r="F37" s="306"/>
      <c r="G37" s="306"/>
      <c r="H37" s="1688" t="str">
        <f t="shared" si="2"/>
        <v>PM32</v>
      </c>
      <c r="I37" s="1705"/>
      <c r="J37" s="1705"/>
      <c r="K37" s="1705"/>
      <c r="L37" s="1705"/>
      <c r="M37" s="1705"/>
      <c r="N37" s="1705"/>
      <c r="O37" s="1705"/>
      <c r="P37" s="1705"/>
      <c r="Q37" s="1705"/>
      <c r="R37" s="1705"/>
      <c r="S37" s="1705"/>
      <c r="T37" s="1705"/>
      <c r="U37" s="1705"/>
      <c r="V37" s="1705"/>
      <c r="W37" s="1705"/>
      <c r="X37" s="1705"/>
      <c r="Y37" s="306"/>
      <c r="Z37" s="306"/>
      <c r="AA37" s="306"/>
      <c r="AB37" s="306"/>
      <c r="AC37" s="306"/>
      <c r="AD37" s="1695">
        <v>264421.1492131229</v>
      </c>
      <c r="AE37" s="1695">
        <v>262481.98161048669</v>
      </c>
      <c r="AF37" s="1695">
        <v>261363.10395239328</v>
      </c>
      <c r="AG37" s="1695">
        <v>250462.83412903157</v>
      </c>
      <c r="AH37" s="1695">
        <v>253058.47955555469</v>
      </c>
      <c r="AI37" s="1695">
        <v>256783.81433925359</v>
      </c>
      <c r="AJ37" s="1695">
        <v>249779.81078827311</v>
      </c>
      <c r="AK37" s="1695">
        <v>249607.26329385123</v>
      </c>
      <c r="AL37" s="1695">
        <v>233806.0398260653</v>
      </c>
      <c r="AM37" s="1695">
        <v>246296.30998016242</v>
      </c>
      <c r="AN37" s="1695">
        <v>235816.95254658669</v>
      </c>
      <c r="AO37" s="1695">
        <v>220960.06552736927</v>
      </c>
      <c r="AQ37" s="2711"/>
      <c r="AR37" s="2713" t="s">
        <v>1903</v>
      </c>
      <c r="AS37" s="2697"/>
      <c r="AT37" s="2698"/>
      <c r="AU37" s="305" t="str">
        <f t="shared" si="1"/>
        <v>×</v>
      </c>
      <c r="AV37" s="305">
        <v>2</v>
      </c>
      <c r="AW37" s="305" t="str">
        <f t="shared" si="3"/>
        <v>○</v>
      </c>
      <c r="AX37" s="305">
        <v>3</v>
      </c>
      <c r="AY37" s="305" t="s">
        <v>2135</v>
      </c>
    </row>
    <row r="38" spans="2:51" x14ac:dyDescent="0.15">
      <c r="B38" s="427" t="s">
        <v>1265</v>
      </c>
      <c r="C38" s="422" t="s">
        <v>12</v>
      </c>
      <c r="D38" s="306"/>
      <c r="E38" s="306"/>
      <c r="F38" s="306"/>
      <c r="G38" s="306"/>
      <c r="H38" s="1688" t="str">
        <f t="shared" si="2"/>
        <v>PM33</v>
      </c>
      <c r="I38" s="1704"/>
      <c r="J38" s="1705"/>
      <c r="K38" s="1705"/>
      <c r="L38" s="1705"/>
      <c r="M38" s="1705"/>
      <c r="N38" s="1705"/>
      <c r="O38" s="1705"/>
      <c r="P38" s="1705"/>
      <c r="Q38" s="1705"/>
      <c r="R38" s="1705"/>
      <c r="S38" s="1705"/>
      <c r="T38" s="1689"/>
      <c r="U38" s="1689"/>
      <c r="V38" s="1689"/>
      <c r="W38" s="1689"/>
      <c r="X38" s="1689"/>
      <c r="Y38" s="306"/>
      <c r="Z38" s="306"/>
      <c r="AA38" s="306"/>
      <c r="AB38" s="306"/>
      <c r="AC38" s="306"/>
      <c r="AD38" s="1695">
        <v>135359.02393546246</v>
      </c>
      <c r="AE38" s="1695">
        <v>126117.67342111449</v>
      </c>
      <c r="AF38" s="1695">
        <v>122495.92389785887</v>
      </c>
      <c r="AG38" s="1695">
        <v>122186.6784271481</v>
      </c>
      <c r="AH38" s="1695">
        <v>137333.02302902739</v>
      </c>
      <c r="AI38" s="1695">
        <v>141558.18938805856</v>
      </c>
      <c r="AJ38" s="1695">
        <v>139947.78305060725</v>
      </c>
      <c r="AK38" s="1695">
        <v>132485.08433114615</v>
      </c>
      <c r="AL38" s="1695">
        <v>130953.71337761119</v>
      </c>
      <c r="AM38" s="1695">
        <v>124358.53001178199</v>
      </c>
      <c r="AN38" s="1695">
        <v>136381.3459167055</v>
      </c>
      <c r="AO38" s="1695">
        <v>133225.11555046675</v>
      </c>
      <c r="AQ38" s="2712"/>
      <c r="AR38" s="2713" t="s">
        <v>1904</v>
      </c>
      <c r="AS38" s="2697"/>
      <c r="AT38" s="2698"/>
      <c r="AU38" s="305" t="str">
        <f t="shared" si="1"/>
        <v>×</v>
      </c>
      <c r="AV38" s="305">
        <v>2</v>
      </c>
      <c r="AW38" s="305" t="str">
        <f t="shared" si="3"/>
        <v>○</v>
      </c>
      <c r="AX38" s="305">
        <v>3</v>
      </c>
      <c r="AY38" s="305" t="s">
        <v>2136</v>
      </c>
    </row>
    <row r="39" spans="2:51" x14ac:dyDescent="0.15">
      <c r="B39" s="427" t="s">
        <v>1266</v>
      </c>
      <c r="C39" s="422" t="s">
        <v>1662</v>
      </c>
      <c r="D39" s="306"/>
      <c r="E39" s="306"/>
      <c r="F39" s="306"/>
      <c r="G39" s="306"/>
      <c r="H39" s="1688" t="str">
        <f t="shared" si="2"/>
        <v>PM34</v>
      </c>
      <c r="I39" s="308"/>
      <c r="J39" s="308"/>
      <c r="K39" s="308"/>
      <c r="L39" s="308"/>
      <c r="M39" s="308"/>
      <c r="N39" s="308"/>
      <c r="O39" s="308"/>
      <c r="P39" s="308"/>
      <c r="Q39" s="308"/>
      <c r="R39" s="308"/>
      <c r="S39" s="308"/>
      <c r="T39" s="1705"/>
      <c r="U39" s="1705"/>
      <c r="V39" s="1705"/>
      <c r="W39" s="1705"/>
      <c r="X39" s="1705"/>
      <c r="Y39" s="306"/>
      <c r="Z39" s="306"/>
      <c r="AA39" s="306"/>
      <c r="AB39" s="306"/>
      <c r="AC39" s="306"/>
      <c r="AD39" s="1695">
        <v>618708.35039505945</v>
      </c>
      <c r="AE39" s="1695">
        <v>610239.97083694907</v>
      </c>
      <c r="AF39" s="1695">
        <v>620330.54649149813</v>
      </c>
      <c r="AG39" s="1695">
        <v>599387.48404220375</v>
      </c>
      <c r="AH39" s="1695">
        <v>619206.13035825989</v>
      </c>
      <c r="AI39" s="1695">
        <v>587132.85833205841</v>
      </c>
      <c r="AJ39" s="1695">
        <v>594036.51747316273</v>
      </c>
      <c r="AK39" s="1695">
        <v>580925.40001274471</v>
      </c>
      <c r="AL39" s="1695">
        <v>584859.59006329486</v>
      </c>
      <c r="AM39" s="1695">
        <v>571582.36977121211</v>
      </c>
      <c r="AN39" s="1695">
        <v>591818.69603349245</v>
      </c>
      <c r="AO39" s="1695">
        <v>596410.7244590784</v>
      </c>
      <c r="AQ39" s="2696" t="s">
        <v>1905</v>
      </c>
      <c r="AR39" s="2697"/>
      <c r="AS39" s="2697"/>
      <c r="AT39" s="2698"/>
      <c r="AU39" s="305" t="str">
        <f t="shared" si="1"/>
        <v>○</v>
      </c>
      <c r="AV39" s="305">
        <v>3</v>
      </c>
      <c r="AW39" s="305" t="str">
        <f t="shared" si="3"/>
        <v>×</v>
      </c>
      <c r="AX39" s="305">
        <v>3</v>
      </c>
      <c r="AY39" s="305" t="s">
        <v>2105</v>
      </c>
    </row>
    <row r="40" spans="2:51" x14ac:dyDescent="0.15">
      <c r="B40" s="427" t="s">
        <v>1267</v>
      </c>
      <c r="C40" s="422" t="s">
        <v>1663</v>
      </c>
      <c r="D40" s="306"/>
      <c r="E40" s="306"/>
      <c r="F40" s="306"/>
      <c r="G40" s="306"/>
      <c r="H40" s="1688" t="str">
        <f t="shared" si="2"/>
        <v>PM35</v>
      </c>
      <c r="I40" s="308"/>
      <c r="J40" s="308"/>
      <c r="K40" s="308"/>
      <c r="L40" s="308"/>
      <c r="M40" s="308"/>
      <c r="N40" s="308"/>
      <c r="O40" s="308"/>
      <c r="P40" s="308"/>
      <c r="Q40" s="308"/>
      <c r="R40" s="308"/>
      <c r="S40" s="308"/>
      <c r="T40" s="1705"/>
      <c r="U40" s="1705"/>
      <c r="V40" s="1705"/>
      <c r="W40" s="1705"/>
      <c r="X40" s="1705"/>
      <c r="Y40" s="306"/>
      <c r="Z40" s="306"/>
      <c r="AA40" s="306"/>
      <c r="AB40" s="306"/>
      <c r="AC40" s="306"/>
      <c r="AD40" s="1695">
        <v>1721083.3556108347</v>
      </c>
      <c r="AE40" s="1695">
        <v>1712741.5801050558</v>
      </c>
      <c r="AF40" s="1695">
        <v>1715843.6965662963</v>
      </c>
      <c r="AG40" s="1695">
        <v>1709480.6892469996</v>
      </c>
      <c r="AH40" s="1695">
        <v>1723089.5090337191</v>
      </c>
      <c r="AI40" s="1695">
        <v>1730003.7985608946</v>
      </c>
      <c r="AJ40" s="1695">
        <v>1758111.8814862706</v>
      </c>
      <c r="AK40" s="1695">
        <v>1737309.9489786592</v>
      </c>
      <c r="AL40" s="1695">
        <v>1711031.1566864806</v>
      </c>
      <c r="AM40" s="1695">
        <v>1706098.240659205</v>
      </c>
      <c r="AN40" s="1695">
        <v>1709338.1225907281</v>
      </c>
      <c r="AO40" s="1695">
        <v>1700096.6627971367</v>
      </c>
      <c r="AQ40" s="2714" t="s">
        <v>1906</v>
      </c>
      <c r="AR40" s="2715"/>
      <c r="AS40" s="2715"/>
      <c r="AT40" s="2716"/>
      <c r="AU40" s="305" t="str">
        <f t="shared" si="1"/>
        <v>○</v>
      </c>
      <c r="AV40" s="305">
        <v>3</v>
      </c>
      <c r="AW40" s="305" t="str">
        <f t="shared" si="3"/>
        <v>×</v>
      </c>
      <c r="AX40" s="305">
        <v>3</v>
      </c>
      <c r="AY40" s="305" t="s">
        <v>2106</v>
      </c>
    </row>
    <row r="41" spans="2:51" x14ac:dyDescent="0.15">
      <c r="B41" s="427" t="s">
        <v>1268</v>
      </c>
      <c r="C41" s="422" t="s">
        <v>13</v>
      </c>
      <c r="D41" s="306"/>
      <c r="E41" s="306"/>
      <c r="F41" s="306"/>
      <c r="G41" s="306"/>
      <c r="H41" s="1688" t="str">
        <f t="shared" si="2"/>
        <v>PM36</v>
      </c>
      <c r="I41" s="308"/>
      <c r="J41" s="308"/>
      <c r="K41" s="308"/>
      <c r="L41" s="308"/>
      <c r="M41" s="308"/>
      <c r="N41" s="308"/>
      <c r="O41" s="308"/>
      <c r="P41" s="308"/>
      <c r="Q41" s="308"/>
      <c r="R41" s="308"/>
      <c r="S41" s="308"/>
      <c r="T41" s="1705"/>
      <c r="U41" s="1705"/>
      <c r="V41" s="1705"/>
      <c r="W41" s="1705"/>
      <c r="X41" s="1705"/>
      <c r="Y41" s="306"/>
      <c r="Z41" s="306"/>
      <c r="AA41" s="306"/>
      <c r="AB41" s="306"/>
      <c r="AC41" s="306"/>
      <c r="AD41" s="1695">
        <v>1522648.222519571</v>
      </c>
      <c r="AE41" s="1695">
        <v>1524000.8550306871</v>
      </c>
      <c r="AF41" s="1695">
        <v>1528398.5335088887</v>
      </c>
      <c r="AG41" s="1695">
        <v>1515576.4394541546</v>
      </c>
      <c r="AH41" s="1695">
        <v>1502643.0481364359</v>
      </c>
      <c r="AI41" s="1695">
        <v>1491086.3754004731</v>
      </c>
      <c r="AJ41" s="1695">
        <v>1490059.3816525636</v>
      </c>
      <c r="AK41" s="1695">
        <v>1477636.1653519443</v>
      </c>
      <c r="AL41" s="1695">
        <v>1457201.4497739593</v>
      </c>
      <c r="AM41" s="1695">
        <v>1478686.8569580046</v>
      </c>
      <c r="AN41" s="1695">
        <v>1493019.9177683771</v>
      </c>
      <c r="AO41" s="1695">
        <v>1489165.2896878247</v>
      </c>
      <c r="AQ41" s="2711"/>
      <c r="AR41" s="2713" t="s">
        <v>1907</v>
      </c>
      <c r="AS41" s="2697"/>
      <c r="AT41" s="2698"/>
      <c r="AU41" s="305" t="str">
        <f t="shared" si="1"/>
        <v>×</v>
      </c>
      <c r="AV41" s="305">
        <v>3</v>
      </c>
      <c r="AW41" s="305" t="str">
        <f t="shared" si="3"/>
        <v>○</v>
      </c>
      <c r="AX41" s="305">
        <v>3</v>
      </c>
      <c r="AY41" s="305" t="s">
        <v>2137</v>
      </c>
    </row>
    <row r="42" spans="2:51" x14ac:dyDescent="0.15">
      <c r="B42" s="427" t="s">
        <v>1269</v>
      </c>
      <c r="C42" s="422" t="s">
        <v>14</v>
      </c>
      <c r="D42" s="306"/>
      <c r="E42" s="306"/>
      <c r="F42" s="306"/>
      <c r="G42" s="306"/>
      <c r="H42" s="1688" t="str">
        <f t="shared" si="2"/>
        <v>PM37</v>
      </c>
      <c r="I42" s="308"/>
      <c r="J42" s="308"/>
      <c r="K42" s="308"/>
      <c r="L42" s="308"/>
      <c r="M42" s="308"/>
      <c r="N42" s="308"/>
      <c r="O42" s="308"/>
      <c r="P42" s="308"/>
      <c r="Q42" s="308"/>
      <c r="R42" s="308"/>
      <c r="S42" s="308"/>
      <c r="T42" s="1705"/>
      <c r="U42" s="1705"/>
      <c r="V42" s="1705"/>
      <c r="W42" s="1705"/>
      <c r="X42" s="1705"/>
      <c r="Y42" s="306"/>
      <c r="Z42" s="306"/>
      <c r="AA42" s="306"/>
      <c r="AB42" s="306"/>
      <c r="AC42" s="306"/>
      <c r="AD42" s="1695">
        <v>198435.13309126371</v>
      </c>
      <c r="AE42" s="1695">
        <v>188740.72507436882</v>
      </c>
      <c r="AF42" s="1695">
        <v>187445.16305740757</v>
      </c>
      <c r="AG42" s="1695">
        <v>193904.24979284522</v>
      </c>
      <c r="AH42" s="1695">
        <v>220446.4608972831</v>
      </c>
      <c r="AI42" s="1695">
        <v>238917.42316042137</v>
      </c>
      <c r="AJ42" s="1695">
        <v>268052.499833707</v>
      </c>
      <c r="AK42" s="1695">
        <v>259673.78362671487</v>
      </c>
      <c r="AL42" s="1695">
        <v>253829.70691252148</v>
      </c>
      <c r="AM42" s="1695">
        <v>227411.38370120039</v>
      </c>
      <c r="AN42" s="1695">
        <v>216318.20482235099</v>
      </c>
      <c r="AO42" s="1695">
        <v>210931.37310931203</v>
      </c>
      <c r="AQ42" s="2712"/>
      <c r="AR42" s="2713" t="s">
        <v>1908</v>
      </c>
      <c r="AS42" s="2697"/>
      <c r="AT42" s="2698"/>
      <c r="AU42" s="305" t="str">
        <f t="shared" si="1"/>
        <v>×</v>
      </c>
      <c r="AV42" s="305">
        <v>3</v>
      </c>
      <c r="AW42" s="305" t="str">
        <f t="shared" si="3"/>
        <v>○</v>
      </c>
      <c r="AX42" s="305">
        <v>3</v>
      </c>
      <c r="AY42" s="305" t="s">
        <v>2138</v>
      </c>
    </row>
    <row r="43" spans="2:51" x14ac:dyDescent="0.15">
      <c r="B43" s="427" t="s">
        <v>1270</v>
      </c>
      <c r="C43" s="422" t="s">
        <v>0</v>
      </c>
      <c r="D43" s="306"/>
      <c r="E43" s="306"/>
      <c r="F43" s="306"/>
      <c r="G43" s="306"/>
      <c r="H43" s="1688" t="str">
        <f t="shared" si="2"/>
        <v>PM38</v>
      </c>
      <c r="I43" s="308"/>
      <c r="J43" s="308"/>
      <c r="K43" s="308"/>
      <c r="L43" s="308"/>
      <c r="M43" s="308"/>
      <c r="N43" s="308"/>
      <c r="O43" s="308"/>
      <c r="P43" s="308"/>
      <c r="Q43" s="308"/>
      <c r="R43" s="308"/>
      <c r="S43" s="308"/>
      <c r="T43" s="1705"/>
      <c r="U43" s="1705"/>
      <c r="V43" s="1705"/>
      <c r="W43" s="1705"/>
      <c r="X43" s="1705"/>
      <c r="Y43" s="306"/>
      <c r="Z43" s="306"/>
      <c r="AA43" s="306"/>
      <c r="AB43" s="306"/>
      <c r="AC43" s="306"/>
      <c r="AD43" s="1695">
        <v>945921.1390921236</v>
      </c>
      <c r="AE43" s="1695">
        <v>912260.44079323485</v>
      </c>
      <c r="AF43" s="1695">
        <v>943099.91509556118</v>
      </c>
      <c r="AG43" s="1695">
        <v>945157.41308942041</v>
      </c>
      <c r="AH43" s="1695">
        <v>1004916.0409004421</v>
      </c>
      <c r="AI43" s="1695">
        <v>1035466.1078130838</v>
      </c>
      <c r="AJ43" s="1695">
        <v>1041577.6309189191</v>
      </c>
      <c r="AK43" s="1695">
        <v>1042442.1066285707</v>
      </c>
      <c r="AL43" s="1695">
        <v>1053772.932408907</v>
      </c>
      <c r="AM43" s="1695">
        <v>1061222.1460779116</v>
      </c>
      <c r="AN43" s="1695">
        <v>1125787.4451136626</v>
      </c>
      <c r="AO43" s="1695">
        <v>1218969.8729464517</v>
      </c>
      <c r="AQ43" s="2696" t="s">
        <v>1909</v>
      </c>
      <c r="AR43" s="2697"/>
      <c r="AS43" s="2697"/>
      <c r="AT43" s="2698"/>
      <c r="AU43" s="305" t="str">
        <f t="shared" si="1"/>
        <v>○</v>
      </c>
      <c r="AV43" s="305">
        <v>3</v>
      </c>
      <c r="AW43" s="305" t="str">
        <f t="shared" si="3"/>
        <v>×</v>
      </c>
      <c r="AX43" s="305">
        <v>3</v>
      </c>
      <c r="AY43" s="305" t="s">
        <v>0</v>
      </c>
    </row>
    <row r="44" spans="2:51" x14ac:dyDescent="0.15">
      <c r="B44" s="427" t="s">
        <v>1271</v>
      </c>
      <c r="C44" s="422" t="s">
        <v>1</v>
      </c>
      <c r="D44" s="306"/>
      <c r="E44" s="306"/>
      <c r="F44" s="306"/>
      <c r="G44" s="306"/>
      <c r="H44" s="1688" t="str">
        <f t="shared" si="2"/>
        <v>PM39</v>
      </c>
      <c r="I44" s="1704"/>
      <c r="J44" s="1705"/>
      <c r="K44" s="1705"/>
      <c r="L44" s="1705"/>
      <c r="M44" s="1705"/>
      <c r="N44" s="1705"/>
      <c r="O44" s="1705"/>
      <c r="P44" s="1705"/>
      <c r="Q44" s="1705"/>
      <c r="R44" s="1705"/>
      <c r="S44" s="1705"/>
      <c r="T44" s="1705"/>
      <c r="U44" s="1705"/>
      <c r="V44" s="1705"/>
      <c r="W44" s="1705"/>
      <c r="X44" s="1705"/>
      <c r="Y44" s="306"/>
      <c r="Z44" s="306"/>
      <c r="AA44" s="306"/>
      <c r="AB44" s="306"/>
      <c r="AC44" s="306"/>
      <c r="AD44" s="1695">
        <v>608984.30532552849</v>
      </c>
      <c r="AE44" s="1695">
        <v>594147.69173295889</v>
      </c>
      <c r="AF44" s="1695">
        <v>572094.54022709839</v>
      </c>
      <c r="AG44" s="1695">
        <v>585705.78873536258</v>
      </c>
      <c r="AH44" s="1695">
        <v>598015.37513810582</v>
      </c>
      <c r="AI44" s="1695">
        <v>600649.46118780319</v>
      </c>
      <c r="AJ44" s="1695">
        <v>613470.64461069601</v>
      </c>
      <c r="AK44" s="1695">
        <v>627600.82098885276</v>
      </c>
      <c r="AL44" s="1695">
        <v>628703.47382790816</v>
      </c>
      <c r="AM44" s="1695">
        <v>754472.21601585706</v>
      </c>
      <c r="AN44" s="1695">
        <v>648017.03135170229</v>
      </c>
      <c r="AO44" s="1695">
        <v>639639.97444230225</v>
      </c>
      <c r="AQ44" s="2696" t="s">
        <v>1910</v>
      </c>
      <c r="AR44" s="2697"/>
      <c r="AS44" s="2697"/>
      <c r="AT44" s="2698"/>
      <c r="AU44" s="305" t="str">
        <f t="shared" si="1"/>
        <v>○</v>
      </c>
      <c r="AV44" s="305">
        <v>3</v>
      </c>
      <c r="AW44" s="305" t="str">
        <f t="shared" si="3"/>
        <v>×</v>
      </c>
      <c r="AX44" s="305">
        <v>3</v>
      </c>
      <c r="AY44" s="305" t="s">
        <v>2139</v>
      </c>
    </row>
    <row r="45" spans="2:51" x14ac:dyDescent="0.15">
      <c r="B45" s="427" t="s">
        <v>1272</v>
      </c>
      <c r="C45" s="422" t="s">
        <v>2</v>
      </c>
      <c r="D45" s="306"/>
      <c r="E45" s="306"/>
      <c r="F45" s="306"/>
      <c r="G45" s="306"/>
      <c r="H45" s="1688" t="str">
        <f t="shared" si="2"/>
        <v>PM40</v>
      </c>
      <c r="I45" s="1705"/>
      <c r="J45" s="1705"/>
      <c r="K45" s="1705"/>
      <c r="L45" s="1705"/>
      <c r="M45" s="1705"/>
      <c r="N45" s="1705"/>
      <c r="O45" s="1705"/>
      <c r="P45" s="1705"/>
      <c r="Q45" s="1705"/>
      <c r="R45" s="1705"/>
      <c r="S45" s="1705"/>
      <c r="T45" s="1705"/>
      <c r="U45" s="1705"/>
      <c r="V45" s="1705"/>
      <c r="W45" s="1705"/>
      <c r="X45" s="1705"/>
      <c r="Y45" s="306"/>
      <c r="Z45" s="306"/>
      <c r="AA45" s="306"/>
      <c r="AB45" s="306"/>
      <c r="AC45" s="306"/>
      <c r="AD45" s="1695">
        <v>482037.08290524525</v>
      </c>
      <c r="AE45" s="1695">
        <v>470882.92251612979</v>
      </c>
      <c r="AF45" s="1695">
        <v>459801.46502646571</v>
      </c>
      <c r="AG45" s="1695">
        <v>467591.69094876695</v>
      </c>
      <c r="AH45" s="1695">
        <v>470441.51792391157</v>
      </c>
      <c r="AI45" s="1695">
        <v>468671.12653016532</v>
      </c>
      <c r="AJ45" s="1695">
        <v>471476.3075991337</v>
      </c>
      <c r="AK45" s="1695">
        <v>473022.24757135159</v>
      </c>
      <c r="AL45" s="1695">
        <v>476879.12922104623</v>
      </c>
      <c r="AM45" s="1695">
        <v>478656.15820491756</v>
      </c>
      <c r="AN45" s="1695">
        <v>484867.9405056134</v>
      </c>
      <c r="AO45" s="1695">
        <v>494754.86729897984</v>
      </c>
      <c r="AQ45" s="2696" t="s">
        <v>1911</v>
      </c>
      <c r="AR45" s="2697"/>
      <c r="AS45" s="2697"/>
      <c r="AT45" s="2698"/>
      <c r="AU45" s="305" t="str">
        <f t="shared" si="1"/>
        <v>○</v>
      </c>
      <c r="AV45" s="305">
        <v>3</v>
      </c>
      <c r="AW45" s="305" t="str">
        <f t="shared" si="3"/>
        <v>×</v>
      </c>
      <c r="AX45" s="305">
        <v>3</v>
      </c>
      <c r="AY45" s="305" t="s">
        <v>2140</v>
      </c>
    </row>
    <row r="46" spans="2:51" x14ac:dyDescent="0.15">
      <c r="B46" s="427" t="s">
        <v>1273</v>
      </c>
      <c r="C46" s="422" t="s">
        <v>3</v>
      </c>
      <c r="D46" s="306"/>
      <c r="E46" s="306"/>
      <c r="F46" s="306"/>
      <c r="G46" s="306"/>
      <c r="H46" s="1688" t="str">
        <f t="shared" si="2"/>
        <v>PM41</v>
      </c>
      <c r="I46" s="1705"/>
      <c r="J46" s="1705"/>
      <c r="K46" s="1705"/>
      <c r="L46" s="1705"/>
      <c r="M46" s="1705"/>
      <c r="N46" s="1705"/>
      <c r="O46" s="1705"/>
      <c r="P46" s="1705"/>
      <c r="Q46" s="1705"/>
      <c r="R46" s="1705"/>
      <c r="S46" s="1705"/>
      <c r="T46" s="1705"/>
      <c r="U46" s="1705"/>
      <c r="V46" s="1705"/>
      <c r="W46" s="1705"/>
      <c r="X46" s="1705"/>
      <c r="Y46" s="306"/>
      <c r="Z46" s="306"/>
      <c r="AA46" s="306"/>
      <c r="AB46" s="306"/>
      <c r="AC46" s="306"/>
      <c r="AD46" s="1695">
        <v>1056141.3348681042</v>
      </c>
      <c r="AE46" s="1695">
        <v>1103986.3752886057</v>
      </c>
      <c r="AF46" s="1695">
        <v>1129158.9688153216</v>
      </c>
      <c r="AG46" s="1695">
        <v>1136468.5666062906</v>
      </c>
      <c r="AH46" s="1695">
        <v>1209559.6261598268</v>
      </c>
      <c r="AI46" s="1695">
        <v>1236469.0416912292</v>
      </c>
      <c r="AJ46" s="1695">
        <v>1237401.7507475263</v>
      </c>
      <c r="AK46" s="1695">
        <v>1254828.8824548684</v>
      </c>
      <c r="AL46" s="1695">
        <v>1292435.9413611135</v>
      </c>
      <c r="AM46" s="1695">
        <v>1300557.442053555</v>
      </c>
      <c r="AN46" s="1695">
        <v>1347533.5714533618</v>
      </c>
      <c r="AO46" s="1695">
        <v>1384760.5747892512</v>
      </c>
      <c r="AQ46" s="2696" t="s">
        <v>1912</v>
      </c>
      <c r="AR46" s="2697"/>
      <c r="AS46" s="2697"/>
      <c r="AT46" s="2698"/>
      <c r="AU46" s="305" t="str">
        <f t="shared" si="1"/>
        <v>○</v>
      </c>
      <c r="AV46" s="305">
        <v>3</v>
      </c>
      <c r="AW46" s="305" t="str">
        <f t="shared" si="3"/>
        <v>×</v>
      </c>
      <c r="AX46" s="305">
        <v>3</v>
      </c>
      <c r="AY46" s="305" t="s">
        <v>3</v>
      </c>
    </row>
    <row r="47" spans="2:51" x14ac:dyDescent="0.15">
      <c r="B47" s="427" t="s">
        <v>1275</v>
      </c>
      <c r="C47" s="421" t="s">
        <v>4</v>
      </c>
      <c r="D47" s="309"/>
      <c r="E47" s="309"/>
      <c r="F47" s="309"/>
      <c r="G47" s="309"/>
      <c r="H47" s="1692" t="str">
        <f t="shared" si="2"/>
        <v>PM42</v>
      </c>
      <c r="I47" s="1706"/>
      <c r="J47" s="1706"/>
      <c r="K47" s="1706"/>
      <c r="L47" s="1706"/>
      <c r="M47" s="1706"/>
      <c r="N47" s="1706"/>
      <c r="O47" s="1706"/>
      <c r="P47" s="1706"/>
      <c r="Q47" s="1706"/>
      <c r="R47" s="1706"/>
      <c r="S47" s="1706"/>
      <c r="T47" s="1706"/>
      <c r="U47" s="1706"/>
      <c r="V47" s="1706"/>
      <c r="W47" s="1706"/>
      <c r="X47" s="1706"/>
      <c r="Y47" s="309"/>
      <c r="Z47" s="309"/>
      <c r="AA47" s="309"/>
      <c r="AB47" s="309"/>
      <c r="AC47" s="309"/>
      <c r="AD47" s="1696">
        <v>685649.96600648563</v>
      </c>
      <c r="AE47" s="1696">
        <v>658449.64613853593</v>
      </c>
      <c r="AF47" s="1696">
        <v>642975.07946939929</v>
      </c>
      <c r="AG47" s="1696">
        <v>630930.52645244752</v>
      </c>
      <c r="AH47" s="1696">
        <v>623740.2600696336</v>
      </c>
      <c r="AI47" s="1696">
        <v>600399.79702132381</v>
      </c>
      <c r="AJ47" s="1696">
        <v>611845.8115345824</v>
      </c>
      <c r="AK47" s="1696">
        <v>600110.18315565924</v>
      </c>
      <c r="AL47" s="1696">
        <v>596934.32108171529</v>
      </c>
      <c r="AM47" s="1696">
        <v>540448.90168093576</v>
      </c>
      <c r="AN47" s="1696">
        <v>586444.25719222287</v>
      </c>
      <c r="AO47" s="1696">
        <v>631256.13702725805</v>
      </c>
      <c r="AQ47" s="2696" t="s">
        <v>1913</v>
      </c>
      <c r="AR47" s="2697"/>
      <c r="AS47" s="2697"/>
      <c r="AT47" s="2698"/>
      <c r="AU47" s="305" t="str">
        <f t="shared" si="1"/>
        <v>○</v>
      </c>
      <c r="AV47" s="305">
        <v>3</v>
      </c>
      <c r="AW47" s="305" t="str">
        <f t="shared" si="3"/>
        <v>×</v>
      </c>
      <c r="AX47" s="305">
        <v>3</v>
      </c>
      <c r="AY47" s="305" t="s">
        <v>4</v>
      </c>
    </row>
    <row r="48" spans="2:51" x14ac:dyDescent="0.15">
      <c r="B48" s="427" t="s">
        <v>1276</v>
      </c>
      <c r="C48" s="888" t="s">
        <v>1088</v>
      </c>
      <c r="D48" s="1060"/>
      <c r="E48" s="1060"/>
      <c r="F48" s="1060"/>
      <c r="G48" s="1060"/>
      <c r="H48" s="1693" t="str">
        <f t="shared" si="2"/>
        <v>PM43</v>
      </c>
      <c r="I48" s="1693"/>
      <c r="J48" s="1691"/>
      <c r="K48" s="1691"/>
      <c r="L48" s="1691"/>
      <c r="M48" s="1691"/>
      <c r="N48" s="1691"/>
      <c r="O48" s="1691"/>
      <c r="P48" s="1691"/>
      <c r="Q48" s="1691"/>
      <c r="R48" s="1691"/>
      <c r="S48" s="1691"/>
      <c r="T48" s="1691"/>
      <c r="U48" s="1691"/>
      <c r="V48" s="1691"/>
      <c r="W48" s="1691"/>
      <c r="X48" s="1691"/>
      <c r="Y48" s="309"/>
      <c r="Z48" s="309"/>
      <c r="AA48" s="309"/>
      <c r="AB48" s="309"/>
      <c r="AC48" s="309"/>
      <c r="AD48" s="1696">
        <v>16544863.067740338</v>
      </c>
      <c r="AE48" s="1696">
        <v>16512410.099858435</v>
      </c>
      <c r="AF48" s="1696">
        <v>16857500.402309131</v>
      </c>
      <c r="AG48" s="1696">
        <v>16830961.579695407</v>
      </c>
      <c r="AH48" s="1696">
        <v>17428864.896028135</v>
      </c>
      <c r="AI48" s="1696">
        <v>17578897.037501588</v>
      </c>
      <c r="AJ48" s="1696">
        <v>17820829.550661381</v>
      </c>
      <c r="AK48" s="1696">
        <v>17982359.260494076</v>
      </c>
      <c r="AL48" s="1696">
        <v>17730423.921223927</v>
      </c>
      <c r="AM48" s="1696">
        <v>17153442.531389911</v>
      </c>
      <c r="AN48" s="1696">
        <v>17374652.41401919</v>
      </c>
      <c r="AO48" s="1696">
        <v>18086780.172458194</v>
      </c>
      <c r="AQ48" s="2696" t="s">
        <v>1914</v>
      </c>
      <c r="AR48" s="2697"/>
      <c r="AS48" s="2697"/>
      <c r="AT48" s="2698"/>
      <c r="AU48" s="305" t="str">
        <f t="shared" si="1"/>
        <v>○</v>
      </c>
      <c r="AV48" s="305">
        <v>3</v>
      </c>
      <c r="AW48" s="305" t="str">
        <f t="shared" si="3"/>
        <v>×</v>
      </c>
      <c r="AX48" s="305">
        <v>3</v>
      </c>
      <c r="AY48" s="305" t="s">
        <v>1088</v>
      </c>
    </row>
    <row r="49" spans="1:51" x14ac:dyDescent="0.15">
      <c r="B49" s="427" t="s">
        <v>1277</v>
      </c>
      <c r="C49" s="1061" t="s">
        <v>1089</v>
      </c>
      <c r="D49" s="1060"/>
      <c r="E49" s="1060"/>
      <c r="F49" s="1060"/>
      <c r="G49" s="1060"/>
      <c r="H49" s="1693" t="str">
        <f t="shared" si="2"/>
        <v>PM44</v>
      </c>
      <c r="I49" s="1707"/>
      <c r="J49" s="1710"/>
      <c r="K49" s="1710"/>
      <c r="L49" s="1710"/>
      <c r="M49" s="1710"/>
      <c r="N49" s="1710"/>
      <c r="O49" s="1710"/>
      <c r="P49" s="1710"/>
      <c r="Q49" s="1710"/>
      <c r="R49" s="1710"/>
      <c r="S49" s="1710"/>
      <c r="T49" s="1710"/>
      <c r="U49" s="1710"/>
      <c r="V49" s="1710"/>
      <c r="W49" s="1710"/>
      <c r="X49" s="1710"/>
      <c r="Y49" s="309"/>
      <c r="Z49" s="309"/>
      <c r="AA49" s="309"/>
      <c r="AB49" s="309"/>
      <c r="AC49" s="309"/>
      <c r="AD49" s="1696">
        <v>204102.77002305703</v>
      </c>
      <c r="AE49" s="1696">
        <v>205518.17235896448</v>
      </c>
      <c r="AF49" s="1696">
        <v>228042.6120510831</v>
      </c>
      <c r="AG49" s="1696">
        <v>296726.84142183722</v>
      </c>
      <c r="AH49" s="1696">
        <v>299895.79348463949</v>
      </c>
      <c r="AI49" s="1696">
        <v>263887.63172024314</v>
      </c>
      <c r="AJ49" s="1696">
        <v>293429.53040651028</v>
      </c>
      <c r="AK49" s="1696">
        <v>317611.26070007076</v>
      </c>
      <c r="AL49" s="1696">
        <v>311579.84311408264</v>
      </c>
      <c r="AM49" s="1696">
        <v>303380.2709710449</v>
      </c>
      <c r="AN49" s="1696">
        <v>358837.37843274703</v>
      </c>
      <c r="AO49" s="1696">
        <v>640683.39411659644</v>
      </c>
      <c r="AQ49" s="2696" t="s">
        <v>1915</v>
      </c>
      <c r="AR49" s="2697"/>
      <c r="AS49" s="2697"/>
      <c r="AT49" s="2698"/>
      <c r="AU49" s="305" t="str">
        <f t="shared" si="1"/>
        <v>○</v>
      </c>
      <c r="AV49" s="305">
        <v>3</v>
      </c>
      <c r="AW49" s="305" t="str">
        <f t="shared" si="3"/>
        <v>×</v>
      </c>
      <c r="AX49" s="305">
        <v>3</v>
      </c>
      <c r="AY49" s="305" t="s">
        <v>2141</v>
      </c>
    </row>
    <row r="50" spans="1:51" ht="12.75" thickBot="1" x14ac:dyDescent="0.2">
      <c r="B50" s="427" t="s">
        <v>1278</v>
      </c>
      <c r="C50" s="1063" t="s">
        <v>1090</v>
      </c>
      <c r="D50" s="415"/>
      <c r="E50" s="415"/>
      <c r="F50" s="415"/>
      <c r="G50" s="415"/>
      <c r="H50" s="1687" t="str">
        <f t="shared" si="2"/>
        <v>PM45</v>
      </c>
      <c r="I50" s="1708"/>
      <c r="J50" s="1711"/>
      <c r="K50" s="1711"/>
      <c r="L50" s="1711"/>
      <c r="M50" s="1711"/>
      <c r="N50" s="1711"/>
      <c r="O50" s="1711"/>
      <c r="P50" s="1711"/>
      <c r="Q50" s="1711"/>
      <c r="R50" s="1711"/>
      <c r="S50" s="1711"/>
      <c r="T50" s="1711"/>
      <c r="U50" s="1711"/>
      <c r="V50" s="1711"/>
      <c r="W50" s="1711"/>
      <c r="X50" s="1711"/>
      <c r="Y50" s="416"/>
      <c r="Z50" s="416"/>
      <c r="AA50" s="416"/>
      <c r="AB50" s="416"/>
      <c r="AC50" s="416"/>
      <c r="AD50" s="1697">
        <v>116589.41144286582</v>
      </c>
      <c r="AE50" s="1697">
        <v>113853.60275121729</v>
      </c>
      <c r="AF50" s="1697">
        <v>121650.59951307674</v>
      </c>
      <c r="AG50" s="1697">
        <v>178216.27963745187</v>
      </c>
      <c r="AH50" s="1697">
        <v>213008.77596200746</v>
      </c>
      <c r="AI50" s="1697">
        <v>204030.45824268978</v>
      </c>
      <c r="AJ50" s="1697">
        <v>232863.65769327423</v>
      </c>
      <c r="AK50" s="1697">
        <v>233021.14842489923</v>
      </c>
      <c r="AL50" s="1697">
        <v>246114.16303485009</v>
      </c>
      <c r="AM50" s="1697">
        <v>249528.9406487174</v>
      </c>
      <c r="AN50" s="1697">
        <v>253335.17090027593</v>
      </c>
      <c r="AO50" s="1697">
        <v>324673.90160979395</v>
      </c>
      <c r="AQ50" s="2696" t="s">
        <v>1916</v>
      </c>
      <c r="AR50" s="2697"/>
      <c r="AS50" s="2697"/>
      <c r="AT50" s="2698"/>
      <c r="AU50" s="305" t="str">
        <f t="shared" si="1"/>
        <v>○</v>
      </c>
      <c r="AV50" s="305">
        <v>3</v>
      </c>
      <c r="AW50" s="305" t="str">
        <f t="shared" si="3"/>
        <v>×</v>
      </c>
      <c r="AX50" s="305">
        <v>3</v>
      </c>
      <c r="AY50" s="305" t="s">
        <v>2142</v>
      </c>
    </row>
    <row r="51" spans="1:51" ht="24.75" thickBot="1" x14ac:dyDescent="0.2">
      <c r="B51" s="1062" t="s">
        <v>1144</v>
      </c>
      <c r="C51" s="1064" t="s">
        <v>1092</v>
      </c>
      <c r="D51" s="426"/>
      <c r="E51" s="426"/>
      <c r="F51" s="426"/>
      <c r="G51" s="426"/>
      <c r="H51" s="1694" t="str">
        <f t="shared" si="2"/>
        <v>PM46</v>
      </c>
      <c r="I51" s="1709"/>
      <c r="J51" s="1712"/>
      <c r="K51" s="1712"/>
      <c r="L51" s="1712"/>
      <c r="M51" s="1712"/>
      <c r="N51" s="1712"/>
      <c r="O51" s="1712"/>
      <c r="P51" s="1712"/>
      <c r="Q51" s="1712"/>
      <c r="R51" s="1712"/>
      <c r="S51" s="1712"/>
      <c r="T51" s="1712"/>
      <c r="U51" s="1712"/>
      <c r="V51" s="1712"/>
      <c r="W51" s="1713"/>
      <c r="X51" s="1713"/>
      <c r="Y51" s="430"/>
      <c r="Z51" s="430"/>
      <c r="AA51" s="430"/>
      <c r="AB51" s="430"/>
      <c r="AC51" s="430"/>
      <c r="AD51" s="1698">
        <v>16632376.426320529</v>
      </c>
      <c r="AE51" s="1698">
        <v>16604074.669466181</v>
      </c>
      <c r="AF51" s="1698">
        <v>16963892.414847139</v>
      </c>
      <c r="AG51" s="1698">
        <v>16949472.141479794</v>
      </c>
      <c r="AH51" s="1698">
        <v>17515751.913550768</v>
      </c>
      <c r="AI51" s="1698">
        <v>17638754.210979145</v>
      </c>
      <c r="AJ51" s="1699">
        <v>17881395.423374616</v>
      </c>
      <c r="AK51" s="1699">
        <v>18066949.372769244</v>
      </c>
      <c r="AL51" s="1699">
        <v>17795889.60130316</v>
      </c>
      <c r="AM51" s="1699">
        <v>17207293.86171224</v>
      </c>
      <c r="AN51" s="1699">
        <v>17480154.621551663</v>
      </c>
      <c r="AO51" s="1699">
        <v>18402789.664964996</v>
      </c>
      <c r="AQ51" s="2696" t="s">
        <v>1917</v>
      </c>
      <c r="AR51" s="2697"/>
      <c r="AS51" s="2697"/>
      <c r="AT51" s="2698"/>
      <c r="AU51" s="305" t="e">
        <f t="shared" si="1"/>
        <v>#VALUE!</v>
      </c>
      <c r="AV51" s="305">
        <v>2</v>
      </c>
      <c r="AW51" s="305" t="e">
        <f t="shared" si="3"/>
        <v>#VALUE!</v>
      </c>
      <c r="AX51" s="305">
        <v>3</v>
      </c>
    </row>
    <row r="52" spans="1:51" x14ac:dyDescent="0.15">
      <c r="A52" s="1439"/>
      <c r="B52" s="427" t="s">
        <v>1145</v>
      </c>
      <c r="C52" s="429" t="s">
        <v>2046</v>
      </c>
      <c r="D52" s="307"/>
      <c r="E52" s="307"/>
      <c r="F52" s="307"/>
      <c r="G52" s="307"/>
      <c r="H52" s="307" t="str">
        <f t="shared" si="2"/>
        <v>PM47</v>
      </c>
      <c r="I52" s="307"/>
      <c r="J52" s="307"/>
      <c r="K52" s="307"/>
      <c r="L52" s="307"/>
      <c r="M52" s="307"/>
      <c r="N52" s="307"/>
      <c r="O52" s="307"/>
      <c r="P52" s="307"/>
      <c r="Q52" s="307"/>
      <c r="R52" s="307"/>
      <c r="S52" s="307"/>
      <c r="T52" s="307"/>
      <c r="U52" s="307"/>
      <c r="V52" s="307"/>
      <c r="W52" s="307"/>
      <c r="X52" s="307"/>
      <c r="Y52" s="307"/>
      <c r="Z52" s="307"/>
      <c r="AA52" s="307"/>
      <c r="AB52" s="307"/>
      <c r="AC52" s="307"/>
      <c r="AD52" s="307">
        <f t="shared" ref="AD52:AN52" si="4">AD6</f>
        <v>135131.2828164729</v>
      </c>
      <c r="AE52" s="307">
        <f t="shared" si="4"/>
        <v>138663.23804400209</v>
      </c>
      <c r="AF52" s="307">
        <f t="shared" si="4"/>
        <v>129653.28608138071</v>
      </c>
      <c r="AG52" s="307">
        <f t="shared" si="4"/>
        <v>127084.37905129741</v>
      </c>
      <c r="AH52" s="1438">
        <f t="shared" si="4"/>
        <v>140245.56431724792</v>
      </c>
      <c r="AI52" s="1438">
        <f t="shared" si="4"/>
        <v>149001.58333617618</v>
      </c>
      <c r="AJ52" s="860">
        <f t="shared" si="4"/>
        <v>148919.75900886906</v>
      </c>
      <c r="AK52" s="860">
        <f t="shared" si="4"/>
        <v>132790.1071244973</v>
      </c>
      <c r="AL52" s="860">
        <f t="shared" si="4"/>
        <v>125850.06044216722</v>
      </c>
      <c r="AM52" s="860">
        <f t="shared" si="4"/>
        <v>120029.72264899182</v>
      </c>
      <c r="AN52" s="860">
        <f t="shared" si="4"/>
        <v>121930.04778490559</v>
      </c>
      <c r="AO52" s="860">
        <f t="shared" ref="AO52" si="5">AO6</f>
        <v>132547.28962763105</v>
      </c>
      <c r="AQ52" s="2696" t="s">
        <v>1918</v>
      </c>
      <c r="AR52" s="2697"/>
      <c r="AS52" s="2697"/>
      <c r="AT52" s="2698"/>
    </row>
    <row r="53" spans="1:51" x14ac:dyDescent="0.15">
      <c r="A53" s="1439"/>
      <c r="B53" s="1062" t="s">
        <v>1146</v>
      </c>
      <c r="C53" s="429" t="s">
        <v>2047</v>
      </c>
      <c r="D53" s="307"/>
      <c r="E53" s="307"/>
      <c r="F53" s="307"/>
      <c r="G53" s="307"/>
      <c r="H53" s="307" t="str">
        <f t="shared" si="2"/>
        <v>PM48</v>
      </c>
      <c r="I53" s="307"/>
      <c r="J53" s="307"/>
      <c r="K53" s="307"/>
      <c r="L53" s="307"/>
      <c r="M53" s="307"/>
      <c r="N53" s="307"/>
      <c r="O53" s="307"/>
      <c r="P53" s="307"/>
      <c r="Q53" s="307"/>
      <c r="R53" s="307"/>
      <c r="S53" s="307"/>
      <c r="T53" s="307"/>
      <c r="U53" s="307"/>
      <c r="V53" s="307"/>
      <c r="W53" s="307"/>
      <c r="X53" s="307"/>
      <c r="Y53" s="307"/>
      <c r="Z53" s="307"/>
      <c r="AA53" s="307"/>
      <c r="AB53" s="307"/>
      <c r="AC53" s="307"/>
      <c r="AD53" s="307">
        <f t="shared" ref="AD53:AN53" si="6">(AD10+AD11+AD30)</f>
        <v>6824308.4295137674</v>
      </c>
      <c r="AE53" s="307">
        <f t="shared" si="6"/>
        <v>6836945.630769291</v>
      </c>
      <c r="AF53" s="307">
        <f t="shared" si="6"/>
        <v>7153805.8016740186</v>
      </c>
      <c r="AG53" s="307">
        <f t="shared" si="6"/>
        <v>7054457.4606627841</v>
      </c>
      <c r="AH53" s="1438">
        <f t="shared" si="6"/>
        <v>7377185.1249292018</v>
      </c>
      <c r="AI53" s="1439">
        <f t="shared" si="6"/>
        <v>7450566.6602073908</v>
      </c>
      <c r="AJ53" s="305">
        <f t="shared" si="6"/>
        <v>7520350.9460140597</v>
      </c>
      <c r="AK53" s="305">
        <f t="shared" si="6"/>
        <v>7723402.0581200402</v>
      </c>
      <c r="AL53" s="305">
        <f t="shared" si="6"/>
        <v>7513890.2973851133</v>
      </c>
      <c r="AM53" s="305">
        <f t="shared" si="6"/>
        <v>7488561.888418287</v>
      </c>
      <c r="AN53" s="305">
        <f t="shared" si="6"/>
        <v>7494188.8726613997</v>
      </c>
      <c r="AO53" s="305">
        <f t="shared" ref="AO53" si="7">(AO10+AO11+AO30)</f>
        <v>7765669.9101066533</v>
      </c>
      <c r="AQ53" s="2696" t="s">
        <v>1919</v>
      </c>
      <c r="AR53" s="2697"/>
      <c r="AS53" s="2697"/>
      <c r="AT53" s="2698"/>
    </row>
    <row r="54" spans="1:51" ht="12.75" thickBot="1" x14ac:dyDescent="0.2">
      <c r="A54" s="1439"/>
      <c r="B54" s="427" t="s">
        <v>1147</v>
      </c>
      <c r="C54" s="429" t="s">
        <v>2048</v>
      </c>
      <c r="D54" s="307"/>
      <c r="E54" s="307"/>
      <c r="F54" s="307"/>
      <c r="G54" s="307"/>
      <c r="H54" s="307" t="str">
        <f t="shared" si="2"/>
        <v>PM49</v>
      </c>
      <c r="I54" s="307"/>
      <c r="J54" s="307"/>
      <c r="K54" s="307"/>
      <c r="L54" s="307"/>
      <c r="M54" s="307"/>
      <c r="N54" s="307"/>
      <c r="O54" s="307"/>
      <c r="P54" s="307"/>
      <c r="Q54" s="307"/>
      <c r="R54" s="307"/>
      <c r="S54" s="307"/>
      <c r="T54" s="307"/>
      <c r="U54" s="307"/>
      <c r="V54" s="307"/>
      <c r="W54" s="307"/>
      <c r="X54" s="307"/>
      <c r="Y54" s="307"/>
      <c r="Z54" s="307"/>
      <c r="AA54" s="307"/>
      <c r="AB54" s="307"/>
      <c r="AC54" s="307"/>
      <c r="AD54" s="307">
        <f t="shared" ref="AD54:AN54" si="8">SUM(AD27,AD31,AD34:AD36,AD39:AD40,AD43:AD47)</f>
        <v>9585423.3554100972</v>
      </c>
      <c r="AE54" s="307">
        <f t="shared" si="8"/>
        <v>9536801.2310451437</v>
      </c>
      <c r="AF54" s="307">
        <f t="shared" si="8"/>
        <v>9574041.3145537321</v>
      </c>
      <c r="AG54" s="307">
        <f t="shared" si="8"/>
        <v>9649419.7399813272</v>
      </c>
      <c r="AH54" s="1438">
        <f t="shared" si="8"/>
        <v>9911434.2067816816</v>
      </c>
      <c r="AI54" s="1439">
        <f t="shared" si="8"/>
        <v>9979328.7939580176</v>
      </c>
      <c r="AJ54" s="305">
        <f t="shared" si="8"/>
        <v>10151558.845638454</v>
      </c>
      <c r="AK54" s="305">
        <f t="shared" si="8"/>
        <v>10126167.095249541</v>
      </c>
      <c r="AL54" s="305">
        <f t="shared" si="8"/>
        <v>10090683.563396642</v>
      </c>
      <c r="AM54" s="305">
        <f t="shared" si="8"/>
        <v>9544850.9203226324</v>
      </c>
      <c r="AN54" s="305">
        <f t="shared" si="8"/>
        <v>9758533.4935728814</v>
      </c>
      <c r="AO54" s="305">
        <f t="shared" ref="AO54" si="9">SUM(AO27,AO31,AO34:AO36,AO39:AO40,AO43:AO47)</f>
        <v>10188562.972723907</v>
      </c>
      <c r="AQ54" s="2699" t="s">
        <v>1920</v>
      </c>
      <c r="AR54" s="2700"/>
      <c r="AS54" s="2700"/>
      <c r="AT54" s="2701"/>
    </row>
    <row r="55" spans="1:51" x14ac:dyDescent="0.15">
      <c r="A55" s="1439"/>
      <c r="B55" s="380" t="s">
        <v>1867</v>
      </c>
      <c r="C55" s="429"/>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1438"/>
      <c r="AI55" s="1439"/>
    </row>
    <row r="56" spans="1:51" x14ac:dyDescent="0.15">
      <c r="A56" s="1439"/>
      <c r="B56" s="427" t="s">
        <v>1868</v>
      </c>
      <c r="C56" s="712" t="s">
        <v>1869</v>
      </c>
      <c r="D56" s="690"/>
      <c r="E56" s="690"/>
      <c r="F56" s="690"/>
      <c r="G56" s="690"/>
      <c r="H56" s="2488" t="str">
        <f>B$55&amp;B56</f>
        <v>RPM01</v>
      </c>
      <c r="I56" s="690"/>
      <c r="J56" s="690"/>
      <c r="K56" s="690"/>
      <c r="L56" s="690"/>
      <c r="M56" s="690"/>
      <c r="N56" s="690"/>
      <c r="O56" s="1834"/>
      <c r="P56" s="1834"/>
      <c r="Q56" s="1834"/>
      <c r="R56" s="1834"/>
      <c r="S56" s="1834"/>
      <c r="T56" s="1834"/>
      <c r="U56" s="1834"/>
      <c r="V56" s="1834"/>
      <c r="W56" s="1834"/>
      <c r="X56" s="1834"/>
      <c r="Y56" s="1830"/>
      <c r="Z56" s="1830"/>
      <c r="AA56" s="1830"/>
      <c r="AB56" s="1830"/>
      <c r="AC56" s="1830"/>
      <c r="AD56" s="1835">
        <f>AD6/AD$51*100</f>
        <v>0.81245926230138299</v>
      </c>
      <c r="AE56" s="1835">
        <f t="shared" ref="AE56:AM56" si="10">AE6/AE$51*100</f>
        <v>0.83511572191972139</v>
      </c>
      <c r="AF56" s="1835">
        <f t="shared" si="10"/>
        <v>0.76428972143153628</v>
      </c>
      <c r="AG56" s="1835">
        <f t="shared" si="10"/>
        <v>0.74978369822083524</v>
      </c>
      <c r="AH56" s="1835">
        <f t="shared" si="10"/>
        <v>0.80068252284818731</v>
      </c>
      <c r="AI56" s="1835">
        <f t="shared" si="10"/>
        <v>0.84473983567065614</v>
      </c>
      <c r="AJ56" s="1835">
        <f t="shared" si="10"/>
        <v>0.8328195618010924</v>
      </c>
      <c r="AK56" s="1835">
        <f t="shared" si="10"/>
        <v>0.73498909187535766</v>
      </c>
      <c r="AL56" s="1835">
        <f t="shared" si="10"/>
        <v>0.70718611579244373</v>
      </c>
      <c r="AM56" s="1835">
        <f t="shared" si="10"/>
        <v>0.69755141984335289</v>
      </c>
      <c r="AN56" s="1835">
        <f>AN6/AN$51*100</f>
        <v>0.69753414900904465</v>
      </c>
      <c r="AO56" s="1835">
        <f t="shared" ref="AO56" si="11">AO6/AO$51*100</f>
        <v>0.7202565048057521</v>
      </c>
    </row>
    <row r="57" spans="1:51" x14ac:dyDescent="0.15">
      <c r="A57" s="1439"/>
      <c r="B57" s="427" t="s">
        <v>445</v>
      </c>
      <c r="C57" s="713" t="s">
        <v>1870</v>
      </c>
      <c r="D57" s="693"/>
      <c r="E57" s="693"/>
      <c r="F57" s="693"/>
      <c r="G57" s="693"/>
      <c r="H57" s="2488" t="str">
        <f>B$55&amp;B57</f>
        <v>RPM02</v>
      </c>
      <c r="I57" s="693"/>
      <c r="J57" s="693"/>
      <c r="K57" s="693"/>
      <c r="L57" s="693"/>
      <c r="M57" s="693"/>
      <c r="N57" s="693"/>
      <c r="O57" s="1834"/>
      <c r="P57" s="1834"/>
      <c r="Q57" s="1834"/>
      <c r="R57" s="1834"/>
      <c r="S57" s="1834"/>
      <c r="T57" s="1834"/>
      <c r="U57" s="1834"/>
      <c r="V57" s="1834"/>
      <c r="W57" s="1834"/>
      <c r="X57" s="1834"/>
      <c r="Y57" s="1830"/>
      <c r="Z57" s="1830"/>
      <c r="AA57" s="1830"/>
      <c r="AB57" s="1830"/>
      <c r="AC57" s="1830"/>
      <c r="AD57" s="1835">
        <f>(AD10+AD11+AD30)/AD$51*100</f>
        <v>41.030266839766711</v>
      </c>
      <c r="AE57" s="1835">
        <f t="shared" ref="AE57:AM57" si="12">(AE10+AE11+AE30)/AE$51*100</f>
        <v>41.176312241849836</v>
      </c>
      <c r="AF57" s="1835">
        <f t="shared" si="12"/>
        <v>42.170780306369217</v>
      </c>
      <c r="AG57" s="1835">
        <f t="shared" si="12"/>
        <v>41.620514207039406</v>
      </c>
      <c r="AH57" s="1835">
        <f t="shared" si="12"/>
        <v>42.117433275713196</v>
      </c>
      <c r="AI57" s="1835">
        <f t="shared" si="12"/>
        <v>42.239755546737115</v>
      </c>
      <c r="AJ57" s="1835">
        <f t="shared" si="12"/>
        <v>42.056846056787236</v>
      </c>
      <c r="AK57" s="1835">
        <f t="shared" si="12"/>
        <v>42.748788955820395</v>
      </c>
      <c r="AL57" s="1835">
        <f t="shared" si="12"/>
        <v>42.222616939784146</v>
      </c>
      <c r="AM57" s="1835">
        <f t="shared" si="12"/>
        <v>43.51969547681756</v>
      </c>
      <c r="AN57" s="1835">
        <f>(AN10+AN11+AN30)/AN$51*100</f>
        <v>42.872554819518882</v>
      </c>
      <c r="AO57" s="1835">
        <f t="shared" ref="AO57" si="13">(AO10+AO11+AO30)/AO$51*100</f>
        <v>42.198329989560442</v>
      </c>
    </row>
    <row r="58" spans="1:51" x14ac:dyDescent="0.15">
      <c r="A58" s="1439"/>
      <c r="B58" s="427" t="s">
        <v>446</v>
      </c>
      <c r="C58" s="714" t="s">
        <v>1871</v>
      </c>
      <c r="D58" s="698"/>
      <c r="E58" s="698"/>
      <c r="F58" s="698"/>
      <c r="G58" s="698"/>
      <c r="H58" s="2488" t="str">
        <f>B$55&amp;B58</f>
        <v>RPM03</v>
      </c>
      <c r="I58" s="698"/>
      <c r="J58" s="698"/>
      <c r="K58" s="698"/>
      <c r="L58" s="698"/>
      <c r="M58" s="698"/>
      <c r="N58" s="698"/>
      <c r="O58" s="1834"/>
      <c r="P58" s="1834"/>
      <c r="Q58" s="1834"/>
      <c r="R58" s="1834"/>
      <c r="S58" s="1834"/>
      <c r="T58" s="1834"/>
      <c r="U58" s="1834"/>
      <c r="V58" s="1834"/>
      <c r="W58" s="1834"/>
      <c r="X58" s="1834"/>
      <c r="Y58" s="1830"/>
      <c r="Z58" s="1830"/>
      <c r="AA58" s="1830"/>
      <c r="AB58" s="1830"/>
      <c r="AC58" s="1830"/>
      <c r="AD58" s="1835">
        <f>SUM(AD27,AD31,AD34:AD36,AD39:AD40,AD43:AD47)/AD$51*100</f>
        <v>57.63111121175254</v>
      </c>
      <c r="AE58" s="1835">
        <f t="shared" ref="AE58:AM58" si="14">SUM(AE27,AE31,AE34:AE36,AE39:AE40,AE43:AE47)/AE$51*100</f>
        <v>57.436511343704709</v>
      </c>
      <c r="AF58" s="1835">
        <f t="shared" si="14"/>
        <v>56.43776251595618</v>
      </c>
      <c r="AG58" s="1835">
        <f t="shared" si="14"/>
        <v>56.930502964553519</v>
      </c>
      <c r="AH58" s="1835">
        <f t="shared" si="14"/>
        <v>56.585833458361932</v>
      </c>
      <c r="AI58" s="1835">
        <f t="shared" si="14"/>
        <v>56.576154271407894</v>
      </c>
      <c r="AJ58" s="1835">
        <f t="shared" si="14"/>
        <v>56.771625509541082</v>
      </c>
      <c r="AK58" s="1835">
        <f t="shared" si="14"/>
        <v>56.048018325173587</v>
      </c>
      <c r="AL58" s="1835">
        <f t="shared" si="14"/>
        <v>56.702327275944221</v>
      </c>
      <c r="AM58" s="1835">
        <f t="shared" si="14"/>
        <v>55.469796686396897</v>
      </c>
      <c r="AN58" s="1835">
        <f>SUM(AN27,AN31,AN34:AN36,AN39:AN40,AN43:AN47)/AN$51*100</f>
        <v>55.826356830627653</v>
      </c>
      <c r="AO58" s="1835">
        <f t="shared" ref="AO58" si="15">SUM(AO27,AO31,AO34:AO36,AO39:AO40,AO43:AO47)/AO$51*100</f>
        <v>55.364230957444285</v>
      </c>
    </row>
    <row r="59" spans="1:51" x14ac:dyDescent="0.15">
      <c r="A59" s="1439"/>
      <c r="B59" s="1062"/>
      <c r="C59" s="429"/>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1438"/>
      <c r="AI59" s="1439"/>
    </row>
    <row r="60" spans="1:51" x14ac:dyDescent="0.15">
      <c r="A60" s="1439"/>
      <c r="B60" s="1062"/>
      <c r="C60" s="429"/>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1438"/>
      <c r="AI60" s="1439"/>
    </row>
    <row r="61" spans="1:51" x14ac:dyDescent="0.15">
      <c r="A61" s="1439"/>
      <c r="B61" s="1062"/>
      <c r="C61" s="429"/>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1438"/>
      <c r="AI61" s="1439"/>
    </row>
    <row r="62" spans="1:51" x14ac:dyDescent="0.15">
      <c r="A62" s="1439"/>
      <c r="B62" s="425"/>
      <c r="C62" s="429"/>
      <c r="D62" s="425"/>
      <c r="E62" s="425"/>
      <c r="F62" s="425"/>
      <c r="G62" s="425"/>
      <c r="H62" s="425"/>
      <c r="I62" s="307"/>
      <c r="J62" s="307"/>
      <c r="K62" s="307"/>
      <c r="L62" s="307"/>
      <c r="M62" s="307"/>
      <c r="N62" s="307"/>
      <c r="O62" s="307"/>
      <c r="P62" s="307"/>
      <c r="Q62" s="307"/>
      <c r="R62" s="307"/>
      <c r="S62" s="307"/>
      <c r="T62" s="307"/>
      <c r="U62" s="307"/>
      <c r="V62" s="307"/>
      <c r="W62" s="645"/>
      <c r="X62" s="644"/>
      <c r="Y62" s="644"/>
      <c r="Z62" s="644"/>
      <c r="AA62" s="644"/>
      <c r="AB62" s="644"/>
      <c r="AC62" s="644"/>
      <c r="AD62" s="644"/>
      <c r="AE62" s="1439"/>
      <c r="AF62" s="1439"/>
      <c r="AG62" s="1439"/>
      <c r="AH62" s="1439"/>
      <c r="AI62" s="1439"/>
    </row>
    <row r="64" spans="1:51" x14ac:dyDescent="0.15">
      <c r="B64" s="424" t="s">
        <v>265</v>
      </c>
      <c r="C64" s="1067" t="s">
        <v>1093</v>
      </c>
      <c r="L64" s="1041"/>
    </row>
    <row r="65" spans="2:41" x14ac:dyDescent="0.15">
      <c r="B65" s="427" t="s">
        <v>443</v>
      </c>
      <c r="C65" s="1058" t="s">
        <v>779</v>
      </c>
      <c r="D65" s="400"/>
      <c r="E65" s="400"/>
      <c r="F65" s="400"/>
      <c r="G65" s="400"/>
      <c r="H65" s="1714" t="str">
        <f t="shared" ref="H65:H114" si="16">B$64&amp;B65</f>
        <v>PJ01</v>
      </c>
      <c r="I65" s="400"/>
      <c r="J65" s="400"/>
      <c r="K65" s="400"/>
      <c r="L65" s="2360"/>
      <c r="M65" s="2360"/>
      <c r="N65" s="2360"/>
      <c r="O65" s="2360"/>
      <c r="P65" s="2360"/>
      <c r="Q65" s="2360"/>
      <c r="R65" s="2360"/>
      <c r="S65" s="2360"/>
      <c r="T65" s="1720"/>
      <c r="U65" s="1720"/>
      <c r="V65" s="1720"/>
      <c r="W65" s="1720"/>
      <c r="X65" s="1720"/>
      <c r="Y65" s="400"/>
      <c r="Z65" s="400"/>
      <c r="AA65" s="400"/>
      <c r="AB65" s="400"/>
      <c r="AC65" s="400"/>
      <c r="AD65" s="1726">
        <v>155828.28929555189</v>
      </c>
      <c r="AE65" s="1726">
        <v>153645.43414053807</v>
      </c>
      <c r="AF65" s="1726">
        <v>148793.37595043104</v>
      </c>
      <c r="AG65" s="1726">
        <v>144201.69137975507</v>
      </c>
      <c r="AH65" s="1726">
        <v>138118.60601151187</v>
      </c>
      <c r="AI65" s="1726">
        <v>121752.98298053582</v>
      </c>
      <c r="AJ65" s="1726">
        <v>118079.12639087213</v>
      </c>
      <c r="AK65" s="1726">
        <v>110666.75909180482</v>
      </c>
      <c r="AL65" s="1726">
        <v>108432.72545406564</v>
      </c>
      <c r="AM65" s="1726">
        <v>98172.279063051494</v>
      </c>
      <c r="AN65" s="1726">
        <v>112420.8971364215</v>
      </c>
      <c r="AO65" s="1726">
        <v>123174.48393122962</v>
      </c>
    </row>
    <row r="66" spans="2:41" x14ac:dyDescent="0.15">
      <c r="B66" s="427" t="s">
        <v>445</v>
      </c>
      <c r="C66" s="422" t="s">
        <v>780</v>
      </c>
      <c r="D66" s="381"/>
      <c r="E66" s="381"/>
      <c r="F66" s="381"/>
      <c r="G66" s="381"/>
      <c r="H66" s="1715" t="str">
        <f t="shared" si="16"/>
        <v>PJ02</v>
      </c>
      <c r="I66" s="381"/>
      <c r="J66" s="381"/>
      <c r="K66" s="381"/>
      <c r="L66" s="2361"/>
      <c r="M66" s="2361"/>
      <c r="N66" s="2361"/>
      <c r="O66" s="2361"/>
      <c r="P66" s="2361"/>
      <c r="Q66" s="2361"/>
      <c r="R66" s="2361"/>
      <c r="S66" s="2361"/>
      <c r="T66" s="1721"/>
      <c r="U66" s="1721"/>
      <c r="V66" s="1721"/>
      <c r="W66" s="1721"/>
      <c r="X66" s="1721"/>
      <c r="Y66" s="381"/>
      <c r="Z66" s="381"/>
      <c r="AA66" s="381"/>
      <c r="AB66" s="381"/>
      <c r="AC66" s="381"/>
      <c r="AD66" s="1727">
        <v>114608.46519659301</v>
      </c>
      <c r="AE66" s="1727">
        <v>105533.094675129</v>
      </c>
      <c r="AF66" s="1727">
        <v>107312.37054844116</v>
      </c>
      <c r="AG66" s="1727">
        <v>103984.94277840143</v>
      </c>
      <c r="AH66" s="1727">
        <v>95700.516725438982</v>
      </c>
      <c r="AI66" s="1727">
        <v>85673.304884915473</v>
      </c>
      <c r="AJ66" s="1727">
        <v>86822.345467823485</v>
      </c>
      <c r="AK66" s="1727">
        <v>77108.93681707776</v>
      </c>
      <c r="AL66" s="1727">
        <v>78299.226554827444</v>
      </c>
      <c r="AM66" s="1727">
        <v>72867.874175208242</v>
      </c>
      <c r="AN66" s="1727">
        <v>84681.064490819947</v>
      </c>
      <c r="AO66" s="1727">
        <v>97899.355715206475</v>
      </c>
    </row>
    <row r="67" spans="2:41" x14ac:dyDescent="0.15">
      <c r="B67" s="427" t="s">
        <v>446</v>
      </c>
      <c r="C67" s="422" t="s">
        <v>781</v>
      </c>
      <c r="D67" s="381"/>
      <c r="E67" s="381"/>
      <c r="F67" s="381"/>
      <c r="G67" s="381"/>
      <c r="H67" s="1715" t="str">
        <f t="shared" si="16"/>
        <v>PJ03</v>
      </c>
      <c r="I67" s="381"/>
      <c r="J67" s="381"/>
      <c r="K67" s="381"/>
      <c r="L67" s="2361"/>
      <c r="M67" s="2361"/>
      <c r="N67" s="2361"/>
      <c r="O67" s="2361"/>
      <c r="P67" s="2361"/>
      <c r="Q67" s="2361"/>
      <c r="R67" s="2361"/>
      <c r="S67" s="2361"/>
      <c r="T67" s="1721"/>
      <c r="U67" s="1721"/>
      <c r="V67" s="1721"/>
      <c r="W67" s="1721"/>
      <c r="X67" s="1721"/>
      <c r="Y67" s="381"/>
      <c r="Z67" s="381"/>
      <c r="AA67" s="381"/>
      <c r="AB67" s="381"/>
      <c r="AC67" s="381"/>
      <c r="AD67" s="1727">
        <v>8837.0702876140222</v>
      </c>
      <c r="AE67" s="1727">
        <v>7914.8678920091179</v>
      </c>
      <c r="AF67" s="1727">
        <v>6586.1816850171108</v>
      </c>
      <c r="AG67" s="1727">
        <v>7155.0388819923646</v>
      </c>
      <c r="AH67" s="1727">
        <v>7979.1093336914892</v>
      </c>
      <c r="AI67" s="1727">
        <v>7788.8172753834988</v>
      </c>
      <c r="AJ67" s="1727">
        <v>7587.5461840231783</v>
      </c>
      <c r="AK67" s="1727">
        <v>7549.8771007123432</v>
      </c>
      <c r="AL67" s="1727">
        <v>7844.9241702144027</v>
      </c>
      <c r="AM67" s="1727">
        <v>7734.3368955754459</v>
      </c>
      <c r="AN67" s="1727">
        <v>7230.1189793232388</v>
      </c>
      <c r="AO67" s="1727">
        <v>8529.0928338001722</v>
      </c>
    </row>
    <row r="68" spans="2:41" x14ac:dyDescent="0.15">
      <c r="B68" s="427" t="s">
        <v>447</v>
      </c>
      <c r="C68" s="422" t="s">
        <v>782</v>
      </c>
      <c r="D68" s="381"/>
      <c r="E68" s="381"/>
      <c r="F68" s="381"/>
      <c r="G68" s="381"/>
      <c r="H68" s="1715" t="str">
        <f t="shared" si="16"/>
        <v>PJ04</v>
      </c>
      <c r="I68" s="381"/>
      <c r="J68" s="381"/>
      <c r="K68" s="381"/>
      <c r="L68" s="2361"/>
      <c r="M68" s="2361"/>
      <c r="N68" s="2361"/>
      <c r="O68" s="2361"/>
      <c r="P68" s="2361"/>
      <c r="Q68" s="2361"/>
      <c r="R68" s="2361"/>
      <c r="S68" s="2361"/>
      <c r="T68" s="1721"/>
      <c r="U68" s="1721"/>
      <c r="V68" s="1721"/>
      <c r="W68" s="1721"/>
      <c r="X68" s="1721"/>
      <c r="Y68" s="381"/>
      <c r="Z68" s="381"/>
      <c r="AA68" s="381"/>
      <c r="AB68" s="381"/>
      <c r="AC68" s="381"/>
      <c r="AD68" s="1727">
        <v>33969.578327081254</v>
      </c>
      <c r="AE68" s="1727">
        <v>41869.516672476879</v>
      </c>
      <c r="AF68" s="1727">
        <v>35515.280593144569</v>
      </c>
      <c r="AG68" s="1727">
        <v>33336.648229741899</v>
      </c>
      <c r="AH68" s="1727">
        <v>34438.979952381429</v>
      </c>
      <c r="AI68" s="1727">
        <v>28291.905416714839</v>
      </c>
      <c r="AJ68" s="1727">
        <v>23616.438688000631</v>
      </c>
      <c r="AK68" s="1727">
        <v>25319.558540639067</v>
      </c>
      <c r="AL68" s="1727">
        <v>21724.401729133973</v>
      </c>
      <c r="AM68" s="1727">
        <v>17382.437655638809</v>
      </c>
      <c r="AN68" s="1727">
        <v>20174.601497395532</v>
      </c>
      <c r="AO68" s="1727">
        <v>17572.060117443583</v>
      </c>
    </row>
    <row r="69" spans="2:41" x14ac:dyDescent="0.15">
      <c r="B69" s="427" t="s">
        <v>448</v>
      </c>
      <c r="C69" s="422" t="s">
        <v>783</v>
      </c>
      <c r="D69" s="381"/>
      <c r="E69" s="381"/>
      <c r="F69" s="381"/>
      <c r="G69" s="381"/>
      <c r="H69" s="1715" t="str">
        <f t="shared" si="16"/>
        <v>PJ05</v>
      </c>
      <c r="I69" s="381"/>
      <c r="J69" s="381"/>
      <c r="K69" s="381"/>
      <c r="L69" s="2361"/>
      <c r="M69" s="2361"/>
      <c r="N69" s="2361"/>
      <c r="O69" s="2361"/>
      <c r="P69" s="2361"/>
      <c r="Q69" s="2361"/>
      <c r="R69" s="2361"/>
      <c r="S69" s="2361"/>
      <c r="T69" s="1721"/>
      <c r="U69" s="1721"/>
      <c r="V69" s="1721"/>
      <c r="W69" s="1721"/>
      <c r="X69" s="1721"/>
      <c r="Y69" s="381"/>
      <c r="Z69" s="381"/>
      <c r="AA69" s="381"/>
      <c r="AB69" s="381"/>
      <c r="AC69" s="381"/>
      <c r="AD69" s="1727">
        <v>10351.956215742217</v>
      </c>
      <c r="AE69" s="1727">
        <v>8811.6381867986202</v>
      </c>
      <c r="AF69" s="1727">
        <v>8981.5381043677789</v>
      </c>
      <c r="AG69" s="1727">
        <v>8151.8033000373707</v>
      </c>
      <c r="AH69" s="1727">
        <v>9646.2598243556167</v>
      </c>
      <c r="AI69" s="1727">
        <v>10231.316567338072</v>
      </c>
      <c r="AJ69" s="1727">
        <v>10469.20527611947</v>
      </c>
      <c r="AK69" s="1727">
        <v>9766.5435472795616</v>
      </c>
      <c r="AL69" s="1727">
        <v>9551.249923854386</v>
      </c>
      <c r="AM69" s="1727">
        <v>9103.8766081182566</v>
      </c>
      <c r="AN69" s="1727">
        <v>7511.0347407425952</v>
      </c>
      <c r="AO69" s="1727">
        <v>6010.9724266237672</v>
      </c>
    </row>
    <row r="70" spans="2:41" x14ac:dyDescent="0.15">
      <c r="B70" s="427" t="s">
        <v>449</v>
      </c>
      <c r="C70" s="422" t="s">
        <v>784</v>
      </c>
      <c r="D70" s="381"/>
      <c r="E70" s="381"/>
      <c r="F70" s="381"/>
      <c r="G70" s="381"/>
      <c r="H70" s="1715" t="str">
        <f t="shared" si="16"/>
        <v>PJ06</v>
      </c>
      <c r="I70" s="381"/>
      <c r="J70" s="381"/>
      <c r="K70" s="381"/>
      <c r="L70" s="2361"/>
      <c r="M70" s="2361"/>
      <c r="N70" s="2361"/>
      <c r="O70" s="2361"/>
      <c r="P70" s="2361"/>
      <c r="Q70" s="2361"/>
      <c r="R70" s="2361"/>
      <c r="S70" s="2361"/>
      <c r="T70" s="1721"/>
      <c r="U70" s="1721"/>
      <c r="V70" s="1721"/>
      <c r="W70" s="1721"/>
      <c r="X70" s="1721"/>
      <c r="Y70" s="381"/>
      <c r="Z70" s="381"/>
      <c r="AA70" s="381"/>
      <c r="AB70" s="381"/>
      <c r="AC70" s="381"/>
      <c r="AD70" s="1727">
        <v>6452751.8418662287</v>
      </c>
      <c r="AE70" s="1727">
        <v>6535381.0396117913</v>
      </c>
      <c r="AF70" s="1727">
        <v>6756850.5050491681</v>
      </c>
      <c r="AG70" s="1727">
        <v>6561816.9319729311</v>
      </c>
      <c r="AH70" s="1727">
        <v>6603941.6753136683</v>
      </c>
      <c r="AI70" s="1727">
        <v>6760571.7274898887</v>
      </c>
      <c r="AJ70" s="1727">
        <v>6944496.7827499304</v>
      </c>
      <c r="AK70" s="1727">
        <v>7272959.2889422569</v>
      </c>
      <c r="AL70" s="1727">
        <v>7020006.0011595823</v>
      </c>
      <c r="AM70" s="1727">
        <v>6828740.7413957138</v>
      </c>
      <c r="AN70" s="1727">
        <v>7147085.26697597</v>
      </c>
      <c r="AO70" s="1727">
        <v>7418926.7587951887</v>
      </c>
    </row>
    <row r="71" spans="2:41" x14ac:dyDescent="0.15">
      <c r="B71" s="427" t="s">
        <v>450</v>
      </c>
      <c r="C71" s="422" t="s">
        <v>785</v>
      </c>
      <c r="D71" s="381"/>
      <c r="E71" s="381"/>
      <c r="F71" s="381"/>
      <c r="G71" s="381"/>
      <c r="H71" s="1715" t="str">
        <f t="shared" si="16"/>
        <v>PJ07</v>
      </c>
      <c r="I71" s="381"/>
      <c r="J71" s="381"/>
      <c r="K71" s="381"/>
      <c r="L71" s="2361"/>
      <c r="M71" s="2361"/>
      <c r="N71" s="2361"/>
      <c r="O71" s="2361"/>
      <c r="P71" s="2361"/>
      <c r="Q71" s="2361"/>
      <c r="R71" s="2361"/>
      <c r="S71" s="2361"/>
      <c r="T71" s="1721"/>
      <c r="U71" s="1721"/>
      <c r="V71" s="1721"/>
      <c r="W71" s="1721"/>
      <c r="X71" s="1721"/>
      <c r="Y71" s="381"/>
      <c r="Z71" s="381"/>
      <c r="AA71" s="381"/>
      <c r="AB71" s="381"/>
      <c r="AC71" s="381"/>
      <c r="AD71" s="1727">
        <v>1196338.9117708991</v>
      </c>
      <c r="AE71" s="1727">
        <v>1189321.0767205285</v>
      </c>
      <c r="AF71" s="1727">
        <v>1195347.6584877691</v>
      </c>
      <c r="AG71" s="1727">
        <v>1168231.3157117539</v>
      </c>
      <c r="AH71" s="1727">
        <v>1119238.479037297</v>
      </c>
      <c r="AI71" s="1727">
        <v>1118907.3111990502</v>
      </c>
      <c r="AJ71" s="1727">
        <v>1031840.6697647676</v>
      </c>
      <c r="AK71" s="1727">
        <v>999781.02576313692</v>
      </c>
      <c r="AL71" s="1727">
        <v>1038555.7787855766</v>
      </c>
      <c r="AM71" s="1727">
        <v>1007244.0862069307</v>
      </c>
      <c r="AN71" s="1727">
        <v>1018627.074452468</v>
      </c>
      <c r="AO71" s="1727">
        <v>1097655.7689954627</v>
      </c>
    </row>
    <row r="72" spans="2:41" x14ac:dyDescent="0.15">
      <c r="B72" s="427" t="s">
        <v>451</v>
      </c>
      <c r="C72" s="422" t="s">
        <v>786</v>
      </c>
      <c r="D72" s="381"/>
      <c r="E72" s="381"/>
      <c r="F72" s="381"/>
      <c r="G72" s="381"/>
      <c r="H72" s="1715" t="str">
        <f t="shared" si="16"/>
        <v>PJ08</v>
      </c>
      <c r="I72" s="381"/>
      <c r="J72" s="381"/>
      <c r="K72" s="381"/>
      <c r="L72" s="2361"/>
      <c r="M72" s="2361"/>
      <c r="N72" s="2361"/>
      <c r="O72" s="2361"/>
      <c r="P72" s="2361"/>
      <c r="Q72" s="2361"/>
      <c r="R72" s="2361"/>
      <c r="S72" s="2361"/>
      <c r="T72" s="1721"/>
      <c r="U72" s="1721"/>
      <c r="V72" s="1721"/>
      <c r="W72" s="1721"/>
      <c r="X72" s="1721"/>
      <c r="Y72" s="381"/>
      <c r="Z72" s="381"/>
      <c r="AA72" s="381"/>
      <c r="AB72" s="381"/>
      <c r="AC72" s="381"/>
      <c r="AD72" s="1727">
        <v>49763.567652976475</v>
      </c>
      <c r="AE72" s="1727">
        <v>47918.648022046378</v>
      </c>
      <c r="AF72" s="1727">
        <v>47958.887299393122</v>
      </c>
      <c r="AG72" s="1727">
        <v>48718.109200151361</v>
      </c>
      <c r="AH72" s="1727">
        <v>49098.70480214744</v>
      </c>
      <c r="AI72" s="1727">
        <v>41476.874169087794</v>
      </c>
      <c r="AJ72" s="1727">
        <v>50337.251400502813</v>
      </c>
      <c r="AK72" s="1727">
        <v>53644.054511183909</v>
      </c>
      <c r="AL72" s="1727">
        <v>49454.426365368017</v>
      </c>
      <c r="AM72" s="1727">
        <v>48394.858905229266</v>
      </c>
      <c r="AN72" s="1727">
        <v>51831.523673590396</v>
      </c>
      <c r="AO72" s="1727">
        <v>50804.670727005556</v>
      </c>
    </row>
    <row r="73" spans="2:41" x14ac:dyDescent="0.15">
      <c r="B73" s="427" t="s">
        <v>452</v>
      </c>
      <c r="C73" s="422" t="s">
        <v>787</v>
      </c>
      <c r="D73" s="381"/>
      <c r="E73" s="381"/>
      <c r="F73" s="381"/>
      <c r="G73" s="381"/>
      <c r="H73" s="1715" t="str">
        <f t="shared" si="16"/>
        <v>PJ09</v>
      </c>
      <c r="I73" s="381"/>
      <c r="J73" s="381"/>
      <c r="K73" s="381"/>
      <c r="L73" s="2361"/>
      <c r="M73" s="2361"/>
      <c r="N73" s="2361"/>
      <c r="O73" s="2361"/>
      <c r="P73" s="2361"/>
      <c r="Q73" s="2361"/>
      <c r="R73" s="2361"/>
      <c r="S73" s="2361"/>
      <c r="T73" s="1721"/>
      <c r="U73" s="1721"/>
      <c r="V73" s="1721"/>
      <c r="W73" s="1721"/>
      <c r="X73" s="1721"/>
      <c r="Y73" s="381"/>
      <c r="Z73" s="381"/>
      <c r="AA73" s="381"/>
      <c r="AB73" s="381"/>
      <c r="AC73" s="381"/>
      <c r="AD73" s="1727">
        <v>254100.99733895375</v>
      </c>
      <c r="AE73" s="1727">
        <v>221029.82233750811</v>
      </c>
      <c r="AF73" s="1727">
        <v>213017.96364950776</v>
      </c>
      <c r="AG73" s="1727">
        <v>222268.59204756538</v>
      </c>
      <c r="AH73" s="1727">
        <v>263685.80893646122</v>
      </c>
      <c r="AI73" s="1727">
        <v>262622.09286824131</v>
      </c>
      <c r="AJ73" s="1727">
        <v>279324.2351211416</v>
      </c>
      <c r="AK73" s="1727">
        <v>285943.87400785217</v>
      </c>
      <c r="AL73" s="1727">
        <v>264935.88149256358</v>
      </c>
      <c r="AM73" s="1727">
        <v>256850.62736832019</v>
      </c>
      <c r="AN73" s="1727">
        <v>265303.1639293803</v>
      </c>
      <c r="AO73" s="1727">
        <v>207525.63353438507</v>
      </c>
    </row>
    <row r="74" spans="2:41" x14ac:dyDescent="0.15">
      <c r="B74" s="427" t="s">
        <v>439</v>
      </c>
      <c r="C74" s="422" t="s">
        <v>788</v>
      </c>
      <c r="D74" s="381"/>
      <c r="E74" s="381"/>
      <c r="F74" s="381"/>
      <c r="G74" s="381"/>
      <c r="H74" s="1715" t="str">
        <f t="shared" si="16"/>
        <v>PJ10</v>
      </c>
      <c r="I74" s="381"/>
      <c r="J74" s="381"/>
      <c r="K74" s="381"/>
      <c r="L74" s="2361"/>
      <c r="M74" s="2361"/>
      <c r="N74" s="2361"/>
      <c r="O74" s="2361"/>
      <c r="P74" s="2361"/>
      <c r="Q74" s="2361"/>
      <c r="R74" s="2361"/>
      <c r="S74" s="2361"/>
      <c r="T74" s="1721"/>
      <c r="U74" s="1721"/>
      <c r="V74" s="1721"/>
      <c r="W74" s="1721"/>
      <c r="X74" s="1721"/>
      <c r="Y74" s="381"/>
      <c r="Z74" s="381"/>
      <c r="AA74" s="381"/>
      <c r="AB74" s="381"/>
      <c r="AC74" s="381"/>
      <c r="AD74" s="1727">
        <v>694906.38019541756</v>
      </c>
      <c r="AE74" s="1727">
        <v>698565.76583720208</v>
      </c>
      <c r="AF74" s="1727">
        <v>725459.1148802957</v>
      </c>
      <c r="AG74" s="1727">
        <v>680547.44567245361</v>
      </c>
      <c r="AH74" s="1727">
        <v>770664.91242826893</v>
      </c>
      <c r="AI74" s="1727">
        <v>877650.25642304914</v>
      </c>
      <c r="AJ74" s="1727">
        <v>937947.47409782442</v>
      </c>
      <c r="AK74" s="1727">
        <v>919591.60499891441</v>
      </c>
      <c r="AL74" s="1727">
        <v>900056.72299799859</v>
      </c>
      <c r="AM74" s="1727">
        <v>875262.81121478719</v>
      </c>
      <c r="AN74" s="1727">
        <v>856670.39046771475</v>
      </c>
      <c r="AO74" s="1727">
        <v>1114309.7613511248</v>
      </c>
    </row>
    <row r="75" spans="2:41" x14ac:dyDescent="0.15">
      <c r="B75" s="427" t="s">
        <v>491</v>
      </c>
      <c r="C75" s="422" t="s">
        <v>789</v>
      </c>
      <c r="D75" s="381"/>
      <c r="E75" s="381"/>
      <c r="F75" s="381"/>
      <c r="G75" s="381"/>
      <c r="H75" s="1715" t="str">
        <f t="shared" si="16"/>
        <v>PJ11</v>
      </c>
      <c r="I75" s="381"/>
      <c r="J75" s="381"/>
      <c r="K75" s="381"/>
      <c r="L75" s="2361"/>
      <c r="M75" s="2361"/>
      <c r="N75" s="2361"/>
      <c r="O75" s="2361"/>
      <c r="P75" s="2361"/>
      <c r="Q75" s="2361"/>
      <c r="R75" s="2361"/>
      <c r="S75" s="2361"/>
      <c r="T75" s="1721"/>
      <c r="U75" s="1721"/>
      <c r="V75" s="1721"/>
      <c r="W75" s="1721"/>
      <c r="X75" s="1721"/>
      <c r="Y75" s="381"/>
      <c r="Z75" s="381"/>
      <c r="AA75" s="381"/>
      <c r="AB75" s="381"/>
      <c r="AC75" s="381"/>
      <c r="AD75" s="1727">
        <v>10516.669026086785</v>
      </c>
      <c r="AE75" s="1727">
        <v>9053.053608881899</v>
      </c>
      <c r="AF75" s="1727">
        <v>10444.251471608097</v>
      </c>
      <c r="AG75" s="1727">
        <v>8517.0907933726121</v>
      </c>
      <c r="AH75" s="1727">
        <v>9353.2017148367595</v>
      </c>
      <c r="AI75" s="1727">
        <v>7369.3994189569939</v>
      </c>
      <c r="AJ75" s="1727">
        <v>7213.9768763025877</v>
      </c>
      <c r="AK75" s="1727">
        <v>8094.8679255056504</v>
      </c>
      <c r="AL75" s="1727">
        <v>7264.7445979891336</v>
      </c>
      <c r="AM75" s="1727">
        <v>6080.9447865360162</v>
      </c>
      <c r="AN75" s="1727">
        <v>5319.9579177186388</v>
      </c>
      <c r="AO75" s="1727">
        <v>11088.218878359676</v>
      </c>
    </row>
    <row r="76" spans="2:41" x14ac:dyDescent="0.15">
      <c r="B76" s="427" t="s">
        <v>490</v>
      </c>
      <c r="C76" s="422" t="s">
        <v>790</v>
      </c>
      <c r="D76" s="381"/>
      <c r="E76" s="381"/>
      <c r="F76" s="381"/>
      <c r="G76" s="381"/>
      <c r="H76" s="1715" t="str">
        <f t="shared" si="16"/>
        <v>PJ12</v>
      </c>
      <c r="I76" s="381"/>
      <c r="J76" s="381"/>
      <c r="K76" s="381"/>
      <c r="L76" s="2361"/>
      <c r="M76" s="2361"/>
      <c r="N76" s="2361"/>
      <c r="O76" s="2361"/>
      <c r="P76" s="2361"/>
      <c r="Q76" s="2361"/>
      <c r="R76" s="2361"/>
      <c r="S76" s="2361"/>
      <c r="T76" s="1721"/>
      <c r="U76" s="1721"/>
      <c r="V76" s="1721"/>
      <c r="W76" s="1721"/>
      <c r="X76" s="1721"/>
      <c r="Y76" s="381"/>
      <c r="Z76" s="381"/>
      <c r="AA76" s="381"/>
      <c r="AB76" s="381"/>
      <c r="AC76" s="381"/>
      <c r="AD76" s="1727">
        <v>79703.192283317941</v>
      </c>
      <c r="AE76" s="1727">
        <v>80078.038215379056</v>
      </c>
      <c r="AF76" s="1727">
        <v>102826.69453337548</v>
      </c>
      <c r="AG76" s="1727">
        <v>83297.205772340414</v>
      </c>
      <c r="AH76" s="1727">
        <v>83108.105662528178</v>
      </c>
      <c r="AI76" s="1727">
        <v>64944.281579118273</v>
      </c>
      <c r="AJ76" s="1727">
        <v>77827.479466678182</v>
      </c>
      <c r="AK76" s="1727">
        <v>57250.285817676457</v>
      </c>
      <c r="AL76" s="1727">
        <v>57944.086860864132</v>
      </c>
      <c r="AM76" s="1727">
        <v>67095.525878271612</v>
      </c>
      <c r="AN76" s="1727">
        <v>77611.370671793964</v>
      </c>
      <c r="AO76" s="1727">
        <v>89817.045163981878</v>
      </c>
    </row>
    <row r="77" spans="2:41" x14ac:dyDescent="0.15">
      <c r="B77" s="427" t="s">
        <v>453</v>
      </c>
      <c r="C77" s="422" t="s">
        <v>791</v>
      </c>
      <c r="D77" s="381"/>
      <c r="E77" s="381"/>
      <c r="F77" s="381"/>
      <c r="G77" s="381"/>
      <c r="H77" s="1715" t="str">
        <f t="shared" si="16"/>
        <v>PJ13</v>
      </c>
      <c r="I77" s="381"/>
      <c r="J77" s="381"/>
      <c r="K77" s="381"/>
      <c r="L77" s="2361"/>
      <c r="M77" s="2361"/>
      <c r="N77" s="2361"/>
      <c r="O77" s="2361"/>
      <c r="P77" s="2361"/>
      <c r="Q77" s="2361"/>
      <c r="R77" s="2361"/>
      <c r="S77" s="2361"/>
      <c r="T77" s="1721"/>
      <c r="U77" s="1721"/>
      <c r="V77" s="1721"/>
      <c r="W77" s="1721"/>
      <c r="X77" s="1721"/>
      <c r="Y77" s="381"/>
      <c r="Z77" s="381"/>
      <c r="AA77" s="381"/>
      <c r="AB77" s="381"/>
      <c r="AC77" s="381"/>
      <c r="AD77" s="1727">
        <v>175781.90846913986</v>
      </c>
      <c r="AE77" s="1727">
        <v>167737.19196053527</v>
      </c>
      <c r="AF77" s="1727">
        <v>183127.32483694731</v>
      </c>
      <c r="AG77" s="1727">
        <v>189535.98232691741</v>
      </c>
      <c r="AH77" s="1727">
        <v>161895.0835616258</v>
      </c>
      <c r="AI77" s="1727">
        <v>199730.12543051547</v>
      </c>
      <c r="AJ77" s="1727">
        <v>164800.26407090804</v>
      </c>
      <c r="AK77" s="1727">
        <v>151682.09599348583</v>
      </c>
      <c r="AL77" s="1727">
        <v>142500.18885336278</v>
      </c>
      <c r="AM77" s="1727">
        <v>169893.25576048094</v>
      </c>
      <c r="AN77" s="1727">
        <v>186598.40356880618</v>
      </c>
      <c r="AO77" s="1727">
        <v>134511.03768958585</v>
      </c>
    </row>
    <row r="78" spans="2:41" x14ac:dyDescent="0.15">
      <c r="B78" s="427" t="s">
        <v>454</v>
      </c>
      <c r="C78" s="422" t="s">
        <v>792</v>
      </c>
      <c r="D78" s="381"/>
      <c r="E78" s="381"/>
      <c r="F78" s="381"/>
      <c r="G78" s="381"/>
      <c r="H78" s="1715" t="str">
        <f t="shared" si="16"/>
        <v>PJ14</v>
      </c>
      <c r="I78" s="381"/>
      <c r="J78" s="381"/>
      <c r="K78" s="381"/>
      <c r="L78" s="2361"/>
      <c r="M78" s="2361"/>
      <c r="N78" s="2361"/>
      <c r="O78" s="2361"/>
      <c r="P78" s="2361"/>
      <c r="Q78" s="2361"/>
      <c r="R78" s="2361"/>
      <c r="S78" s="2361"/>
      <c r="T78" s="1721"/>
      <c r="U78" s="1721"/>
      <c r="V78" s="1721"/>
      <c r="W78" s="1721"/>
      <c r="X78" s="1721"/>
      <c r="Y78" s="381"/>
      <c r="Z78" s="381"/>
      <c r="AA78" s="381"/>
      <c r="AB78" s="381"/>
      <c r="AC78" s="381"/>
      <c r="AD78" s="1727">
        <v>221596.25589199679</v>
      </c>
      <c r="AE78" s="1727">
        <v>208714.14674075326</v>
      </c>
      <c r="AF78" s="1727">
        <v>216498.51046890343</v>
      </c>
      <c r="AG78" s="1727">
        <v>220359.68550488228</v>
      </c>
      <c r="AH78" s="1727">
        <v>226568.85693060345</v>
      </c>
      <c r="AI78" s="1727">
        <v>203454.7961999386</v>
      </c>
      <c r="AJ78" s="1727">
        <v>207968.33080109998</v>
      </c>
      <c r="AK78" s="1727">
        <v>229922.92803438308</v>
      </c>
      <c r="AL78" s="1727">
        <v>204380.72247302509</v>
      </c>
      <c r="AM78" s="1727">
        <v>205044.46414326484</v>
      </c>
      <c r="AN78" s="1727">
        <v>228188.42698047269</v>
      </c>
      <c r="AO78" s="1727">
        <v>226419.00823980765</v>
      </c>
    </row>
    <row r="79" spans="2:41" x14ac:dyDescent="0.15">
      <c r="B79" s="427" t="s">
        <v>455</v>
      </c>
      <c r="C79" s="422" t="s">
        <v>793</v>
      </c>
      <c r="D79" s="381"/>
      <c r="E79" s="381"/>
      <c r="F79" s="381"/>
      <c r="G79" s="381"/>
      <c r="H79" s="1715" t="str">
        <f t="shared" si="16"/>
        <v>PJ15</v>
      </c>
      <c r="I79" s="381"/>
      <c r="J79" s="381"/>
      <c r="K79" s="381"/>
      <c r="L79" s="2361"/>
      <c r="M79" s="2361"/>
      <c r="N79" s="2361"/>
      <c r="O79" s="2361"/>
      <c r="P79" s="2361"/>
      <c r="Q79" s="2361"/>
      <c r="R79" s="2361"/>
      <c r="S79" s="2361"/>
      <c r="T79" s="1721"/>
      <c r="U79" s="1721"/>
      <c r="V79" s="1721"/>
      <c r="W79" s="1721"/>
      <c r="X79" s="1721"/>
      <c r="Y79" s="381"/>
      <c r="Z79" s="381"/>
      <c r="AA79" s="381"/>
      <c r="AB79" s="381"/>
      <c r="AC79" s="381"/>
      <c r="AD79" s="1727">
        <v>646747.01403826044</v>
      </c>
      <c r="AE79" s="1727">
        <v>564319.44681803999</v>
      </c>
      <c r="AF79" s="1727">
        <v>617728.91336666397</v>
      </c>
      <c r="AG79" s="1727">
        <v>636724.84057192097</v>
      </c>
      <c r="AH79" s="1727">
        <v>693397.56333808671</v>
      </c>
      <c r="AI79" s="1727">
        <v>573341.90344628238</v>
      </c>
      <c r="AJ79" s="1727">
        <v>625403.16751632304</v>
      </c>
      <c r="AK79" s="1727">
        <v>702627.40823173325</v>
      </c>
      <c r="AL79" s="1727">
        <v>591713.49624295195</v>
      </c>
      <c r="AM79" s="1727">
        <v>522612.81109666871</v>
      </c>
      <c r="AN79" s="1727">
        <v>591773.73777959414</v>
      </c>
      <c r="AO79" s="1727">
        <v>632203.65430234361</v>
      </c>
    </row>
    <row r="80" spans="2:41" x14ac:dyDescent="0.15">
      <c r="B80" s="427" t="s">
        <v>456</v>
      </c>
      <c r="C80" s="422" t="s">
        <v>794</v>
      </c>
      <c r="D80" s="381"/>
      <c r="E80" s="381"/>
      <c r="F80" s="381"/>
      <c r="G80" s="381"/>
      <c r="H80" s="1715" t="str">
        <f t="shared" si="16"/>
        <v>PJ16</v>
      </c>
      <c r="I80" s="381"/>
      <c r="J80" s="381"/>
      <c r="K80" s="381"/>
      <c r="L80" s="2361"/>
      <c r="M80" s="2361"/>
      <c r="N80" s="2361"/>
      <c r="O80" s="2361"/>
      <c r="P80" s="2361"/>
      <c r="Q80" s="2361"/>
      <c r="R80" s="2361"/>
      <c r="S80" s="2361"/>
      <c r="T80" s="1721"/>
      <c r="U80" s="1721"/>
      <c r="V80" s="1721"/>
      <c r="W80" s="1721"/>
      <c r="X80" s="1721"/>
      <c r="Y80" s="381"/>
      <c r="Z80" s="381"/>
      <c r="AA80" s="381"/>
      <c r="AB80" s="381"/>
      <c r="AC80" s="381"/>
      <c r="AD80" s="1727">
        <v>103081.11653104443</v>
      </c>
      <c r="AE80" s="1727">
        <v>110192.74520281301</v>
      </c>
      <c r="AF80" s="1727">
        <v>86266.134571697519</v>
      </c>
      <c r="AG80" s="1727">
        <v>107360.63783663941</v>
      </c>
      <c r="AH80" s="1727">
        <v>132523.95973766415</v>
      </c>
      <c r="AI80" s="1727">
        <v>132816.44697343602</v>
      </c>
      <c r="AJ80" s="1727">
        <v>140173.94877456172</v>
      </c>
      <c r="AK80" s="1727">
        <v>153881.01354242497</v>
      </c>
      <c r="AL80" s="1727">
        <v>166229.05800987122</v>
      </c>
      <c r="AM80" s="1727">
        <v>169733.01479665129</v>
      </c>
      <c r="AN80" s="1727">
        <v>219576.18445100429</v>
      </c>
      <c r="AO80" s="1727">
        <v>197876.42639177173</v>
      </c>
    </row>
    <row r="81" spans="2:41" x14ac:dyDescent="0.15">
      <c r="B81" s="427" t="s">
        <v>457</v>
      </c>
      <c r="C81" s="422" t="s">
        <v>795</v>
      </c>
      <c r="D81" s="381"/>
      <c r="E81" s="381"/>
      <c r="F81" s="381"/>
      <c r="G81" s="381"/>
      <c r="H81" s="1715" t="str">
        <f t="shared" si="16"/>
        <v>PJ17</v>
      </c>
      <c r="I81" s="381"/>
      <c r="J81" s="381"/>
      <c r="K81" s="381"/>
      <c r="L81" s="2361"/>
      <c r="M81" s="2361"/>
      <c r="N81" s="2361"/>
      <c r="O81" s="2361"/>
      <c r="P81" s="2361"/>
      <c r="Q81" s="2361"/>
      <c r="R81" s="2361"/>
      <c r="S81" s="2361"/>
      <c r="T81" s="1721"/>
      <c r="U81" s="1721"/>
      <c r="V81" s="1721"/>
      <c r="W81" s="1721"/>
      <c r="X81" s="1721"/>
      <c r="Y81" s="381"/>
      <c r="Z81" s="381"/>
      <c r="AA81" s="381"/>
      <c r="AB81" s="381"/>
      <c r="AC81" s="381"/>
      <c r="AD81" s="1727">
        <v>502729.9172598006</v>
      </c>
      <c r="AE81" s="1727">
        <v>624021.45603439107</v>
      </c>
      <c r="AF81" s="1727">
        <v>680083.67025552038</v>
      </c>
      <c r="AG81" s="1727">
        <v>737316.77161761792</v>
      </c>
      <c r="AH81" s="1727">
        <v>697777.16008146363</v>
      </c>
      <c r="AI81" s="1727">
        <v>799580.47663889092</v>
      </c>
      <c r="AJ81" s="1727">
        <v>866314.10916065739</v>
      </c>
      <c r="AK81" s="1727">
        <v>999927.95533143939</v>
      </c>
      <c r="AL81" s="1727">
        <v>976874.40246258024</v>
      </c>
      <c r="AM81" s="1727">
        <v>892539.24980810937</v>
      </c>
      <c r="AN81" s="1727">
        <v>1007311.7373893526</v>
      </c>
      <c r="AO81" s="1727">
        <v>994744.98144047428</v>
      </c>
    </row>
    <row r="82" spans="2:41" x14ac:dyDescent="0.15">
      <c r="B82" s="427" t="s">
        <v>458</v>
      </c>
      <c r="C82" s="422" t="s">
        <v>796</v>
      </c>
      <c r="D82" s="381"/>
      <c r="E82" s="381"/>
      <c r="F82" s="381"/>
      <c r="G82" s="381"/>
      <c r="H82" s="1715" t="str">
        <f t="shared" si="16"/>
        <v>PJ18</v>
      </c>
      <c r="I82" s="381"/>
      <c r="J82" s="381"/>
      <c r="K82" s="381"/>
      <c r="L82" s="2361"/>
      <c r="M82" s="2361"/>
      <c r="N82" s="2361"/>
      <c r="O82" s="2361"/>
      <c r="P82" s="2361"/>
      <c r="Q82" s="2361"/>
      <c r="R82" s="2361"/>
      <c r="S82" s="2361"/>
      <c r="T82" s="1721"/>
      <c r="U82" s="1721"/>
      <c r="V82" s="1721"/>
      <c r="W82" s="1721"/>
      <c r="X82" s="1721"/>
      <c r="Y82" s="381"/>
      <c r="Z82" s="381"/>
      <c r="AA82" s="381"/>
      <c r="AB82" s="381"/>
      <c r="AC82" s="381"/>
      <c r="AD82" s="1727">
        <v>209189.78435520976</v>
      </c>
      <c r="AE82" s="1727">
        <v>145793.17204220753</v>
      </c>
      <c r="AF82" s="1727">
        <v>162290.27259427891</v>
      </c>
      <c r="AG82" s="1727">
        <v>185895.22886436735</v>
      </c>
      <c r="AH82" s="1727">
        <v>151011.32340182684</v>
      </c>
      <c r="AI82" s="1727">
        <v>113745.77400430923</v>
      </c>
      <c r="AJ82" s="1727">
        <v>101195.15139307665</v>
      </c>
      <c r="AK82" s="1727">
        <v>127190.02601459826</v>
      </c>
      <c r="AL82" s="1727">
        <v>85136.013292803575</v>
      </c>
      <c r="AM82" s="1727">
        <v>78717.880367844336</v>
      </c>
      <c r="AN82" s="1727">
        <v>100574.99346310072</v>
      </c>
      <c r="AO82" s="1727">
        <v>111802.63456164734</v>
      </c>
    </row>
    <row r="83" spans="2:41" x14ac:dyDescent="0.15">
      <c r="B83" s="427" t="s">
        <v>459</v>
      </c>
      <c r="C83" s="422" t="s">
        <v>797</v>
      </c>
      <c r="D83" s="381"/>
      <c r="E83" s="381"/>
      <c r="F83" s="381"/>
      <c r="G83" s="381"/>
      <c r="H83" s="1715" t="str">
        <f t="shared" si="16"/>
        <v>PJ19</v>
      </c>
      <c r="I83" s="381"/>
      <c r="J83" s="381"/>
      <c r="K83" s="381"/>
      <c r="L83" s="2361"/>
      <c r="M83" s="2361"/>
      <c r="N83" s="2361"/>
      <c r="O83" s="2361"/>
      <c r="P83" s="2361"/>
      <c r="Q83" s="2361"/>
      <c r="R83" s="2361"/>
      <c r="S83" s="2361"/>
      <c r="T83" s="1721"/>
      <c r="U83" s="1721"/>
      <c r="V83" s="1721"/>
      <c r="W83" s="1721"/>
      <c r="X83" s="1721"/>
      <c r="Y83" s="381"/>
      <c r="Z83" s="381"/>
      <c r="AA83" s="381"/>
      <c r="AB83" s="381"/>
      <c r="AC83" s="381"/>
      <c r="AD83" s="1727">
        <v>1701611.42927364</v>
      </c>
      <c r="AE83" s="1727">
        <v>1868841.2804654662</v>
      </c>
      <c r="AF83" s="1727">
        <v>1896641.5347050622</v>
      </c>
      <c r="AG83" s="1727">
        <v>1676416.0285440711</v>
      </c>
      <c r="AH83" s="1727">
        <v>1628610.2574917171</v>
      </c>
      <c r="AI83" s="1727">
        <v>1761604.3298757963</v>
      </c>
      <c r="AJ83" s="1727">
        <v>1848327.2646263251</v>
      </c>
      <c r="AK83" s="1727">
        <v>1930703.5687265603</v>
      </c>
      <c r="AL83" s="1727">
        <v>1902534.2370634617</v>
      </c>
      <c r="AM83" s="1727">
        <v>1904175.8112808391</v>
      </c>
      <c r="AN83" s="1727">
        <v>1872015.9446449759</v>
      </c>
      <c r="AO83" s="1727">
        <v>1892680.5443255885</v>
      </c>
    </row>
    <row r="84" spans="2:41" x14ac:dyDescent="0.15">
      <c r="B84" s="427" t="s">
        <v>460</v>
      </c>
      <c r="C84" s="422" t="s">
        <v>6</v>
      </c>
      <c r="D84" s="381"/>
      <c r="E84" s="381"/>
      <c r="F84" s="381"/>
      <c r="G84" s="381"/>
      <c r="H84" s="1715" t="str">
        <f t="shared" si="16"/>
        <v>PJ20</v>
      </c>
      <c r="I84" s="381"/>
      <c r="J84" s="381"/>
      <c r="K84" s="381"/>
      <c r="L84" s="2361"/>
      <c r="M84" s="2361"/>
      <c r="N84" s="2361"/>
      <c r="O84" s="2361"/>
      <c r="P84" s="2361"/>
      <c r="Q84" s="2361"/>
      <c r="R84" s="2361"/>
      <c r="S84" s="2361"/>
      <c r="T84" s="1721"/>
      <c r="U84" s="1721"/>
      <c r="V84" s="1721"/>
      <c r="W84" s="1721"/>
      <c r="X84" s="1721"/>
      <c r="Y84" s="381"/>
      <c r="Z84" s="381"/>
      <c r="AA84" s="381"/>
      <c r="AB84" s="381"/>
      <c r="AC84" s="381"/>
      <c r="AD84" s="1727">
        <v>60881.17877659556</v>
      </c>
      <c r="AE84" s="1727">
        <v>66673.748222253533</v>
      </c>
      <c r="AF84" s="1727">
        <v>64204.644906207985</v>
      </c>
      <c r="AG84" s="1727">
        <v>65614.292109022732</v>
      </c>
      <c r="AH84" s="1727">
        <v>61145.45053286817</v>
      </c>
      <c r="AI84" s="1727">
        <v>58900.389971833676</v>
      </c>
      <c r="AJ84" s="1727">
        <v>61120.080430143542</v>
      </c>
      <c r="AK84" s="1727">
        <v>56010.496841090797</v>
      </c>
      <c r="AL84" s="1727">
        <v>56925.992333380578</v>
      </c>
      <c r="AM84" s="1727">
        <v>58571.014161451276</v>
      </c>
      <c r="AN84" s="1727">
        <v>70657.360643719905</v>
      </c>
      <c r="AO84" s="1727">
        <v>72422.599518920077</v>
      </c>
    </row>
    <row r="85" spans="2:41" x14ac:dyDescent="0.15">
      <c r="B85" s="427" t="s">
        <v>461</v>
      </c>
      <c r="C85" s="422" t="s">
        <v>5</v>
      </c>
      <c r="D85" s="381"/>
      <c r="E85" s="381"/>
      <c r="F85" s="381"/>
      <c r="G85" s="381"/>
      <c r="H85" s="1715" t="str">
        <f t="shared" si="16"/>
        <v>PJ21</v>
      </c>
      <c r="I85" s="381"/>
      <c r="J85" s="381"/>
      <c r="K85" s="381"/>
      <c r="L85" s="2361"/>
      <c r="M85" s="2361"/>
      <c r="N85" s="2361"/>
      <c r="O85" s="2361"/>
      <c r="P85" s="2361"/>
      <c r="Q85" s="2361"/>
      <c r="R85" s="2361"/>
      <c r="S85" s="2361"/>
      <c r="T85" s="1721"/>
      <c r="U85" s="1721"/>
      <c r="V85" s="1721"/>
      <c r="W85" s="1721"/>
      <c r="X85" s="1721"/>
      <c r="Y85" s="381"/>
      <c r="Z85" s="381"/>
      <c r="AA85" s="381"/>
      <c r="AB85" s="381"/>
      <c r="AC85" s="381"/>
      <c r="AD85" s="1727">
        <v>548749.70735557482</v>
      </c>
      <c r="AE85" s="1727">
        <v>542791.07378150884</v>
      </c>
      <c r="AF85" s="1727">
        <v>564971.67359036976</v>
      </c>
      <c r="AG85" s="1727">
        <v>531418.48354745493</v>
      </c>
      <c r="AH85" s="1727">
        <v>555862.80765627499</v>
      </c>
      <c r="AI85" s="1727">
        <v>546461.41735891055</v>
      </c>
      <c r="AJ85" s="1727">
        <v>552154.48544541688</v>
      </c>
      <c r="AK85" s="1727">
        <v>614491.20327419939</v>
      </c>
      <c r="AL85" s="1727">
        <v>594234.43805652286</v>
      </c>
      <c r="AM85" s="1727">
        <v>576595.76723470306</v>
      </c>
      <c r="AN85" s="1727">
        <v>607660.74010529858</v>
      </c>
      <c r="AO85" s="1727">
        <v>646188.22869551764</v>
      </c>
    </row>
    <row r="86" spans="2:41" x14ac:dyDescent="0.15">
      <c r="B86" s="427" t="s">
        <v>462</v>
      </c>
      <c r="C86" s="422" t="s">
        <v>798</v>
      </c>
      <c r="D86" s="381"/>
      <c r="E86" s="381"/>
      <c r="F86" s="381"/>
      <c r="G86" s="381"/>
      <c r="H86" s="1715" t="str">
        <f t="shared" si="16"/>
        <v>PJ22</v>
      </c>
      <c r="I86" s="381"/>
      <c r="J86" s="381"/>
      <c r="K86" s="381"/>
      <c r="L86" s="2361"/>
      <c r="M86" s="2361"/>
      <c r="N86" s="2361"/>
      <c r="O86" s="2361"/>
      <c r="P86" s="2361"/>
      <c r="Q86" s="2361"/>
      <c r="R86" s="2361"/>
      <c r="S86" s="2361"/>
      <c r="T86" s="1721"/>
      <c r="U86" s="1721"/>
      <c r="V86" s="1721"/>
      <c r="W86" s="1721"/>
      <c r="X86" s="1721"/>
      <c r="Y86" s="381"/>
      <c r="Z86" s="381"/>
      <c r="AA86" s="381"/>
      <c r="AB86" s="381"/>
      <c r="AC86" s="381"/>
      <c r="AD86" s="1727">
        <v>362554.36325952376</v>
      </c>
      <c r="AE86" s="1727">
        <v>343242.04325709498</v>
      </c>
      <c r="AF86" s="1727">
        <v>330164.51545606781</v>
      </c>
      <c r="AG86" s="1727">
        <v>342653.41342186613</v>
      </c>
      <c r="AH86" s="1727">
        <v>378623.86756807938</v>
      </c>
      <c r="AI86" s="1727">
        <v>363181.20058386656</v>
      </c>
      <c r="AJ86" s="1727">
        <v>360087.91973420698</v>
      </c>
      <c r="AK86" s="1727">
        <v>355183.01673051232</v>
      </c>
      <c r="AL86" s="1727">
        <v>368908.99528348225</v>
      </c>
      <c r="AM86" s="1727">
        <v>369925.8091686322</v>
      </c>
      <c r="AN86" s="1727">
        <v>325644.05711719411</v>
      </c>
      <c r="AO86" s="1727">
        <v>363841.3980266921</v>
      </c>
    </row>
    <row r="87" spans="2:41" x14ac:dyDescent="0.15">
      <c r="B87" s="427" t="s">
        <v>464</v>
      </c>
      <c r="C87" s="422" t="s">
        <v>7</v>
      </c>
      <c r="D87" s="381"/>
      <c r="E87" s="381"/>
      <c r="F87" s="381"/>
      <c r="G87" s="381"/>
      <c r="H87" s="1715" t="str">
        <f t="shared" si="16"/>
        <v>PJ23</v>
      </c>
      <c r="I87" s="381"/>
      <c r="J87" s="381"/>
      <c r="K87" s="381"/>
      <c r="L87" s="2361"/>
      <c r="M87" s="2361"/>
      <c r="N87" s="2361"/>
      <c r="O87" s="2361"/>
      <c r="P87" s="2361"/>
      <c r="Q87" s="2361"/>
      <c r="R87" s="2361"/>
      <c r="S87" s="2361"/>
      <c r="T87" s="1721"/>
      <c r="U87" s="1721"/>
      <c r="V87" s="1721"/>
      <c r="W87" s="1721"/>
      <c r="X87" s="1721"/>
      <c r="Y87" s="381"/>
      <c r="Z87" s="381"/>
      <c r="AA87" s="381"/>
      <c r="AB87" s="381"/>
      <c r="AC87" s="381"/>
      <c r="AD87" s="1727">
        <v>177524.51490117292</v>
      </c>
      <c r="AE87" s="1727">
        <v>145084.86353546256</v>
      </c>
      <c r="AF87" s="1727">
        <v>129146.87608227953</v>
      </c>
      <c r="AG87" s="1727">
        <v>135347.19800191998</v>
      </c>
      <c r="AH87" s="1727">
        <v>158878.54554170271</v>
      </c>
      <c r="AI87" s="1727">
        <v>150887.51197345357</v>
      </c>
      <c r="AJ87" s="1727">
        <v>153078.18809947919</v>
      </c>
      <c r="AK87" s="1727">
        <v>151603.48431845687</v>
      </c>
      <c r="AL87" s="1727">
        <v>168246.36711179261</v>
      </c>
      <c r="AM87" s="1727">
        <v>166102.99004795533</v>
      </c>
      <c r="AN87" s="1727">
        <v>123497.74301268805</v>
      </c>
      <c r="AO87" s="1727">
        <v>141611.8482012834</v>
      </c>
    </row>
    <row r="88" spans="2:41" x14ac:dyDescent="0.15">
      <c r="B88" s="427" t="s">
        <v>1256</v>
      </c>
      <c r="C88" s="422" t="s">
        <v>8</v>
      </c>
      <c r="D88" s="381"/>
      <c r="E88" s="381"/>
      <c r="F88" s="381"/>
      <c r="G88" s="381"/>
      <c r="H88" s="1715" t="str">
        <f t="shared" si="16"/>
        <v>PJ24</v>
      </c>
      <c r="I88" s="381"/>
      <c r="J88" s="381"/>
      <c r="K88" s="381"/>
      <c r="L88" s="2361"/>
      <c r="M88" s="2361"/>
      <c r="N88" s="2361"/>
      <c r="O88" s="2361"/>
      <c r="P88" s="2361"/>
      <c r="Q88" s="2361"/>
      <c r="R88" s="2361"/>
      <c r="S88" s="2361"/>
      <c r="T88" s="1721"/>
      <c r="U88" s="1721"/>
      <c r="V88" s="1721"/>
      <c r="W88" s="1721"/>
      <c r="X88" s="1721"/>
      <c r="Y88" s="381"/>
      <c r="Z88" s="381"/>
      <c r="AA88" s="381"/>
      <c r="AB88" s="381"/>
      <c r="AC88" s="381"/>
      <c r="AD88" s="1727">
        <v>193543.46392040671</v>
      </c>
      <c r="AE88" s="1727">
        <v>199925.51067095093</v>
      </c>
      <c r="AF88" s="1727">
        <v>200576.06758349549</v>
      </c>
      <c r="AG88" s="1727">
        <v>207020.21053541682</v>
      </c>
      <c r="AH88" s="1727">
        <v>219745.32202637673</v>
      </c>
      <c r="AI88" s="1727">
        <v>212340.81999893097</v>
      </c>
      <c r="AJ88" s="1727">
        <v>207057.48510752516</v>
      </c>
      <c r="AK88" s="1727">
        <v>203626.72953057394</v>
      </c>
      <c r="AL88" s="1727">
        <v>200526.23473050512</v>
      </c>
      <c r="AM88" s="1727">
        <v>203779.03770837191</v>
      </c>
      <c r="AN88" s="1727">
        <v>202580.44538154715</v>
      </c>
      <c r="AO88" s="1727">
        <v>223007.13194555856</v>
      </c>
    </row>
    <row r="89" spans="2:41" x14ac:dyDescent="0.15">
      <c r="B89" s="427" t="s">
        <v>1257</v>
      </c>
      <c r="C89" s="422" t="s">
        <v>799</v>
      </c>
      <c r="D89" s="381"/>
      <c r="E89" s="381"/>
      <c r="F89" s="381"/>
      <c r="G89" s="381"/>
      <c r="H89" s="1715" t="str">
        <f t="shared" si="16"/>
        <v>PJ25</v>
      </c>
      <c r="I89" s="381"/>
      <c r="J89" s="381"/>
      <c r="K89" s="381"/>
      <c r="L89" s="2361"/>
      <c r="M89" s="2361"/>
      <c r="N89" s="2361"/>
      <c r="O89" s="2361"/>
      <c r="P89" s="2361"/>
      <c r="Q89" s="2361"/>
      <c r="R89" s="2361"/>
      <c r="S89" s="2361"/>
      <c r="T89" s="1721"/>
      <c r="U89" s="1721"/>
      <c r="V89" s="1721"/>
      <c r="W89" s="1721"/>
      <c r="X89" s="1721"/>
      <c r="Y89" s="381"/>
      <c r="Z89" s="381"/>
      <c r="AA89" s="381"/>
      <c r="AB89" s="381"/>
      <c r="AC89" s="381"/>
      <c r="AD89" s="1727">
        <v>822948.8150755465</v>
      </c>
      <c r="AE89" s="1727">
        <v>708070.07618962904</v>
      </c>
      <c r="AF89" s="1727">
        <v>718351.27772337268</v>
      </c>
      <c r="AG89" s="1727">
        <v>700208.04845779017</v>
      </c>
      <c r="AH89" s="1727">
        <v>737957.82673982857</v>
      </c>
      <c r="AI89" s="1727">
        <v>761409.67079694872</v>
      </c>
      <c r="AJ89" s="1727">
        <v>777480.75234987843</v>
      </c>
      <c r="AK89" s="1727">
        <v>775997.174922531</v>
      </c>
      <c r="AL89" s="1727">
        <v>813724.02653467364</v>
      </c>
      <c r="AM89" s="1727">
        <v>835920.95490782592</v>
      </c>
      <c r="AN89" s="1727">
        <v>804319.505300791</v>
      </c>
      <c r="AO89" s="1727">
        <v>773958.4469563365</v>
      </c>
    </row>
    <row r="90" spans="2:41" x14ac:dyDescent="0.15">
      <c r="B90" s="427" t="s">
        <v>1258</v>
      </c>
      <c r="C90" s="422" t="s">
        <v>800</v>
      </c>
      <c r="D90" s="381"/>
      <c r="E90" s="381"/>
      <c r="F90" s="381"/>
      <c r="G90" s="381"/>
      <c r="H90" s="1715" t="str">
        <f t="shared" si="16"/>
        <v>PJ26</v>
      </c>
      <c r="I90" s="381"/>
      <c r="J90" s="381"/>
      <c r="K90" s="381"/>
      <c r="L90" s="2361"/>
      <c r="M90" s="2361"/>
      <c r="N90" s="2361"/>
      <c r="O90" s="2361"/>
      <c r="P90" s="2361"/>
      <c r="Q90" s="2361"/>
      <c r="R90" s="2361"/>
      <c r="S90" s="2361"/>
      <c r="T90" s="1721"/>
      <c r="U90" s="1721"/>
      <c r="V90" s="1721"/>
      <c r="W90" s="1721"/>
      <c r="X90" s="1721"/>
      <c r="Y90" s="381"/>
      <c r="Z90" s="381"/>
      <c r="AA90" s="381"/>
      <c r="AB90" s="381"/>
      <c r="AC90" s="381"/>
      <c r="AD90" s="1727">
        <v>1522596.6060813305</v>
      </c>
      <c r="AE90" s="1727">
        <v>1576066.2391040523</v>
      </c>
      <c r="AF90" s="1727">
        <v>1638682.8944544548</v>
      </c>
      <c r="AG90" s="1727">
        <v>1573636.864585303</v>
      </c>
      <c r="AH90" s="1727">
        <v>1596507.0022463361</v>
      </c>
      <c r="AI90" s="1727">
        <v>1563941.9339296462</v>
      </c>
      <c r="AJ90" s="1727">
        <v>1619861.1812141915</v>
      </c>
      <c r="AK90" s="1727">
        <v>1596980.2928382594</v>
      </c>
      <c r="AL90" s="1727">
        <v>1535931.1967140096</v>
      </c>
      <c r="AM90" s="1727">
        <v>1387566.567992266</v>
      </c>
      <c r="AN90" s="1727">
        <v>1437867.0746112964</v>
      </c>
      <c r="AO90" s="1727">
        <v>1453302.0206002973</v>
      </c>
    </row>
    <row r="91" spans="2:41" x14ac:dyDescent="0.15">
      <c r="B91" s="427" t="s">
        <v>1259</v>
      </c>
      <c r="C91" s="422" t="s">
        <v>9</v>
      </c>
      <c r="D91" s="381"/>
      <c r="E91" s="381"/>
      <c r="F91" s="381"/>
      <c r="G91" s="381"/>
      <c r="H91" s="1715" t="str">
        <f t="shared" si="16"/>
        <v>PJ27</v>
      </c>
      <c r="I91" s="381"/>
      <c r="J91" s="381"/>
      <c r="K91" s="381"/>
      <c r="L91" s="2361"/>
      <c r="M91" s="2361"/>
      <c r="N91" s="2361"/>
      <c r="O91" s="2361"/>
      <c r="P91" s="2361"/>
      <c r="Q91" s="2361"/>
      <c r="R91" s="2361"/>
      <c r="S91" s="2361"/>
      <c r="T91" s="1721"/>
      <c r="U91" s="1721"/>
      <c r="V91" s="1721"/>
      <c r="W91" s="1721"/>
      <c r="X91" s="1721"/>
      <c r="Y91" s="381"/>
      <c r="Z91" s="381"/>
      <c r="AA91" s="381"/>
      <c r="AB91" s="381"/>
      <c r="AC91" s="381"/>
      <c r="AD91" s="1727">
        <v>693979.84475933306</v>
      </c>
      <c r="AE91" s="1727">
        <v>686512.70544991177</v>
      </c>
      <c r="AF91" s="1727">
        <v>685469.11907482718</v>
      </c>
      <c r="AG91" s="1727">
        <v>653803.33967058966</v>
      </c>
      <c r="AH91" s="1727">
        <v>663148.26708424767</v>
      </c>
      <c r="AI91" s="1727">
        <v>637872.95625541313</v>
      </c>
      <c r="AJ91" s="1727">
        <v>679553.90092949546</v>
      </c>
      <c r="AK91" s="1727">
        <v>684350.31905184395</v>
      </c>
      <c r="AL91" s="1727">
        <v>637103.37515688932</v>
      </c>
      <c r="AM91" s="1727">
        <v>549260.11158747459</v>
      </c>
      <c r="AN91" s="1727">
        <v>584760.43379768648</v>
      </c>
      <c r="AO91" s="1727">
        <v>580894.76519704366</v>
      </c>
    </row>
    <row r="92" spans="2:41" x14ac:dyDescent="0.15">
      <c r="B92" s="427" t="s">
        <v>1260</v>
      </c>
      <c r="C92" s="422" t="s">
        <v>10</v>
      </c>
      <c r="D92" s="381"/>
      <c r="E92" s="381"/>
      <c r="F92" s="381"/>
      <c r="G92" s="381"/>
      <c r="H92" s="1715" t="str">
        <f t="shared" si="16"/>
        <v>PJ28</v>
      </c>
      <c r="I92" s="381"/>
      <c r="J92" s="381"/>
      <c r="K92" s="381"/>
      <c r="L92" s="2361"/>
      <c r="M92" s="2361"/>
      <c r="N92" s="2361"/>
      <c r="O92" s="2361"/>
      <c r="P92" s="2361"/>
      <c r="Q92" s="2361"/>
      <c r="R92" s="2361"/>
      <c r="S92" s="2361"/>
      <c r="T92" s="1721"/>
      <c r="U92" s="1721"/>
      <c r="V92" s="1721"/>
      <c r="W92" s="1721"/>
      <c r="X92" s="1721"/>
      <c r="Y92" s="381"/>
      <c r="Z92" s="381"/>
      <c r="AA92" s="381"/>
      <c r="AB92" s="381"/>
      <c r="AC92" s="381"/>
      <c r="AD92" s="1727">
        <v>826852.96334012866</v>
      </c>
      <c r="AE92" s="1727">
        <v>888764.10989711492</v>
      </c>
      <c r="AF92" s="1727">
        <v>953024.77541375265</v>
      </c>
      <c r="AG92" s="1727">
        <v>919828.53795062727</v>
      </c>
      <c r="AH92" s="1727">
        <v>933358.73516208865</v>
      </c>
      <c r="AI92" s="1727">
        <v>926068.97767423303</v>
      </c>
      <c r="AJ92" s="1727">
        <v>940779.16693745484</v>
      </c>
      <c r="AK92" s="1727">
        <v>913741.29624513863</v>
      </c>
      <c r="AL92" s="1727">
        <v>898925.71463300579</v>
      </c>
      <c r="AM92" s="1727">
        <v>837364.04962507368</v>
      </c>
      <c r="AN92" s="1727">
        <v>852381.19739474216</v>
      </c>
      <c r="AO92" s="1727">
        <v>871845.52925035614</v>
      </c>
    </row>
    <row r="93" spans="2:41" x14ac:dyDescent="0.15">
      <c r="B93" s="427" t="s">
        <v>1261</v>
      </c>
      <c r="C93" s="422" t="s">
        <v>1659</v>
      </c>
      <c r="D93" s="381"/>
      <c r="E93" s="381"/>
      <c r="F93" s="381"/>
      <c r="G93" s="381"/>
      <c r="H93" s="1715" t="str">
        <f t="shared" si="16"/>
        <v>PJ29</v>
      </c>
      <c r="I93" s="381"/>
      <c r="J93" s="381"/>
      <c r="K93" s="381"/>
      <c r="L93" s="2361"/>
      <c r="M93" s="2361"/>
      <c r="N93" s="2361"/>
      <c r="O93" s="2361"/>
      <c r="P93" s="2361"/>
      <c r="Q93" s="2361"/>
      <c r="R93" s="2361"/>
      <c r="S93" s="2361"/>
      <c r="T93" s="1721"/>
      <c r="U93" s="1721"/>
      <c r="V93" s="1721"/>
      <c r="W93" s="1721"/>
      <c r="X93" s="1721"/>
      <c r="Y93" s="381"/>
      <c r="Z93" s="381"/>
      <c r="AA93" s="381"/>
      <c r="AB93" s="381"/>
      <c r="AC93" s="381"/>
      <c r="AD93" s="1727">
        <v>920957.45055548474</v>
      </c>
      <c r="AE93" s="1727">
        <v>935205.56248284935</v>
      </c>
      <c r="AF93" s="1727">
        <v>878770.88902341714</v>
      </c>
      <c r="AG93" s="1727">
        <v>938116.46370230603</v>
      </c>
      <c r="AH93" s="1727">
        <v>939422.49010171276</v>
      </c>
      <c r="AI93" s="1727">
        <v>964114.68250625546</v>
      </c>
      <c r="AJ93" s="1727">
        <v>1008487.9241131971</v>
      </c>
      <c r="AK93" s="1727">
        <v>996472.11556664179</v>
      </c>
      <c r="AL93" s="1727">
        <v>984010.59622316039</v>
      </c>
      <c r="AM93" s="1727">
        <v>630556.81933203992</v>
      </c>
      <c r="AN93" s="1727">
        <v>712289.83806539746</v>
      </c>
      <c r="AO93" s="1727">
        <v>791467.02044101537</v>
      </c>
    </row>
    <row r="94" spans="2:41" x14ac:dyDescent="0.15">
      <c r="B94" s="427" t="s">
        <v>1262</v>
      </c>
      <c r="C94" s="422" t="s">
        <v>1660</v>
      </c>
      <c r="D94" s="381"/>
      <c r="E94" s="381"/>
      <c r="F94" s="381"/>
      <c r="G94" s="381"/>
      <c r="H94" s="1715" t="str">
        <f t="shared" si="16"/>
        <v>PJ30</v>
      </c>
      <c r="I94" s="381"/>
      <c r="J94" s="381"/>
      <c r="K94" s="381"/>
      <c r="L94" s="2361"/>
      <c r="M94" s="2361"/>
      <c r="N94" s="2361"/>
      <c r="O94" s="2361"/>
      <c r="P94" s="2361"/>
      <c r="Q94" s="2361"/>
      <c r="R94" s="2361"/>
      <c r="S94" s="2361"/>
      <c r="T94" s="1721"/>
      <c r="U94" s="1721"/>
      <c r="V94" s="1721"/>
      <c r="W94" s="1721"/>
      <c r="X94" s="1721"/>
      <c r="Y94" s="381"/>
      <c r="Z94" s="381"/>
      <c r="AA94" s="381"/>
      <c r="AB94" s="381"/>
      <c r="AC94" s="381"/>
      <c r="AD94" s="1727">
        <v>418657.89842792635</v>
      </c>
      <c r="AE94" s="1727">
        <v>387502.17840274947</v>
      </c>
      <c r="AF94" s="1727">
        <v>412512.70761289808</v>
      </c>
      <c r="AG94" s="1727">
        <v>398074.65316008066</v>
      </c>
      <c r="AH94" s="1727">
        <v>380982.79094091209</v>
      </c>
      <c r="AI94" s="1727">
        <v>394951.72181873175</v>
      </c>
      <c r="AJ94" s="1727">
        <v>405762.44954878726</v>
      </c>
      <c r="AK94" s="1727">
        <v>399366.50058096735</v>
      </c>
      <c r="AL94" s="1727">
        <v>361765.71174377488</v>
      </c>
      <c r="AM94" s="1727">
        <v>211947.59418287882</v>
      </c>
      <c r="AN94" s="1727">
        <v>220403.25605478327</v>
      </c>
      <c r="AO94" s="1727">
        <v>296432.81826798851</v>
      </c>
    </row>
    <row r="95" spans="2:41" x14ac:dyDescent="0.15">
      <c r="B95" s="427" t="s">
        <v>1263</v>
      </c>
      <c r="C95" s="422" t="s">
        <v>1661</v>
      </c>
      <c r="D95" s="381"/>
      <c r="E95" s="381"/>
      <c r="F95" s="381"/>
      <c r="G95" s="381"/>
      <c r="H95" s="1715" t="str">
        <f t="shared" si="16"/>
        <v>PJ31</v>
      </c>
      <c r="I95" s="381"/>
      <c r="J95" s="381"/>
      <c r="K95" s="381"/>
      <c r="L95" s="2361"/>
      <c r="M95" s="2361"/>
      <c r="N95" s="2361"/>
      <c r="O95" s="2361"/>
      <c r="P95" s="2361"/>
      <c r="Q95" s="2361"/>
      <c r="R95" s="2361"/>
      <c r="S95" s="2361"/>
      <c r="T95" s="1721"/>
      <c r="U95" s="1721"/>
      <c r="V95" s="1721"/>
      <c r="W95" s="1721"/>
      <c r="X95" s="1721"/>
      <c r="Y95" s="381"/>
      <c r="Z95" s="381"/>
      <c r="AA95" s="381"/>
      <c r="AB95" s="381"/>
      <c r="AC95" s="381"/>
      <c r="AD95" s="1727">
        <v>394285.14434775099</v>
      </c>
      <c r="AE95" s="1727">
        <v>384292.11777198256</v>
      </c>
      <c r="AF95" s="1727">
        <v>387916.67775362934</v>
      </c>
      <c r="AG95" s="1727">
        <v>371613.93586953758</v>
      </c>
      <c r="AH95" s="1727">
        <v>390924.28150472254</v>
      </c>
      <c r="AI95" s="1727">
        <v>397221.15065476828</v>
      </c>
      <c r="AJ95" s="1727">
        <v>397024.08852707961</v>
      </c>
      <c r="AK95" s="1727">
        <v>396953.53481182596</v>
      </c>
      <c r="AL95" s="1727">
        <v>382749.06331421493</v>
      </c>
      <c r="AM95" s="1727">
        <v>392792.27986189461</v>
      </c>
      <c r="AN95" s="1727">
        <v>401450.19318631385</v>
      </c>
      <c r="AO95" s="1727">
        <v>393762.56950122432</v>
      </c>
    </row>
    <row r="96" spans="2:41" x14ac:dyDescent="0.15">
      <c r="B96" s="427" t="s">
        <v>1264</v>
      </c>
      <c r="C96" s="422" t="s">
        <v>11</v>
      </c>
      <c r="D96" s="381"/>
      <c r="E96" s="381"/>
      <c r="F96" s="381"/>
      <c r="G96" s="381"/>
      <c r="H96" s="1715" t="str">
        <f t="shared" si="16"/>
        <v>PJ32</v>
      </c>
      <c r="I96" s="381"/>
      <c r="J96" s="381"/>
      <c r="K96" s="381"/>
      <c r="L96" s="2361"/>
      <c r="M96" s="2361"/>
      <c r="N96" s="2361"/>
      <c r="O96" s="2361"/>
      <c r="P96" s="2361"/>
      <c r="Q96" s="2361"/>
      <c r="R96" s="2361"/>
      <c r="S96" s="2361"/>
      <c r="T96" s="1721"/>
      <c r="U96" s="1721"/>
      <c r="V96" s="1721"/>
      <c r="W96" s="1721"/>
      <c r="X96" s="1721"/>
      <c r="Y96" s="381"/>
      <c r="Z96" s="381"/>
      <c r="AA96" s="381"/>
      <c r="AB96" s="381"/>
      <c r="AC96" s="381"/>
      <c r="AD96" s="1727">
        <v>259266.8158525844</v>
      </c>
      <c r="AE96" s="1727">
        <v>257578.45734882323</v>
      </c>
      <c r="AF96" s="1727">
        <v>262912.52873496269</v>
      </c>
      <c r="AG96" s="1727">
        <v>250076.89048147114</v>
      </c>
      <c r="AH96" s="1727">
        <v>253825.04401777685</v>
      </c>
      <c r="AI96" s="1727">
        <v>258151.10475546375</v>
      </c>
      <c r="AJ96" s="1727">
        <v>259564.86350636792</v>
      </c>
      <c r="AK96" s="1727">
        <v>268450.39928095136</v>
      </c>
      <c r="AL96" s="1727">
        <v>258271.96688386195</v>
      </c>
      <c r="AM96" s="1727">
        <v>278365.09656703647</v>
      </c>
      <c r="AN96" s="1727">
        <v>272505.64008695318</v>
      </c>
      <c r="AO96" s="1727">
        <v>264298.08317191561</v>
      </c>
    </row>
    <row r="97" spans="2:41" x14ac:dyDescent="0.15">
      <c r="B97" s="427" t="s">
        <v>1265</v>
      </c>
      <c r="C97" s="422" t="s">
        <v>12</v>
      </c>
      <c r="D97" s="381"/>
      <c r="E97" s="381"/>
      <c r="F97" s="381"/>
      <c r="G97" s="381"/>
      <c r="H97" s="1715" t="str">
        <f t="shared" si="16"/>
        <v>PJ33</v>
      </c>
      <c r="I97" s="381"/>
      <c r="J97" s="381"/>
      <c r="K97" s="381"/>
      <c r="L97" s="2361"/>
      <c r="M97" s="2361"/>
      <c r="N97" s="2361"/>
      <c r="O97" s="2361"/>
      <c r="P97" s="2361"/>
      <c r="Q97" s="2361"/>
      <c r="R97" s="2361"/>
      <c r="S97" s="2361"/>
      <c r="T97" s="1715"/>
      <c r="U97" s="1715"/>
      <c r="V97" s="1715"/>
      <c r="W97" s="1715"/>
      <c r="X97" s="1715"/>
      <c r="Y97" s="381"/>
      <c r="Z97" s="381"/>
      <c r="AA97" s="381"/>
      <c r="AB97" s="381"/>
      <c r="AC97" s="381"/>
      <c r="AD97" s="1727">
        <v>135189.14129456293</v>
      </c>
      <c r="AE97" s="1727">
        <v>126789.32426881237</v>
      </c>
      <c r="AF97" s="1727">
        <v>125009.4672662229</v>
      </c>
      <c r="AG97" s="1727">
        <v>121568.05173827674</v>
      </c>
      <c r="AH97" s="1727">
        <v>137099.23748694564</v>
      </c>
      <c r="AI97" s="1727">
        <v>139071.16641859195</v>
      </c>
      <c r="AJ97" s="1727">
        <v>137495.4559982967</v>
      </c>
      <c r="AK97" s="1727">
        <v>129026.67584706879</v>
      </c>
      <c r="AL97" s="1727">
        <v>124927.84260639026</v>
      </c>
      <c r="AM97" s="1727">
        <v>116705.8884142287</v>
      </c>
      <c r="AN97" s="1727">
        <v>129238.48470987217</v>
      </c>
      <c r="AO97" s="1727">
        <v>129214.8652616788</v>
      </c>
    </row>
    <row r="98" spans="2:41" x14ac:dyDescent="0.15">
      <c r="B98" s="427" t="s">
        <v>1266</v>
      </c>
      <c r="C98" s="422" t="s">
        <v>1662</v>
      </c>
      <c r="D98" s="381"/>
      <c r="E98" s="381"/>
      <c r="F98" s="381"/>
      <c r="G98" s="381"/>
      <c r="H98" s="1715" t="str">
        <f t="shared" si="16"/>
        <v>PJ34</v>
      </c>
      <c r="I98" s="381"/>
      <c r="J98" s="381"/>
      <c r="K98" s="381"/>
      <c r="L98" s="2361"/>
      <c r="M98" s="2361"/>
      <c r="N98" s="2361"/>
      <c r="O98" s="2361"/>
      <c r="P98" s="2361"/>
      <c r="Q98" s="2361"/>
      <c r="R98" s="2361"/>
      <c r="S98" s="2361"/>
      <c r="T98" s="1721"/>
      <c r="U98" s="1721"/>
      <c r="V98" s="1721"/>
      <c r="W98" s="1721"/>
      <c r="X98" s="1721"/>
      <c r="Y98" s="381"/>
      <c r="Z98" s="381"/>
      <c r="AA98" s="381"/>
      <c r="AB98" s="381"/>
      <c r="AC98" s="381"/>
      <c r="AD98" s="1727">
        <v>534828.18176099879</v>
      </c>
      <c r="AE98" s="1727">
        <v>559600.10335953196</v>
      </c>
      <c r="AF98" s="1727">
        <v>595527.50457069313</v>
      </c>
      <c r="AG98" s="1727">
        <v>583517.91253694042</v>
      </c>
      <c r="AH98" s="1727">
        <v>619825.95631457435</v>
      </c>
      <c r="AI98" s="1727">
        <v>595182.20741193008</v>
      </c>
      <c r="AJ98" s="1727">
        <v>611672.61007747112</v>
      </c>
      <c r="AK98" s="1727">
        <v>590140.96332405938</v>
      </c>
      <c r="AL98" s="1727">
        <v>588909.04019222327</v>
      </c>
      <c r="AM98" s="1727">
        <v>603380.3976369258</v>
      </c>
      <c r="AN98" s="1727">
        <v>648665.79953603586</v>
      </c>
      <c r="AO98" s="1727">
        <v>650783.62168769643</v>
      </c>
    </row>
    <row r="99" spans="2:41" x14ac:dyDescent="0.15">
      <c r="B99" s="427" t="s">
        <v>1267</v>
      </c>
      <c r="C99" s="422" t="s">
        <v>1663</v>
      </c>
      <c r="D99" s="381"/>
      <c r="E99" s="381"/>
      <c r="F99" s="381"/>
      <c r="G99" s="381"/>
      <c r="H99" s="1715" t="str">
        <f t="shared" si="16"/>
        <v>PJ35</v>
      </c>
      <c r="I99" s="381"/>
      <c r="J99" s="381"/>
      <c r="K99" s="381"/>
      <c r="L99" s="2361"/>
      <c r="M99" s="2361"/>
      <c r="N99" s="2361"/>
      <c r="O99" s="2361"/>
      <c r="P99" s="2361"/>
      <c r="Q99" s="2361"/>
      <c r="R99" s="2361"/>
      <c r="S99" s="2361"/>
      <c r="T99" s="1721"/>
      <c r="U99" s="1721"/>
      <c r="V99" s="1721"/>
      <c r="W99" s="1721"/>
      <c r="X99" s="1721"/>
      <c r="Y99" s="381"/>
      <c r="Z99" s="381"/>
      <c r="AA99" s="381"/>
      <c r="AB99" s="381"/>
      <c r="AC99" s="381"/>
      <c r="AD99" s="1727">
        <v>1695483.1824640431</v>
      </c>
      <c r="AE99" s="1727">
        <v>1695480.9653982602</v>
      </c>
      <c r="AF99" s="1727">
        <v>1709458.7482554787</v>
      </c>
      <c r="AG99" s="1727">
        <v>1710146.720916087</v>
      </c>
      <c r="AH99" s="1727">
        <v>1721810.7156482721</v>
      </c>
      <c r="AI99" s="1727">
        <v>1729989.5324802978</v>
      </c>
      <c r="AJ99" s="1727">
        <v>1756727.7905749502</v>
      </c>
      <c r="AK99" s="1727">
        <v>1745679.297568738</v>
      </c>
      <c r="AL99" s="1727">
        <v>1723985.5193081656</v>
      </c>
      <c r="AM99" s="1727">
        <v>1708223.0590456652</v>
      </c>
      <c r="AN99" s="1727">
        <v>1702452.8470827381</v>
      </c>
      <c r="AO99" s="1727">
        <v>1704924.8134454202</v>
      </c>
    </row>
    <row r="100" spans="2:41" x14ac:dyDescent="0.15">
      <c r="B100" s="427" t="s">
        <v>1268</v>
      </c>
      <c r="C100" s="422" t="s">
        <v>13</v>
      </c>
      <c r="D100" s="381"/>
      <c r="E100" s="381"/>
      <c r="F100" s="381"/>
      <c r="G100" s="381"/>
      <c r="H100" s="1715" t="str">
        <f t="shared" si="16"/>
        <v>PJ36</v>
      </c>
      <c r="I100" s="381"/>
      <c r="J100" s="381"/>
      <c r="K100" s="381"/>
      <c r="L100" s="2361"/>
      <c r="M100" s="2361"/>
      <c r="N100" s="2361"/>
      <c r="O100" s="2361"/>
      <c r="P100" s="2361"/>
      <c r="Q100" s="2361"/>
      <c r="R100" s="2361"/>
      <c r="S100" s="2361"/>
      <c r="T100" s="1721"/>
      <c r="U100" s="1721"/>
      <c r="V100" s="1721"/>
      <c r="W100" s="1721"/>
      <c r="X100" s="1721"/>
      <c r="Y100" s="381"/>
      <c r="Z100" s="381"/>
      <c r="AA100" s="381"/>
      <c r="AB100" s="381"/>
      <c r="AC100" s="381"/>
      <c r="AD100" s="1727">
        <v>1499265.3844825712</v>
      </c>
      <c r="AE100" s="1727">
        <v>1503816.7964157537</v>
      </c>
      <c r="AF100" s="1727">
        <v>1515666.9142353686</v>
      </c>
      <c r="AG100" s="1727">
        <v>1515076.9699575875</v>
      </c>
      <c r="AH100" s="1727">
        <v>1502368.3431275296</v>
      </c>
      <c r="AI100" s="1727">
        <v>1496914.5806435945</v>
      </c>
      <c r="AJ100" s="1727">
        <v>1499151.1159194594</v>
      </c>
      <c r="AK100" s="1727">
        <v>1498844.7913528925</v>
      </c>
      <c r="AL100" s="1727">
        <v>1486689.9689569506</v>
      </c>
      <c r="AM100" s="1727">
        <v>1499110.1189097073</v>
      </c>
      <c r="AN100" s="1727">
        <v>1508966.3099119898</v>
      </c>
      <c r="AO100" s="1727">
        <v>1518258.207769281</v>
      </c>
    </row>
    <row r="101" spans="2:41" x14ac:dyDescent="0.15">
      <c r="B101" s="427" t="s">
        <v>1269</v>
      </c>
      <c r="C101" s="422" t="s">
        <v>14</v>
      </c>
      <c r="D101" s="381"/>
      <c r="E101" s="381"/>
      <c r="F101" s="381"/>
      <c r="G101" s="381"/>
      <c r="H101" s="1715" t="str">
        <f t="shared" si="16"/>
        <v>PJ37</v>
      </c>
      <c r="I101" s="381"/>
      <c r="J101" s="381"/>
      <c r="K101" s="381"/>
      <c r="L101" s="2361"/>
      <c r="M101" s="2361"/>
      <c r="N101" s="2361"/>
      <c r="O101" s="2361"/>
      <c r="P101" s="2361"/>
      <c r="Q101" s="2361"/>
      <c r="R101" s="2361"/>
      <c r="S101" s="2361"/>
      <c r="T101" s="1721"/>
      <c r="U101" s="1721"/>
      <c r="V101" s="1721"/>
      <c r="W101" s="1721"/>
      <c r="X101" s="1721"/>
      <c r="Y101" s="381"/>
      <c r="Z101" s="381"/>
      <c r="AA101" s="381"/>
      <c r="AB101" s="381"/>
      <c r="AC101" s="381"/>
      <c r="AD101" s="1727">
        <v>196039.56452501143</v>
      </c>
      <c r="AE101" s="1727">
        <v>191470.74746493393</v>
      </c>
      <c r="AF101" s="1727">
        <v>193612.19359454588</v>
      </c>
      <c r="AG101" s="1727">
        <v>194939.92732354897</v>
      </c>
      <c r="AH101" s="1727">
        <v>219442.37252074224</v>
      </c>
      <c r="AI101" s="1727">
        <v>233019.89766490873</v>
      </c>
      <c r="AJ101" s="1727">
        <v>256925.51895491511</v>
      </c>
      <c r="AK101" s="1727">
        <v>246619.13863947373</v>
      </c>
      <c r="AL101" s="1727">
        <v>237495.17128592529</v>
      </c>
      <c r="AM101" s="1727">
        <v>211467.49857281876</v>
      </c>
      <c r="AN101" s="1727">
        <v>197068.20447972167</v>
      </c>
      <c r="AO101" s="1727">
        <v>190953.73779859371</v>
      </c>
    </row>
    <row r="102" spans="2:41" x14ac:dyDescent="0.15">
      <c r="B102" s="427" t="s">
        <v>1270</v>
      </c>
      <c r="C102" s="422" t="s">
        <v>0</v>
      </c>
      <c r="D102" s="381"/>
      <c r="E102" s="381"/>
      <c r="F102" s="381"/>
      <c r="G102" s="381"/>
      <c r="H102" s="1715" t="str">
        <f t="shared" si="16"/>
        <v>PJ38</v>
      </c>
      <c r="I102" s="381"/>
      <c r="J102" s="381"/>
      <c r="K102" s="381"/>
      <c r="L102" s="2361"/>
      <c r="M102" s="2361"/>
      <c r="N102" s="2361"/>
      <c r="O102" s="2361"/>
      <c r="P102" s="2361"/>
      <c r="Q102" s="2361"/>
      <c r="R102" s="2361"/>
      <c r="S102" s="2361"/>
      <c r="T102" s="1721"/>
      <c r="U102" s="1721"/>
      <c r="V102" s="1721"/>
      <c r="W102" s="1721"/>
      <c r="X102" s="1721"/>
      <c r="Y102" s="381"/>
      <c r="Z102" s="381"/>
      <c r="AA102" s="381"/>
      <c r="AB102" s="381"/>
      <c r="AC102" s="381"/>
      <c r="AD102" s="1727">
        <v>1001130.7938774235</v>
      </c>
      <c r="AE102" s="1727">
        <v>964574.3517401109</v>
      </c>
      <c r="AF102" s="1727">
        <v>1001584.3828391646</v>
      </c>
      <c r="AG102" s="1727">
        <v>959422.00683583762</v>
      </c>
      <c r="AH102" s="1727">
        <v>1007302.6443691716</v>
      </c>
      <c r="AI102" s="1727">
        <v>1032592.926512051</v>
      </c>
      <c r="AJ102" s="1727">
        <v>1025236.4502091968</v>
      </c>
      <c r="AK102" s="1727">
        <v>1000086.2638841349</v>
      </c>
      <c r="AL102" s="1727">
        <v>1003230.8221448131</v>
      </c>
      <c r="AM102" s="1727">
        <v>1002458.6225694843</v>
      </c>
      <c r="AN102" s="1727">
        <v>1028482.6291531274</v>
      </c>
      <c r="AO102" s="1727">
        <v>1107342.9998470275</v>
      </c>
    </row>
    <row r="103" spans="2:41" x14ac:dyDescent="0.15">
      <c r="B103" s="427" t="s">
        <v>1271</v>
      </c>
      <c r="C103" s="422" t="s">
        <v>1</v>
      </c>
      <c r="D103" s="381"/>
      <c r="E103" s="381"/>
      <c r="F103" s="381"/>
      <c r="G103" s="381"/>
      <c r="H103" s="1715" t="str">
        <f t="shared" si="16"/>
        <v>PJ39</v>
      </c>
      <c r="I103" s="381"/>
      <c r="J103" s="381"/>
      <c r="K103" s="381"/>
      <c r="L103" s="2361"/>
      <c r="M103" s="2361"/>
      <c r="N103" s="2361"/>
      <c r="O103" s="2361"/>
      <c r="P103" s="2361"/>
      <c r="Q103" s="2361"/>
      <c r="R103" s="2361"/>
      <c r="S103" s="2361"/>
      <c r="T103" s="1721"/>
      <c r="U103" s="1721"/>
      <c r="V103" s="1721"/>
      <c r="W103" s="1721"/>
      <c r="X103" s="1721"/>
      <c r="Y103" s="381"/>
      <c r="Z103" s="381"/>
      <c r="AA103" s="381"/>
      <c r="AB103" s="381"/>
      <c r="AC103" s="381"/>
      <c r="AD103" s="1727">
        <v>616507.69131741591</v>
      </c>
      <c r="AE103" s="1727">
        <v>609356.86906786181</v>
      </c>
      <c r="AF103" s="1727">
        <v>590013.68603380409</v>
      </c>
      <c r="AG103" s="1727">
        <v>587209.05586048146</v>
      </c>
      <c r="AH103" s="1727">
        <v>597831.27142023575</v>
      </c>
      <c r="AI103" s="1727">
        <v>600897.80058528227</v>
      </c>
      <c r="AJ103" s="1727">
        <v>607750.45350482746</v>
      </c>
      <c r="AK103" s="1727">
        <v>615883.58228470921</v>
      </c>
      <c r="AL103" s="1727">
        <v>612418.34349956119</v>
      </c>
      <c r="AM103" s="1727">
        <v>738762.97223135969</v>
      </c>
      <c r="AN103" s="1727">
        <v>625559.83489829127</v>
      </c>
      <c r="AO103" s="1727">
        <v>607384.43607547437</v>
      </c>
    </row>
    <row r="104" spans="2:41" x14ac:dyDescent="0.15">
      <c r="B104" s="427" t="s">
        <v>1272</v>
      </c>
      <c r="C104" s="422" t="s">
        <v>2</v>
      </c>
      <c r="D104" s="381"/>
      <c r="E104" s="381"/>
      <c r="F104" s="381"/>
      <c r="G104" s="381"/>
      <c r="H104" s="1715" t="str">
        <f t="shared" si="16"/>
        <v>PJ40</v>
      </c>
      <c r="I104" s="381"/>
      <c r="J104" s="381"/>
      <c r="K104" s="381"/>
      <c r="L104" s="2361"/>
      <c r="M104" s="2361"/>
      <c r="N104" s="2361"/>
      <c r="O104" s="2361"/>
      <c r="P104" s="2361"/>
      <c r="Q104" s="2361"/>
      <c r="R104" s="2361"/>
      <c r="S104" s="2361"/>
      <c r="T104" s="1721"/>
      <c r="U104" s="1721"/>
      <c r="V104" s="1721"/>
      <c r="W104" s="1721"/>
      <c r="X104" s="1721"/>
      <c r="Y104" s="381"/>
      <c r="Z104" s="381"/>
      <c r="AA104" s="381"/>
      <c r="AB104" s="381"/>
      <c r="AC104" s="381"/>
      <c r="AD104" s="1727">
        <v>486444.48377424432</v>
      </c>
      <c r="AE104" s="1727">
        <v>482070.05480996316</v>
      </c>
      <c r="AF104" s="1727">
        <v>473984.12655136851</v>
      </c>
      <c r="AG104" s="1727">
        <v>470552.20587485901</v>
      </c>
      <c r="AH104" s="1727">
        <v>471100.62739208218</v>
      </c>
      <c r="AI104" s="1727">
        <v>466927.46152663743</v>
      </c>
      <c r="AJ104" s="1727">
        <v>466786.68736452342</v>
      </c>
      <c r="AK104" s="1727">
        <v>466412.19660764141</v>
      </c>
      <c r="AL104" s="1727">
        <v>470489.45029225585</v>
      </c>
      <c r="AM104" s="1727">
        <v>473749.24784070178</v>
      </c>
      <c r="AN104" s="1727">
        <v>473205.03807788109</v>
      </c>
      <c r="AO104" s="1727">
        <v>481392.21609799785</v>
      </c>
    </row>
    <row r="105" spans="2:41" x14ac:dyDescent="0.15">
      <c r="B105" s="427" t="s">
        <v>1273</v>
      </c>
      <c r="C105" s="422" t="s">
        <v>3</v>
      </c>
      <c r="D105" s="381"/>
      <c r="E105" s="381"/>
      <c r="F105" s="381"/>
      <c r="G105" s="381"/>
      <c r="H105" s="1715" t="str">
        <f t="shared" si="16"/>
        <v>PJ41</v>
      </c>
      <c r="I105" s="381"/>
      <c r="J105" s="381"/>
      <c r="K105" s="381"/>
      <c r="L105" s="2361"/>
      <c r="M105" s="2361"/>
      <c r="N105" s="2361"/>
      <c r="O105" s="2361"/>
      <c r="P105" s="2361"/>
      <c r="Q105" s="2361"/>
      <c r="R105" s="2361"/>
      <c r="S105" s="2361"/>
      <c r="T105" s="1721"/>
      <c r="U105" s="1721"/>
      <c r="V105" s="1721"/>
      <c r="W105" s="1721"/>
      <c r="X105" s="1721"/>
      <c r="Y105" s="381"/>
      <c r="Z105" s="381"/>
      <c r="AA105" s="381"/>
      <c r="AB105" s="381"/>
      <c r="AC105" s="381"/>
      <c r="AD105" s="1727">
        <v>1051633.084485179</v>
      </c>
      <c r="AE105" s="1727">
        <v>1094153.067155171</v>
      </c>
      <c r="AF105" s="1727">
        <v>1124582.4872674625</v>
      </c>
      <c r="AG105" s="1727">
        <v>1130616.6904489296</v>
      </c>
      <c r="AH105" s="1727">
        <v>1204768.6157565529</v>
      </c>
      <c r="AI105" s="1727">
        <v>1227170.8230879297</v>
      </c>
      <c r="AJ105" s="1727">
        <v>1219372.2531065207</v>
      </c>
      <c r="AK105" s="1727">
        <v>1242834.8624445614</v>
      </c>
      <c r="AL105" s="1727">
        <v>1282070.4700159223</v>
      </c>
      <c r="AM105" s="1727">
        <v>1285415.9805864356</v>
      </c>
      <c r="AN105" s="1727">
        <v>1345613.4751028111</v>
      </c>
      <c r="AO105" s="1727">
        <v>1407269.8692743271</v>
      </c>
    </row>
    <row r="106" spans="2:41" x14ac:dyDescent="0.15">
      <c r="B106" s="427" t="s">
        <v>1275</v>
      </c>
      <c r="C106" s="421" t="s">
        <v>4</v>
      </c>
      <c r="D106" s="384"/>
      <c r="E106" s="384"/>
      <c r="F106" s="384"/>
      <c r="G106" s="384"/>
      <c r="H106" s="1716" t="str">
        <f t="shared" si="16"/>
        <v>PJ42</v>
      </c>
      <c r="I106" s="384"/>
      <c r="J106" s="384"/>
      <c r="K106" s="384"/>
      <c r="L106" s="2362"/>
      <c r="M106" s="2362"/>
      <c r="N106" s="2362"/>
      <c r="O106" s="2362"/>
      <c r="P106" s="2362"/>
      <c r="Q106" s="2362"/>
      <c r="R106" s="2362"/>
      <c r="S106" s="2362"/>
      <c r="T106" s="1722"/>
      <c r="U106" s="1722"/>
      <c r="V106" s="1722"/>
      <c r="W106" s="1722"/>
      <c r="X106" s="1722"/>
      <c r="Y106" s="384"/>
      <c r="Z106" s="384"/>
      <c r="AA106" s="384"/>
      <c r="AB106" s="384"/>
      <c r="AC106" s="384"/>
      <c r="AD106" s="1728">
        <v>717451.76006381982</v>
      </c>
      <c r="AE106" s="1728">
        <v>691190.30402571755</v>
      </c>
      <c r="AF106" s="1728">
        <v>668806.9422202931</v>
      </c>
      <c r="AG106" s="1728">
        <v>640301.24102985882</v>
      </c>
      <c r="AH106" s="1728">
        <v>622859.45880816714</v>
      </c>
      <c r="AI106" s="1728">
        <v>598409.93879580335</v>
      </c>
      <c r="AJ106" s="1728">
        <v>604048.24095299083</v>
      </c>
      <c r="AK106" s="1728">
        <v>591676.06074892718</v>
      </c>
      <c r="AL106" s="1728">
        <v>583775.95659362618</v>
      </c>
      <c r="AM106" s="1728">
        <v>521362.79110054648</v>
      </c>
      <c r="AN106" s="1728">
        <v>557662.87996104779</v>
      </c>
      <c r="AO106" s="1728">
        <v>585097.17764913093</v>
      </c>
    </row>
    <row r="107" spans="2:41" x14ac:dyDescent="0.15">
      <c r="B107" s="427" t="s">
        <v>1276</v>
      </c>
      <c r="C107" s="423" t="s">
        <v>1088</v>
      </c>
      <c r="D107" s="381"/>
      <c r="E107" s="381"/>
      <c r="F107" s="381"/>
      <c r="G107" s="381"/>
      <c r="H107" s="1715" t="str">
        <f t="shared" si="16"/>
        <v>PJ43</v>
      </c>
      <c r="I107" s="381"/>
      <c r="J107" s="381"/>
      <c r="K107" s="381"/>
      <c r="L107" s="2361"/>
      <c r="M107" s="2361"/>
      <c r="N107" s="2361"/>
      <c r="O107" s="2361"/>
      <c r="P107" s="2361"/>
      <c r="Q107" s="2361"/>
      <c r="R107" s="2361"/>
      <c r="S107" s="2361"/>
      <c r="T107" s="1721"/>
      <c r="U107" s="1721"/>
      <c r="V107" s="1721"/>
      <c r="W107" s="1721"/>
      <c r="X107" s="1721"/>
      <c r="Y107" s="384"/>
      <c r="Z107" s="384"/>
      <c r="AA107" s="384"/>
      <c r="AB107" s="384"/>
      <c r="AC107" s="384"/>
      <c r="AD107" s="1728">
        <v>17148458.764255222</v>
      </c>
      <c r="AE107" s="1728">
        <v>17120722.202851515</v>
      </c>
      <c r="AF107" s="1728">
        <v>17441875.494271487</v>
      </c>
      <c r="AG107" s="1728">
        <v>17116975.592255194</v>
      </c>
      <c r="AH107" s="1728">
        <v>17421624.089960184</v>
      </c>
      <c r="AI107" s="1728">
        <v>17589783.468736667</v>
      </c>
      <c r="AJ107" s="1728">
        <v>17932960.441659171</v>
      </c>
      <c r="AK107" s="1728">
        <v>18155437.888176143</v>
      </c>
      <c r="AL107" s="1728">
        <v>17845634.481058486</v>
      </c>
      <c r="AM107" s="1728">
        <v>17063183.153347142</v>
      </c>
      <c r="AN107" s="1728">
        <v>17512230.879669975</v>
      </c>
      <c r="AO107" s="1728">
        <v>18130933.682664707</v>
      </c>
    </row>
    <row r="108" spans="2:41" x14ac:dyDescent="0.15">
      <c r="B108" s="427" t="s">
        <v>1277</v>
      </c>
      <c r="C108" s="1061" t="s">
        <v>1089</v>
      </c>
      <c r="D108" s="1068"/>
      <c r="E108" s="1068"/>
      <c r="F108" s="1068"/>
      <c r="G108" s="1068"/>
      <c r="H108" s="1717" t="str">
        <f t="shared" si="16"/>
        <v>PJ44</v>
      </c>
      <c r="I108" s="1068"/>
      <c r="J108" s="1068"/>
      <c r="K108" s="1068"/>
      <c r="L108" s="2363"/>
      <c r="M108" s="2363"/>
      <c r="N108" s="2363"/>
      <c r="O108" s="2363"/>
      <c r="P108" s="2363"/>
      <c r="Q108" s="2363"/>
      <c r="R108" s="2363"/>
      <c r="S108" s="2363"/>
      <c r="T108" s="1723"/>
      <c r="U108" s="1723"/>
      <c r="V108" s="1723"/>
      <c r="W108" s="1723"/>
      <c r="X108" s="1723"/>
      <c r="Y108" s="1068"/>
      <c r="Z108" s="1068"/>
      <c r="AA108" s="1068"/>
      <c r="AB108" s="1068"/>
      <c r="AC108" s="1068"/>
      <c r="AD108" s="1729">
        <v>297577.04462020961</v>
      </c>
      <c r="AE108" s="1729">
        <v>292848.59549889987</v>
      </c>
      <c r="AF108" s="1729">
        <v>291912.85167145054</v>
      </c>
      <c r="AG108" s="1729">
        <v>291657.27992558386</v>
      </c>
      <c r="AH108" s="1729">
        <v>310772.84298926377</v>
      </c>
      <c r="AI108" s="1729">
        <v>301172.76854545868</v>
      </c>
      <c r="AJ108" s="1729">
        <v>307468.85852859932</v>
      </c>
      <c r="AK108" s="1729">
        <v>313904.45234343759</v>
      </c>
      <c r="AL108" s="1729">
        <v>311163.59040308342</v>
      </c>
      <c r="AM108" s="1729">
        <v>302332.36567401426</v>
      </c>
      <c r="AN108" s="1729">
        <v>285641.17243548232</v>
      </c>
      <c r="AO108" s="1729">
        <v>405187.79130498471</v>
      </c>
    </row>
    <row r="109" spans="2:41" ht="12.75" thickBot="1" x14ac:dyDescent="0.2">
      <c r="B109" s="427" t="s">
        <v>1278</v>
      </c>
      <c r="C109" s="422" t="s">
        <v>1090</v>
      </c>
      <c r="D109" s="381"/>
      <c r="E109" s="381"/>
      <c r="F109" s="381"/>
      <c r="G109" s="381"/>
      <c r="H109" s="1715" t="str">
        <f t="shared" si="16"/>
        <v>PJ45</v>
      </c>
      <c r="I109" s="381"/>
      <c r="J109" s="381"/>
      <c r="K109" s="381"/>
      <c r="L109" s="2361"/>
      <c r="M109" s="2361"/>
      <c r="N109" s="2361"/>
      <c r="O109" s="2361"/>
      <c r="P109" s="2361"/>
      <c r="Q109" s="2361"/>
      <c r="R109" s="2361"/>
      <c r="S109" s="2361"/>
      <c r="T109" s="1721"/>
      <c r="U109" s="1721"/>
      <c r="V109" s="1721"/>
      <c r="W109" s="1721"/>
      <c r="X109" s="1721"/>
      <c r="Y109" s="381"/>
      <c r="Z109" s="381"/>
      <c r="AA109" s="381"/>
      <c r="AB109" s="381"/>
      <c r="AC109" s="381"/>
      <c r="AD109" s="1727">
        <v>188667.89658188389</v>
      </c>
      <c r="AE109" s="1727">
        <v>186793.16290178767</v>
      </c>
      <c r="AF109" s="1727">
        <v>200538.09357786679</v>
      </c>
      <c r="AG109" s="1727">
        <v>197176.38868830481</v>
      </c>
      <c r="AH109" s="1727">
        <v>213363.50222836796</v>
      </c>
      <c r="AI109" s="1727">
        <v>201583.14678793354</v>
      </c>
      <c r="AJ109" s="1727">
        <v>226927.28543641156</v>
      </c>
      <c r="AK109" s="1727">
        <v>222160.21870048152</v>
      </c>
      <c r="AL109" s="1727">
        <v>221471.74064122679</v>
      </c>
      <c r="AM109" s="1727">
        <v>192326.62102178097</v>
      </c>
      <c r="AN109" s="1727">
        <v>192683.12065671859</v>
      </c>
      <c r="AO109" s="1727">
        <v>235003.84370315421</v>
      </c>
    </row>
    <row r="110" spans="2:41" ht="24.75" thickBot="1" x14ac:dyDescent="0.2">
      <c r="B110" s="427" t="s">
        <v>1144</v>
      </c>
      <c r="C110" s="1064" t="s">
        <v>1094</v>
      </c>
      <c r="D110" s="428"/>
      <c r="E110" s="428"/>
      <c r="F110" s="428"/>
      <c r="G110" s="428"/>
      <c r="H110" s="1718" t="str">
        <f t="shared" si="16"/>
        <v>PJ46</v>
      </c>
      <c r="I110" s="428"/>
      <c r="J110" s="428"/>
      <c r="K110" s="428"/>
      <c r="L110" s="2364"/>
      <c r="M110" s="2364"/>
      <c r="N110" s="2364"/>
      <c r="O110" s="2364"/>
      <c r="P110" s="2364"/>
      <c r="Q110" s="2364"/>
      <c r="R110" s="2364"/>
      <c r="S110" s="2364"/>
      <c r="T110" s="1724"/>
      <c r="U110" s="1724"/>
      <c r="V110" s="1724"/>
      <c r="W110" s="1724"/>
      <c r="X110" s="1724"/>
      <c r="Y110" s="428"/>
      <c r="Z110" s="428"/>
      <c r="AA110" s="428"/>
      <c r="AB110" s="428"/>
      <c r="AC110" s="428"/>
      <c r="AD110" s="1730">
        <v>17250661.722549744</v>
      </c>
      <c r="AE110" s="1730">
        <v>17220744.52340978</v>
      </c>
      <c r="AF110" s="1730">
        <v>17532620.729706045</v>
      </c>
      <c r="AG110" s="1730">
        <v>17209980.034138303</v>
      </c>
      <c r="AH110" s="1730">
        <v>17519033.430721086</v>
      </c>
      <c r="AI110" s="1730">
        <v>17689791.383369822</v>
      </c>
      <c r="AJ110" s="1730">
        <v>18013554.865422755</v>
      </c>
      <c r="AK110" s="1730">
        <v>18247390.292057689</v>
      </c>
      <c r="AL110" s="1730">
        <v>17935404.094631121</v>
      </c>
      <c r="AM110" s="1730">
        <v>17175639.197875053</v>
      </c>
      <c r="AN110" s="1730">
        <v>17609051.903280731</v>
      </c>
      <c r="AO110" s="1730">
        <v>18322656.073006202</v>
      </c>
    </row>
    <row r="111" spans="2:41" x14ac:dyDescent="0.15">
      <c r="B111" s="427" t="s">
        <v>1145</v>
      </c>
      <c r="C111" s="1065" t="s">
        <v>1095</v>
      </c>
      <c r="D111" s="1066"/>
      <c r="E111" s="1066"/>
      <c r="F111" s="1066"/>
      <c r="G111" s="1066"/>
      <c r="H111" s="1719" t="str">
        <f t="shared" si="16"/>
        <v>PJ47</v>
      </c>
      <c r="I111" s="1066"/>
      <c r="J111" s="1066"/>
      <c r="K111" s="1066"/>
      <c r="L111" s="2365"/>
      <c r="M111" s="2365"/>
      <c r="N111" s="2365"/>
      <c r="O111" s="2365"/>
      <c r="P111" s="2365"/>
      <c r="Q111" s="2365"/>
      <c r="R111" s="2365"/>
      <c r="S111" s="2365"/>
      <c r="T111" s="1725"/>
      <c r="U111" s="1725"/>
      <c r="V111" s="1725"/>
      <c r="W111" s="1725"/>
      <c r="X111" s="1725"/>
      <c r="Y111" s="1066"/>
      <c r="Z111" s="1066"/>
      <c r="AA111" s="1066"/>
      <c r="AB111" s="1066"/>
      <c r="AC111" s="1066"/>
      <c r="AD111" s="1719">
        <f t="shared" ref="AD111:AJ111" si="17">AD110-(AD107+AD108-AD109)</f>
        <v>-6706.1897438019514</v>
      </c>
      <c r="AE111" s="1719">
        <f t="shared" si="17"/>
        <v>-6033.112038847059</v>
      </c>
      <c r="AF111" s="1719">
        <f t="shared" si="17"/>
        <v>-629.52265902608633</v>
      </c>
      <c r="AG111" s="1719">
        <f t="shared" si="17"/>
        <v>-1476.4493541717529</v>
      </c>
      <c r="AH111" s="1719">
        <f t="shared" si="17"/>
        <v>0</v>
      </c>
      <c r="AI111" s="1719">
        <f t="shared" si="17"/>
        <v>418.29287562891841</v>
      </c>
      <c r="AJ111" s="1719">
        <f t="shared" si="17"/>
        <v>52.850671395659447</v>
      </c>
      <c r="AK111" s="1719">
        <f>AK110-(AK107+AK108-AK109)</f>
        <v>208.1702385880053</v>
      </c>
      <c r="AL111" s="1719">
        <f>AL110-(AL107+AL108-AL109)</f>
        <v>77.763810776174068</v>
      </c>
      <c r="AM111" s="1719">
        <f>AM110-(AM107+AM108-AM109)</f>
        <v>2450.2998756766319</v>
      </c>
      <c r="AN111" s="1719">
        <f>AN110-(AN107+AN108-AN109)</f>
        <v>3862.9718319922686</v>
      </c>
      <c r="AO111" s="1719">
        <f>AO110-(AO107+AO108-AO109)</f>
        <v>21538.442739665508</v>
      </c>
    </row>
    <row r="112" spans="2:41" x14ac:dyDescent="0.15">
      <c r="B112" s="427" t="s">
        <v>1146</v>
      </c>
      <c r="C112" s="429" t="s">
        <v>2046</v>
      </c>
      <c r="D112" s="1062"/>
      <c r="E112" s="1062"/>
      <c r="F112" s="1062"/>
      <c r="G112" s="1062"/>
      <c r="H112" s="1062" t="str">
        <f t="shared" si="16"/>
        <v>PJ48</v>
      </c>
      <c r="I112" s="1062"/>
      <c r="J112" s="1062"/>
      <c r="K112" s="1062"/>
      <c r="L112" s="2366"/>
      <c r="M112" s="2366"/>
      <c r="N112" s="2366"/>
      <c r="O112" s="2366"/>
      <c r="P112" s="2366"/>
      <c r="Q112" s="2366"/>
      <c r="R112" s="2366"/>
      <c r="S112" s="2366"/>
      <c r="T112" s="1062"/>
      <c r="U112" s="1062"/>
      <c r="V112" s="1062"/>
      <c r="W112" s="1062"/>
      <c r="X112" s="1062"/>
      <c r="Y112" s="1062"/>
      <c r="Z112" s="1062"/>
      <c r="AA112" s="1062"/>
      <c r="AB112" s="1062"/>
      <c r="AC112" s="1062"/>
      <c r="AD112" s="1062">
        <v>155828.28929555189</v>
      </c>
      <c r="AE112" s="1062">
        <v>153645.43414053807</v>
      </c>
      <c r="AF112" s="1062">
        <v>148793.37595043104</v>
      </c>
      <c r="AG112" s="1062">
        <v>144201.69137975507</v>
      </c>
      <c r="AH112" s="1062">
        <v>138118.60601151187</v>
      </c>
      <c r="AI112" s="1062">
        <v>121752.98298053582</v>
      </c>
      <c r="AJ112" s="1062">
        <v>118079.12639087213</v>
      </c>
      <c r="AK112" s="1062">
        <v>110666.75909180482</v>
      </c>
      <c r="AL112" s="1062">
        <v>108432.72545406564</v>
      </c>
      <c r="AM112" s="1062">
        <v>98172.279063051494</v>
      </c>
      <c r="AN112" s="1062">
        <v>112420.8971364215</v>
      </c>
      <c r="AO112" s="1062">
        <v>123174.48393122962</v>
      </c>
    </row>
    <row r="113" spans="2:46" x14ac:dyDescent="0.15">
      <c r="B113" s="427" t="s">
        <v>1147</v>
      </c>
      <c r="C113" s="429" t="s">
        <v>2047</v>
      </c>
      <c r="D113" s="1062"/>
      <c r="E113" s="1062"/>
      <c r="F113" s="1062"/>
      <c r="G113" s="1062"/>
      <c r="H113" s="1062" t="str">
        <f t="shared" si="16"/>
        <v>PJ49</v>
      </c>
      <c r="I113" s="1062"/>
      <c r="J113" s="1062"/>
      <c r="K113" s="1062"/>
      <c r="L113" s="2366"/>
      <c r="M113" s="2366"/>
      <c r="N113" s="2366"/>
      <c r="O113" s="2366"/>
      <c r="P113" s="2366"/>
      <c r="Q113" s="2366"/>
      <c r="R113" s="2366"/>
      <c r="S113" s="2366"/>
      <c r="T113" s="1062"/>
      <c r="U113" s="1062"/>
      <c r="V113" s="1062"/>
      <c r="W113" s="1062"/>
      <c r="X113" s="1062"/>
      <c r="Y113" s="1062"/>
      <c r="Z113" s="1062"/>
      <c r="AA113" s="1062"/>
      <c r="AB113" s="1062"/>
      <c r="AC113" s="1062"/>
      <c r="AD113" s="1062">
        <v>7288052.460362968</v>
      </c>
      <c r="AE113" s="1062">
        <v>7251658.4546057554</v>
      </c>
      <c r="AF113" s="1062">
        <v>7483371.3359851185</v>
      </c>
      <c r="AG113" s="1062">
        <v>7269461.4458561214</v>
      </c>
      <c r="AH113" s="1062">
        <v>7351545.7618778534</v>
      </c>
      <c r="AI113" s="1062">
        <v>7532178.3138725692</v>
      </c>
      <c r="AJ113" s="1062">
        <v>7732331.5775304679</v>
      </c>
      <c r="AK113" s="1062">
        <v>8056920.5181845594</v>
      </c>
      <c r="AL113" s="1062">
        <v>7845834.930524095</v>
      </c>
      <c r="AM113" s="1062">
        <v>7680497.0845609782</v>
      </c>
      <c r="AN113" s="1062">
        <v>7959983.7324147755</v>
      </c>
      <c r="AO113" s="1062">
        <v>8190307.2552760011</v>
      </c>
    </row>
    <row r="114" spans="2:46" x14ac:dyDescent="0.15">
      <c r="B114" s="427" t="s">
        <v>1148</v>
      </c>
      <c r="C114" s="429" t="s">
        <v>2048</v>
      </c>
      <c r="D114" s="1062"/>
      <c r="E114" s="1062"/>
      <c r="F114" s="1062"/>
      <c r="G114" s="1062"/>
      <c r="H114" s="1062" t="str">
        <f t="shared" si="16"/>
        <v>PJ50</v>
      </c>
      <c r="I114" s="1062"/>
      <c r="J114" s="1062"/>
      <c r="K114" s="1062"/>
      <c r="L114" s="2366"/>
      <c r="M114" s="2366"/>
      <c r="N114" s="2366"/>
      <c r="O114" s="2366"/>
      <c r="P114" s="2366"/>
      <c r="Q114" s="2366"/>
      <c r="R114" s="2366"/>
      <c r="S114" s="2366"/>
      <c r="T114" s="1062"/>
      <c r="U114" s="1062"/>
      <c r="V114" s="1062"/>
      <c r="W114" s="1062"/>
      <c r="X114" s="1062"/>
      <c r="Y114" s="1062"/>
      <c r="Z114" s="1062"/>
      <c r="AA114" s="1062"/>
      <c r="AB114" s="1062"/>
      <c r="AC114" s="1062"/>
      <c r="AD114" s="1062">
        <v>9706768.7679637037</v>
      </c>
      <c r="AE114" s="1062">
        <v>9716096.247561099</v>
      </c>
      <c r="AF114" s="1062">
        <v>9813554.5596503895</v>
      </c>
      <c r="AG114" s="1062">
        <v>9705390.6533816364</v>
      </c>
      <c r="AH114" s="1062">
        <v>9931959.7220708188</v>
      </c>
      <c r="AI114" s="1062">
        <v>9935551.5311281569</v>
      </c>
      <c r="AJ114" s="1062">
        <v>10084371.87336031</v>
      </c>
      <c r="AK114" s="1062">
        <v>9999680.4603002053</v>
      </c>
      <c r="AL114" s="1062">
        <v>9899130.5991115309</v>
      </c>
      <c r="AM114" s="1062">
        <v>9303507.5632090084</v>
      </c>
      <c r="AN114" s="1062">
        <v>9460923.7957851179</v>
      </c>
      <c r="AO114" s="1062">
        <v>9834505.4796466008</v>
      </c>
    </row>
    <row r="115" spans="2:46" x14ac:dyDescent="0.15">
      <c r="B115" s="1062"/>
      <c r="L115" s="2291"/>
      <c r="M115" s="2291"/>
      <c r="N115" s="2291"/>
      <c r="O115" s="2291"/>
      <c r="P115" s="2291"/>
      <c r="Q115" s="2291"/>
      <c r="R115" s="2291"/>
      <c r="S115" s="2291"/>
    </row>
    <row r="116" spans="2:46" x14ac:dyDescent="0.15">
      <c r="B116" s="1062"/>
      <c r="C116" s="1252" t="s">
        <v>1746</v>
      </c>
      <c r="D116" s="400"/>
      <c r="E116" s="400"/>
      <c r="F116" s="400"/>
      <c r="G116" s="400"/>
      <c r="H116" s="400"/>
      <c r="I116" s="400"/>
      <c r="J116" s="400"/>
      <c r="K116" s="400"/>
      <c r="L116" s="2367"/>
      <c r="M116" s="2367"/>
      <c r="N116" s="2367"/>
      <c r="O116" s="2367"/>
      <c r="P116" s="2367"/>
      <c r="Q116" s="2367"/>
      <c r="R116" s="2367"/>
      <c r="S116" s="2367"/>
      <c r="T116" s="400"/>
      <c r="U116" s="400"/>
      <c r="V116" s="400"/>
      <c r="W116" s="400"/>
      <c r="X116" s="400"/>
      <c r="Y116" s="400"/>
      <c r="Z116" s="400"/>
      <c r="AA116" s="400"/>
      <c r="AB116" s="400"/>
      <c r="AC116" s="400"/>
      <c r="AD116" s="1720">
        <v>1283982.3128380317</v>
      </c>
      <c r="AE116" s="1720">
        <v>1273759.93266447</v>
      </c>
      <c r="AF116" s="1720">
        <v>1324807.5402907224</v>
      </c>
      <c r="AG116" s="1720">
        <v>1439913.510101174</v>
      </c>
      <c r="AH116" s="1720">
        <v>1531054.7792667614</v>
      </c>
      <c r="AI116" s="1720">
        <v>1522659.0460524037</v>
      </c>
      <c r="AJ116" s="1720">
        <v>1499527.4296599941</v>
      </c>
      <c r="AK116" s="1720">
        <v>1538204.2667698318</v>
      </c>
      <c r="AL116" s="1720">
        <v>1562849.9616506377</v>
      </c>
      <c r="AM116" s="1720">
        <v>1594181.9678656969</v>
      </c>
      <c r="AN116" s="1720">
        <v>1676225.0569076263</v>
      </c>
      <c r="AO116" s="1720">
        <v>2467511.144180357</v>
      </c>
    </row>
    <row r="117" spans="2:46" x14ac:dyDescent="0.15">
      <c r="B117" s="1062"/>
      <c r="C117" s="1599" t="s">
        <v>1747</v>
      </c>
      <c r="D117" s="384"/>
      <c r="E117" s="384"/>
      <c r="F117" s="384"/>
      <c r="G117" s="384"/>
      <c r="H117" s="384"/>
      <c r="I117" s="384"/>
      <c r="J117" s="384"/>
      <c r="K117" s="384"/>
      <c r="L117" s="2368"/>
      <c r="M117" s="2368"/>
      <c r="N117" s="2368"/>
      <c r="O117" s="2368"/>
      <c r="P117" s="2368"/>
      <c r="Q117" s="2368"/>
      <c r="R117" s="2368"/>
      <c r="S117" s="2368"/>
      <c r="T117" s="384"/>
      <c r="U117" s="384"/>
      <c r="V117" s="384"/>
      <c r="W117" s="384"/>
      <c r="X117" s="384"/>
      <c r="Y117" s="384"/>
      <c r="Z117" s="384"/>
      <c r="AA117" s="384"/>
      <c r="AB117" s="384"/>
      <c r="AC117" s="384"/>
      <c r="AD117" s="1722">
        <v>99176.083986424448</v>
      </c>
      <c r="AE117" s="1722">
        <v>87618.173611039427</v>
      </c>
      <c r="AF117" s="1722">
        <v>91872.376880134238</v>
      </c>
      <c r="AG117" s="1722">
        <v>86364.14244849325</v>
      </c>
      <c r="AH117" s="1722">
        <v>86011.835930561458</v>
      </c>
      <c r="AI117" s="1722">
        <v>83558.954807317292</v>
      </c>
      <c r="AJ117" s="1722">
        <v>77559.877457177208</v>
      </c>
      <c r="AK117" s="1722">
        <v>75343.40014226413</v>
      </c>
      <c r="AL117" s="1722">
        <v>78713.157001202489</v>
      </c>
      <c r="AM117" s="1722">
        <v>83609.785894195345</v>
      </c>
      <c r="AN117" s="1722">
        <v>88103.595645470341</v>
      </c>
      <c r="AO117" s="1722">
        <v>85487.731232904262</v>
      </c>
    </row>
    <row r="118" spans="2:46" x14ac:dyDescent="0.15">
      <c r="B118" s="1062"/>
      <c r="C118" s="429"/>
      <c r="D118" s="1062"/>
      <c r="E118" s="1062"/>
      <c r="F118" s="1062"/>
      <c r="G118" s="1062"/>
      <c r="H118" s="1062"/>
      <c r="I118" s="1062"/>
      <c r="J118" s="1062"/>
      <c r="K118" s="1062"/>
      <c r="L118" s="1062"/>
      <c r="M118" s="1062"/>
      <c r="N118" s="1062"/>
      <c r="O118" s="1062"/>
      <c r="P118" s="1062"/>
      <c r="Q118" s="1062"/>
      <c r="R118" s="1062"/>
      <c r="S118" s="1062"/>
      <c r="T118" s="1062"/>
      <c r="U118" s="1062"/>
      <c r="V118" s="1062"/>
      <c r="W118" s="1062"/>
      <c r="X118" s="1062"/>
      <c r="Y118" s="1062"/>
      <c r="Z118" s="1062"/>
      <c r="AA118" s="1062"/>
      <c r="AB118" s="1062"/>
      <c r="AC118" s="1062"/>
      <c r="AD118" s="1062"/>
      <c r="AE118" s="1062"/>
      <c r="AF118" s="1062"/>
      <c r="AG118" s="1062"/>
      <c r="AH118" s="1438"/>
      <c r="AI118" s="1439"/>
    </row>
    <row r="119" spans="2:46" x14ac:dyDescent="0.15">
      <c r="C119" s="380"/>
      <c r="D119" s="380"/>
      <c r="E119" s="380"/>
      <c r="F119" s="380"/>
      <c r="G119" s="1439"/>
      <c r="H119" s="1439"/>
      <c r="I119" s="1439"/>
      <c r="J119" s="1439"/>
      <c r="K119" s="1439"/>
      <c r="L119" s="1439"/>
      <c r="M119" s="1439"/>
      <c r="N119" s="1439"/>
      <c r="O119" s="1439"/>
      <c r="P119" s="1439"/>
      <c r="Q119" s="1439"/>
      <c r="R119" s="1439"/>
      <c r="S119" s="1439"/>
      <c r="T119" s="1439"/>
      <c r="U119" s="1439"/>
      <c r="V119" s="1439"/>
      <c r="W119" s="1439"/>
      <c r="X119" s="1439"/>
      <c r="Y119" s="1439"/>
      <c r="Z119" s="1439"/>
      <c r="AA119" s="1439"/>
      <c r="AB119" s="1439"/>
      <c r="AC119" s="1439"/>
      <c r="AD119" s="1439"/>
      <c r="AE119" s="1438"/>
      <c r="AF119" s="1438"/>
      <c r="AG119" s="1438"/>
      <c r="AH119" s="1439"/>
      <c r="AI119" s="1439"/>
      <c r="AJ119" s="1439"/>
      <c r="AK119" s="1439"/>
      <c r="AL119" s="1439"/>
      <c r="AM119" s="1439"/>
      <c r="AN119" s="1439"/>
      <c r="AO119" s="1439"/>
    </row>
    <row r="120" spans="2:46" x14ac:dyDescent="0.15">
      <c r="AE120" s="860"/>
      <c r="AF120" s="860"/>
      <c r="AG120" s="860"/>
    </row>
    <row r="121" spans="2:46" x14ac:dyDescent="0.15">
      <c r="B121" s="387" t="s">
        <v>1274</v>
      </c>
      <c r="C121" s="386" t="s">
        <v>1062</v>
      </c>
      <c r="D121" s="387"/>
      <c r="E121" s="387"/>
      <c r="F121" s="387"/>
      <c r="G121" s="387"/>
      <c r="H121" s="387"/>
      <c r="I121" s="387"/>
      <c r="J121" s="387"/>
      <c r="K121" s="388"/>
      <c r="L121" s="304"/>
      <c r="M121" s="386"/>
      <c r="N121" s="386"/>
      <c r="O121" s="304"/>
      <c r="P121" s="386"/>
      <c r="Q121" s="386"/>
      <c r="R121" s="386"/>
      <c r="S121" s="386"/>
      <c r="T121" s="386"/>
      <c r="U121" s="386"/>
      <c r="V121" s="386"/>
      <c r="W121" s="386"/>
      <c r="X121" s="386"/>
      <c r="Y121" s="386"/>
      <c r="Z121" s="386"/>
      <c r="AA121" s="386"/>
      <c r="AB121" s="386"/>
      <c r="AC121" s="386"/>
      <c r="AD121" s="386"/>
    </row>
    <row r="122" spans="2:46" x14ac:dyDescent="0.15">
      <c r="B122" s="447" t="s">
        <v>443</v>
      </c>
      <c r="C122" s="393" t="s">
        <v>1358</v>
      </c>
      <c r="D122" s="391"/>
      <c r="E122" s="391"/>
      <c r="F122" s="391"/>
      <c r="G122" s="391"/>
      <c r="H122" s="1731" t="str">
        <f t="shared" ref="H122:H155" si="18">B$121&amp;B122</f>
        <v>BP01</v>
      </c>
      <c r="I122" s="2358"/>
      <c r="J122" s="2358"/>
      <c r="K122" s="2358"/>
      <c r="L122" s="2358"/>
      <c r="M122" s="2358"/>
      <c r="N122" s="2358"/>
      <c r="O122" s="2358"/>
      <c r="P122" s="2358"/>
      <c r="Q122" s="2358"/>
      <c r="R122" s="2358"/>
      <c r="S122" s="2358"/>
      <c r="T122" s="1731"/>
      <c r="U122" s="1731"/>
      <c r="V122" s="1731"/>
      <c r="W122" s="1731"/>
      <c r="X122" s="1731"/>
      <c r="Y122" s="391"/>
      <c r="Z122" s="391"/>
      <c r="AA122" s="391"/>
      <c r="AB122" s="391"/>
      <c r="AC122" s="391"/>
      <c r="AD122" s="1731">
        <f t="shared" ref="AD122:AL122" si="19">AD123+AD124</f>
        <v>7400901.452844291</v>
      </c>
      <c r="AE122" s="1731">
        <f t="shared" si="19"/>
        <v>7494230.7056824639</v>
      </c>
      <c r="AF122" s="1731">
        <f t="shared" si="19"/>
        <v>7592833.3150027925</v>
      </c>
      <c r="AG122" s="1731">
        <f t="shared" si="19"/>
        <v>7631566.4109343998</v>
      </c>
      <c r="AH122" s="1731">
        <f t="shared" si="19"/>
        <v>7462915.1050219964</v>
      </c>
      <c r="AI122" s="1731">
        <f t="shared" si="19"/>
        <v>7478725.5411025062</v>
      </c>
      <c r="AJ122" s="1731">
        <f t="shared" si="19"/>
        <v>7697759.6899246518</v>
      </c>
      <c r="AK122" s="1731">
        <f t="shared" si="19"/>
        <v>7971317.8706863476</v>
      </c>
      <c r="AL122" s="1731">
        <f t="shared" si="19"/>
        <v>7944808.0550414026</v>
      </c>
      <c r="AM122" s="1731">
        <f>AM123+AM124</f>
        <v>7715007.8555802088</v>
      </c>
      <c r="AN122" s="1731">
        <f>AN123+AN124</f>
        <v>7864683.3300055834</v>
      </c>
      <c r="AO122" s="1731">
        <f>AO123+AO124</f>
        <v>7939631.5507591562</v>
      </c>
      <c r="AQ122" s="2702" t="s">
        <v>1923</v>
      </c>
      <c r="AR122" s="2703"/>
      <c r="AS122" s="2703"/>
      <c r="AT122" s="2704"/>
    </row>
    <row r="123" spans="2:46" x14ac:dyDescent="0.15">
      <c r="B123" s="447" t="s">
        <v>445</v>
      </c>
      <c r="C123" s="389" t="s">
        <v>389</v>
      </c>
      <c r="D123" s="390"/>
      <c r="E123" s="390"/>
      <c r="F123" s="390"/>
      <c r="G123" s="390"/>
      <c r="H123" s="1732" t="str">
        <f t="shared" si="18"/>
        <v>BP02</v>
      </c>
      <c r="I123" s="2356"/>
      <c r="J123" s="2356"/>
      <c r="K123" s="2356"/>
      <c r="L123" s="2356"/>
      <c r="M123" s="2356"/>
      <c r="N123" s="2356"/>
      <c r="O123" s="2356"/>
      <c r="P123" s="2356"/>
      <c r="Q123" s="2356"/>
      <c r="R123" s="2356"/>
      <c r="S123" s="2356"/>
      <c r="T123" s="1751"/>
      <c r="U123" s="1751"/>
      <c r="V123" s="1751"/>
      <c r="W123" s="1751"/>
      <c r="X123" s="1751"/>
      <c r="Y123" s="390"/>
      <c r="Z123" s="390"/>
      <c r="AA123" s="390"/>
      <c r="AB123" s="390"/>
      <c r="AC123" s="390"/>
      <c r="AD123" s="1782">
        <v>6475471.9062286243</v>
      </c>
      <c r="AE123" s="1782">
        <v>6554544.8396564219</v>
      </c>
      <c r="AF123" s="1782">
        <v>6634105.4588012015</v>
      </c>
      <c r="AG123" s="1782">
        <v>6643070.8498803973</v>
      </c>
      <c r="AH123" s="1782">
        <v>6454290.3041281272</v>
      </c>
      <c r="AI123" s="1782">
        <v>6436562.4025283363</v>
      </c>
      <c r="AJ123" s="1782">
        <v>6637825.5548845828</v>
      </c>
      <c r="AK123" s="1782">
        <v>6890905.8117965413</v>
      </c>
      <c r="AL123" s="1782">
        <v>6841879.5184192639</v>
      </c>
      <c r="AM123" s="1782">
        <v>6617374.994839794</v>
      </c>
      <c r="AN123" s="1782">
        <v>6743419.0931875361</v>
      </c>
      <c r="AO123" s="1782">
        <v>6799199.0863515316</v>
      </c>
      <c r="AQ123" s="2671"/>
      <c r="AR123" s="2705" t="s">
        <v>1924</v>
      </c>
      <c r="AS123" s="2706"/>
      <c r="AT123" s="2707"/>
    </row>
    <row r="124" spans="2:46" ht="12" customHeight="1" x14ac:dyDescent="0.15">
      <c r="B124" s="447" t="s">
        <v>446</v>
      </c>
      <c r="C124" s="389" t="s">
        <v>990</v>
      </c>
      <c r="D124" s="390"/>
      <c r="E124" s="390"/>
      <c r="F124" s="390"/>
      <c r="G124" s="390"/>
      <c r="H124" s="1732" t="str">
        <f t="shared" si="18"/>
        <v>BP03</v>
      </c>
      <c r="I124" s="2356"/>
      <c r="J124" s="2356"/>
      <c r="K124" s="2356"/>
      <c r="L124" s="2356"/>
      <c r="M124" s="2356"/>
      <c r="N124" s="2356"/>
      <c r="O124" s="2356"/>
      <c r="P124" s="2356"/>
      <c r="Q124" s="2356"/>
      <c r="R124" s="2356"/>
      <c r="S124" s="2356"/>
      <c r="T124" s="1732"/>
      <c r="U124" s="1732"/>
      <c r="V124" s="1732"/>
      <c r="W124" s="1732"/>
      <c r="X124" s="1732"/>
      <c r="Y124" s="390"/>
      <c r="Z124" s="390"/>
      <c r="AA124" s="390"/>
      <c r="AB124" s="390"/>
      <c r="AC124" s="390"/>
      <c r="AD124" s="1732">
        <f t="shared" ref="AD124:AL124" si="20">AD125+AD126</f>
        <v>925429.54661566636</v>
      </c>
      <c r="AE124" s="1732">
        <f t="shared" si="20"/>
        <v>939685.86602604203</v>
      </c>
      <c r="AF124" s="1732">
        <f t="shared" si="20"/>
        <v>958727.85620159132</v>
      </c>
      <c r="AG124" s="1732">
        <f t="shared" si="20"/>
        <v>988495.56105400273</v>
      </c>
      <c r="AH124" s="1732">
        <f t="shared" si="20"/>
        <v>1008624.8008938696</v>
      </c>
      <c r="AI124" s="1732">
        <f t="shared" si="20"/>
        <v>1042163.1385741698</v>
      </c>
      <c r="AJ124" s="1732">
        <f t="shared" si="20"/>
        <v>1059934.1350400695</v>
      </c>
      <c r="AK124" s="1732">
        <f t="shared" si="20"/>
        <v>1080412.058889806</v>
      </c>
      <c r="AL124" s="1732">
        <f t="shared" si="20"/>
        <v>1102928.5366221387</v>
      </c>
      <c r="AM124" s="1732">
        <f>AM125+AM126</f>
        <v>1097632.8607404148</v>
      </c>
      <c r="AN124" s="1732">
        <f>AN125+AN126</f>
        <v>1121264.236818047</v>
      </c>
      <c r="AO124" s="1732">
        <f>AO125+AO126</f>
        <v>1140432.4644076249</v>
      </c>
      <c r="AQ124" s="2671"/>
      <c r="AR124" s="2582" t="s">
        <v>1925</v>
      </c>
      <c r="AS124" s="2708"/>
      <c r="AT124" s="2583"/>
    </row>
    <row r="125" spans="2:46" ht="12" customHeight="1" x14ac:dyDescent="0.15">
      <c r="B125" s="447" t="s">
        <v>447</v>
      </c>
      <c r="C125" s="389" t="s">
        <v>989</v>
      </c>
      <c r="D125" s="390"/>
      <c r="E125" s="390"/>
      <c r="F125" s="390"/>
      <c r="G125" s="390"/>
      <c r="H125" s="1732" t="str">
        <f t="shared" si="18"/>
        <v>BP04</v>
      </c>
      <c r="I125" s="2356"/>
      <c r="J125" s="2356"/>
      <c r="K125" s="2356"/>
      <c r="L125" s="2356"/>
      <c r="M125" s="2356"/>
      <c r="N125" s="2356"/>
      <c r="O125" s="2356"/>
      <c r="P125" s="2356"/>
      <c r="Q125" s="2356"/>
      <c r="R125" s="2356"/>
      <c r="S125" s="2356"/>
      <c r="T125" s="1751"/>
      <c r="U125" s="1751"/>
      <c r="V125" s="1751"/>
      <c r="W125" s="1751"/>
      <c r="X125" s="1751"/>
      <c r="Y125" s="390"/>
      <c r="Z125" s="390"/>
      <c r="AA125" s="390"/>
      <c r="AB125" s="390"/>
      <c r="AC125" s="390"/>
      <c r="AD125" s="1782">
        <v>893964.36220890004</v>
      </c>
      <c r="AE125" s="1782">
        <v>901857.35447311541</v>
      </c>
      <c r="AF125" s="1782">
        <v>919947.5360748223</v>
      </c>
      <c r="AG125" s="1782">
        <v>931625.11855057278</v>
      </c>
      <c r="AH125" s="1782">
        <v>951312.25582062558</v>
      </c>
      <c r="AI125" s="1782">
        <v>977793.02447581617</v>
      </c>
      <c r="AJ125" s="1782">
        <v>1004696.153517967</v>
      </c>
      <c r="AK125" s="1782">
        <v>1024703.2838432026</v>
      </c>
      <c r="AL125" s="1782">
        <v>1051830.0038114486</v>
      </c>
      <c r="AM125" s="1782">
        <v>1053326.9902022083</v>
      </c>
      <c r="AN125" s="1782">
        <v>1096886.9183815839</v>
      </c>
      <c r="AO125" s="1782">
        <v>1090191.9544785719</v>
      </c>
      <c r="AQ125" s="2671"/>
      <c r="AR125" s="2489"/>
      <c r="AS125" s="2709" t="s">
        <v>1926</v>
      </c>
      <c r="AT125" s="2710"/>
    </row>
    <row r="126" spans="2:46" ht="12" customHeight="1" x14ac:dyDescent="0.15">
      <c r="B126" s="447" t="s">
        <v>448</v>
      </c>
      <c r="C126" s="389" t="s">
        <v>988</v>
      </c>
      <c r="D126" s="392"/>
      <c r="E126" s="392"/>
      <c r="F126" s="392"/>
      <c r="G126" s="392"/>
      <c r="H126" s="1733" t="str">
        <f t="shared" si="18"/>
        <v>BP05</v>
      </c>
      <c r="I126" s="2355"/>
      <c r="J126" s="2355"/>
      <c r="K126" s="2355"/>
      <c r="L126" s="2355"/>
      <c r="M126" s="2355"/>
      <c r="N126" s="2355"/>
      <c r="O126" s="2355"/>
      <c r="P126" s="2355"/>
      <c r="Q126" s="2355"/>
      <c r="R126" s="2355"/>
      <c r="S126" s="2355"/>
      <c r="T126" s="1752"/>
      <c r="U126" s="1752"/>
      <c r="V126" s="1752"/>
      <c r="W126" s="1752"/>
      <c r="X126" s="1752"/>
      <c r="Y126" s="392"/>
      <c r="Z126" s="392"/>
      <c r="AA126" s="392"/>
      <c r="AB126" s="392"/>
      <c r="AC126" s="392"/>
      <c r="AD126" s="1786">
        <v>31465.18440676629</v>
      </c>
      <c r="AE126" s="1786">
        <v>37828.511552926582</v>
      </c>
      <c r="AF126" s="1786">
        <v>38780.320126769002</v>
      </c>
      <c r="AG126" s="1786">
        <v>56870.442503429986</v>
      </c>
      <c r="AH126" s="1786">
        <v>57312.545073244051</v>
      </c>
      <c r="AI126" s="1786">
        <v>64370.114098353668</v>
      </c>
      <c r="AJ126" s="1786">
        <v>55237.981522102382</v>
      </c>
      <c r="AK126" s="1786">
        <v>55708.775046603485</v>
      </c>
      <c r="AL126" s="1786">
        <v>51098.532810690012</v>
      </c>
      <c r="AM126" s="1786">
        <v>44305.870538206538</v>
      </c>
      <c r="AN126" s="1786">
        <v>24377.3184364632</v>
      </c>
      <c r="AO126" s="1786">
        <v>50240.509929052991</v>
      </c>
      <c r="AQ126" s="2672"/>
      <c r="AR126" s="2490"/>
      <c r="AS126" s="2594" t="s">
        <v>1927</v>
      </c>
      <c r="AT126" s="2615"/>
    </row>
    <row r="127" spans="2:46" ht="12" customHeight="1" x14ac:dyDescent="0.15">
      <c r="B127" s="447" t="s">
        <v>449</v>
      </c>
      <c r="C127" s="393" t="s">
        <v>399</v>
      </c>
      <c r="D127" s="390"/>
      <c r="E127" s="390"/>
      <c r="F127" s="390"/>
      <c r="G127" s="390"/>
      <c r="H127" s="1732" t="str">
        <f t="shared" si="18"/>
        <v>BP06</v>
      </c>
      <c r="I127" s="2356"/>
      <c r="J127" s="2356"/>
      <c r="K127" s="2356"/>
      <c r="L127" s="2356"/>
      <c r="M127" s="2356"/>
      <c r="N127" s="2356"/>
      <c r="O127" s="2356"/>
      <c r="P127" s="2356"/>
      <c r="Q127" s="2356"/>
      <c r="R127" s="2356"/>
      <c r="S127" s="2356"/>
      <c r="T127" s="1732"/>
      <c r="U127" s="1732"/>
      <c r="V127" s="1732"/>
      <c r="W127" s="1732"/>
      <c r="X127" s="1732"/>
      <c r="Y127" s="390"/>
      <c r="Z127" s="390"/>
      <c r="AA127" s="390"/>
      <c r="AB127" s="390"/>
      <c r="AC127" s="390"/>
      <c r="AD127" s="1732">
        <f t="shared" ref="AD127:AL127" si="21">AD128-AD129</f>
        <v>648122.7627261125</v>
      </c>
      <c r="AE127" s="1732">
        <f t="shared" si="21"/>
        <v>685470.55581332766</v>
      </c>
      <c r="AF127" s="1732">
        <f t="shared" si="21"/>
        <v>684686.51136878296</v>
      </c>
      <c r="AG127" s="1732">
        <f t="shared" si="21"/>
        <v>667796.80291106831</v>
      </c>
      <c r="AH127" s="1732">
        <f t="shared" si="21"/>
        <v>726226.17885336187</v>
      </c>
      <c r="AI127" s="1732">
        <f t="shared" si="21"/>
        <v>693820.61425353203</v>
      </c>
      <c r="AJ127" s="1732">
        <f t="shared" si="21"/>
        <v>687272.07225503691</v>
      </c>
      <c r="AK127" s="1732">
        <f t="shared" si="21"/>
        <v>663066.11096036481</v>
      </c>
      <c r="AL127" s="1732">
        <f t="shared" si="21"/>
        <v>695978.58199197717</v>
      </c>
      <c r="AM127" s="1732">
        <f>AM128-AM129</f>
        <v>734281.331239825</v>
      </c>
      <c r="AN127" s="1732">
        <f>AN128-AN129</f>
        <v>659651.40253673936</v>
      </c>
      <c r="AO127" s="1732">
        <f>AO128-AO129</f>
        <v>717282.8486090051</v>
      </c>
      <c r="AQ127" s="2661" t="s">
        <v>1928</v>
      </c>
      <c r="AR127" s="2619"/>
      <c r="AS127" s="2619"/>
      <c r="AT127" s="2620"/>
    </row>
    <row r="128" spans="2:46" x14ac:dyDescent="0.15">
      <c r="B128" s="447" t="s">
        <v>450</v>
      </c>
      <c r="C128" s="389" t="s">
        <v>400</v>
      </c>
      <c r="D128" s="390"/>
      <c r="E128" s="390"/>
      <c r="F128" s="390"/>
      <c r="G128" s="390"/>
      <c r="H128" s="1732" t="str">
        <f t="shared" si="18"/>
        <v>BP07</v>
      </c>
      <c r="I128" s="2356"/>
      <c r="J128" s="2356"/>
      <c r="K128" s="2356"/>
      <c r="L128" s="2356"/>
      <c r="M128" s="2356"/>
      <c r="N128" s="2356"/>
      <c r="O128" s="2356"/>
      <c r="P128" s="2356"/>
      <c r="Q128" s="2356"/>
      <c r="R128" s="2356"/>
      <c r="S128" s="2356"/>
      <c r="T128" s="1732"/>
      <c r="U128" s="1732"/>
      <c r="V128" s="1732"/>
      <c r="W128" s="1732"/>
      <c r="X128" s="1732"/>
      <c r="Y128" s="390"/>
      <c r="Z128" s="390"/>
      <c r="AA128" s="390"/>
      <c r="AB128" s="390"/>
      <c r="AC128" s="390"/>
      <c r="AD128" s="1732">
        <f t="shared" ref="AD128:AL128" si="22">AD131+AD135+AD137+AD138+AD139+AD141</f>
        <v>721572.3314625338</v>
      </c>
      <c r="AE128" s="1732">
        <f t="shared" si="22"/>
        <v>759944.0121067398</v>
      </c>
      <c r="AF128" s="1732">
        <f t="shared" si="22"/>
        <v>760272.06598919432</v>
      </c>
      <c r="AG128" s="1732">
        <f t="shared" si="22"/>
        <v>741967.64198394644</v>
      </c>
      <c r="AH128" s="1732">
        <f t="shared" si="22"/>
        <v>796226.34973254125</v>
      </c>
      <c r="AI128" s="1732">
        <f t="shared" si="22"/>
        <v>759070.7773270749</v>
      </c>
      <c r="AJ128" s="1732">
        <f t="shared" si="22"/>
        <v>758455.05157007976</v>
      </c>
      <c r="AK128" s="1732">
        <f t="shared" si="22"/>
        <v>716804.75947209052</v>
      </c>
      <c r="AL128" s="1732">
        <f t="shared" si="22"/>
        <v>754733.10790776985</v>
      </c>
      <c r="AM128" s="1732">
        <f>AM131+AM135+AM137+AM138+AM139+AM141</f>
        <v>784525.32733844034</v>
      </c>
      <c r="AN128" s="1732">
        <f>AN131+AN135+AN137+AN138+AN139+AN141</f>
        <v>703516.35826446151</v>
      </c>
      <c r="AO128" s="1732">
        <f>AO131+AO135+AO137+AO138+AO139+AO141</f>
        <v>757133.13210596843</v>
      </c>
      <c r="AQ128" s="2687"/>
      <c r="AR128" s="2595" t="s">
        <v>1929</v>
      </c>
      <c r="AS128" s="2621"/>
      <c r="AT128" s="2596"/>
    </row>
    <row r="129" spans="2:46" x14ac:dyDescent="0.15">
      <c r="B129" s="447" t="s">
        <v>451</v>
      </c>
      <c r="C129" s="389" t="s">
        <v>510</v>
      </c>
      <c r="D129" s="390"/>
      <c r="E129" s="390"/>
      <c r="F129" s="390"/>
      <c r="G129" s="390"/>
      <c r="H129" s="1732" t="str">
        <f t="shared" si="18"/>
        <v>BP08</v>
      </c>
      <c r="I129" s="2356"/>
      <c r="J129" s="2356"/>
      <c r="K129" s="2356"/>
      <c r="L129" s="2356"/>
      <c r="M129" s="2356"/>
      <c r="N129" s="2356"/>
      <c r="O129" s="2356"/>
      <c r="P129" s="2356"/>
      <c r="Q129" s="2356"/>
      <c r="R129" s="2356"/>
      <c r="S129" s="2356"/>
      <c r="T129" s="1732"/>
      <c r="U129" s="1732"/>
      <c r="V129" s="1732"/>
      <c r="W129" s="1732"/>
      <c r="X129" s="1732"/>
      <c r="Y129" s="390"/>
      <c r="Z129" s="390"/>
      <c r="AA129" s="390"/>
      <c r="AB129" s="390"/>
      <c r="AC129" s="390"/>
      <c r="AD129" s="1732">
        <f t="shared" ref="AD129:AL129" si="23">AD132+AD136+AD142</f>
        <v>73449.568736421308</v>
      </c>
      <c r="AE129" s="1732">
        <f t="shared" si="23"/>
        <v>74473.45629341212</v>
      </c>
      <c r="AF129" s="1732">
        <f t="shared" si="23"/>
        <v>75585.554620411378</v>
      </c>
      <c r="AG129" s="1732">
        <f t="shared" si="23"/>
        <v>74170.839072878181</v>
      </c>
      <c r="AH129" s="1732">
        <f t="shared" si="23"/>
        <v>70000.170879179335</v>
      </c>
      <c r="AI129" s="1732">
        <f t="shared" si="23"/>
        <v>65250.163073542892</v>
      </c>
      <c r="AJ129" s="1732">
        <f t="shared" si="23"/>
        <v>71182.979315042889</v>
      </c>
      <c r="AK129" s="1732">
        <f t="shared" si="23"/>
        <v>53738.648511725667</v>
      </c>
      <c r="AL129" s="1732">
        <f t="shared" si="23"/>
        <v>58754.52591579267</v>
      </c>
      <c r="AM129" s="1732">
        <f>AM132+AM136+AM142</f>
        <v>50243.996098615309</v>
      </c>
      <c r="AN129" s="1732">
        <f>AN132+AN136+AN142</f>
        <v>43864.955727722147</v>
      </c>
      <c r="AO129" s="1732">
        <f>AO132+AO136+AO142</f>
        <v>39850.283496963297</v>
      </c>
      <c r="AQ129" s="2687"/>
      <c r="AR129" s="2669" t="s">
        <v>1930</v>
      </c>
      <c r="AS129" s="2689"/>
      <c r="AT129" s="2670"/>
    </row>
    <row r="130" spans="2:46" x14ac:dyDescent="0.15">
      <c r="B130" s="447" t="s">
        <v>452</v>
      </c>
      <c r="C130" s="389" t="s">
        <v>401</v>
      </c>
      <c r="D130" s="390"/>
      <c r="E130" s="390"/>
      <c r="F130" s="390"/>
      <c r="G130" s="390"/>
      <c r="H130" s="1732" t="str">
        <f t="shared" si="18"/>
        <v>BP09</v>
      </c>
      <c r="I130" s="2356"/>
      <c r="J130" s="2356"/>
      <c r="K130" s="2356"/>
      <c r="L130" s="2356"/>
      <c r="M130" s="2356"/>
      <c r="N130" s="2356"/>
      <c r="O130" s="2356"/>
      <c r="P130" s="2356"/>
      <c r="Q130" s="2356"/>
      <c r="R130" s="2356"/>
      <c r="S130" s="2356"/>
      <c r="T130" s="1732"/>
      <c r="U130" s="1732"/>
      <c r="V130" s="1732"/>
      <c r="W130" s="1732"/>
      <c r="X130" s="1732"/>
      <c r="Y130" s="390"/>
      <c r="Z130" s="390"/>
      <c r="AA130" s="390"/>
      <c r="AB130" s="390"/>
      <c r="AC130" s="390"/>
      <c r="AD130" s="1732">
        <f t="shared" ref="AD130:AL130" si="24">AD131-AD132</f>
        <v>-46949.347819028721</v>
      </c>
      <c r="AE130" s="1732">
        <f t="shared" si="24"/>
        <v>-48441.304163024935</v>
      </c>
      <c r="AF130" s="1732">
        <f t="shared" si="24"/>
        <v>-49223.048260657553</v>
      </c>
      <c r="AG130" s="1732">
        <f t="shared" si="24"/>
        <v>-45599.119679573218</v>
      </c>
      <c r="AH130" s="1732">
        <f t="shared" si="24"/>
        <v>-42601.288123628008</v>
      </c>
      <c r="AI130" s="1732">
        <f t="shared" si="24"/>
        <v>-38560.963425866306</v>
      </c>
      <c r="AJ130" s="1732">
        <f t="shared" si="24"/>
        <v>-44986.507096859117</v>
      </c>
      <c r="AK130" s="1732">
        <f t="shared" si="24"/>
        <v>-28662.864302773531</v>
      </c>
      <c r="AL130" s="1732">
        <f t="shared" si="24"/>
        <v>-25224.348637561405</v>
      </c>
      <c r="AM130" s="1732">
        <f>AM131-AM132</f>
        <v>-21170.713977019612</v>
      </c>
      <c r="AN130" s="1732">
        <f>AN131-AN132</f>
        <v>-20614.973108074868</v>
      </c>
      <c r="AO130" s="1732">
        <f>AO131-AO132</f>
        <v>-17929.493494886865</v>
      </c>
      <c r="AQ130" s="2687"/>
      <c r="AR130" s="2684" t="s">
        <v>1931</v>
      </c>
      <c r="AS130" s="2685"/>
      <c r="AT130" s="2686"/>
    </row>
    <row r="131" spans="2:46" x14ac:dyDescent="0.15">
      <c r="B131" s="447" t="s">
        <v>439</v>
      </c>
      <c r="C131" s="389" t="s">
        <v>511</v>
      </c>
      <c r="D131" s="390"/>
      <c r="E131" s="390"/>
      <c r="F131" s="390"/>
      <c r="G131" s="390"/>
      <c r="H131" s="1732" t="str">
        <f t="shared" si="18"/>
        <v>BP10</v>
      </c>
      <c r="I131" s="2356"/>
      <c r="J131" s="2356"/>
      <c r="K131" s="2356"/>
      <c r="L131" s="2356"/>
      <c r="M131" s="2356"/>
      <c r="N131" s="2356"/>
      <c r="O131" s="2356"/>
      <c r="P131" s="2356"/>
      <c r="Q131" s="2356"/>
      <c r="R131" s="2356"/>
      <c r="S131" s="2356"/>
      <c r="T131" s="1751"/>
      <c r="U131" s="1751"/>
      <c r="V131" s="1751"/>
      <c r="W131" s="1751"/>
      <c r="X131" s="1751"/>
      <c r="Y131" s="390"/>
      <c r="Z131" s="390"/>
      <c r="AA131" s="390"/>
      <c r="AB131" s="390"/>
      <c r="AC131" s="390"/>
      <c r="AD131" s="1782">
        <v>12537.399862311906</v>
      </c>
      <c r="AE131" s="1782">
        <v>12525.368887951272</v>
      </c>
      <c r="AF131" s="1782">
        <v>12104.376111996202</v>
      </c>
      <c r="AG131" s="1782">
        <v>12021.582806071581</v>
      </c>
      <c r="AH131" s="1782">
        <v>11774.844828582556</v>
      </c>
      <c r="AI131" s="1782">
        <v>11706.578251461529</v>
      </c>
      <c r="AJ131" s="1782">
        <v>11683.805373191297</v>
      </c>
      <c r="AK131" s="1782">
        <v>11685.254213676628</v>
      </c>
      <c r="AL131" s="1782">
        <v>11638.260662775199</v>
      </c>
      <c r="AM131" s="1782">
        <v>11175.50805058179</v>
      </c>
      <c r="AN131" s="1782">
        <v>11241.083305237777</v>
      </c>
      <c r="AO131" s="1782">
        <v>10893.234657533958</v>
      </c>
      <c r="AQ131" s="2687"/>
      <c r="AR131" s="2690"/>
      <c r="AS131" s="2669" t="s">
        <v>1929</v>
      </c>
      <c r="AT131" s="2670"/>
    </row>
    <row r="132" spans="2:46" x14ac:dyDescent="0.15">
      <c r="B132" s="447" t="s">
        <v>491</v>
      </c>
      <c r="C132" s="389" t="s">
        <v>510</v>
      </c>
      <c r="D132" s="390"/>
      <c r="E132" s="390"/>
      <c r="F132" s="390"/>
      <c r="G132" s="390"/>
      <c r="H132" s="1732" t="str">
        <f t="shared" si="18"/>
        <v>BP11</v>
      </c>
      <c r="I132" s="2356"/>
      <c r="J132" s="2356"/>
      <c r="K132" s="2356"/>
      <c r="L132" s="2356"/>
      <c r="M132" s="2356"/>
      <c r="N132" s="2356"/>
      <c r="O132" s="2356"/>
      <c r="P132" s="2356"/>
      <c r="Q132" s="2356"/>
      <c r="R132" s="2356"/>
      <c r="S132" s="2356"/>
      <c r="T132" s="1751"/>
      <c r="U132" s="1751"/>
      <c r="V132" s="1751"/>
      <c r="W132" s="1751"/>
      <c r="X132" s="1751"/>
      <c r="Y132" s="390"/>
      <c r="Z132" s="390"/>
      <c r="AA132" s="390"/>
      <c r="AB132" s="390"/>
      <c r="AC132" s="390"/>
      <c r="AD132" s="1782">
        <v>59486.747681340625</v>
      </c>
      <c r="AE132" s="1782">
        <v>60966.673050976206</v>
      </c>
      <c r="AF132" s="1782">
        <v>61327.424372653753</v>
      </c>
      <c r="AG132" s="1782">
        <v>57620.702485644797</v>
      </c>
      <c r="AH132" s="1782">
        <v>54376.132952210566</v>
      </c>
      <c r="AI132" s="1782">
        <v>50267.541677327834</v>
      </c>
      <c r="AJ132" s="1782">
        <v>56670.312470050412</v>
      </c>
      <c r="AK132" s="1782">
        <v>40348.118516450158</v>
      </c>
      <c r="AL132" s="1782">
        <v>36862.609300336604</v>
      </c>
      <c r="AM132" s="1782">
        <v>32346.222027601401</v>
      </c>
      <c r="AN132" s="1782">
        <v>31856.056413312646</v>
      </c>
      <c r="AO132" s="1782">
        <v>28822.728152420823</v>
      </c>
      <c r="AQ132" s="2687"/>
      <c r="AR132" s="2691"/>
      <c r="AS132" s="2595" t="s">
        <v>1930</v>
      </c>
      <c r="AT132" s="2596"/>
    </row>
    <row r="133" spans="2:46" x14ac:dyDescent="0.15">
      <c r="B133" s="447" t="s">
        <v>490</v>
      </c>
      <c r="C133" s="389" t="s">
        <v>402</v>
      </c>
      <c r="D133" s="390"/>
      <c r="E133" s="390"/>
      <c r="F133" s="390"/>
      <c r="G133" s="390"/>
      <c r="H133" s="1732" t="str">
        <f t="shared" si="18"/>
        <v>BP12</v>
      </c>
      <c r="I133" s="2356"/>
      <c r="J133" s="2356"/>
      <c r="K133" s="2356"/>
      <c r="L133" s="2356"/>
      <c r="M133" s="2356"/>
      <c r="N133" s="2356"/>
      <c r="O133" s="2356"/>
      <c r="P133" s="2356"/>
      <c r="Q133" s="2356"/>
      <c r="R133" s="2356"/>
      <c r="S133" s="2356"/>
      <c r="T133" s="1732"/>
      <c r="U133" s="1732"/>
      <c r="V133" s="1732"/>
      <c r="W133" s="1732"/>
      <c r="X133" s="1732"/>
      <c r="Y133" s="390"/>
      <c r="Z133" s="390"/>
      <c r="AA133" s="390"/>
      <c r="AB133" s="390"/>
      <c r="AC133" s="390"/>
      <c r="AD133" s="1732">
        <f t="shared" ref="AD133:AL133" si="25">AD134+AD137+AD138+AD139</f>
        <v>687651.02261211583</v>
      </c>
      <c r="AE133" s="1732">
        <f t="shared" si="25"/>
        <v>727123.57098904834</v>
      </c>
      <c r="AF133" s="1732">
        <f t="shared" si="25"/>
        <v>727091.12161531602</v>
      </c>
      <c r="AG133" s="1732">
        <f t="shared" si="25"/>
        <v>706636.43660165195</v>
      </c>
      <c r="AH133" s="1732">
        <f t="shared" si="25"/>
        <v>762252.28433725773</v>
      </c>
      <c r="AI133" s="1732">
        <f t="shared" si="25"/>
        <v>725516.41679042124</v>
      </c>
      <c r="AJ133" s="1732">
        <f t="shared" si="25"/>
        <v>724414.38252570352</v>
      </c>
      <c r="AK133" s="1732">
        <f t="shared" si="25"/>
        <v>683420.58597154636</v>
      </c>
      <c r="AL133" s="1732">
        <f t="shared" si="25"/>
        <v>713636.80185603711</v>
      </c>
      <c r="AM133" s="1732">
        <f>AM134+AM137+AM138+AM139</f>
        <v>747901.59206175699</v>
      </c>
      <c r="AN133" s="1732">
        <f>AN134+AN137+AN138+AN139</f>
        <v>671262.58364566416</v>
      </c>
      <c r="AO133" s="1732">
        <f>AO134+AO137+AO138+AO139</f>
        <v>725319.65282553551</v>
      </c>
      <c r="AQ133" s="2687"/>
      <c r="AR133" s="2673" t="s">
        <v>1932</v>
      </c>
      <c r="AS133" s="2674"/>
      <c r="AT133" s="2675"/>
    </row>
    <row r="134" spans="2:46" x14ac:dyDescent="0.15">
      <c r="B134" s="447" t="s">
        <v>453</v>
      </c>
      <c r="C134" s="389" t="s">
        <v>403</v>
      </c>
      <c r="D134" s="390"/>
      <c r="E134" s="390"/>
      <c r="F134" s="390"/>
      <c r="G134" s="390"/>
      <c r="H134" s="1732" t="str">
        <f t="shared" si="18"/>
        <v>BP13</v>
      </c>
      <c r="I134" s="2356"/>
      <c r="J134" s="2356"/>
      <c r="K134" s="2356"/>
      <c r="L134" s="2356"/>
      <c r="M134" s="2356"/>
      <c r="N134" s="2356"/>
      <c r="O134" s="2356"/>
      <c r="P134" s="2356"/>
      <c r="Q134" s="2356"/>
      <c r="R134" s="2356"/>
      <c r="S134" s="2356"/>
      <c r="T134" s="1732"/>
      <c r="U134" s="1732"/>
      <c r="V134" s="1732"/>
      <c r="W134" s="1732"/>
      <c r="X134" s="1732"/>
      <c r="Y134" s="390"/>
      <c r="Z134" s="390"/>
      <c r="AA134" s="390"/>
      <c r="AB134" s="390"/>
      <c r="AC134" s="390"/>
      <c r="AD134" s="1732">
        <f t="shared" ref="AD134:AL134" si="26">AD135-AD136</f>
        <v>154409.53966692244</v>
      </c>
      <c r="AE134" s="1732">
        <f t="shared" si="26"/>
        <v>79119.06774706913</v>
      </c>
      <c r="AF134" s="1732">
        <f t="shared" si="26"/>
        <v>66325.553917191341</v>
      </c>
      <c r="AG134" s="1732">
        <f t="shared" si="26"/>
        <v>49421.647657342939</v>
      </c>
      <c r="AH134" s="1732">
        <f t="shared" si="26"/>
        <v>84448.931813085335</v>
      </c>
      <c r="AI134" s="1732">
        <f t="shared" si="26"/>
        <v>90731.563549268118</v>
      </c>
      <c r="AJ134" s="1732">
        <f t="shared" si="26"/>
        <v>97498.631885998111</v>
      </c>
      <c r="AK134" s="1732">
        <f t="shared" si="26"/>
        <v>101815.23139738166</v>
      </c>
      <c r="AL134" s="1732">
        <f t="shared" si="26"/>
        <v>133170.01914539962</v>
      </c>
      <c r="AM134" s="1732">
        <f>AM135-AM136</f>
        <v>115275.60079778281</v>
      </c>
      <c r="AN134" s="1732">
        <f>AN135-AN136</f>
        <v>112685.27134815224</v>
      </c>
      <c r="AO134" s="1732">
        <f>AO135-AO136</f>
        <v>109818.86519919052</v>
      </c>
      <c r="AQ134" s="2687"/>
      <c r="AR134" s="2692"/>
      <c r="AS134" s="2682" t="s">
        <v>1933</v>
      </c>
      <c r="AT134" s="2683"/>
    </row>
    <row r="135" spans="2:46" x14ac:dyDescent="0.15">
      <c r="B135" s="447" t="s">
        <v>454</v>
      </c>
      <c r="C135" s="389" t="s">
        <v>511</v>
      </c>
      <c r="D135" s="390"/>
      <c r="E135" s="390"/>
      <c r="F135" s="390"/>
      <c r="G135" s="390"/>
      <c r="H135" s="1732" t="str">
        <f t="shared" si="18"/>
        <v>BP14</v>
      </c>
      <c r="I135" s="2356"/>
      <c r="J135" s="2356"/>
      <c r="K135" s="2356"/>
      <c r="L135" s="2356"/>
      <c r="M135" s="2356"/>
      <c r="N135" s="2356"/>
      <c r="O135" s="2356"/>
      <c r="P135" s="2356"/>
      <c r="Q135" s="2356"/>
      <c r="R135" s="2356"/>
      <c r="S135" s="2356"/>
      <c r="T135" s="1751"/>
      <c r="U135" s="1751"/>
      <c r="V135" s="1751"/>
      <c r="W135" s="1751"/>
      <c r="X135" s="1751"/>
      <c r="Y135" s="390"/>
      <c r="Z135" s="390"/>
      <c r="AA135" s="390"/>
      <c r="AB135" s="390"/>
      <c r="AC135" s="390"/>
      <c r="AD135" s="1782">
        <v>167476.88427330556</v>
      </c>
      <c r="AE135" s="1782">
        <v>91880.382949919396</v>
      </c>
      <c r="AF135" s="1782">
        <v>79851.46979109828</v>
      </c>
      <c r="AG135" s="1782">
        <v>64577.659862608532</v>
      </c>
      <c r="AH135" s="1782">
        <v>98651.956899615936</v>
      </c>
      <c r="AI135" s="1782">
        <v>104632.51116717237</v>
      </c>
      <c r="AJ135" s="1782">
        <v>111030.43448746455</v>
      </c>
      <c r="AK135" s="1782">
        <v>114138.29178828657</v>
      </c>
      <c r="AL135" s="1782">
        <v>153714.76247538783</v>
      </c>
      <c r="AM135" s="1782">
        <v>132158.88128946364</v>
      </c>
      <c r="AN135" s="1782">
        <v>123686.5402253163</v>
      </c>
      <c r="AO135" s="1782">
        <v>119537.05426404745</v>
      </c>
      <c r="AQ135" s="2687"/>
      <c r="AR135" s="2692"/>
      <c r="AS135" s="2574"/>
      <c r="AT135" s="2491" t="s">
        <v>1929</v>
      </c>
    </row>
    <row r="136" spans="2:46" x14ac:dyDescent="0.15">
      <c r="B136" s="447" t="s">
        <v>455</v>
      </c>
      <c r="C136" s="389" t="s">
        <v>1097</v>
      </c>
      <c r="D136" s="390"/>
      <c r="E136" s="390"/>
      <c r="F136" s="390"/>
      <c r="G136" s="390"/>
      <c r="H136" s="1732" t="str">
        <f t="shared" si="18"/>
        <v>BP15</v>
      </c>
      <c r="I136" s="2356"/>
      <c r="J136" s="2356"/>
      <c r="K136" s="2356"/>
      <c r="L136" s="2356"/>
      <c r="M136" s="2356"/>
      <c r="N136" s="2356"/>
      <c r="O136" s="2356"/>
      <c r="P136" s="2356"/>
      <c r="Q136" s="2356"/>
      <c r="R136" s="2356"/>
      <c r="S136" s="2356"/>
      <c r="T136" s="1751"/>
      <c r="U136" s="1751"/>
      <c r="V136" s="1751"/>
      <c r="W136" s="1751"/>
      <c r="X136" s="1751"/>
      <c r="Y136" s="390"/>
      <c r="Z136" s="390"/>
      <c r="AA136" s="390"/>
      <c r="AB136" s="390"/>
      <c r="AC136" s="390"/>
      <c r="AD136" s="1782">
        <v>13067.344606383122</v>
      </c>
      <c r="AE136" s="1782">
        <v>12761.315202850266</v>
      </c>
      <c r="AF136" s="1782">
        <v>13525.915873906932</v>
      </c>
      <c r="AG136" s="1782">
        <v>15156.012205265593</v>
      </c>
      <c r="AH136" s="1782">
        <v>14203.025086530608</v>
      </c>
      <c r="AI136" s="1782">
        <v>13900.947617904261</v>
      </c>
      <c r="AJ136" s="1782">
        <v>13531.802601466436</v>
      </c>
      <c r="AK136" s="1782">
        <v>12323.060390904902</v>
      </c>
      <c r="AL136" s="1782">
        <v>20544.743329988196</v>
      </c>
      <c r="AM136" s="1782">
        <v>16883.280491680824</v>
      </c>
      <c r="AN136" s="1782">
        <v>11001.268877164068</v>
      </c>
      <c r="AO136" s="1782">
        <v>9718.1890648569242</v>
      </c>
      <c r="AQ136" s="2687"/>
      <c r="AR136" s="2692"/>
      <c r="AS136" s="2575"/>
      <c r="AT136" s="2492" t="s">
        <v>1934</v>
      </c>
    </row>
    <row r="137" spans="2:46" x14ac:dyDescent="0.15">
      <c r="B137" s="447" t="s">
        <v>456</v>
      </c>
      <c r="C137" s="389" t="s">
        <v>404</v>
      </c>
      <c r="D137" s="390"/>
      <c r="E137" s="390"/>
      <c r="F137" s="390"/>
      <c r="G137" s="390"/>
      <c r="H137" s="1732" t="str">
        <f t="shared" si="18"/>
        <v>BP16</v>
      </c>
      <c r="I137" s="2356"/>
      <c r="J137" s="2356"/>
      <c r="K137" s="2356"/>
      <c r="L137" s="2356"/>
      <c r="M137" s="2356"/>
      <c r="N137" s="2356"/>
      <c r="O137" s="2356"/>
      <c r="P137" s="2356"/>
      <c r="Q137" s="2356"/>
      <c r="R137" s="2356"/>
      <c r="S137" s="2356"/>
      <c r="T137" s="1751"/>
      <c r="U137" s="1751"/>
      <c r="V137" s="1751"/>
      <c r="W137" s="1751"/>
      <c r="X137" s="1751"/>
      <c r="Y137" s="390"/>
      <c r="Z137" s="390"/>
      <c r="AA137" s="390"/>
      <c r="AB137" s="390"/>
      <c r="AC137" s="390"/>
      <c r="AD137" s="1782">
        <v>102211.96944786291</v>
      </c>
      <c r="AE137" s="1782">
        <v>183687.51244503452</v>
      </c>
      <c r="AF137" s="1782">
        <v>204134.33973337567</v>
      </c>
      <c r="AG137" s="1782">
        <v>226727.96425678808</v>
      </c>
      <c r="AH137" s="1782">
        <v>262914.94122901402</v>
      </c>
      <c r="AI137" s="1782">
        <v>213023.43615598074</v>
      </c>
      <c r="AJ137" s="1782">
        <v>222183.85584363353</v>
      </c>
      <c r="AK137" s="1782">
        <v>216603.51316444454</v>
      </c>
      <c r="AL137" s="1782">
        <v>168732.25079325406</v>
      </c>
      <c r="AM137" s="1782">
        <v>208739.73435496559</v>
      </c>
      <c r="AN137" s="1782">
        <v>196460.08626437242</v>
      </c>
      <c r="AO137" s="1782">
        <v>214419.03692664881</v>
      </c>
      <c r="AQ137" s="2687"/>
      <c r="AR137" s="2692"/>
      <c r="AS137" s="2646" t="s">
        <v>1935</v>
      </c>
      <c r="AT137" s="2648"/>
    </row>
    <row r="138" spans="2:46" x14ac:dyDescent="0.15">
      <c r="B138" s="447" t="s">
        <v>457</v>
      </c>
      <c r="C138" s="389" t="s">
        <v>1098</v>
      </c>
      <c r="D138" s="390"/>
      <c r="E138" s="390"/>
      <c r="F138" s="390"/>
      <c r="G138" s="390"/>
      <c r="H138" s="1732" t="str">
        <f t="shared" si="18"/>
        <v>BP17</v>
      </c>
      <c r="I138" s="2356"/>
      <c r="J138" s="2356"/>
      <c r="K138" s="2356"/>
      <c r="L138" s="2356"/>
      <c r="M138" s="2356"/>
      <c r="N138" s="2356"/>
      <c r="O138" s="2356"/>
      <c r="P138" s="2356"/>
      <c r="Q138" s="2356"/>
      <c r="R138" s="2356"/>
      <c r="S138" s="2356"/>
      <c r="T138" s="1751"/>
      <c r="U138" s="1751"/>
      <c r="V138" s="1751"/>
      <c r="W138" s="1751"/>
      <c r="X138" s="1751"/>
      <c r="Y138" s="390"/>
      <c r="Z138" s="390"/>
      <c r="AA138" s="390"/>
      <c r="AB138" s="390"/>
      <c r="AC138" s="390"/>
      <c r="AD138" s="1782">
        <v>270382.46501891769</v>
      </c>
      <c r="AE138" s="1782">
        <v>288118.07851880236</v>
      </c>
      <c r="AF138" s="1782">
        <v>297717.16232728702</v>
      </c>
      <c r="AG138" s="1782">
        <v>293158.64383954299</v>
      </c>
      <c r="AH138" s="1782">
        <v>276096.03690813266</v>
      </c>
      <c r="AI138" s="1782">
        <v>256931.65641079019</v>
      </c>
      <c r="AJ138" s="1782">
        <v>255518.27715188419</v>
      </c>
      <c r="AK138" s="1782">
        <v>253831.87924148497</v>
      </c>
      <c r="AL138" s="1782">
        <v>241018.10538033483</v>
      </c>
      <c r="AM138" s="1782">
        <v>234080.78815226301</v>
      </c>
      <c r="AN138" s="1782">
        <v>243560.98851712415</v>
      </c>
      <c r="AO138" s="1782">
        <v>250852.60184775552</v>
      </c>
      <c r="AQ138" s="2687"/>
      <c r="AR138" s="2692"/>
      <c r="AS138" s="2669" t="s">
        <v>1936</v>
      </c>
      <c r="AT138" s="2670"/>
    </row>
    <row r="139" spans="2:46" ht="12" customHeight="1" x14ac:dyDescent="0.15">
      <c r="B139" s="447" t="s">
        <v>458</v>
      </c>
      <c r="C139" s="389" t="s">
        <v>405</v>
      </c>
      <c r="D139" s="390"/>
      <c r="E139" s="390"/>
      <c r="F139" s="390"/>
      <c r="G139" s="390"/>
      <c r="H139" s="1732" t="str">
        <f t="shared" si="18"/>
        <v>BP18</v>
      </c>
      <c r="I139" s="2356"/>
      <c r="J139" s="2356"/>
      <c r="K139" s="2356"/>
      <c r="L139" s="2356"/>
      <c r="M139" s="2356"/>
      <c r="N139" s="2356"/>
      <c r="O139" s="2356"/>
      <c r="P139" s="2356"/>
      <c r="Q139" s="2356"/>
      <c r="R139" s="2356"/>
      <c r="S139" s="2356"/>
      <c r="T139" s="1751"/>
      <c r="U139" s="1751"/>
      <c r="V139" s="1751"/>
      <c r="W139" s="1751"/>
      <c r="X139" s="1751"/>
      <c r="Y139" s="390"/>
      <c r="Z139" s="390"/>
      <c r="AA139" s="390"/>
      <c r="AB139" s="390"/>
      <c r="AC139" s="390"/>
      <c r="AD139" s="1782">
        <v>160647.04847841276</v>
      </c>
      <c r="AE139" s="1782">
        <v>176198.91227814229</v>
      </c>
      <c r="AF139" s="1782">
        <v>158914.0656374619</v>
      </c>
      <c r="AG139" s="1782">
        <v>137328.18084797787</v>
      </c>
      <c r="AH139" s="1782">
        <v>138792.37438702575</v>
      </c>
      <c r="AI139" s="1782">
        <v>164829.76067438224</v>
      </c>
      <c r="AJ139" s="1782">
        <v>149213.61764418767</v>
      </c>
      <c r="AK139" s="1782">
        <v>111169.96216823507</v>
      </c>
      <c r="AL139" s="1782">
        <v>170716.42653704862</v>
      </c>
      <c r="AM139" s="1782">
        <v>189805.46875674554</v>
      </c>
      <c r="AN139" s="1782">
        <v>118556.2375160153</v>
      </c>
      <c r="AO139" s="1782">
        <v>150229.14885194064</v>
      </c>
      <c r="AQ139" s="2687"/>
      <c r="AR139" s="2693"/>
      <c r="AS139" s="2646" t="s">
        <v>1937</v>
      </c>
      <c r="AT139" s="2648"/>
    </row>
    <row r="140" spans="2:46" x14ac:dyDescent="0.15">
      <c r="B140" s="447" t="s">
        <v>459</v>
      </c>
      <c r="C140" s="389" t="s">
        <v>406</v>
      </c>
      <c r="D140" s="390"/>
      <c r="E140" s="390"/>
      <c r="F140" s="390"/>
      <c r="G140" s="390"/>
      <c r="H140" s="1732" t="str">
        <f t="shared" si="18"/>
        <v>BP19</v>
      </c>
      <c r="I140" s="2356"/>
      <c r="J140" s="2356"/>
      <c r="K140" s="2356"/>
      <c r="L140" s="2356"/>
      <c r="M140" s="2356"/>
      <c r="N140" s="2356"/>
      <c r="O140" s="2356"/>
      <c r="P140" s="2356"/>
      <c r="Q140" s="2356"/>
      <c r="R140" s="2356"/>
      <c r="S140" s="2356"/>
      <c r="T140" s="1732"/>
      <c r="U140" s="1732"/>
      <c r="V140" s="1732"/>
      <c r="W140" s="1732"/>
      <c r="X140" s="1732"/>
      <c r="Y140" s="390"/>
      <c r="Z140" s="390"/>
      <c r="AA140" s="390"/>
      <c r="AB140" s="390"/>
      <c r="AC140" s="390"/>
      <c r="AD140" s="1732">
        <f t="shared" ref="AD140:AL140" si="27">AD141-AD142</f>
        <v>7421.0879330253338</v>
      </c>
      <c r="AE140" s="1732">
        <f t="shared" si="27"/>
        <v>6788.2889873043259</v>
      </c>
      <c r="AF140" s="1732">
        <f t="shared" si="27"/>
        <v>6818.4380141247257</v>
      </c>
      <c r="AG140" s="1732">
        <f t="shared" si="27"/>
        <v>6759.4859889895924</v>
      </c>
      <c r="AH140" s="1732">
        <f t="shared" si="27"/>
        <v>6575.1826397322166</v>
      </c>
      <c r="AI140" s="1732">
        <f t="shared" si="27"/>
        <v>6865.160888977045</v>
      </c>
      <c r="AJ140" s="1732">
        <f t="shared" si="27"/>
        <v>7844.1968261925213</v>
      </c>
      <c r="AK140" s="1732">
        <f t="shared" si="27"/>
        <v>8308.3892915920969</v>
      </c>
      <c r="AL140" s="1732">
        <f t="shared" si="27"/>
        <v>7566.1287735014012</v>
      </c>
      <c r="AM140" s="1732">
        <f>AM141-AM142</f>
        <v>7550.4531550875754</v>
      </c>
      <c r="AN140" s="1732">
        <f>AN141-AN142</f>
        <v>9003.7919991501421</v>
      </c>
      <c r="AO140" s="1732">
        <f>AO141-AO142</f>
        <v>9892.6892783564635</v>
      </c>
      <c r="AQ140" s="2687"/>
      <c r="AR140" s="2684" t="s">
        <v>1938</v>
      </c>
      <c r="AS140" s="2685"/>
      <c r="AT140" s="2686"/>
    </row>
    <row r="141" spans="2:46" x14ac:dyDescent="0.15">
      <c r="B141" s="447" t="s">
        <v>460</v>
      </c>
      <c r="C141" s="389" t="s">
        <v>511</v>
      </c>
      <c r="D141" s="390"/>
      <c r="E141" s="390"/>
      <c r="F141" s="390"/>
      <c r="G141" s="390"/>
      <c r="H141" s="1732" t="str">
        <f t="shared" si="18"/>
        <v>BP20</v>
      </c>
      <c r="I141" s="2356"/>
      <c r="J141" s="2356"/>
      <c r="K141" s="2356"/>
      <c r="L141" s="2356"/>
      <c r="M141" s="2356"/>
      <c r="N141" s="2356"/>
      <c r="O141" s="2356"/>
      <c r="P141" s="2356"/>
      <c r="Q141" s="2356"/>
      <c r="R141" s="2356"/>
      <c r="S141" s="2356"/>
      <c r="T141" s="1751"/>
      <c r="U141" s="1751"/>
      <c r="V141" s="1751"/>
      <c r="W141" s="1751"/>
      <c r="X141" s="1751"/>
      <c r="Y141" s="390"/>
      <c r="Z141" s="390"/>
      <c r="AA141" s="390"/>
      <c r="AB141" s="390"/>
      <c r="AC141" s="390"/>
      <c r="AD141" s="1782">
        <v>8316.5643817228993</v>
      </c>
      <c r="AE141" s="1782">
        <v>7533.7570268899672</v>
      </c>
      <c r="AF141" s="1782">
        <v>7550.6523879754141</v>
      </c>
      <c r="AG141" s="1782">
        <v>8153.6103709573763</v>
      </c>
      <c r="AH141" s="1782">
        <v>7996.195480170365</v>
      </c>
      <c r="AI141" s="1782">
        <v>7946.8346672878451</v>
      </c>
      <c r="AJ141" s="1782">
        <v>8825.0610697185621</v>
      </c>
      <c r="AK141" s="1782">
        <v>9375.8588959626995</v>
      </c>
      <c r="AL141" s="1782">
        <v>8913.3020589692733</v>
      </c>
      <c r="AM141" s="1782">
        <v>8564.946734420666</v>
      </c>
      <c r="AN141" s="1782">
        <v>10011.422436395571</v>
      </c>
      <c r="AO141" s="1782">
        <v>11202.055558042011</v>
      </c>
      <c r="AQ141" s="2687"/>
      <c r="AR141" s="2493"/>
      <c r="AS141" s="2694" t="s">
        <v>1929</v>
      </c>
      <c r="AT141" s="2695"/>
    </row>
    <row r="142" spans="2:46" x14ac:dyDescent="0.15">
      <c r="B142" s="447" t="s">
        <v>461</v>
      </c>
      <c r="C142" s="394" t="s">
        <v>510</v>
      </c>
      <c r="D142" s="395"/>
      <c r="E142" s="395"/>
      <c r="F142" s="395"/>
      <c r="G142" s="395"/>
      <c r="H142" s="1734" t="str">
        <f t="shared" si="18"/>
        <v>BP21</v>
      </c>
      <c r="I142" s="2357"/>
      <c r="J142" s="2357"/>
      <c r="K142" s="2357"/>
      <c r="L142" s="2357"/>
      <c r="M142" s="2357"/>
      <c r="N142" s="2357"/>
      <c r="O142" s="2357"/>
      <c r="P142" s="2357"/>
      <c r="Q142" s="2357"/>
      <c r="R142" s="2357"/>
      <c r="S142" s="2357"/>
      <c r="T142" s="1753"/>
      <c r="U142" s="1753"/>
      <c r="V142" s="1753"/>
      <c r="W142" s="1753"/>
      <c r="X142" s="1753"/>
      <c r="Y142" s="395"/>
      <c r="Z142" s="395"/>
      <c r="AA142" s="395"/>
      <c r="AB142" s="395"/>
      <c r="AC142" s="395"/>
      <c r="AD142" s="1787">
        <v>895.47644869756562</v>
      </c>
      <c r="AE142" s="1787">
        <v>745.46803958564078</v>
      </c>
      <c r="AF142" s="1787">
        <v>732.21437385068793</v>
      </c>
      <c r="AG142" s="1787">
        <v>1394.1243819677843</v>
      </c>
      <c r="AH142" s="1787">
        <v>1421.0128404381489</v>
      </c>
      <c r="AI142" s="1787">
        <v>1081.6737783108001</v>
      </c>
      <c r="AJ142" s="1787">
        <v>980.86424352604058</v>
      </c>
      <c r="AK142" s="1787">
        <v>1067.4696043706026</v>
      </c>
      <c r="AL142" s="1787">
        <v>1347.1732854678717</v>
      </c>
      <c r="AM142" s="1787">
        <v>1014.4935793330902</v>
      </c>
      <c r="AN142" s="1787">
        <v>1007.6304372454291</v>
      </c>
      <c r="AO142" s="1787">
        <v>1309.3662796855483</v>
      </c>
      <c r="AQ142" s="2688"/>
      <c r="AR142" s="2494"/>
      <c r="AS142" s="2669" t="s">
        <v>1930</v>
      </c>
      <c r="AT142" s="2670"/>
    </row>
    <row r="143" spans="2:46" x14ac:dyDescent="0.15">
      <c r="B143" s="447" t="s">
        <v>462</v>
      </c>
      <c r="C143" s="389" t="s">
        <v>1099</v>
      </c>
      <c r="D143" s="390"/>
      <c r="E143" s="390"/>
      <c r="F143" s="390"/>
      <c r="G143" s="390"/>
      <c r="H143" s="1732" t="str">
        <f t="shared" si="18"/>
        <v>BP22</v>
      </c>
      <c r="I143" s="2356"/>
      <c r="J143" s="2356"/>
      <c r="K143" s="2356"/>
      <c r="L143" s="2356"/>
      <c r="M143" s="2356"/>
      <c r="N143" s="2356"/>
      <c r="O143" s="2356"/>
      <c r="P143" s="2356"/>
      <c r="Q143" s="2356"/>
      <c r="R143" s="2356"/>
      <c r="S143" s="2356"/>
      <c r="T143" s="1732"/>
      <c r="U143" s="1732"/>
      <c r="V143" s="1732"/>
      <c r="W143" s="1732"/>
      <c r="X143" s="1732"/>
      <c r="Y143" s="390"/>
      <c r="Z143" s="390"/>
      <c r="AA143" s="390"/>
      <c r="AB143" s="390"/>
      <c r="AC143" s="390"/>
      <c r="AD143" s="1732">
        <f t="shared" ref="AD143:AL143" si="28">AD144+AD147+AD150</f>
        <v>3498797.1612401651</v>
      </c>
      <c r="AE143" s="1732">
        <f t="shared" si="28"/>
        <v>3397808.7432972016</v>
      </c>
      <c r="AF143" s="1732">
        <f t="shared" si="28"/>
        <v>3790997.9170092447</v>
      </c>
      <c r="AG143" s="1732">
        <f t="shared" si="28"/>
        <v>3648194.8985677008</v>
      </c>
      <c r="AH143" s="1732">
        <f t="shared" si="28"/>
        <v>4231936.4225135874</v>
      </c>
      <c r="AI143" s="1732">
        <f t="shared" si="28"/>
        <v>4233289.0405879747</v>
      </c>
      <c r="AJ143" s="1732">
        <f t="shared" si="28"/>
        <v>4200933.151299444</v>
      </c>
      <c r="AK143" s="1732">
        <f t="shared" si="28"/>
        <v>3946254.8377157338</v>
      </c>
      <c r="AL143" s="1732">
        <f t="shared" si="28"/>
        <v>3734789.6001261435</v>
      </c>
      <c r="AM143" s="1732">
        <f>AM144+AM147+AM150</f>
        <v>2949611.1790958173</v>
      </c>
      <c r="AN143" s="1732">
        <f>AN144+AN147+AN150</f>
        <v>3386663.9219219806</v>
      </c>
      <c r="AO143" s="1732">
        <f>AO144+AO147+AO150</f>
        <v>3259911.6432809569</v>
      </c>
      <c r="AQ143" s="2635" t="s">
        <v>1939</v>
      </c>
      <c r="AR143" s="2636"/>
      <c r="AS143" s="2636"/>
      <c r="AT143" s="2577"/>
    </row>
    <row r="144" spans="2:46" x14ac:dyDescent="0.15">
      <c r="B144" s="447" t="s">
        <v>464</v>
      </c>
      <c r="C144" s="389" t="s">
        <v>407</v>
      </c>
      <c r="D144" s="390"/>
      <c r="E144" s="390"/>
      <c r="F144" s="390"/>
      <c r="G144" s="390"/>
      <c r="H144" s="1732" t="str">
        <f t="shared" si="18"/>
        <v>BP23</v>
      </c>
      <c r="I144" s="2356"/>
      <c r="J144" s="2356"/>
      <c r="K144" s="2356"/>
      <c r="L144" s="2356"/>
      <c r="M144" s="2356"/>
      <c r="N144" s="2356"/>
      <c r="O144" s="2356"/>
      <c r="P144" s="2356"/>
      <c r="Q144" s="2356"/>
      <c r="R144" s="2356"/>
      <c r="S144" s="2356"/>
      <c r="T144" s="1732"/>
      <c r="U144" s="1732"/>
      <c r="V144" s="1732"/>
      <c r="W144" s="1732"/>
      <c r="X144" s="1732"/>
      <c r="Y144" s="390"/>
      <c r="Z144" s="390"/>
      <c r="AA144" s="390"/>
      <c r="AB144" s="390"/>
      <c r="AC144" s="390"/>
      <c r="AD144" s="1732">
        <f t="shared" ref="AD144:AL144" si="29">AD145+AD146</f>
        <v>2465294.2789689554</v>
      </c>
      <c r="AE144" s="1732">
        <f t="shared" si="29"/>
        <v>2347246.3555264287</v>
      </c>
      <c r="AF144" s="1732">
        <f t="shared" si="29"/>
        <v>2685550.778595374</v>
      </c>
      <c r="AG144" s="1732">
        <f t="shared" si="29"/>
        <v>2567131.2053377703</v>
      </c>
      <c r="AH144" s="1732">
        <f t="shared" si="29"/>
        <v>3071750.5585337798</v>
      </c>
      <c r="AI144" s="1732">
        <f t="shared" si="29"/>
        <v>3141782.6302835052</v>
      </c>
      <c r="AJ144" s="1732">
        <f t="shared" si="29"/>
        <v>3115836.846097528</v>
      </c>
      <c r="AK144" s="1732">
        <f t="shared" si="29"/>
        <v>2884235.6353090596</v>
      </c>
      <c r="AL144" s="1732">
        <f t="shared" si="29"/>
        <v>2759484.1682573515</v>
      </c>
      <c r="AM144" s="1732">
        <f>AM145+AM146</f>
        <v>1936164.7779189772</v>
      </c>
      <c r="AN144" s="1732">
        <f>AN145+AN146</f>
        <v>2425626.0169682479</v>
      </c>
      <c r="AO144" s="1732">
        <f>AO145+AO146</f>
        <v>2263699.7908430463</v>
      </c>
      <c r="AQ144" s="2671"/>
      <c r="AR144" s="2673" t="s">
        <v>1940</v>
      </c>
      <c r="AS144" s="2674"/>
      <c r="AT144" s="2675"/>
    </row>
    <row r="145" spans="2:46" x14ac:dyDescent="0.15">
      <c r="B145" s="447" t="s">
        <v>1256</v>
      </c>
      <c r="C145" s="389" t="s">
        <v>509</v>
      </c>
      <c r="D145" s="390"/>
      <c r="E145" s="390"/>
      <c r="F145" s="390"/>
      <c r="G145" s="390"/>
      <c r="H145" s="1732" t="str">
        <f t="shared" si="18"/>
        <v>BP24</v>
      </c>
      <c r="I145" s="2356"/>
      <c r="J145" s="2356"/>
      <c r="K145" s="2356"/>
      <c r="L145" s="2356"/>
      <c r="M145" s="2356"/>
      <c r="N145" s="2356"/>
      <c r="O145" s="2356"/>
      <c r="P145" s="2356"/>
      <c r="Q145" s="2356"/>
      <c r="R145" s="2356"/>
      <c r="S145" s="2356"/>
      <c r="T145" s="1751"/>
      <c r="U145" s="1751"/>
      <c r="V145" s="1751"/>
      <c r="W145" s="1751"/>
      <c r="X145" s="1751"/>
      <c r="Y145" s="390"/>
      <c r="Z145" s="390"/>
      <c r="AA145" s="390"/>
      <c r="AB145" s="390"/>
      <c r="AC145" s="390"/>
      <c r="AD145" s="1782">
        <v>2183580.1525945836</v>
      </c>
      <c r="AE145" s="1782">
        <v>2086950.3891195622</v>
      </c>
      <c r="AF145" s="1782">
        <v>2381796.7343980656</v>
      </c>
      <c r="AG145" s="1782">
        <v>2314419.0367840938</v>
      </c>
      <c r="AH145" s="1782">
        <v>2881224.3359664921</v>
      </c>
      <c r="AI145" s="1782">
        <v>2848920.1257976983</v>
      </c>
      <c r="AJ145" s="1782">
        <v>2772465.1917032781</v>
      </c>
      <c r="AK145" s="1782">
        <v>2601950.3300133171</v>
      </c>
      <c r="AL145" s="1782">
        <v>2355437.901086492</v>
      </c>
      <c r="AM145" s="1782">
        <v>1570654.2128986146</v>
      </c>
      <c r="AN145" s="1782">
        <v>1948819.6315967527</v>
      </c>
      <c r="AO145" s="1782">
        <v>1805385.5769686361</v>
      </c>
      <c r="AQ145" s="2671"/>
      <c r="AR145" s="2495"/>
      <c r="AS145" s="2595" t="s">
        <v>762</v>
      </c>
      <c r="AT145" s="2596"/>
    </row>
    <row r="146" spans="2:46" x14ac:dyDescent="0.15">
      <c r="B146" s="447" t="s">
        <v>1257</v>
      </c>
      <c r="C146" s="389" t="s">
        <v>508</v>
      </c>
      <c r="D146" s="390"/>
      <c r="E146" s="390"/>
      <c r="F146" s="390"/>
      <c r="G146" s="390"/>
      <c r="H146" s="1732" t="str">
        <f t="shared" si="18"/>
        <v>BP25</v>
      </c>
      <c r="I146" s="2356"/>
      <c r="J146" s="2356"/>
      <c r="K146" s="2356"/>
      <c r="L146" s="2356"/>
      <c r="M146" s="2356"/>
      <c r="N146" s="2356"/>
      <c r="O146" s="2356"/>
      <c r="P146" s="2356"/>
      <c r="Q146" s="2356"/>
      <c r="R146" s="2356"/>
      <c r="S146" s="2356"/>
      <c r="T146" s="1751"/>
      <c r="U146" s="1751"/>
      <c r="V146" s="1751"/>
      <c r="W146" s="1751"/>
      <c r="X146" s="1751"/>
      <c r="Y146" s="390"/>
      <c r="Z146" s="390"/>
      <c r="AA146" s="390"/>
      <c r="AB146" s="390"/>
      <c r="AC146" s="390"/>
      <c r="AD146" s="1782">
        <v>281714.12637437182</v>
      </c>
      <c r="AE146" s="1782">
        <v>260295.96640686656</v>
      </c>
      <c r="AF146" s="1782">
        <v>303754.0441973086</v>
      </c>
      <c r="AG146" s="1782">
        <v>252712.16855367634</v>
      </c>
      <c r="AH146" s="1782">
        <v>190526.22256728762</v>
      </c>
      <c r="AI146" s="1782">
        <v>292862.50448580703</v>
      </c>
      <c r="AJ146" s="1782">
        <v>343371.65439425001</v>
      </c>
      <c r="AK146" s="1782">
        <v>282285.30529574247</v>
      </c>
      <c r="AL146" s="1782">
        <v>404046.26717085962</v>
      </c>
      <c r="AM146" s="1782">
        <v>365510.56502036261</v>
      </c>
      <c r="AN146" s="1782">
        <v>476806.38537149527</v>
      </c>
      <c r="AO146" s="1782">
        <v>458314.21387441026</v>
      </c>
      <c r="AQ146" s="2671"/>
      <c r="AR146" s="2496"/>
      <c r="AS146" s="2595" t="s">
        <v>765</v>
      </c>
      <c r="AT146" s="2596"/>
    </row>
    <row r="147" spans="2:46" x14ac:dyDescent="0.15">
      <c r="B147" s="447" t="s">
        <v>1258</v>
      </c>
      <c r="C147" s="389" t="s">
        <v>408</v>
      </c>
      <c r="D147" s="390"/>
      <c r="E147" s="390"/>
      <c r="F147" s="390"/>
      <c r="G147" s="390"/>
      <c r="H147" s="1732" t="str">
        <f t="shared" si="18"/>
        <v>BP26</v>
      </c>
      <c r="I147" s="2356"/>
      <c r="J147" s="2356"/>
      <c r="K147" s="2356"/>
      <c r="L147" s="2356"/>
      <c r="M147" s="2356"/>
      <c r="N147" s="2356"/>
      <c r="O147" s="2356"/>
      <c r="P147" s="2356"/>
      <c r="Q147" s="2356"/>
      <c r="R147" s="2356"/>
      <c r="S147" s="2356"/>
      <c r="T147" s="1732"/>
      <c r="U147" s="1732"/>
      <c r="V147" s="1732"/>
      <c r="W147" s="1732"/>
      <c r="X147" s="1732"/>
      <c r="Y147" s="390"/>
      <c r="Z147" s="390"/>
      <c r="AA147" s="390"/>
      <c r="AB147" s="390"/>
      <c r="AC147" s="390"/>
      <c r="AD147" s="1732">
        <f t="shared" ref="AD147:AL147" si="30">AD148+AD149</f>
        <v>17704.80991011114</v>
      </c>
      <c r="AE147" s="1732">
        <f t="shared" si="30"/>
        <v>20311.428708992509</v>
      </c>
      <c r="AF147" s="1732">
        <f t="shared" si="30"/>
        <v>16749.643471873926</v>
      </c>
      <c r="AG147" s="1732">
        <f t="shared" si="30"/>
        <v>23356.489896087332</v>
      </c>
      <c r="AH147" s="1732">
        <f t="shared" si="30"/>
        <v>42285.963362609386</v>
      </c>
      <c r="AI147" s="1732">
        <f t="shared" si="30"/>
        <v>33275.127329851828</v>
      </c>
      <c r="AJ147" s="1732">
        <f t="shared" si="30"/>
        <v>39130.837677679781</v>
      </c>
      <c r="AK147" s="1732">
        <f t="shared" si="30"/>
        <v>43558.729991148452</v>
      </c>
      <c r="AL147" s="1732">
        <f t="shared" si="30"/>
        <v>20189.557938983664</v>
      </c>
      <c r="AM147" s="1732">
        <f>AM148+AM149</f>
        <v>16923.038088041292</v>
      </c>
      <c r="AN147" s="1732">
        <f>AN148+AN149</f>
        <v>33317.390589094946</v>
      </c>
      <c r="AO147" s="1732">
        <f>AO148+AO149</f>
        <v>49332.708099744486</v>
      </c>
      <c r="AQ147" s="2671"/>
      <c r="AR147" s="2676" t="s">
        <v>1941</v>
      </c>
      <c r="AS147" s="2677"/>
      <c r="AT147" s="2678"/>
    </row>
    <row r="148" spans="2:46" x14ac:dyDescent="0.15">
      <c r="B148" s="447" t="s">
        <v>1259</v>
      </c>
      <c r="C148" s="389" t="s">
        <v>509</v>
      </c>
      <c r="D148" s="390"/>
      <c r="E148" s="390"/>
      <c r="F148" s="390"/>
      <c r="G148" s="390"/>
      <c r="H148" s="1732" t="str">
        <f t="shared" si="18"/>
        <v>BP27</v>
      </c>
      <c r="I148" s="2356"/>
      <c r="J148" s="2356"/>
      <c r="K148" s="2356"/>
      <c r="L148" s="2356"/>
      <c r="M148" s="2356"/>
      <c r="N148" s="2356"/>
      <c r="O148" s="2356"/>
      <c r="P148" s="2356"/>
      <c r="Q148" s="2356"/>
      <c r="R148" s="2356"/>
      <c r="S148" s="2356"/>
      <c r="T148" s="1751"/>
      <c r="U148" s="1751"/>
      <c r="V148" s="1751"/>
      <c r="W148" s="1751"/>
      <c r="X148" s="1751"/>
      <c r="Y148" s="390"/>
      <c r="Z148" s="390"/>
      <c r="AA148" s="390"/>
      <c r="AB148" s="390"/>
      <c r="AC148" s="390"/>
      <c r="AD148" s="1782">
        <v>7688.27438696846</v>
      </c>
      <c r="AE148" s="1782">
        <v>18413.960411685413</v>
      </c>
      <c r="AF148" s="1782">
        <v>13539.908265516198</v>
      </c>
      <c r="AG148" s="1782">
        <v>13348.123890457595</v>
      </c>
      <c r="AH148" s="1782">
        <v>41695.390543503439</v>
      </c>
      <c r="AI148" s="1782">
        <v>28513.789228979149</v>
      </c>
      <c r="AJ148" s="1782">
        <v>33874.288921380168</v>
      </c>
      <c r="AK148" s="1782">
        <v>41483.495823006728</v>
      </c>
      <c r="AL148" s="1782">
        <v>12637.321116336519</v>
      </c>
      <c r="AM148" s="1782">
        <v>1875.0168509244977</v>
      </c>
      <c r="AN148" s="1782">
        <v>12781.352126682876</v>
      </c>
      <c r="AO148" s="1782">
        <v>41332.044993153628</v>
      </c>
      <c r="AQ148" s="2671"/>
      <c r="AR148" s="2495"/>
      <c r="AS148" s="2595" t="s">
        <v>762</v>
      </c>
      <c r="AT148" s="2596"/>
    </row>
    <row r="149" spans="2:46" x14ac:dyDescent="0.15">
      <c r="B149" s="447" t="s">
        <v>1260</v>
      </c>
      <c r="C149" s="389" t="s">
        <v>508</v>
      </c>
      <c r="D149" s="390"/>
      <c r="E149" s="390"/>
      <c r="F149" s="390"/>
      <c r="G149" s="390"/>
      <c r="H149" s="1732" t="str">
        <f t="shared" si="18"/>
        <v>BP28</v>
      </c>
      <c r="I149" s="2356"/>
      <c r="J149" s="2356"/>
      <c r="K149" s="2356"/>
      <c r="L149" s="2356"/>
      <c r="M149" s="2356"/>
      <c r="N149" s="2356"/>
      <c r="O149" s="2356"/>
      <c r="P149" s="2356"/>
      <c r="Q149" s="2356"/>
      <c r="R149" s="2356"/>
      <c r="S149" s="2356"/>
      <c r="T149" s="1751"/>
      <c r="U149" s="1751"/>
      <c r="V149" s="1751"/>
      <c r="W149" s="1751"/>
      <c r="X149" s="1751"/>
      <c r="Y149" s="390"/>
      <c r="Z149" s="390"/>
      <c r="AA149" s="390"/>
      <c r="AB149" s="390"/>
      <c r="AC149" s="390"/>
      <c r="AD149" s="1782">
        <v>10016.53552314268</v>
      </c>
      <c r="AE149" s="1782">
        <v>1897.4682973070958</v>
      </c>
      <c r="AF149" s="1782">
        <v>3209.7352063577273</v>
      </c>
      <c r="AG149" s="1782">
        <v>10008.366005629738</v>
      </c>
      <c r="AH149" s="1782">
        <v>590.57281910594611</v>
      </c>
      <c r="AI149" s="1782">
        <v>4761.3381008726792</v>
      </c>
      <c r="AJ149" s="1782">
        <v>5256.5487562996132</v>
      </c>
      <c r="AK149" s="1782">
        <v>2075.2341681417238</v>
      </c>
      <c r="AL149" s="1782">
        <v>7552.2368226471444</v>
      </c>
      <c r="AM149" s="1782">
        <v>15048.021237116795</v>
      </c>
      <c r="AN149" s="1782">
        <v>20536.038462412071</v>
      </c>
      <c r="AO149" s="1782">
        <v>8000.6631065908587</v>
      </c>
      <c r="AQ149" s="2671"/>
      <c r="AR149" s="2496"/>
      <c r="AS149" s="2595" t="s">
        <v>765</v>
      </c>
      <c r="AT149" s="2596"/>
    </row>
    <row r="150" spans="2:46" x14ac:dyDescent="0.15">
      <c r="B150" s="447" t="s">
        <v>1261</v>
      </c>
      <c r="C150" s="389" t="s">
        <v>409</v>
      </c>
      <c r="D150" s="390"/>
      <c r="E150" s="390"/>
      <c r="F150" s="390"/>
      <c r="G150" s="390"/>
      <c r="H150" s="1732" t="str">
        <f t="shared" si="18"/>
        <v>BP29</v>
      </c>
      <c r="I150" s="2356"/>
      <c r="J150" s="2356"/>
      <c r="K150" s="2356"/>
      <c r="L150" s="2356"/>
      <c r="M150" s="2356"/>
      <c r="N150" s="2356"/>
      <c r="O150" s="2356"/>
      <c r="P150" s="2356"/>
      <c r="Q150" s="2356"/>
      <c r="R150" s="2356"/>
      <c r="S150" s="2356"/>
      <c r="T150" s="1732"/>
      <c r="U150" s="1732"/>
      <c r="V150" s="1732"/>
      <c r="W150" s="1732"/>
      <c r="X150" s="1732"/>
      <c r="Y150" s="390"/>
      <c r="Z150" s="390"/>
      <c r="AA150" s="390"/>
      <c r="AB150" s="390"/>
      <c r="AC150" s="390"/>
      <c r="AD150" s="1732">
        <f t="shared" ref="AD150:AL150" si="31">AD151+AD152+AD153</f>
        <v>1015798.0723610985</v>
      </c>
      <c r="AE150" s="1732">
        <f t="shared" si="31"/>
        <v>1030250.9590617805</v>
      </c>
      <c r="AF150" s="1732">
        <f t="shared" si="31"/>
        <v>1088697.4949419969</v>
      </c>
      <c r="AG150" s="1732">
        <f t="shared" si="31"/>
        <v>1057707.203333843</v>
      </c>
      <c r="AH150" s="1732">
        <f t="shared" si="31"/>
        <v>1117899.9006171981</v>
      </c>
      <c r="AI150" s="1732">
        <f t="shared" si="31"/>
        <v>1058231.2829746178</v>
      </c>
      <c r="AJ150" s="1732">
        <f t="shared" si="31"/>
        <v>1045965.4675242358</v>
      </c>
      <c r="AK150" s="1732">
        <f t="shared" si="31"/>
        <v>1018460.4724155262</v>
      </c>
      <c r="AL150" s="1732">
        <f t="shared" si="31"/>
        <v>955115.87392980838</v>
      </c>
      <c r="AM150" s="1732">
        <f>AM151+AM152+AM153</f>
        <v>996523.36308879871</v>
      </c>
      <c r="AN150" s="1732">
        <f>AN151+AN152+AN153</f>
        <v>927720.5143646379</v>
      </c>
      <c r="AO150" s="1732">
        <f>AO151+AO152+AO153</f>
        <v>946879.14433816611</v>
      </c>
      <c r="AQ150" s="2671"/>
      <c r="AR150" s="2662" t="s">
        <v>1942</v>
      </c>
      <c r="AS150" s="2663"/>
      <c r="AT150" s="2664"/>
    </row>
    <row r="151" spans="2:46" x14ac:dyDescent="0.15">
      <c r="B151" s="447" t="s">
        <v>1262</v>
      </c>
      <c r="C151" s="389" t="s">
        <v>507</v>
      </c>
      <c r="D151" s="390"/>
      <c r="E151" s="390"/>
      <c r="F151" s="390"/>
      <c r="G151" s="390"/>
      <c r="H151" s="1732" t="str">
        <f t="shared" si="18"/>
        <v>BP30</v>
      </c>
      <c r="I151" s="2356"/>
      <c r="J151" s="2356"/>
      <c r="K151" s="2356"/>
      <c r="L151" s="2356"/>
      <c r="M151" s="2356"/>
      <c r="N151" s="2356"/>
      <c r="O151" s="2356"/>
      <c r="P151" s="2356"/>
      <c r="Q151" s="2356"/>
      <c r="R151" s="2356"/>
      <c r="S151" s="2356"/>
      <c r="T151" s="1751"/>
      <c r="U151" s="1751"/>
      <c r="V151" s="1751"/>
      <c r="W151" s="1751"/>
      <c r="X151" s="1751"/>
      <c r="Y151" s="390"/>
      <c r="Z151" s="390"/>
      <c r="AA151" s="390"/>
      <c r="AB151" s="390"/>
      <c r="AC151" s="390"/>
      <c r="AD151" s="1782">
        <v>32025.766238585897</v>
      </c>
      <c r="AE151" s="1782">
        <v>34568.942795861774</v>
      </c>
      <c r="AF151" s="1782">
        <v>26954.601780129306</v>
      </c>
      <c r="AG151" s="1782">
        <v>18992.875197559937</v>
      </c>
      <c r="AH151" s="1782">
        <v>27030.10582441543</v>
      </c>
      <c r="AI151" s="1782">
        <v>36209.771893252946</v>
      </c>
      <c r="AJ151" s="1782">
        <v>35253.13659231933</v>
      </c>
      <c r="AK151" s="1782">
        <v>15155.68449362402</v>
      </c>
      <c r="AL151" s="1782">
        <v>13182.036506749642</v>
      </c>
      <c r="AM151" s="1782">
        <v>11856.252429402715</v>
      </c>
      <c r="AN151" s="1782">
        <v>-7214.653116407957</v>
      </c>
      <c r="AO151" s="1782">
        <v>3693.0245147586038</v>
      </c>
      <c r="AQ151" s="2671"/>
      <c r="AR151" s="2665"/>
      <c r="AS151" s="2595" t="s">
        <v>1921</v>
      </c>
      <c r="AT151" s="2596"/>
    </row>
    <row r="152" spans="2:46" x14ac:dyDescent="0.15">
      <c r="B152" s="447" t="s">
        <v>1263</v>
      </c>
      <c r="C152" s="389" t="s">
        <v>410</v>
      </c>
      <c r="D152" s="390"/>
      <c r="E152" s="390"/>
      <c r="F152" s="390"/>
      <c r="G152" s="390"/>
      <c r="H152" s="1732" t="str">
        <f t="shared" si="18"/>
        <v>BP31</v>
      </c>
      <c r="I152" s="2356"/>
      <c r="J152" s="2356"/>
      <c r="K152" s="2356"/>
      <c r="L152" s="2356"/>
      <c r="M152" s="2356"/>
      <c r="N152" s="2356"/>
      <c r="O152" s="2356"/>
      <c r="P152" s="2356"/>
      <c r="Q152" s="2356"/>
      <c r="R152" s="2356"/>
      <c r="S152" s="2356"/>
      <c r="T152" s="1751"/>
      <c r="U152" s="1751"/>
      <c r="V152" s="1751"/>
      <c r="W152" s="1751"/>
      <c r="X152" s="1751"/>
      <c r="Y152" s="390"/>
      <c r="Z152" s="390"/>
      <c r="AA152" s="390"/>
      <c r="AB152" s="390"/>
      <c r="AC152" s="390"/>
      <c r="AD152" s="1782">
        <v>368699.0467987812</v>
      </c>
      <c r="AE152" s="1782">
        <v>357440.90601004974</v>
      </c>
      <c r="AF152" s="1782">
        <v>403436.70036720537</v>
      </c>
      <c r="AG152" s="1782">
        <v>385826.41721567663</v>
      </c>
      <c r="AH152" s="1782">
        <v>443482.7065085349</v>
      </c>
      <c r="AI152" s="1782">
        <v>384084.4025342642</v>
      </c>
      <c r="AJ152" s="1782">
        <v>389770.46461033286</v>
      </c>
      <c r="AK152" s="1782">
        <v>401931.41648909292</v>
      </c>
      <c r="AL152" s="1782">
        <v>361970.47209866997</v>
      </c>
      <c r="AM152" s="1782">
        <v>398051.44941867032</v>
      </c>
      <c r="AN152" s="1782">
        <v>361274.12947291316</v>
      </c>
      <c r="AO152" s="1782">
        <v>403075.07093407708</v>
      </c>
      <c r="AQ152" s="2671"/>
      <c r="AR152" s="2665"/>
      <c r="AS152" s="2667" t="s">
        <v>1943</v>
      </c>
      <c r="AT152" s="2668"/>
    </row>
    <row r="153" spans="2:46" x14ac:dyDescent="0.15">
      <c r="B153" s="447" t="s">
        <v>1264</v>
      </c>
      <c r="C153" s="396" t="s">
        <v>504</v>
      </c>
      <c r="D153" s="392"/>
      <c r="E153" s="392"/>
      <c r="F153" s="392"/>
      <c r="G153" s="392"/>
      <c r="H153" s="1733" t="str">
        <f t="shared" si="18"/>
        <v>BP32</v>
      </c>
      <c r="I153" s="2355"/>
      <c r="J153" s="2355"/>
      <c r="K153" s="2355"/>
      <c r="L153" s="2355"/>
      <c r="M153" s="2355"/>
      <c r="N153" s="2355"/>
      <c r="O153" s="2355"/>
      <c r="P153" s="2355"/>
      <c r="Q153" s="2355"/>
      <c r="R153" s="2355"/>
      <c r="S153" s="2355"/>
      <c r="T153" s="1752"/>
      <c r="U153" s="1752"/>
      <c r="V153" s="1752"/>
      <c r="W153" s="1752"/>
      <c r="X153" s="1752"/>
      <c r="Y153" s="392"/>
      <c r="Z153" s="392"/>
      <c r="AA153" s="392"/>
      <c r="AB153" s="392"/>
      <c r="AC153" s="392"/>
      <c r="AD153" s="1786">
        <v>615073.25932373141</v>
      </c>
      <c r="AE153" s="1786">
        <v>638241.11025586899</v>
      </c>
      <c r="AF153" s="1786">
        <v>658306.1927946622</v>
      </c>
      <c r="AG153" s="1786">
        <v>652887.91092060634</v>
      </c>
      <c r="AH153" s="1786">
        <v>647387.08828424779</v>
      </c>
      <c r="AI153" s="1786">
        <v>637937.10854710068</v>
      </c>
      <c r="AJ153" s="1786">
        <v>620941.86632158363</v>
      </c>
      <c r="AK153" s="1786">
        <v>601373.37143280928</v>
      </c>
      <c r="AL153" s="1786">
        <v>579963.36532438872</v>
      </c>
      <c r="AM153" s="1786">
        <v>586615.66124072566</v>
      </c>
      <c r="AN153" s="1786">
        <v>573661.03800813272</v>
      </c>
      <c r="AO153" s="1786">
        <v>540111.04888933047</v>
      </c>
      <c r="AQ153" s="2672"/>
      <c r="AR153" s="2666"/>
      <c r="AS153" s="2669" t="s">
        <v>1944</v>
      </c>
      <c r="AT153" s="2670"/>
    </row>
    <row r="154" spans="2:46" ht="12" customHeight="1" x14ac:dyDescent="0.15">
      <c r="B154" s="447" t="s">
        <v>1265</v>
      </c>
      <c r="C154" s="397" t="s">
        <v>502</v>
      </c>
      <c r="D154" s="398"/>
      <c r="E154" s="398"/>
      <c r="F154" s="398"/>
      <c r="G154" s="398"/>
      <c r="H154" s="1735" t="str">
        <f t="shared" si="18"/>
        <v>BP33</v>
      </c>
      <c r="I154" s="2359"/>
      <c r="J154" s="2359"/>
      <c r="K154" s="2359"/>
      <c r="L154" s="2359"/>
      <c r="M154" s="2359"/>
      <c r="N154" s="2359"/>
      <c r="O154" s="2359"/>
      <c r="P154" s="2359"/>
      <c r="Q154" s="2359"/>
      <c r="R154" s="2359"/>
      <c r="S154" s="2359"/>
      <c r="T154" s="1735"/>
      <c r="U154" s="1735"/>
      <c r="V154" s="1735"/>
      <c r="W154" s="1735"/>
      <c r="X154" s="1735"/>
      <c r="Y154" s="398"/>
      <c r="Z154" s="398"/>
      <c r="AA154" s="398"/>
      <c r="AB154" s="398"/>
      <c r="AC154" s="398"/>
      <c r="AD154" s="1735">
        <f t="shared" ref="AD154:AL154" si="32">AD122+AD127+AD143</f>
        <v>11547821.376810569</v>
      </c>
      <c r="AE154" s="1735">
        <f t="shared" si="32"/>
        <v>11577510.004792992</v>
      </c>
      <c r="AF154" s="1735">
        <f t="shared" si="32"/>
        <v>12068517.74338082</v>
      </c>
      <c r="AG154" s="1735">
        <f t="shared" si="32"/>
        <v>11947558.112413168</v>
      </c>
      <c r="AH154" s="1735">
        <f t="shared" si="32"/>
        <v>12421077.706388947</v>
      </c>
      <c r="AI154" s="1735">
        <f t="shared" si="32"/>
        <v>12405835.195944013</v>
      </c>
      <c r="AJ154" s="1735">
        <f t="shared" si="32"/>
        <v>12585964.913479133</v>
      </c>
      <c r="AK154" s="1735">
        <f t="shared" si="32"/>
        <v>12580638.819362447</v>
      </c>
      <c r="AL154" s="1735">
        <f t="shared" si="32"/>
        <v>12375576.237159524</v>
      </c>
      <c r="AM154" s="1735">
        <f>AM122+AM127+AM143</f>
        <v>11398900.365915852</v>
      </c>
      <c r="AN154" s="1735">
        <f>AN122+AN127+AN143</f>
        <v>11910998.654464304</v>
      </c>
      <c r="AO154" s="1735">
        <f>AO122+AO127+AO143</f>
        <v>11916826.042649118</v>
      </c>
      <c r="AQ154" s="2660" t="s">
        <v>1945</v>
      </c>
      <c r="AR154" s="2656"/>
      <c r="AS154" s="2656"/>
      <c r="AT154" s="2615"/>
    </row>
    <row r="155" spans="2:46" x14ac:dyDescent="0.15">
      <c r="B155" s="406" t="s">
        <v>1266</v>
      </c>
      <c r="C155" s="393" t="s">
        <v>1745</v>
      </c>
      <c r="D155" s="391"/>
      <c r="E155" s="391"/>
      <c r="F155" s="391"/>
      <c r="G155" s="391"/>
      <c r="H155" s="1731" t="str">
        <f t="shared" si="18"/>
        <v>BP34</v>
      </c>
      <c r="I155" s="2358"/>
      <c r="J155" s="2358"/>
      <c r="K155" s="2358"/>
      <c r="L155" s="2358"/>
      <c r="M155" s="2358"/>
      <c r="N155" s="2358"/>
      <c r="O155" s="2358"/>
      <c r="P155" s="2358"/>
      <c r="Q155" s="2358"/>
      <c r="R155" s="2358"/>
      <c r="S155" s="2358"/>
      <c r="T155" s="1755"/>
      <c r="U155" s="1755"/>
      <c r="V155" s="1755"/>
      <c r="W155" s="1755"/>
      <c r="X155" s="1755"/>
      <c r="Y155" s="391"/>
      <c r="Z155" s="391"/>
      <c r="AA155" s="391"/>
      <c r="AB155" s="391"/>
      <c r="AC155" s="391"/>
      <c r="AD155" s="1788">
        <v>544761.2136504082</v>
      </c>
      <c r="AE155" s="1788">
        <v>533739.73677876941</v>
      </c>
      <c r="AF155" s="1788">
        <v>545350.42920095462</v>
      </c>
      <c r="AG155" s="1788">
        <v>534361.92521135567</v>
      </c>
      <c r="AH155" s="1788">
        <v>589950.02452913148</v>
      </c>
      <c r="AI155" s="1788">
        <v>586236.73414815112</v>
      </c>
      <c r="AJ155" s="1788">
        <v>579616.97960414144</v>
      </c>
      <c r="AK155" s="1788">
        <v>599854.13287716825</v>
      </c>
      <c r="AL155" s="1788">
        <v>608014.26162197127</v>
      </c>
      <c r="AM155" s="1788">
        <v>599603.5567132323</v>
      </c>
      <c r="AN155" s="1788">
        <v>628355.94773537223</v>
      </c>
      <c r="AO155" s="1788">
        <v>980470.51496651163</v>
      </c>
      <c r="AQ155" s="2679" t="s">
        <v>1946</v>
      </c>
      <c r="AR155" s="2680"/>
      <c r="AS155" s="2680"/>
      <c r="AT155" s="2681"/>
    </row>
    <row r="156" spans="2:46" x14ac:dyDescent="0.15">
      <c r="C156" s="1597" t="s">
        <v>1743</v>
      </c>
      <c r="D156" s="1597"/>
      <c r="E156" s="1597"/>
      <c r="F156" s="1597"/>
      <c r="G156" s="1598"/>
      <c r="H156" s="1598"/>
      <c r="I156" s="1598"/>
      <c r="J156" s="1598"/>
      <c r="K156" s="1598"/>
      <c r="L156" s="1598"/>
      <c r="M156" s="1598"/>
      <c r="N156" s="1598"/>
      <c r="O156" s="1598"/>
      <c r="P156" s="1598"/>
      <c r="Q156" s="1598"/>
      <c r="R156" s="1598"/>
      <c r="S156" s="1598"/>
      <c r="T156" s="1598"/>
      <c r="U156" s="1598"/>
      <c r="V156" s="1598"/>
      <c r="W156" s="1598"/>
      <c r="X156" s="1598"/>
      <c r="Y156" s="1814"/>
      <c r="Z156" s="1814"/>
      <c r="AA156" s="1814"/>
      <c r="AB156" s="1814"/>
      <c r="AC156" s="1814"/>
      <c r="AD156" s="1782">
        <v>604109.32304271345</v>
      </c>
      <c r="AE156" s="1782">
        <v>587530.30492718332</v>
      </c>
      <c r="AF156" s="1782">
        <v>604003.55476436915</v>
      </c>
      <c r="AG156" s="1782">
        <v>589648.87974664941</v>
      </c>
      <c r="AH156" s="1782">
        <v>644174.37041537138</v>
      </c>
      <c r="AI156" s="1782">
        <v>642700.82611024182</v>
      </c>
      <c r="AJ156" s="1782">
        <v>632506.61539079517</v>
      </c>
      <c r="AK156" s="1782">
        <v>650838.48338162794</v>
      </c>
      <c r="AL156" s="1782">
        <v>659892.25630587572</v>
      </c>
      <c r="AM156" s="1782">
        <v>657719.3477367406</v>
      </c>
      <c r="AN156" s="1782">
        <v>691897.29848820693</v>
      </c>
      <c r="AO156" s="1782">
        <v>1011434.0772057106</v>
      </c>
      <c r="AQ156" s="2658"/>
      <c r="AR156" s="2595" t="s">
        <v>1947</v>
      </c>
      <c r="AS156" s="2621"/>
      <c r="AT156" s="2596"/>
    </row>
    <row r="157" spans="2:46" x14ac:dyDescent="0.15">
      <c r="C157" s="1599" t="s">
        <v>1744</v>
      </c>
      <c r="D157" s="1599"/>
      <c r="E157" s="1599"/>
      <c r="F157" s="1599"/>
      <c r="G157" s="1600"/>
      <c r="H157" s="1600"/>
      <c r="I157" s="1600"/>
      <c r="J157" s="1600"/>
      <c r="K157" s="1600"/>
      <c r="L157" s="1600"/>
      <c r="M157" s="1600"/>
      <c r="N157" s="1600"/>
      <c r="O157" s="1600"/>
      <c r="P157" s="1600"/>
      <c r="Q157" s="1600"/>
      <c r="R157" s="1600"/>
      <c r="S157" s="1600"/>
      <c r="T157" s="1600"/>
      <c r="U157" s="1600"/>
      <c r="V157" s="1600"/>
      <c r="W157" s="1600"/>
      <c r="X157" s="1600"/>
      <c r="Y157" s="1815"/>
      <c r="Z157" s="1815"/>
      <c r="AA157" s="1815"/>
      <c r="AB157" s="1815"/>
      <c r="AC157" s="1815"/>
      <c r="AD157" s="1787">
        <v>59348.109392305239</v>
      </c>
      <c r="AE157" s="1787">
        <v>53790.56814841395</v>
      </c>
      <c r="AF157" s="1787">
        <v>58653.125563414571</v>
      </c>
      <c r="AG157" s="1787">
        <v>55286.954535293742</v>
      </c>
      <c r="AH157" s="1787">
        <v>54224.345886239913</v>
      </c>
      <c r="AI157" s="1787">
        <v>56464.09196209073</v>
      </c>
      <c r="AJ157" s="1787">
        <v>52889.635786653766</v>
      </c>
      <c r="AK157" s="1787">
        <v>50984.350504459711</v>
      </c>
      <c r="AL157" s="1787">
        <v>51877.994683904486</v>
      </c>
      <c r="AM157" s="1787">
        <v>58115.791023508333</v>
      </c>
      <c r="AN157" s="1787">
        <v>63541.350752834667</v>
      </c>
      <c r="AO157" s="1787">
        <v>30963.562239198989</v>
      </c>
      <c r="AQ157" s="2659"/>
      <c r="AR157" s="2595" t="s">
        <v>1948</v>
      </c>
      <c r="AS157" s="2621"/>
      <c r="AT157" s="2596"/>
    </row>
    <row r="158" spans="2:46" ht="12" customHeight="1" x14ac:dyDescent="0.15">
      <c r="B158" s="447" t="s">
        <v>1267</v>
      </c>
      <c r="C158" s="396" t="s">
        <v>416</v>
      </c>
      <c r="D158" s="392"/>
      <c r="E158" s="392"/>
      <c r="F158" s="392"/>
      <c r="G158" s="392"/>
      <c r="H158" s="1733" t="str">
        <f t="shared" ref="H158:H168" si="33">B$121&amp;B158</f>
        <v>BP35</v>
      </c>
      <c r="I158" s="2355"/>
      <c r="J158" s="2355"/>
      <c r="K158" s="2355"/>
      <c r="L158" s="2355"/>
      <c r="M158" s="2355"/>
      <c r="N158" s="2355"/>
      <c r="O158" s="2355"/>
      <c r="P158" s="2355"/>
      <c r="Q158" s="2355"/>
      <c r="R158" s="2355"/>
      <c r="S158" s="2355"/>
      <c r="T158" s="1733"/>
      <c r="U158" s="1733"/>
      <c r="V158" s="1733"/>
      <c r="W158" s="1733"/>
      <c r="X158" s="1733"/>
      <c r="Y158" s="392"/>
      <c r="Z158" s="392"/>
      <c r="AA158" s="392"/>
      <c r="AB158" s="392"/>
      <c r="AC158" s="392"/>
      <c r="AD158" s="1733">
        <f t="shared" ref="AD158:AL158" si="34">AD154+AD155</f>
        <v>12092582.590460978</v>
      </c>
      <c r="AE158" s="1733">
        <f t="shared" si="34"/>
        <v>12111249.741571762</v>
      </c>
      <c r="AF158" s="1733">
        <f t="shared" si="34"/>
        <v>12613868.172581775</v>
      </c>
      <c r="AG158" s="1733">
        <f t="shared" si="34"/>
        <v>12481920.037624523</v>
      </c>
      <c r="AH158" s="1733">
        <f t="shared" si="34"/>
        <v>13011027.730918078</v>
      </c>
      <c r="AI158" s="1733">
        <f t="shared" si="34"/>
        <v>12992071.930092163</v>
      </c>
      <c r="AJ158" s="1733">
        <f t="shared" si="34"/>
        <v>13165581.893083274</v>
      </c>
      <c r="AK158" s="1733">
        <f t="shared" si="34"/>
        <v>13180492.952239614</v>
      </c>
      <c r="AL158" s="1733">
        <f t="shared" si="34"/>
        <v>12983590.498781495</v>
      </c>
      <c r="AM158" s="1733">
        <f>AM154+AM155</f>
        <v>11998503.922629084</v>
      </c>
      <c r="AN158" s="1733">
        <f>AN154+AN155</f>
        <v>12539354.602199677</v>
      </c>
      <c r="AO158" s="1733">
        <f>AO154+AO155</f>
        <v>12897296.55761563</v>
      </c>
      <c r="AQ158" s="2660" t="s">
        <v>1949</v>
      </c>
      <c r="AR158" s="2656"/>
      <c r="AS158" s="2656"/>
      <c r="AT158" s="2615"/>
    </row>
    <row r="159" spans="2:46" ht="12" customHeight="1" x14ac:dyDescent="0.15">
      <c r="B159" s="447" t="s">
        <v>1268</v>
      </c>
      <c r="C159" s="389" t="s">
        <v>417</v>
      </c>
      <c r="D159" s="390"/>
      <c r="E159" s="390"/>
      <c r="F159" s="390"/>
      <c r="G159" s="390"/>
      <c r="H159" s="1732" t="str">
        <f t="shared" si="33"/>
        <v>BP36</v>
      </c>
      <c r="I159" s="2356"/>
      <c r="J159" s="2356"/>
      <c r="K159" s="2356"/>
      <c r="L159" s="2356"/>
      <c r="M159" s="2356"/>
      <c r="N159" s="2356"/>
      <c r="O159" s="2356"/>
      <c r="P159" s="2356"/>
      <c r="Q159" s="2356"/>
      <c r="R159" s="2356"/>
      <c r="S159" s="2356"/>
      <c r="T159" s="1732"/>
      <c r="U159" s="1732"/>
      <c r="V159" s="1732"/>
      <c r="W159" s="1732"/>
      <c r="X159" s="1732"/>
      <c r="Y159" s="390"/>
      <c r="Z159" s="390"/>
      <c r="AA159" s="390"/>
      <c r="AB159" s="390"/>
      <c r="AC159" s="390"/>
      <c r="AD159" s="1732">
        <f t="shared" ref="AD159:AL159" si="35">AD160+AD161+AD163+AD162</f>
        <v>934230.19423247012</v>
      </c>
      <c r="AE159" s="1732">
        <f t="shared" si="35"/>
        <v>873245.52843771444</v>
      </c>
      <c r="AF159" s="1732">
        <f t="shared" si="35"/>
        <v>811008.12562526134</v>
      </c>
      <c r="AG159" s="1732">
        <f t="shared" si="35"/>
        <v>791815.0275894939</v>
      </c>
      <c r="AH159" s="1732">
        <f t="shared" si="35"/>
        <v>847960.83448528161</v>
      </c>
      <c r="AI159" s="1732">
        <f t="shared" si="35"/>
        <v>825491.71041015221</v>
      </c>
      <c r="AJ159" s="1732">
        <f t="shared" si="35"/>
        <v>737228.60683777137</v>
      </c>
      <c r="AK159" s="1732">
        <f t="shared" si="35"/>
        <v>678134.22387168696</v>
      </c>
      <c r="AL159" s="1732">
        <f t="shared" si="35"/>
        <v>812343.92513629305</v>
      </c>
      <c r="AM159" s="1732">
        <f>AM160+AM161+AM163+AM162</f>
        <v>1297294.3599966194</v>
      </c>
      <c r="AN159" s="1732">
        <f>AN160+AN161+AN163+AN162</f>
        <v>1143413.8421490139</v>
      </c>
      <c r="AO159" s="1732">
        <f>AO160+AO161+AO163+AO162</f>
        <v>1060792.2193064142</v>
      </c>
      <c r="AQ159" s="2661" t="s">
        <v>1950</v>
      </c>
      <c r="AR159" s="2619"/>
      <c r="AS159" s="2619"/>
      <c r="AT159" s="2620"/>
    </row>
    <row r="160" spans="2:46" ht="12" customHeight="1" x14ac:dyDescent="0.15">
      <c r="B160" s="447" t="s">
        <v>1269</v>
      </c>
      <c r="C160" s="389" t="s">
        <v>418</v>
      </c>
      <c r="D160" s="390"/>
      <c r="E160" s="390"/>
      <c r="F160" s="390"/>
      <c r="G160" s="390"/>
      <c r="H160" s="1732" t="str">
        <f t="shared" si="33"/>
        <v>BP37</v>
      </c>
      <c r="I160" s="2356"/>
      <c r="J160" s="2356"/>
      <c r="K160" s="2356"/>
      <c r="L160" s="2356"/>
      <c r="M160" s="2356"/>
      <c r="N160" s="2356"/>
      <c r="O160" s="2356"/>
      <c r="P160" s="2356"/>
      <c r="Q160" s="2356"/>
      <c r="R160" s="2356"/>
      <c r="S160" s="2356"/>
      <c r="T160" s="1751"/>
      <c r="U160" s="1751"/>
      <c r="V160" s="1751"/>
      <c r="W160" s="1751"/>
      <c r="X160" s="1751"/>
      <c r="Y160" s="390"/>
      <c r="Z160" s="390"/>
      <c r="AA160" s="390"/>
      <c r="AB160" s="390"/>
      <c r="AC160" s="390"/>
      <c r="AD160" s="1782">
        <v>-450785.4582509133</v>
      </c>
      <c r="AE160" s="1782">
        <v>-522840.67723437981</v>
      </c>
      <c r="AF160" s="1782">
        <v>-591783.59692403744</v>
      </c>
      <c r="AG160" s="1782">
        <v>-604322.33029220602</v>
      </c>
      <c r="AH160" s="1782">
        <v>-568548.08389145415</v>
      </c>
      <c r="AI160" s="1782">
        <v>-529850.77967728174</v>
      </c>
      <c r="AJ160" s="1782">
        <v>-590993.76491001726</v>
      </c>
      <c r="AK160" s="1782">
        <v>-641590.09506996663</v>
      </c>
      <c r="AL160" s="1782">
        <v>-570709.64115209144</v>
      </c>
      <c r="AM160" s="1782">
        <v>-398117.8704345912</v>
      </c>
      <c r="AN160" s="1782">
        <v>-605613.39413260214</v>
      </c>
      <c r="AO160" s="1782">
        <v>-620728.8977675112</v>
      </c>
      <c r="AQ160" s="2643"/>
      <c r="AR160" s="2594" t="s">
        <v>1951</v>
      </c>
      <c r="AS160" s="2656"/>
      <c r="AT160" s="2615"/>
    </row>
    <row r="161" spans="2:46" ht="12" customHeight="1" x14ac:dyDescent="0.15">
      <c r="B161" s="447" t="s">
        <v>1270</v>
      </c>
      <c r="C161" s="389" t="s">
        <v>419</v>
      </c>
      <c r="D161" s="390"/>
      <c r="E161" s="390"/>
      <c r="F161" s="390"/>
      <c r="G161" s="390"/>
      <c r="H161" s="1732" t="str">
        <f t="shared" si="33"/>
        <v>BP38</v>
      </c>
      <c r="I161" s="2356"/>
      <c r="J161" s="2356"/>
      <c r="K161" s="2356"/>
      <c r="L161" s="2356"/>
      <c r="M161" s="2356"/>
      <c r="N161" s="2356"/>
      <c r="O161" s="2356"/>
      <c r="P161" s="2356"/>
      <c r="Q161" s="2356"/>
      <c r="R161" s="2356"/>
      <c r="S161" s="2356"/>
      <c r="T161" s="1751"/>
      <c r="U161" s="1751"/>
      <c r="V161" s="1751"/>
      <c r="W161" s="1751"/>
      <c r="X161" s="1751"/>
      <c r="Y161" s="390"/>
      <c r="Z161" s="390"/>
      <c r="AA161" s="390"/>
      <c r="AB161" s="390"/>
      <c r="AC161" s="390"/>
      <c r="AD161" s="1782">
        <v>1386686.9678531028</v>
      </c>
      <c r="AE161" s="1782">
        <v>1411190.0937355654</v>
      </c>
      <c r="AF161" s="1782">
        <v>1436403.1974413213</v>
      </c>
      <c r="AG161" s="1782">
        <v>1494892.4898761543</v>
      </c>
      <c r="AH161" s="1782">
        <v>1477009.9998329342</v>
      </c>
      <c r="AI161" s="1782">
        <v>1457666.9181252171</v>
      </c>
      <c r="AJ161" s="1782">
        <v>1472743.9229631079</v>
      </c>
      <c r="AK161" s="1782">
        <v>1508004.896259635</v>
      </c>
      <c r="AL161" s="1782">
        <v>1498483.5938712833</v>
      </c>
      <c r="AM161" s="1782">
        <v>1582692.5908006823</v>
      </c>
      <c r="AN161" s="1782">
        <v>1701016.8280119982</v>
      </c>
      <c r="AO161" s="1782">
        <v>1777076.3896355017</v>
      </c>
      <c r="AQ161" s="2643"/>
      <c r="AR161" s="2597" t="s">
        <v>1931</v>
      </c>
      <c r="AS161" s="2598"/>
      <c r="AT161" s="2599"/>
    </row>
    <row r="162" spans="2:46" ht="12" customHeight="1" x14ac:dyDescent="0.15">
      <c r="B162" s="447" t="s">
        <v>1271</v>
      </c>
      <c r="C162" s="389" t="s">
        <v>420</v>
      </c>
      <c r="D162" s="390"/>
      <c r="E162" s="390"/>
      <c r="F162" s="390"/>
      <c r="G162" s="390"/>
      <c r="H162" s="1732" t="str">
        <f t="shared" si="33"/>
        <v>BP39</v>
      </c>
      <c r="I162" s="2356"/>
      <c r="J162" s="2356"/>
      <c r="K162" s="2356"/>
      <c r="L162" s="2356"/>
      <c r="M162" s="2356"/>
      <c r="N162" s="2356"/>
      <c r="O162" s="2356"/>
      <c r="P162" s="2356"/>
      <c r="Q162" s="2356"/>
      <c r="R162" s="2356"/>
      <c r="S162" s="2356"/>
      <c r="T162" s="1751"/>
      <c r="U162" s="1751"/>
      <c r="V162" s="1751"/>
      <c r="W162" s="1751"/>
      <c r="X162" s="1751"/>
      <c r="Y162" s="390"/>
      <c r="Z162" s="390"/>
      <c r="AA162" s="390"/>
      <c r="AB162" s="390"/>
      <c r="AC162" s="390"/>
      <c r="AD162" s="1782">
        <v>-155760.04092982219</v>
      </c>
      <c r="AE162" s="1782">
        <v>-195909.71168317375</v>
      </c>
      <c r="AF162" s="1782">
        <v>-208491.75920581666</v>
      </c>
      <c r="AG162" s="1782">
        <v>-287628.38878207892</v>
      </c>
      <c r="AH162" s="1782">
        <v>-263690.14856661938</v>
      </c>
      <c r="AI162" s="1782">
        <v>-321128.55129563843</v>
      </c>
      <c r="AJ162" s="1782">
        <v>-362124.93943354511</v>
      </c>
      <c r="AK162" s="1782">
        <v>-399807.54919754382</v>
      </c>
      <c r="AL162" s="1782">
        <v>-325305.39016045746</v>
      </c>
      <c r="AM162" s="1782">
        <v>-147699.31125341792</v>
      </c>
      <c r="AN162" s="1782">
        <v>-209715.70247339222</v>
      </c>
      <c r="AO162" s="1782">
        <v>-326999.28359621455</v>
      </c>
      <c r="AQ162" s="2643"/>
      <c r="AR162" s="2594" t="s">
        <v>1952</v>
      </c>
      <c r="AS162" s="2656"/>
      <c r="AT162" s="2615"/>
    </row>
    <row r="163" spans="2:46" ht="12" customHeight="1" x14ac:dyDescent="0.15">
      <c r="B163" s="447" t="s">
        <v>1272</v>
      </c>
      <c r="C163" s="394" t="s">
        <v>421</v>
      </c>
      <c r="D163" s="395"/>
      <c r="E163" s="395"/>
      <c r="F163" s="395"/>
      <c r="G163" s="395"/>
      <c r="H163" s="1734" t="str">
        <f t="shared" si="33"/>
        <v>BP40</v>
      </c>
      <c r="I163" s="2357"/>
      <c r="J163" s="2357"/>
      <c r="K163" s="2357"/>
      <c r="L163" s="2357"/>
      <c r="M163" s="2357"/>
      <c r="N163" s="2357"/>
      <c r="O163" s="2357"/>
      <c r="P163" s="2357"/>
      <c r="Q163" s="2357"/>
      <c r="R163" s="2357"/>
      <c r="S163" s="2357"/>
      <c r="T163" s="1753"/>
      <c r="U163" s="1753"/>
      <c r="V163" s="1753"/>
      <c r="W163" s="1753"/>
      <c r="X163" s="1753"/>
      <c r="Y163" s="395"/>
      <c r="Z163" s="395"/>
      <c r="AA163" s="395"/>
      <c r="AB163" s="395"/>
      <c r="AC163" s="395"/>
      <c r="AD163" s="1787">
        <v>154088.7255601029</v>
      </c>
      <c r="AE163" s="1787">
        <v>180805.82361970263</v>
      </c>
      <c r="AF163" s="1787">
        <v>174880.28431379408</v>
      </c>
      <c r="AG163" s="1787">
        <v>188873.25678762453</v>
      </c>
      <c r="AH163" s="1787">
        <v>203189.06711042087</v>
      </c>
      <c r="AI163" s="1787">
        <v>218804.12325785536</v>
      </c>
      <c r="AJ163" s="1787">
        <v>217603.38821822585</v>
      </c>
      <c r="AK163" s="1787">
        <v>211526.97187956242</v>
      </c>
      <c r="AL163" s="1787">
        <v>209875.36257755855</v>
      </c>
      <c r="AM163" s="1787">
        <v>260418.95088394629</v>
      </c>
      <c r="AN163" s="1787">
        <v>257726.11074301027</v>
      </c>
      <c r="AO163" s="1787">
        <v>231444.01103463833</v>
      </c>
      <c r="AQ163" s="2655"/>
      <c r="AR163" s="2594" t="s">
        <v>1938</v>
      </c>
      <c r="AS163" s="2656"/>
      <c r="AT163" s="2615"/>
    </row>
    <row r="164" spans="2:46" ht="12" customHeight="1" x14ac:dyDescent="0.15">
      <c r="B164" s="447" t="s">
        <v>1273</v>
      </c>
      <c r="C164" s="389" t="s">
        <v>422</v>
      </c>
      <c r="D164" s="390"/>
      <c r="E164" s="390"/>
      <c r="F164" s="390"/>
      <c r="G164" s="390"/>
      <c r="H164" s="1732" t="str">
        <f t="shared" si="33"/>
        <v>BP41</v>
      </c>
      <c r="I164" s="2356"/>
      <c r="J164" s="2356"/>
      <c r="K164" s="2356"/>
      <c r="L164" s="2356"/>
      <c r="M164" s="2356"/>
      <c r="N164" s="2356"/>
      <c r="O164" s="2356"/>
      <c r="P164" s="2356"/>
      <c r="Q164" s="2356"/>
      <c r="R164" s="2356"/>
      <c r="S164" s="2356"/>
      <c r="T164" s="1732"/>
      <c r="U164" s="1732"/>
      <c r="V164" s="1732"/>
      <c r="W164" s="1732"/>
      <c r="X164" s="1732"/>
      <c r="Y164" s="390"/>
      <c r="Z164" s="390"/>
      <c r="AA164" s="390"/>
      <c r="AB164" s="390"/>
      <c r="AC164" s="390"/>
      <c r="AD164" s="1732">
        <f t="shared" ref="AD164:AL164" si="36">AD158+AD159</f>
        <v>13026812.784693448</v>
      </c>
      <c r="AE164" s="1732">
        <f t="shared" si="36"/>
        <v>12984495.270009477</v>
      </c>
      <c r="AF164" s="1732">
        <f t="shared" si="36"/>
        <v>13424876.298207037</v>
      </c>
      <c r="AG164" s="1732">
        <f t="shared" si="36"/>
        <v>13273735.065214017</v>
      </c>
      <c r="AH164" s="1732">
        <f t="shared" si="36"/>
        <v>13858988.565403359</v>
      </c>
      <c r="AI164" s="1732">
        <f t="shared" si="36"/>
        <v>13817563.640502315</v>
      </c>
      <c r="AJ164" s="1732">
        <f t="shared" si="36"/>
        <v>13902810.499921046</v>
      </c>
      <c r="AK164" s="1732">
        <f t="shared" si="36"/>
        <v>13858627.176111301</v>
      </c>
      <c r="AL164" s="1732">
        <f t="shared" si="36"/>
        <v>13795934.423917787</v>
      </c>
      <c r="AM164" s="1732">
        <f>AM158+AM159</f>
        <v>13295798.282625703</v>
      </c>
      <c r="AN164" s="1732">
        <f>AN158+AN159</f>
        <v>13682768.444348691</v>
      </c>
      <c r="AO164" s="1732">
        <f>AO158+AO159</f>
        <v>13958088.776922045</v>
      </c>
      <c r="AQ164" s="2657" t="s">
        <v>1953</v>
      </c>
      <c r="AR164" s="2611"/>
      <c r="AS164" s="2611"/>
      <c r="AT164" s="2612"/>
    </row>
    <row r="165" spans="2:46" ht="12" customHeight="1" x14ac:dyDescent="0.15">
      <c r="B165" s="447" t="s">
        <v>1275</v>
      </c>
      <c r="C165" s="389" t="s">
        <v>418</v>
      </c>
      <c r="D165" s="390"/>
      <c r="E165" s="390"/>
      <c r="F165" s="390"/>
      <c r="G165" s="390"/>
      <c r="H165" s="1732" t="str">
        <f t="shared" si="33"/>
        <v>BP42</v>
      </c>
      <c r="I165" s="2356"/>
      <c r="J165" s="2356"/>
      <c r="K165" s="2356"/>
      <c r="L165" s="2356"/>
      <c r="M165" s="2356"/>
      <c r="N165" s="2356"/>
      <c r="O165" s="2356"/>
      <c r="P165" s="2356"/>
      <c r="Q165" s="2356"/>
      <c r="R165" s="2356"/>
      <c r="S165" s="2356"/>
      <c r="T165" s="1732"/>
      <c r="U165" s="1732"/>
      <c r="V165" s="1732"/>
      <c r="W165" s="1732"/>
      <c r="X165" s="1732"/>
      <c r="Y165" s="390"/>
      <c r="Z165" s="390"/>
      <c r="AA165" s="390"/>
      <c r="AB165" s="390"/>
      <c r="AC165" s="390"/>
      <c r="AD165" s="1732">
        <f t="shared" ref="AD165:AL165" si="37">AD144+AD147+AD160</f>
        <v>2032213.6306281532</v>
      </c>
      <c r="AE165" s="1732">
        <f t="shared" si="37"/>
        <v>1844717.1070010413</v>
      </c>
      <c r="AF165" s="1732">
        <f t="shared" si="37"/>
        <v>2110516.8251432106</v>
      </c>
      <c r="AG165" s="1732">
        <f t="shared" si="37"/>
        <v>1986165.3649416517</v>
      </c>
      <c r="AH165" s="1732">
        <f t="shared" si="37"/>
        <v>2545488.4380049352</v>
      </c>
      <c r="AI165" s="1732">
        <f t="shared" si="37"/>
        <v>2645206.9779360755</v>
      </c>
      <c r="AJ165" s="1732">
        <f t="shared" si="37"/>
        <v>2563973.9188651908</v>
      </c>
      <c r="AK165" s="1732">
        <f t="shared" si="37"/>
        <v>2286204.2702302411</v>
      </c>
      <c r="AL165" s="1732">
        <f t="shared" si="37"/>
        <v>2208964.0850442438</v>
      </c>
      <c r="AM165" s="1732">
        <f>AM144+AM147+AM160</f>
        <v>1554969.9455724275</v>
      </c>
      <c r="AN165" s="1732">
        <f>AN144+AN147+AN160</f>
        <v>1853330.0134247406</v>
      </c>
      <c r="AO165" s="1732">
        <f>AO144+AO147+AO160</f>
        <v>1692303.6011752794</v>
      </c>
      <c r="AQ165" s="2644"/>
      <c r="AR165" s="2646" t="s">
        <v>1954</v>
      </c>
      <c r="AS165" s="2647"/>
      <c r="AT165" s="2648"/>
    </row>
    <row r="166" spans="2:46" ht="12" customHeight="1" x14ac:dyDescent="0.15">
      <c r="B166" s="447" t="s">
        <v>1276</v>
      </c>
      <c r="C166" s="389" t="s">
        <v>419</v>
      </c>
      <c r="D166" s="390"/>
      <c r="E166" s="390"/>
      <c r="F166" s="390"/>
      <c r="G166" s="390"/>
      <c r="H166" s="1732" t="str">
        <f t="shared" si="33"/>
        <v>BP43</v>
      </c>
      <c r="I166" s="2356"/>
      <c r="J166" s="2356"/>
      <c r="K166" s="2356"/>
      <c r="L166" s="2356"/>
      <c r="M166" s="2356"/>
      <c r="N166" s="2356"/>
      <c r="O166" s="2356"/>
      <c r="P166" s="2356"/>
      <c r="Q166" s="2356"/>
      <c r="R166" s="2356"/>
      <c r="S166" s="2356"/>
      <c r="T166" s="1732"/>
      <c r="U166" s="1732"/>
      <c r="V166" s="1732"/>
      <c r="W166" s="1732"/>
      <c r="X166" s="1732"/>
      <c r="Y166" s="390"/>
      <c r="Z166" s="390"/>
      <c r="AA166" s="390"/>
      <c r="AB166" s="390"/>
      <c r="AC166" s="390"/>
      <c r="AD166" s="1732">
        <f t="shared" ref="AD166:AL166" si="38">AD130+AD155+AD161</f>
        <v>1884498.8336844824</v>
      </c>
      <c r="AE166" s="1732">
        <f t="shared" si="38"/>
        <v>1896488.5263513098</v>
      </c>
      <c r="AF166" s="1732">
        <f t="shared" si="38"/>
        <v>1932530.5783816185</v>
      </c>
      <c r="AG166" s="1732">
        <f t="shared" si="38"/>
        <v>1983655.2954079369</v>
      </c>
      <c r="AH166" s="1732">
        <f t="shared" si="38"/>
        <v>2024358.7362384377</v>
      </c>
      <c r="AI166" s="1732">
        <f t="shared" si="38"/>
        <v>2005342.6888475018</v>
      </c>
      <c r="AJ166" s="1732">
        <f t="shared" si="38"/>
        <v>2007374.3954703901</v>
      </c>
      <c r="AK166" s="1732">
        <f t="shared" si="38"/>
        <v>2079196.1648340297</v>
      </c>
      <c r="AL166" s="1732">
        <f t="shared" si="38"/>
        <v>2081273.5068556932</v>
      </c>
      <c r="AM166" s="1732">
        <f>AM130+AM155+AM161</f>
        <v>2161125.4335368951</v>
      </c>
      <c r="AN166" s="1732">
        <f>AN130+AN155+AN161</f>
        <v>2308757.8026392953</v>
      </c>
      <c r="AO166" s="1732">
        <f>AO130+AO155+AO161</f>
        <v>2739617.4111071266</v>
      </c>
      <c r="AQ166" s="2644"/>
      <c r="AR166" s="2646" t="s">
        <v>1955</v>
      </c>
      <c r="AS166" s="2647"/>
      <c r="AT166" s="2648"/>
    </row>
    <row r="167" spans="2:46" ht="12" customHeight="1" x14ac:dyDescent="0.15">
      <c r="B167" s="447" t="s">
        <v>1277</v>
      </c>
      <c r="C167" s="389" t="s">
        <v>420</v>
      </c>
      <c r="D167" s="390"/>
      <c r="E167" s="390"/>
      <c r="F167" s="390"/>
      <c r="G167" s="390"/>
      <c r="H167" s="1732" t="str">
        <f t="shared" si="33"/>
        <v>BP44</v>
      </c>
      <c r="I167" s="2356"/>
      <c r="J167" s="2356"/>
      <c r="K167" s="2356"/>
      <c r="L167" s="2356"/>
      <c r="M167" s="2356"/>
      <c r="N167" s="2356"/>
      <c r="O167" s="2356"/>
      <c r="P167" s="2356"/>
      <c r="Q167" s="2356"/>
      <c r="R167" s="2356"/>
      <c r="S167" s="2356"/>
      <c r="T167" s="1732"/>
      <c r="U167" s="1732"/>
      <c r="V167" s="1732"/>
      <c r="W167" s="1732"/>
      <c r="X167" s="1732"/>
      <c r="Y167" s="390"/>
      <c r="Z167" s="390"/>
      <c r="AA167" s="390"/>
      <c r="AB167" s="390"/>
      <c r="AC167" s="390"/>
      <c r="AD167" s="1732">
        <f t="shared" ref="AD167:AL167" si="39">AD122+AD133+AD150+AD162</f>
        <v>8948590.5068876836</v>
      </c>
      <c r="AE167" s="1732">
        <f t="shared" si="39"/>
        <v>9055695.5240501184</v>
      </c>
      <c r="AF167" s="1732">
        <f t="shared" si="39"/>
        <v>9200130.1723542884</v>
      </c>
      <c r="AG167" s="1732">
        <f t="shared" si="39"/>
        <v>9108281.6620878167</v>
      </c>
      <c r="AH167" s="1732">
        <f t="shared" si="39"/>
        <v>9079377.141409833</v>
      </c>
      <c r="AI167" s="1732">
        <f t="shared" si="39"/>
        <v>8941344.6895719077</v>
      </c>
      <c r="AJ167" s="1732">
        <f t="shared" si="39"/>
        <v>9106014.6005410459</v>
      </c>
      <c r="AK167" s="1732">
        <f t="shared" si="39"/>
        <v>9273391.379875876</v>
      </c>
      <c r="AL167" s="1732">
        <f t="shared" si="39"/>
        <v>9288255.3406667896</v>
      </c>
      <c r="AM167" s="1732">
        <f>AM122+AM133+AM150+AM162</f>
        <v>9311733.4994773455</v>
      </c>
      <c r="AN167" s="1732">
        <f>AN122+AN133+AN150+AN162</f>
        <v>9253950.7255424913</v>
      </c>
      <c r="AO167" s="1732">
        <f>AO122+AO133+AO150+AO162</f>
        <v>9284831.0643266439</v>
      </c>
      <c r="AQ167" s="2644"/>
      <c r="AR167" s="2649" t="s">
        <v>1956</v>
      </c>
      <c r="AS167" s="2650"/>
      <c r="AT167" s="2651"/>
    </row>
    <row r="168" spans="2:46" ht="12" customHeight="1" x14ac:dyDescent="0.15">
      <c r="B168" s="447" t="s">
        <v>1278</v>
      </c>
      <c r="C168" s="394" t="s">
        <v>421</v>
      </c>
      <c r="D168" s="395"/>
      <c r="E168" s="395"/>
      <c r="F168" s="395"/>
      <c r="G168" s="395"/>
      <c r="H168" s="1734" t="str">
        <f t="shared" si="33"/>
        <v>BP45</v>
      </c>
      <c r="I168" s="2357"/>
      <c r="J168" s="2357"/>
      <c r="K168" s="2357"/>
      <c r="L168" s="2357"/>
      <c r="M168" s="2357"/>
      <c r="N168" s="2357"/>
      <c r="O168" s="2357"/>
      <c r="P168" s="2357"/>
      <c r="Q168" s="2357"/>
      <c r="R168" s="2357"/>
      <c r="S168" s="2357"/>
      <c r="T168" s="1734"/>
      <c r="U168" s="1734"/>
      <c r="V168" s="1734"/>
      <c r="W168" s="1734"/>
      <c r="X168" s="1734"/>
      <c r="Y168" s="395"/>
      <c r="Z168" s="395"/>
      <c r="AA168" s="395"/>
      <c r="AB168" s="395"/>
      <c r="AC168" s="395"/>
      <c r="AD168" s="1734">
        <f t="shared" ref="AD168:AL168" si="40">AD140+AD163</f>
        <v>161509.81349312823</v>
      </c>
      <c r="AE168" s="1734">
        <f t="shared" si="40"/>
        <v>187594.11260700694</v>
      </c>
      <c r="AF168" s="1734">
        <f t="shared" si="40"/>
        <v>181698.7223279188</v>
      </c>
      <c r="AG168" s="1734">
        <f t="shared" si="40"/>
        <v>195632.74277661412</v>
      </c>
      <c r="AH168" s="1734">
        <f t="shared" si="40"/>
        <v>209764.2497501531</v>
      </c>
      <c r="AI168" s="1734">
        <f t="shared" si="40"/>
        <v>225669.28414683242</v>
      </c>
      <c r="AJ168" s="1734">
        <f t="shared" si="40"/>
        <v>225447.58504441837</v>
      </c>
      <c r="AK168" s="1734">
        <f t="shared" si="40"/>
        <v>219835.36117115451</v>
      </c>
      <c r="AL168" s="1734">
        <f t="shared" si="40"/>
        <v>217441.49135105996</v>
      </c>
      <c r="AM168" s="1734">
        <f>AM140+AM163</f>
        <v>267969.40403903386</v>
      </c>
      <c r="AN168" s="1734">
        <f>AN140+AN163</f>
        <v>266729.90274216043</v>
      </c>
      <c r="AO168" s="1734">
        <f>AO140+AO163</f>
        <v>241336.7003129948</v>
      </c>
      <c r="AQ168" s="2645"/>
      <c r="AR168" s="2646" t="s">
        <v>1957</v>
      </c>
      <c r="AS168" s="2647"/>
      <c r="AT168" s="2648"/>
    </row>
    <row r="169" spans="2:46" ht="12.75" thickBot="1" x14ac:dyDescent="0.2">
      <c r="B169" s="387" t="s">
        <v>444</v>
      </c>
      <c r="C169" s="417" t="s">
        <v>1063</v>
      </c>
      <c r="D169" s="417"/>
      <c r="E169" s="417"/>
      <c r="F169" s="417"/>
      <c r="G169" s="417"/>
      <c r="H169" s="418"/>
      <c r="I169" s="418"/>
      <c r="J169" s="418"/>
      <c r="K169" s="432"/>
      <c r="L169" s="417"/>
      <c r="M169" s="419"/>
      <c r="N169" s="419"/>
      <c r="O169" s="304"/>
      <c r="P169" s="419"/>
      <c r="Q169" s="310"/>
      <c r="R169" s="310"/>
      <c r="S169" s="310"/>
      <c r="T169" s="310"/>
      <c r="U169" s="310"/>
      <c r="V169" s="310"/>
      <c r="W169" s="310"/>
      <c r="X169" s="310"/>
      <c r="Y169" s="310"/>
      <c r="Z169" s="310"/>
      <c r="AA169" s="310"/>
      <c r="AB169" s="310"/>
      <c r="AC169" s="310"/>
      <c r="AD169" s="310"/>
      <c r="AQ169" s="2652" t="s">
        <v>1958</v>
      </c>
      <c r="AR169" s="2653"/>
      <c r="AS169" s="2653"/>
      <c r="AT169" s="2654"/>
    </row>
    <row r="170" spans="2:46" ht="13.5" x14ac:dyDescent="0.15">
      <c r="B170" s="447" t="s">
        <v>268</v>
      </c>
      <c r="C170" s="1580" t="s">
        <v>1072</v>
      </c>
      <c r="D170" s="431"/>
      <c r="E170" s="431"/>
      <c r="F170" s="431"/>
      <c r="G170" s="431"/>
      <c r="H170" s="1736" t="str">
        <f>B$169&amp;B170</f>
        <v>SM01</v>
      </c>
      <c r="I170" s="2343"/>
      <c r="J170" s="2167"/>
      <c r="K170" s="2167"/>
      <c r="L170" s="2167"/>
      <c r="M170" s="2167"/>
      <c r="N170" s="2167"/>
      <c r="O170" s="2167"/>
      <c r="P170" s="2167"/>
      <c r="Q170" s="2167"/>
      <c r="R170" s="2167"/>
      <c r="S170" s="2167"/>
      <c r="T170" s="1758"/>
      <c r="U170" s="1758"/>
      <c r="V170" s="1759"/>
      <c r="W170" s="1720"/>
      <c r="X170" s="1720"/>
      <c r="Y170" s="400"/>
      <c r="Z170" s="400"/>
      <c r="AA170" s="400"/>
      <c r="AB170" s="400"/>
      <c r="AC170" s="400"/>
      <c r="AD170" s="1726">
        <v>8071167.2072341498</v>
      </c>
      <c r="AE170" s="1726">
        <v>8136811.1785045201</v>
      </c>
      <c r="AF170" s="1726">
        <v>8309736.0605266597</v>
      </c>
      <c r="AG170" s="1726">
        <v>8195614.3833069</v>
      </c>
      <c r="AH170" s="1726">
        <v>8273702.730547931</v>
      </c>
      <c r="AI170" s="1726">
        <v>8192348.7871283107</v>
      </c>
      <c r="AJ170" s="1726">
        <v>8279632.7719493797</v>
      </c>
      <c r="AK170" s="1726">
        <v>8273896.4242316838</v>
      </c>
      <c r="AL170" s="1726">
        <v>8232776.3734666491</v>
      </c>
      <c r="AM170" s="1726">
        <v>7912984.5341956802</v>
      </c>
      <c r="AN170" s="1726">
        <v>8128569.7638670215</v>
      </c>
      <c r="AO170" s="1726">
        <v>8536629.4654508829</v>
      </c>
      <c r="AQ170" s="2587" t="s">
        <v>1959</v>
      </c>
      <c r="AR170" s="2588"/>
      <c r="AS170" s="2588"/>
      <c r="AT170" s="2589"/>
    </row>
    <row r="171" spans="2:46" x14ac:dyDescent="0.15">
      <c r="B171" s="447" t="s">
        <v>445</v>
      </c>
      <c r="C171" s="1581" t="s">
        <v>1073</v>
      </c>
      <c r="D171" s="383"/>
      <c r="E171" s="383"/>
      <c r="F171" s="383"/>
      <c r="G171" s="383"/>
      <c r="H171" s="1737" t="str">
        <f t="shared" ref="H171:H207" si="41">B$169&amp;B171</f>
        <v>SM02</v>
      </c>
      <c r="I171" s="2169"/>
      <c r="J171" s="2169"/>
      <c r="K171" s="2169"/>
      <c r="L171" s="2169"/>
      <c r="M171" s="2169"/>
      <c r="N171" s="2169"/>
      <c r="O171" s="2169"/>
      <c r="P171" s="2169"/>
      <c r="Q171" s="2169"/>
      <c r="R171" s="2169"/>
      <c r="S171" s="2169"/>
      <c r="T171" s="1760"/>
      <c r="U171" s="1760"/>
      <c r="V171" s="1761"/>
      <c r="W171" s="1721"/>
      <c r="X171" s="1721"/>
      <c r="Y171" s="381"/>
      <c r="Z171" s="381"/>
      <c r="AA171" s="381"/>
      <c r="AB171" s="381"/>
      <c r="AC171" s="381"/>
      <c r="AD171" s="1727">
        <v>7916877.552594115</v>
      </c>
      <c r="AE171" s="1727">
        <v>7974982.8203446204</v>
      </c>
      <c r="AF171" s="1727">
        <v>8148546.3178176414</v>
      </c>
      <c r="AG171" s="1727">
        <v>8048345.6609688494</v>
      </c>
      <c r="AH171" s="1727">
        <v>8113472.8356591761</v>
      </c>
      <c r="AI171" s="1727">
        <v>8027021.5959012723</v>
      </c>
      <c r="AJ171" s="1727">
        <v>8115934.8014979223</v>
      </c>
      <c r="AK171" s="1727">
        <v>8126352.9984287703</v>
      </c>
      <c r="AL171" s="1727">
        <v>8071349.8334432179</v>
      </c>
      <c r="AM171" s="1727">
        <v>7722795.3242991427</v>
      </c>
      <c r="AN171" s="1727">
        <v>7950875.1234073443</v>
      </c>
      <c r="AO171" s="1727">
        <v>8360735.4363184636</v>
      </c>
      <c r="AQ171" s="2635" t="s">
        <v>1960</v>
      </c>
      <c r="AR171" s="2618"/>
      <c r="AS171" s="2618"/>
      <c r="AT171" s="2618"/>
    </row>
    <row r="172" spans="2:46" x14ac:dyDescent="0.15">
      <c r="B172" s="447" t="s">
        <v>446</v>
      </c>
      <c r="C172" s="1582" t="s">
        <v>1681</v>
      </c>
      <c r="D172" s="405"/>
      <c r="E172" s="405"/>
      <c r="F172" s="405"/>
      <c r="G172" s="405"/>
      <c r="H172" s="1738" t="str">
        <f t="shared" si="41"/>
        <v>SM03</v>
      </c>
      <c r="I172" s="2344"/>
      <c r="J172" s="2344"/>
      <c r="K172" s="2344"/>
      <c r="L172" s="2344"/>
      <c r="M172" s="2344"/>
      <c r="N172" s="2344"/>
      <c r="O172" s="2344"/>
      <c r="P172" s="2344"/>
      <c r="Q172" s="2344"/>
      <c r="R172" s="2344"/>
      <c r="S172" s="2344"/>
      <c r="T172" s="1762"/>
      <c r="U172" s="1762"/>
      <c r="V172" s="1763"/>
      <c r="W172" s="1751"/>
      <c r="X172" s="1751"/>
      <c r="Y172" s="381"/>
      <c r="Z172" s="381"/>
      <c r="AA172" s="381"/>
      <c r="AB172" s="381"/>
      <c r="AC172" s="381"/>
      <c r="AD172" s="1727">
        <v>1159609.9476399671</v>
      </c>
      <c r="AE172" s="1727">
        <v>1178201.9073670499</v>
      </c>
      <c r="AF172" s="1727">
        <v>1203841.8098592763</v>
      </c>
      <c r="AG172" s="1727">
        <v>1226600.5107443205</v>
      </c>
      <c r="AH172" s="1727">
        <v>1288131.1584440789</v>
      </c>
      <c r="AI172" s="1727">
        <v>1292851.0764598057</v>
      </c>
      <c r="AJ172" s="1727">
        <v>1307661.2162534059</v>
      </c>
      <c r="AK172" s="1727">
        <v>1309383.1713872689</v>
      </c>
      <c r="AL172" s="1727">
        <v>1308955.2548996566</v>
      </c>
      <c r="AM172" s="1727">
        <v>1316019.0918532433</v>
      </c>
      <c r="AN172" s="1727">
        <v>1332318.6144435401</v>
      </c>
      <c r="AO172" s="1727">
        <v>1385016.1727405579</v>
      </c>
      <c r="AQ172" s="2643"/>
      <c r="AR172" s="2592" t="s">
        <v>1961</v>
      </c>
      <c r="AS172" s="2593"/>
      <c r="AT172" s="2594"/>
    </row>
    <row r="173" spans="2:46" x14ac:dyDescent="0.15">
      <c r="B173" s="447" t="s">
        <v>447</v>
      </c>
      <c r="C173" s="1582" t="s">
        <v>1682</v>
      </c>
      <c r="D173" s="405"/>
      <c r="E173" s="405"/>
      <c r="F173" s="405"/>
      <c r="G173" s="405"/>
      <c r="H173" s="1738" t="str">
        <f t="shared" si="41"/>
        <v>SM04</v>
      </c>
      <c r="I173" s="2344"/>
      <c r="J173" s="2344"/>
      <c r="K173" s="2344"/>
      <c r="L173" s="2344"/>
      <c r="M173" s="2344"/>
      <c r="N173" s="2344"/>
      <c r="O173" s="2344"/>
      <c r="P173" s="2344"/>
      <c r="Q173" s="2344"/>
      <c r="R173" s="2344"/>
      <c r="S173" s="2344"/>
      <c r="T173" s="1762"/>
      <c r="U173" s="1762"/>
      <c r="V173" s="1763"/>
      <c r="W173" s="1751"/>
      <c r="X173" s="1751"/>
      <c r="Y173" s="381"/>
      <c r="Z173" s="381"/>
      <c r="AA173" s="381"/>
      <c r="AB173" s="381"/>
      <c r="AC173" s="381"/>
      <c r="AD173" s="1727">
        <v>192924.36310190349</v>
      </c>
      <c r="AE173" s="1727">
        <v>190398.08826102089</v>
      </c>
      <c r="AF173" s="1727">
        <v>193950.08759819748</v>
      </c>
      <c r="AG173" s="1727">
        <v>184309.86191143023</v>
      </c>
      <c r="AH173" s="1727">
        <v>193732.21228615442</v>
      </c>
      <c r="AI173" s="1727">
        <v>192746.19938648486</v>
      </c>
      <c r="AJ173" s="1727">
        <v>192390.74760250148</v>
      </c>
      <c r="AK173" s="1727">
        <v>185699.08084720524</v>
      </c>
      <c r="AL173" s="1727">
        <v>189938.90505356135</v>
      </c>
      <c r="AM173" s="1727">
        <v>195348.49028628916</v>
      </c>
      <c r="AN173" s="1727">
        <v>201600.10020382417</v>
      </c>
      <c r="AO173" s="1727">
        <v>202434.39163773836</v>
      </c>
      <c r="AQ173" s="2643"/>
      <c r="AR173" s="2499"/>
      <c r="AS173" s="2595" t="s">
        <v>1962</v>
      </c>
      <c r="AT173" s="2596"/>
    </row>
    <row r="174" spans="2:46" x14ac:dyDescent="0.15">
      <c r="B174" s="447" t="s">
        <v>448</v>
      </c>
      <c r="C174" s="1582" t="s">
        <v>1683</v>
      </c>
      <c r="D174" s="405"/>
      <c r="E174" s="405"/>
      <c r="F174" s="405"/>
      <c r="G174" s="405"/>
      <c r="H174" s="1738" t="str">
        <f t="shared" si="41"/>
        <v>SM05</v>
      </c>
      <c r="I174" s="2344"/>
      <c r="J174" s="2344"/>
      <c r="K174" s="2344"/>
      <c r="L174" s="2344"/>
      <c r="M174" s="2344"/>
      <c r="N174" s="2344"/>
      <c r="O174" s="2344"/>
      <c r="P174" s="2344"/>
      <c r="Q174" s="2344"/>
      <c r="R174" s="2344"/>
      <c r="S174" s="2344"/>
      <c r="T174" s="1762"/>
      <c r="U174" s="1762"/>
      <c r="V174" s="1763"/>
      <c r="W174" s="1751"/>
      <c r="X174" s="1751"/>
      <c r="Y174" s="381"/>
      <c r="Z174" s="381"/>
      <c r="AA174" s="381"/>
      <c r="AB174" s="381"/>
      <c r="AC174" s="381"/>
      <c r="AD174" s="1727">
        <v>259636.18317420303</v>
      </c>
      <c r="AE174" s="1727">
        <v>270563.02076919231</v>
      </c>
      <c r="AF174" s="1727">
        <v>304047.83978017338</v>
      </c>
      <c r="AG174" s="1727">
        <v>309928.54250137828</v>
      </c>
      <c r="AH174" s="1727">
        <v>307493.31600039935</v>
      </c>
      <c r="AI174" s="1727">
        <v>270601.77207919298</v>
      </c>
      <c r="AJ174" s="1727">
        <v>266243.83751552791</v>
      </c>
      <c r="AK174" s="1727">
        <v>268551.58656557085</v>
      </c>
      <c r="AL174" s="1727">
        <v>254971.62107361219</v>
      </c>
      <c r="AM174" s="1727">
        <v>234594.27630657726</v>
      </c>
      <c r="AN174" s="1727">
        <v>240605.07161135555</v>
      </c>
      <c r="AO174" s="1727">
        <v>276584.4811543363</v>
      </c>
      <c r="AQ174" s="2643"/>
      <c r="AR174" s="2499"/>
      <c r="AS174" s="2595" t="s">
        <v>1963</v>
      </c>
      <c r="AT174" s="2596"/>
    </row>
    <row r="175" spans="2:46" x14ac:dyDescent="0.15">
      <c r="B175" s="447" t="s">
        <v>449</v>
      </c>
      <c r="C175" s="1582" t="s">
        <v>1684</v>
      </c>
      <c r="D175" s="405"/>
      <c r="E175" s="405"/>
      <c r="F175" s="405"/>
      <c r="G175" s="405"/>
      <c r="H175" s="1738" t="str">
        <f t="shared" si="41"/>
        <v>SM06</v>
      </c>
      <c r="I175" s="2344"/>
      <c r="J175" s="2344"/>
      <c r="K175" s="2344"/>
      <c r="L175" s="2344"/>
      <c r="M175" s="2344"/>
      <c r="N175" s="2344"/>
      <c r="O175" s="2344"/>
      <c r="P175" s="2344"/>
      <c r="Q175" s="2344"/>
      <c r="R175" s="2344"/>
      <c r="S175" s="2344"/>
      <c r="T175" s="1762"/>
      <c r="U175" s="1762"/>
      <c r="V175" s="1763"/>
      <c r="W175" s="1751"/>
      <c r="X175" s="1751"/>
      <c r="Y175" s="381"/>
      <c r="Z175" s="381"/>
      <c r="AA175" s="381"/>
      <c r="AB175" s="381"/>
      <c r="AC175" s="381"/>
      <c r="AD175" s="1727">
        <v>2093040.2847472911</v>
      </c>
      <c r="AE175" s="1727">
        <v>2120632.3331192792</v>
      </c>
      <c r="AF175" s="1727">
        <v>2137447.0057444684</v>
      </c>
      <c r="AG175" s="1727">
        <v>2111077.1802692483</v>
      </c>
      <c r="AH175" s="1727">
        <v>2070173.7939482082</v>
      </c>
      <c r="AI175" s="1727">
        <v>2054025.145773343</v>
      </c>
      <c r="AJ175" s="1727">
        <v>2079731.8259271232</v>
      </c>
      <c r="AK175" s="1727">
        <v>2077590.8378361771</v>
      </c>
      <c r="AL175" s="1727">
        <v>2055767.842790345</v>
      </c>
      <c r="AM175" s="1727">
        <v>2076602.9588503956</v>
      </c>
      <c r="AN175" s="1727">
        <v>2128697.4152468964</v>
      </c>
      <c r="AO175" s="1727">
        <v>2194915.9051046241</v>
      </c>
      <c r="AQ175" s="2643"/>
      <c r="AR175" s="2499"/>
      <c r="AS175" s="2595" t="s">
        <v>1964</v>
      </c>
      <c r="AT175" s="2596"/>
    </row>
    <row r="176" spans="2:46" x14ac:dyDescent="0.15">
      <c r="B176" s="447" t="s">
        <v>450</v>
      </c>
      <c r="C176" s="1582" t="s">
        <v>1685</v>
      </c>
      <c r="D176" s="405"/>
      <c r="E176" s="405"/>
      <c r="F176" s="405"/>
      <c r="G176" s="405"/>
      <c r="H176" s="1738" t="str">
        <f t="shared" si="41"/>
        <v>SM07</v>
      </c>
      <c r="I176" s="2344"/>
      <c r="J176" s="2344"/>
      <c r="K176" s="2344"/>
      <c r="L176" s="2344"/>
      <c r="M176" s="2344"/>
      <c r="N176" s="2344"/>
      <c r="O176" s="2344"/>
      <c r="P176" s="2344"/>
      <c r="Q176" s="2344"/>
      <c r="R176" s="2344"/>
      <c r="S176" s="2344"/>
      <c r="T176" s="1762"/>
      <c r="U176" s="1762"/>
      <c r="V176" s="1763"/>
      <c r="W176" s="1751"/>
      <c r="X176" s="1751"/>
      <c r="Y176" s="381"/>
      <c r="Z176" s="381"/>
      <c r="AA176" s="381"/>
      <c r="AB176" s="381"/>
      <c r="AC176" s="381"/>
      <c r="AD176" s="1727">
        <v>283768.75254367391</v>
      </c>
      <c r="AE176" s="1727">
        <v>290063.34092249034</v>
      </c>
      <c r="AF176" s="1727">
        <v>331375.352335401</v>
      </c>
      <c r="AG176" s="1727">
        <v>317871.72838614992</v>
      </c>
      <c r="AH176" s="1727">
        <v>320647.95085940539</v>
      </c>
      <c r="AI176" s="1727">
        <v>315084.12947104429</v>
      </c>
      <c r="AJ176" s="1727">
        <v>318310.96699349413</v>
      </c>
      <c r="AK176" s="1727">
        <v>318782.88937617076</v>
      </c>
      <c r="AL176" s="1727">
        <v>315673.33275184641</v>
      </c>
      <c r="AM176" s="1727">
        <v>338366.21251645015</v>
      </c>
      <c r="AN176" s="1727">
        <v>361847.12854732579</v>
      </c>
      <c r="AO176" s="1727">
        <v>391336.57868702</v>
      </c>
      <c r="AQ176" s="2643"/>
      <c r="AR176" s="2499"/>
      <c r="AS176" s="2595" t="s">
        <v>1965</v>
      </c>
      <c r="AT176" s="2596"/>
    </row>
    <row r="177" spans="2:46" x14ac:dyDescent="0.15">
      <c r="B177" s="447" t="s">
        <v>451</v>
      </c>
      <c r="C177" s="1582" t="s">
        <v>1686</v>
      </c>
      <c r="D177" s="405"/>
      <c r="E177" s="405"/>
      <c r="F177" s="405"/>
      <c r="G177" s="405"/>
      <c r="H177" s="1738" t="str">
        <f t="shared" si="41"/>
        <v>SM08</v>
      </c>
      <c r="I177" s="2344"/>
      <c r="J177" s="2344"/>
      <c r="K177" s="2344"/>
      <c r="L177" s="2344"/>
      <c r="M177" s="2344"/>
      <c r="N177" s="2344"/>
      <c r="O177" s="2344"/>
      <c r="P177" s="2344"/>
      <c r="Q177" s="2344"/>
      <c r="R177" s="2344"/>
      <c r="S177" s="2344"/>
      <c r="T177" s="1762"/>
      <c r="U177" s="1762"/>
      <c r="V177" s="1763"/>
      <c r="W177" s="1751"/>
      <c r="X177" s="1751"/>
      <c r="Y177" s="381"/>
      <c r="Z177" s="381"/>
      <c r="AA177" s="381"/>
      <c r="AB177" s="381"/>
      <c r="AC177" s="381"/>
      <c r="AD177" s="1727">
        <v>339917.1218764697</v>
      </c>
      <c r="AE177" s="1727">
        <v>332563.18895773054</v>
      </c>
      <c r="AF177" s="1727">
        <v>332051.100614806</v>
      </c>
      <c r="AG177" s="1727">
        <v>328321.39087418851</v>
      </c>
      <c r="AH177" s="1727">
        <v>335472.68994344608</v>
      </c>
      <c r="AI177" s="1727">
        <v>323402.32760684588</v>
      </c>
      <c r="AJ177" s="1727">
        <v>330603.39883098326</v>
      </c>
      <c r="AK177" s="1727">
        <v>337576.30245159322</v>
      </c>
      <c r="AL177" s="1727">
        <v>346303.48781073187</v>
      </c>
      <c r="AM177" s="1727">
        <v>370268.59584692988</v>
      </c>
      <c r="AN177" s="1727">
        <v>378585.01984237117</v>
      </c>
      <c r="AO177" s="1727">
        <v>391024.1333292838</v>
      </c>
      <c r="AQ177" s="2643"/>
      <c r="AR177" s="2499"/>
      <c r="AS177" s="2578" t="s">
        <v>1966</v>
      </c>
      <c r="AT177" s="2579"/>
    </row>
    <row r="178" spans="2:46" x14ac:dyDescent="0.15">
      <c r="B178" s="447" t="s">
        <v>452</v>
      </c>
      <c r="C178" s="1582" t="s">
        <v>1687</v>
      </c>
      <c r="D178" s="405"/>
      <c r="E178" s="405"/>
      <c r="F178" s="405"/>
      <c r="G178" s="405"/>
      <c r="H178" s="1738" t="str">
        <f t="shared" si="41"/>
        <v>SM09</v>
      </c>
      <c r="I178" s="2344"/>
      <c r="J178" s="2344"/>
      <c r="K178" s="2344"/>
      <c r="L178" s="2344"/>
      <c r="M178" s="2344"/>
      <c r="N178" s="2344"/>
      <c r="O178" s="2344"/>
      <c r="P178" s="2344"/>
      <c r="Q178" s="2344"/>
      <c r="R178" s="2344"/>
      <c r="S178" s="2344"/>
      <c r="T178" s="1762"/>
      <c r="U178" s="1762"/>
      <c r="V178" s="1763"/>
      <c r="W178" s="1751"/>
      <c r="X178" s="1751"/>
      <c r="Y178" s="381"/>
      <c r="Z178" s="381"/>
      <c r="AA178" s="381"/>
      <c r="AB178" s="381"/>
      <c r="AC178" s="381"/>
      <c r="AD178" s="1727">
        <v>986245.52406985196</v>
      </c>
      <c r="AE178" s="1727">
        <v>1023041.3002763283</v>
      </c>
      <c r="AF178" s="1727">
        <v>1039730.883354809</v>
      </c>
      <c r="AG178" s="1727">
        <v>1013152.8380149573</v>
      </c>
      <c r="AH178" s="1727">
        <v>963635.47563423926</v>
      </c>
      <c r="AI178" s="1727">
        <v>993793.53096088523</v>
      </c>
      <c r="AJ178" s="1727">
        <v>1023932.898562412</v>
      </c>
      <c r="AK178" s="1727">
        <v>1042563.2751907823</v>
      </c>
      <c r="AL178" s="1727">
        <v>1008129.2425433445</v>
      </c>
      <c r="AM178" s="1727">
        <v>793580.16713412164</v>
      </c>
      <c r="AN178" s="1727">
        <v>793632.44877860753</v>
      </c>
      <c r="AO178" s="1727">
        <v>859400.49377701734</v>
      </c>
      <c r="AQ178" s="2643"/>
      <c r="AR178" s="2499"/>
      <c r="AS178" s="2595" t="s">
        <v>1967</v>
      </c>
      <c r="AT178" s="2596"/>
    </row>
    <row r="179" spans="2:46" x14ac:dyDescent="0.15">
      <c r="B179" s="447" t="s">
        <v>439</v>
      </c>
      <c r="C179" s="1582" t="s">
        <v>1688</v>
      </c>
      <c r="D179" s="405"/>
      <c r="E179" s="405"/>
      <c r="F179" s="405"/>
      <c r="G179" s="405"/>
      <c r="H179" s="1738" t="str">
        <f t="shared" si="41"/>
        <v>SM10</v>
      </c>
      <c r="I179" s="2344"/>
      <c r="J179" s="2344"/>
      <c r="K179" s="2344"/>
      <c r="L179" s="2344"/>
      <c r="M179" s="2344"/>
      <c r="N179" s="2344"/>
      <c r="O179" s="2344"/>
      <c r="P179" s="2344"/>
      <c r="Q179" s="2344"/>
      <c r="R179" s="2344"/>
      <c r="S179" s="2344"/>
      <c r="T179" s="1762"/>
      <c r="U179" s="1762"/>
      <c r="V179" s="1763"/>
      <c r="W179" s="1751"/>
      <c r="X179" s="1751"/>
      <c r="Y179" s="381"/>
      <c r="Z179" s="381"/>
      <c r="AA179" s="381"/>
      <c r="AB179" s="381"/>
      <c r="AC179" s="381"/>
      <c r="AD179" s="1727">
        <v>397225.29227759695</v>
      </c>
      <c r="AE179" s="1727">
        <v>377299.80342340714</v>
      </c>
      <c r="AF179" s="1727">
        <v>414116.67323736346</v>
      </c>
      <c r="AG179" s="1727">
        <v>418162.762382071</v>
      </c>
      <c r="AH179" s="1727">
        <v>412351.28157621453</v>
      </c>
      <c r="AI179" s="1727">
        <v>411142.05236530805</v>
      </c>
      <c r="AJ179" s="1727">
        <v>417190.01571000385</v>
      </c>
      <c r="AK179" s="1727">
        <v>424974.90242755075</v>
      </c>
      <c r="AL179" s="1727">
        <v>416406.57491503377</v>
      </c>
      <c r="AM179" s="1727">
        <v>459617.44357062574</v>
      </c>
      <c r="AN179" s="1727">
        <v>463991.76463600597</v>
      </c>
      <c r="AO179" s="1727">
        <v>474623.32399970054</v>
      </c>
      <c r="AQ179" s="2643"/>
      <c r="AR179" s="2499"/>
      <c r="AS179" s="2595" t="s">
        <v>1968</v>
      </c>
      <c r="AT179" s="2596"/>
    </row>
    <row r="180" spans="2:46" x14ac:dyDescent="0.15">
      <c r="B180" s="447" t="s">
        <v>491</v>
      </c>
      <c r="C180" s="1582" t="s">
        <v>1689</v>
      </c>
      <c r="D180" s="405"/>
      <c r="E180" s="405"/>
      <c r="F180" s="405"/>
      <c r="G180" s="405"/>
      <c r="H180" s="1738" t="str">
        <f t="shared" si="41"/>
        <v>SM11</v>
      </c>
      <c r="I180" s="2344"/>
      <c r="J180" s="2344"/>
      <c r="K180" s="2344"/>
      <c r="L180" s="2344"/>
      <c r="M180" s="2344"/>
      <c r="N180" s="2344"/>
      <c r="O180" s="2344"/>
      <c r="P180" s="2344"/>
      <c r="Q180" s="2344"/>
      <c r="R180" s="2344"/>
      <c r="S180" s="2344"/>
      <c r="T180" s="1762"/>
      <c r="U180" s="1762"/>
      <c r="V180" s="1763"/>
      <c r="W180" s="1751"/>
      <c r="X180" s="1751"/>
      <c r="Y180" s="381"/>
      <c r="Z180" s="381"/>
      <c r="AA180" s="381"/>
      <c r="AB180" s="381"/>
      <c r="AC180" s="381"/>
      <c r="AD180" s="1727">
        <v>461757.98884168779</v>
      </c>
      <c r="AE180" s="1727">
        <v>473605.7120406403</v>
      </c>
      <c r="AF180" s="1727">
        <v>491167.95801465388</v>
      </c>
      <c r="AG180" s="1727">
        <v>505642.36919797439</v>
      </c>
      <c r="AH180" s="1727">
        <v>520817.47922375251</v>
      </c>
      <c r="AI180" s="1727">
        <v>497696.82753604813</v>
      </c>
      <c r="AJ180" s="1727">
        <v>495198.19075441378</v>
      </c>
      <c r="AK180" s="1727">
        <v>491471.40791492251</v>
      </c>
      <c r="AL180" s="1727">
        <v>480825.51426105388</v>
      </c>
      <c r="AM180" s="1727">
        <v>453560.86623943865</v>
      </c>
      <c r="AN180" s="1727">
        <v>484590.02447696205</v>
      </c>
      <c r="AO180" s="1727">
        <v>505238.76849606202</v>
      </c>
      <c r="AQ180" s="2643"/>
      <c r="AR180" s="2499"/>
      <c r="AS180" s="2595" t="s">
        <v>1969</v>
      </c>
      <c r="AT180" s="2596"/>
    </row>
    <row r="181" spans="2:46" x14ac:dyDescent="0.15">
      <c r="B181" s="447" t="s">
        <v>490</v>
      </c>
      <c r="C181" s="1582" t="s">
        <v>1690</v>
      </c>
      <c r="D181" s="405"/>
      <c r="E181" s="405"/>
      <c r="F181" s="405"/>
      <c r="G181" s="405"/>
      <c r="H181" s="1738" t="str">
        <f t="shared" si="41"/>
        <v>SM12</v>
      </c>
      <c r="I181" s="2344"/>
      <c r="J181" s="2344"/>
      <c r="K181" s="2344"/>
      <c r="L181" s="2344"/>
      <c r="M181" s="2344"/>
      <c r="N181" s="2344"/>
      <c r="O181" s="2344"/>
      <c r="P181" s="2344"/>
      <c r="Q181" s="2344"/>
      <c r="R181" s="2344"/>
      <c r="S181" s="2344"/>
      <c r="T181" s="1762"/>
      <c r="U181" s="1762"/>
      <c r="V181" s="1763"/>
      <c r="W181" s="1751"/>
      <c r="X181" s="1751"/>
      <c r="Y181" s="381"/>
      <c r="Z181" s="381"/>
      <c r="AA181" s="381"/>
      <c r="AB181" s="381"/>
      <c r="AC181" s="381"/>
      <c r="AD181" s="1727">
        <v>139338.64092237409</v>
      </c>
      <c r="AE181" s="1727">
        <v>131421.09820340489</v>
      </c>
      <c r="AF181" s="1727">
        <v>123507.02821040463</v>
      </c>
      <c r="AG181" s="1727">
        <v>119275.39358082322</v>
      </c>
      <c r="AH181" s="1727">
        <v>117367.52245569794</v>
      </c>
      <c r="AI181" s="1727">
        <v>112433.32266793943</v>
      </c>
      <c r="AJ181" s="1727">
        <v>106934.36138870011</v>
      </c>
      <c r="AK181" s="1727">
        <v>103120.09402066447</v>
      </c>
      <c r="AL181" s="1727">
        <v>97102.310699573631</v>
      </c>
      <c r="AM181" s="1727">
        <v>95310.438288452031</v>
      </c>
      <c r="AN181" s="1727">
        <v>97191.005681951443</v>
      </c>
      <c r="AO181" s="1727">
        <v>98477.939251494885</v>
      </c>
      <c r="AQ181" s="2643"/>
      <c r="AR181" s="2499"/>
      <c r="AS181" s="2595" t="s">
        <v>1970</v>
      </c>
      <c r="AT181" s="2596"/>
    </row>
    <row r="182" spans="2:46" x14ac:dyDescent="0.15">
      <c r="B182" s="447" t="s">
        <v>453</v>
      </c>
      <c r="C182" s="1582" t="s">
        <v>1691</v>
      </c>
      <c r="D182" s="405"/>
      <c r="E182" s="405"/>
      <c r="F182" s="405"/>
      <c r="G182" s="405"/>
      <c r="H182" s="1738" t="str">
        <f t="shared" si="41"/>
        <v>SM13</v>
      </c>
      <c r="I182" s="2344"/>
      <c r="J182" s="2344"/>
      <c r="K182" s="2344"/>
      <c r="L182" s="2344"/>
      <c r="M182" s="2344"/>
      <c r="N182" s="2344"/>
      <c r="O182" s="2344"/>
      <c r="P182" s="2344"/>
      <c r="Q182" s="2344"/>
      <c r="R182" s="2344"/>
      <c r="S182" s="2344"/>
      <c r="T182" s="1762"/>
      <c r="U182" s="1762"/>
      <c r="V182" s="1763"/>
      <c r="W182" s="1751"/>
      <c r="X182" s="1751"/>
      <c r="Y182" s="381"/>
      <c r="Z182" s="381"/>
      <c r="AA182" s="381"/>
      <c r="AB182" s="381"/>
      <c r="AC182" s="381"/>
      <c r="AD182" s="1727">
        <v>544389.52782310662</v>
      </c>
      <c r="AE182" s="1727">
        <v>545706.51808989793</v>
      </c>
      <c r="AF182" s="1727">
        <v>550391.23036720848</v>
      </c>
      <c r="AG182" s="1727">
        <v>557759.48572403425</v>
      </c>
      <c r="AH182" s="1727">
        <v>560096.97885338019</v>
      </c>
      <c r="AI182" s="1727">
        <v>557145.81461668655</v>
      </c>
      <c r="AJ182" s="1727">
        <v>542014.46565387526</v>
      </c>
      <c r="AK182" s="1727">
        <v>520621.61279714532</v>
      </c>
      <c r="AL182" s="1727">
        <v>496572.03073464421</v>
      </c>
      <c r="AM182" s="1727">
        <v>362859.88074763148</v>
      </c>
      <c r="AN182" s="1727">
        <v>346375.34528579499</v>
      </c>
      <c r="AO182" s="1727">
        <v>422346.72743472602</v>
      </c>
      <c r="AQ182" s="2643"/>
      <c r="AR182" s="2499"/>
      <c r="AS182" s="2595" t="s">
        <v>1971</v>
      </c>
      <c r="AT182" s="2596"/>
    </row>
    <row r="183" spans="2:46" x14ac:dyDescent="0.15">
      <c r="B183" s="447" t="s">
        <v>454</v>
      </c>
      <c r="C183" s="1582" t="s">
        <v>1692</v>
      </c>
      <c r="D183" s="405"/>
      <c r="E183" s="405"/>
      <c r="F183" s="405"/>
      <c r="G183" s="405"/>
      <c r="H183" s="1738" t="str">
        <f t="shared" si="41"/>
        <v>SM14</v>
      </c>
      <c r="I183" s="2344"/>
      <c r="J183" s="2344"/>
      <c r="K183" s="2344"/>
      <c r="L183" s="2344"/>
      <c r="M183" s="2344"/>
      <c r="N183" s="2344"/>
      <c r="O183" s="2344"/>
      <c r="P183" s="2344"/>
      <c r="Q183" s="2344"/>
      <c r="R183" s="2344"/>
      <c r="S183" s="2344"/>
      <c r="T183" s="1762"/>
      <c r="U183" s="1762"/>
      <c r="V183" s="1763"/>
      <c r="W183" s="1751"/>
      <c r="X183" s="1751"/>
      <c r="Y183" s="381"/>
      <c r="Z183" s="381"/>
      <c r="AA183" s="381"/>
      <c r="AB183" s="381"/>
      <c r="AC183" s="381"/>
      <c r="AD183" s="1727">
        <v>415780.87159395864</v>
      </c>
      <c r="AE183" s="1727">
        <v>428073.85668551084</v>
      </c>
      <c r="AF183" s="1727">
        <v>415076.44995725277</v>
      </c>
      <c r="AG183" s="1727">
        <v>383259.18671973108</v>
      </c>
      <c r="AH183" s="1727">
        <v>427317.4387143504</v>
      </c>
      <c r="AI183" s="1727">
        <v>419431.04965987697</v>
      </c>
      <c r="AJ183" s="1727">
        <v>431230.17135651375</v>
      </c>
      <c r="AK183" s="1727">
        <v>420471.02592600056</v>
      </c>
      <c r="AL183" s="1727">
        <v>457920.11868996749</v>
      </c>
      <c r="AM183" s="1727">
        <v>446390.78600447217</v>
      </c>
      <c r="AN183" s="1727">
        <v>489371.59225818544</v>
      </c>
      <c r="AO183" s="1727">
        <v>479489.26925430924</v>
      </c>
      <c r="AQ183" s="2643"/>
      <c r="AR183" s="2499"/>
      <c r="AS183" s="2595" t="s">
        <v>1972</v>
      </c>
      <c r="AT183" s="2596"/>
    </row>
    <row r="184" spans="2:46" x14ac:dyDescent="0.15">
      <c r="B184" s="447" t="s">
        <v>455</v>
      </c>
      <c r="C184" s="1582" t="s">
        <v>1693</v>
      </c>
      <c r="D184" s="405"/>
      <c r="E184" s="405"/>
      <c r="F184" s="405"/>
      <c r="G184" s="405"/>
      <c r="H184" s="405"/>
      <c r="I184" s="2345"/>
      <c r="J184" s="2345"/>
      <c r="K184" s="2345"/>
      <c r="L184" s="2345"/>
      <c r="M184" s="2345"/>
      <c r="N184" s="2345"/>
      <c r="O184" s="2345"/>
      <c r="P184" s="2345"/>
      <c r="Q184" s="2345"/>
      <c r="R184" s="2345"/>
      <c r="S184" s="2345"/>
      <c r="T184" s="1764"/>
      <c r="U184" s="1764"/>
      <c r="V184" s="1765"/>
      <c r="W184" s="1754"/>
      <c r="X184" s="1754"/>
      <c r="Y184" s="381"/>
      <c r="Z184" s="381"/>
      <c r="AA184" s="381"/>
      <c r="AB184" s="381"/>
      <c r="AC184" s="381"/>
      <c r="AD184" s="1727">
        <v>643243.05398203095</v>
      </c>
      <c r="AE184" s="1727">
        <v>613412.65222866659</v>
      </c>
      <c r="AF184" s="1727">
        <v>611842.89874362643</v>
      </c>
      <c r="AG184" s="1727">
        <v>572984.41066254233</v>
      </c>
      <c r="AH184" s="1727">
        <v>596235.53771984845</v>
      </c>
      <c r="AI184" s="1727">
        <v>586668.34731781145</v>
      </c>
      <c r="AJ184" s="1727">
        <v>604492.70494896895</v>
      </c>
      <c r="AK184" s="1727">
        <v>625546.81168771686</v>
      </c>
      <c r="AL184" s="1727">
        <v>642783.59721984738</v>
      </c>
      <c r="AM184" s="1727">
        <v>580276.11665451399</v>
      </c>
      <c r="AN184" s="1727">
        <v>632069.59239452344</v>
      </c>
      <c r="AO184" s="1727">
        <v>679847.25145159499</v>
      </c>
      <c r="AQ184" s="2643"/>
      <c r="AR184" s="2499"/>
      <c r="AS184" s="2595" t="s">
        <v>1973</v>
      </c>
      <c r="AT184" s="2596"/>
    </row>
    <row r="185" spans="2:46" x14ac:dyDescent="0.15">
      <c r="B185" s="447" t="s">
        <v>456</v>
      </c>
      <c r="C185" s="1581" t="s">
        <v>1227</v>
      </c>
      <c r="D185" s="385"/>
      <c r="E185" s="385"/>
      <c r="F185" s="385"/>
      <c r="G185" s="385"/>
      <c r="H185" s="1739" t="str">
        <f t="shared" si="41"/>
        <v>SM16</v>
      </c>
      <c r="I185" s="2346"/>
      <c r="J185" s="2346"/>
      <c r="K185" s="2346"/>
      <c r="L185" s="2346"/>
      <c r="M185" s="2346"/>
      <c r="N185" s="2346"/>
      <c r="O185" s="2346"/>
      <c r="P185" s="2346"/>
      <c r="Q185" s="2346"/>
      <c r="R185" s="2346"/>
      <c r="S185" s="2346"/>
      <c r="T185" s="1766"/>
      <c r="U185" s="1766"/>
      <c r="V185" s="1767"/>
      <c r="W185" s="1768"/>
      <c r="X185" s="1768"/>
      <c r="Y185" s="384"/>
      <c r="Z185" s="384"/>
      <c r="AA185" s="384"/>
      <c r="AB185" s="384"/>
      <c r="AC185" s="384"/>
      <c r="AD185" s="1728">
        <v>154289.65464003506</v>
      </c>
      <c r="AE185" s="1728">
        <v>161828.35815989933</v>
      </c>
      <c r="AF185" s="1728">
        <v>161189.74270901785</v>
      </c>
      <c r="AG185" s="1728">
        <v>147268.7223380506</v>
      </c>
      <c r="AH185" s="1728">
        <v>160229.89488875456</v>
      </c>
      <c r="AI185" s="1728">
        <v>165327.19122703868</v>
      </c>
      <c r="AJ185" s="1728">
        <v>163697.97045145699</v>
      </c>
      <c r="AK185" s="1728">
        <v>147543.42580291349</v>
      </c>
      <c r="AL185" s="1728">
        <v>161426.54002343121</v>
      </c>
      <c r="AM185" s="1728">
        <v>190189.20989653721</v>
      </c>
      <c r="AN185" s="1728">
        <v>177694.64045967694</v>
      </c>
      <c r="AO185" s="1728">
        <v>175894.02913241929</v>
      </c>
      <c r="AQ185" s="2643"/>
      <c r="AR185" s="2500"/>
      <c r="AS185" s="2595" t="s">
        <v>1974</v>
      </c>
      <c r="AT185" s="2596"/>
    </row>
    <row r="186" spans="2:46" x14ac:dyDescent="0.15">
      <c r="B186" s="447" t="s">
        <v>457</v>
      </c>
      <c r="C186" s="1579" t="s">
        <v>1694</v>
      </c>
      <c r="D186" s="383"/>
      <c r="E186" s="383"/>
      <c r="F186" s="383"/>
      <c r="G186" s="383"/>
      <c r="H186" s="1737" t="str">
        <f t="shared" si="41"/>
        <v>SM17</v>
      </c>
      <c r="I186" s="2169"/>
      <c r="J186" s="2169"/>
      <c r="K186" s="2169"/>
      <c r="L186" s="2169"/>
      <c r="M186" s="2169"/>
      <c r="N186" s="2169"/>
      <c r="O186" s="2169"/>
      <c r="P186" s="2169"/>
      <c r="Q186" s="2169"/>
      <c r="R186" s="2169"/>
      <c r="S186" s="2169"/>
      <c r="T186" s="1760"/>
      <c r="U186" s="1760"/>
      <c r="V186" s="1761"/>
      <c r="W186" s="1721"/>
      <c r="X186" s="1721"/>
      <c r="Y186" s="381"/>
      <c r="Z186" s="381"/>
      <c r="AA186" s="381"/>
      <c r="AB186" s="381"/>
      <c r="AC186" s="381"/>
      <c r="AD186" s="1727">
        <v>1966418.2968386603</v>
      </c>
      <c r="AE186" s="1727">
        <v>1964405.4797101761</v>
      </c>
      <c r="AF186" s="1727">
        <v>1969161.8150689187</v>
      </c>
      <c r="AG186" s="1727">
        <v>2013887.3817113638</v>
      </c>
      <c r="AH186" s="1727">
        <v>2057771.8884131466</v>
      </c>
      <c r="AI186" s="1727">
        <v>2065134.6847630716</v>
      </c>
      <c r="AJ186" s="1727">
        <v>2065268.0015055058</v>
      </c>
      <c r="AK186" s="1727">
        <v>2097746.6498755515</v>
      </c>
      <c r="AL186" s="1727">
        <v>2124224.3905315949</v>
      </c>
      <c r="AM186" s="1727">
        <v>2617285.7477087043</v>
      </c>
      <c r="AN186" s="1727">
        <v>2277852.4884331757</v>
      </c>
      <c r="AO186" s="1727">
        <v>2303700.3820031956</v>
      </c>
      <c r="AQ186" s="2626"/>
      <c r="AR186" s="2578" t="s">
        <v>1975</v>
      </c>
      <c r="AS186" s="2637"/>
      <c r="AT186" s="2638"/>
    </row>
    <row r="187" spans="2:46" x14ac:dyDescent="0.15">
      <c r="B187" s="447" t="s">
        <v>458</v>
      </c>
      <c r="C187" s="2350" t="s">
        <v>1228</v>
      </c>
      <c r="D187" s="2336"/>
      <c r="E187" s="2336"/>
      <c r="F187" s="2336"/>
      <c r="G187" s="2336"/>
      <c r="H187" s="2169" t="str">
        <f t="shared" si="41"/>
        <v>SM18</v>
      </c>
      <c r="I187" s="2169"/>
      <c r="J187" s="2169"/>
      <c r="K187" s="2169"/>
      <c r="L187" s="2169"/>
      <c r="M187" s="2169"/>
      <c r="N187" s="2169"/>
      <c r="O187" s="2169"/>
      <c r="P187" s="2169"/>
      <c r="Q187" s="2169"/>
      <c r="R187" s="2169"/>
      <c r="S187" s="2169"/>
      <c r="T187" s="2169"/>
      <c r="U187" s="2169"/>
      <c r="V187" s="2139"/>
      <c r="W187" s="2140"/>
      <c r="X187" s="2140"/>
      <c r="Y187" s="2239"/>
      <c r="Z187" s="2239"/>
      <c r="AA187" s="2239"/>
      <c r="AB187" s="2239"/>
      <c r="AC187" s="2239"/>
      <c r="AD187" s="2239"/>
      <c r="AE187" s="2239"/>
      <c r="AF187" s="2239"/>
      <c r="AG187" s="2239"/>
      <c r="AH187" s="2239"/>
      <c r="AI187" s="2239"/>
      <c r="AJ187" s="2239"/>
      <c r="AK187" s="2239"/>
      <c r="AL187" s="2239"/>
      <c r="AM187" s="2239"/>
      <c r="AN187" s="2239"/>
      <c r="AO187" s="2239"/>
      <c r="AQ187" s="2498"/>
      <c r="AR187" s="2578" t="s">
        <v>1976</v>
      </c>
      <c r="AS187" s="2637"/>
      <c r="AT187" s="2638"/>
    </row>
    <row r="188" spans="2:46" x14ac:dyDescent="0.15">
      <c r="B188" s="447" t="s">
        <v>459</v>
      </c>
      <c r="C188" s="2350" t="s">
        <v>1229</v>
      </c>
      <c r="D188" s="2336"/>
      <c r="E188" s="2336"/>
      <c r="F188" s="2336"/>
      <c r="G188" s="2336"/>
      <c r="H188" s="2169" t="str">
        <f t="shared" si="41"/>
        <v>SM19</v>
      </c>
      <c r="I188" s="2169"/>
      <c r="J188" s="2169"/>
      <c r="K188" s="2169"/>
      <c r="L188" s="2169"/>
      <c r="M188" s="2169"/>
      <c r="N188" s="2169"/>
      <c r="O188" s="2169"/>
      <c r="P188" s="2169"/>
      <c r="Q188" s="2169"/>
      <c r="R188" s="2169"/>
      <c r="S188" s="2169"/>
      <c r="T188" s="2169"/>
      <c r="U188" s="2169"/>
      <c r="V188" s="2139"/>
      <c r="W188" s="2140"/>
      <c r="X188" s="2140"/>
      <c r="Y188" s="2239"/>
      <c r="Z188" s="2239"/>
      <c r="AA188" s="2239"/>
      <c r="AB188" s="2239"/>
      <c r="AC188" s="2239"/>
      <c r="AD188" s="2239"/>
      <c r="AE188" s="2239"/>
      <c r="AF188" s="2239"/>
      <c r="AG188" s="2239"/>
      <c r="AH188" s="2239"/>
      <c r="AI188" s="2239"/>
      <c r="AJ188" s="2239"/>
      <c r="AK188" s="2239"/>
      <c r="AL188" s="2239"/>
      <c r="AM188" s="2239"/>
      <c r="AN188" s="2239"/>
      <c r="AO188" s="2239"/>
      <c r="AQ188" s="2498"/>
      <c r="AR188" s="2639" t="s">
        <v>1977</v>
      </c>
      <c r="AS188" s="2640"/>
      <c r="AT188" s="2628"/>
    </row>
    <row r="189" spans="2:46" x14ac:dyDescent="0.15">
      <c r="B189" s="447" t="s">
        <v>460</v>
      </c>
      <c r="C189" s="2350" t="s">
        <v>1230</v>
      </c>
      <c r="D189" s="2336"/>
      <c r="E189" s="2336"/>
      <c r="F189" s="2336"/>
      <c r="G189" s="2336"/>
      <c r="H189" s="2169" t="str">
        <f t="shared" si="41"/>
        <v>SM20</v>
      </c>
      <c r="I189" s="2169"/>
      <c r="J189" s="2169"/>
      <c r="K189" s="2169"/>
      <c r="L189" s="2169"/>
      <c r="M189" s="2169"/>
      <c r="N189" s="2169"/>
      <c r="O189" s="2169"/>
      <c r="P189" s="2169"/>
      <c r="Q189" s="2169"/>
      <c r="R189" s="2169"/>
      <c r="S189" s="2169"/>
      <c r="T189" s="2169"/>
      <c r="U189" s="2169"/>
      <c r="V189" s="2139"/>
      <c r="W189" s="2140"/>
      <c r="X189" s="2140"/>
      <c r="Y189" s="2239"/>
      <c r="Z189" s="2239"/>
      <c r="AA189" s="2239"/>
      <c r="AB189" s="2239"/>
      <c r="AC189" s="2239"/>
      <c r="AD189" s="2239"/>
      <c r="AE189" s="2239"/>
      <c r="AF189" s="2239"/>
      <c r="AG189" s="2239"/>
      <c r="AH189" s="2239"/>
      <c r="AI189" s="2239"/>
      <c r="AJ189" s="2239"/>
      <c r="AK189" s="2239"/>
      <c r="AL189" s="2239"/>
      <c r="AM189" s="2239"/>
      <c r="AN189" s="2239"/>
      <c r="AO189" s="2239"/>
      <c r="AQ189" s="2641" t="s">
        <v>1978</v>
      </c>
      <c r="AR189" s="2627"/>
      <c r="AS189" s="2627"/>
      <c r="AT189" s="2595"/>
    </row>
    <row r="190" spans="2:46" x14ac:dyDescent="0.15">
      <c r="B190" s="447" t="s">
        <v>461</v>
      </c>
      <c r="C190" s="2351" t="s">
        <v>553</v>
      </c>
      <c r="D190" s="2336"/>
      <c r="E190" s="2336"/>
      <c r="F190" s="2336"/>
      <c r="G190" s="2336"/>
      <c r="H190" s="2169" t="str">
        <f t="shared" si="41"/>
        <v>SM21</v>
      </c>
      <c r="I190" s="2169"/>
      <c r="J190" s="2169"/>
      <c r="K190" s="2169"/>
      <c r="L190" s="2169"/>
      <c r="M190" s="2169"/>
      <c r="N190" s="2169"/>
      <c r="O190" s="2169"/>
      <c r="P190" s="2169"/>
      <c r="Q190" s="2169"/>
      <c r="R190" s="2169"/>
      <c r="S190" s="2169"/>
      <c r="T190" s="2169"/>
      <c r="U190" s="2169"/>
      <c r="V190" s="2139"/>
      <c r="W190" s="2140"/>
      <c r="X190" s="2140"/>
      <c r="Y190" s="2239"/>
      <c r="Z190" s="2239"/>
      <c r="AA190" s="2239"/>
      <c r="AB190" s="2239"/>
      <c r="AC190" s="2239"/>
      <c r="AD190" s="2239"/>
      <c r="AE190" s="2239"/>
      <c r="AF190" s="2239"/>
      <c r="AG190" s="2239"/>
      <c r="AH190" s="2239"/>
      <c r="AI190" s="2239"/>
      <c r="AJ190" s="2239"/>
      <c r="AK190" s="2239"/>
      <c r="AL190" s="2239"/>
      <c r="AM190" s="2239"/>
      <c r="AN190" s="2239"/>
      <c r="AO190" s="2239"/>
      <c r="AQ190" s="2642" t="s">
        <v>1979</v>
      </c>
      <c r="AR190" s="2628"/>
      <c r="AS190" s="2628"/>
      <c r="AT190" s="2628"/>
    </row>
    <row r="191" spans="2:46" x14ac:dyDescent="0.15">
      <c r="B191" s="447" t="s">
        <v>462</v>
      </c>
      <c r="C191" s="2350" t="s">
        <v>1283</v>
      </c>
      <c r="D191" s="2336"/>
      <c r="E191" s="2336"/>
      <c r="F191" s="2336"/>
      <c r="G191" s="2336"/>
      <c r="H191" s="2169" t="str">
        <f t="shared" si="41"/>
        <v>SM22</v>
      </c>
      <c r="I191" s="2169"/>
      <c r="J191" s="2169"/>
      <c r="K191" s="2169"/>
      <c r="L191" s="2169"/>
      <c r="M191" s="2169"/>
      <c r="N191" s="2169"/>
      <c r="O191" s="2169"/>
      <c r="P191" s="2169"/>
      <c r="Q191" s="2169"/>
      <c r="R191" s="2169"/>
      <c r="S191" s="2169"/>
      <c r="T191" s="2169"/>
      <c r="U191" s="2169"/>
      <c r="V191" s="2139"/>
      <c r="W191" s="2140"/>
      <c r="X191" s="2140"/>
      <c r="Y191" s="2239"/>
      <c r="Z191" s="2239"/>
      <c r="AA191" s="2239"/>
      <c r="AB191" s="2239"/>
      <c r="AC191" s="2239"/>
      <c r="AD191" s="2239"/>
      <c r="AE191" s="2239"/>
      <c r="AF191" s="2239"/>
      <c r="AG191" s="2239"/>
      <c r="AH191" s="2239"/>
      <c r="AI191" s="2239"/>
      <c r="AJ191" s="2239"/>
      <c r="AK191" s="2239"/>
      <c r="AL191" s="2239"/>
      <c r="AM191" s="2239"/>
      <c r="AN191" s="2239"/>
      <c r="AO191" s="2239"/>
      <c r="AQ191" s="2603"/>
      <c r="AR191" s="2610" t="s">
        <v>1980</v>
      </c>
      <c r="AS191" s="2618"/>
      <c r="AT191" s="2594"/>
    </row>
    <row r="192" spans="2:46" x14ac:dyDescent="0.15">
      <c r="B192" s="447" t="s">
        <v>464</v>
      </c>
      <c r="C192" s="2350" t="s">
        <v>1282</v>
      </c>
      <c r="D192" s="2336"/>
      <c r="E192" s="2336"/>
      <c r="F192" s="2336"/>
      <c r="G192" s="2336"/>
      <c r="H192" s="2169" t="str">
        <f t="shared" si="41"/>
        <v>SM23</v>
      </c>
      <c r="I192" s="2169"/>
      <c r="J192" s="2169"/>
      <c r="K192" s="2169"/>
      <c r="L192" s="2169"/>
      <c r="M192" s="2169"/>
      <c r="N192" s="2169"/>
      <c r="O192" s="2169"/>
      <c r="P192" s="2169"/>
      <c r="Q192" s="2169"/>
      <c r="R192" s="2169"/>
      <c r="S192" s="2169"/>
      <c r="T192" s="2169"/>
      <c r="U192" s="2169"/>
      <c r="V192" s="2139"/>
      <c r="W192" s="2140"/>
      <c r="X192" s="2140"/>
      <c r="Y192" s="2239"/>
      <c r="Z192" s="2239"/>
      <c r="AA192" s="2239"/>
      <c r="AB192" s="2239"/>
      <c r="AC192" s="2239"/>
      <c r="AD192" s="2239"/>
      <c r="AE192" s="2239"/>
      <c r="AF192" s="2239"/>
      <c r="AG192" s="2239"/>
      <c r="AH192" s="2239"/>
      <c r="AI192" s="2239"/>
      <c r="AJ192" s="2239"/>
      <c r="AK192" s="2239"/>
      <c r="AL192" s="2239"/>
      <c r="AM192" s="2239"/>
      <c r="AN192" s="2239"/>
      <c r="AO192" s="2239"/>
      <c r="AQ192" s="2626"/>
      <c r="AR192" s="2574"/>
      <c r="AS192" s="2576" t="s">
        <v>1981</v>
      </c>
      <c r="AT192" s="2620"/>
    </row>
    <row r="193" spans="2:46" x14ac:dyDescent="0.15">
      <c r="B193" s="447" t="s">
        <v>1256</v>
      </c>
      <c r="C193" s="2352" t="s">
        <v>1281</v>
      </c>
      <c r="D193" s="2338"/>
      <c r="E193" s="2338"/>
      <c r="F193" s="2338"/>
      <c r="G193" s="2338"/>
      <c r="H193" s="2339" t="str">
        <f t="shared" si="41"/>
        <v>SM24</v>
      </c>
      <c r="I193" s="2339"/>
      <c r="J193" s="2339"/>
      <c r="K193" s="2339"/>
      <c r="L193" s="2339"/>
      <c r="M193" s="2339"/>
      <c r="N193" s="2339"/>
      <c r="O193" s="2339"/>
      <c r="P193" s="2339"/>
      <c r="Q193" s="2339"/>
      <c r="R193" s="2339"/>
      <c r="S193" s="2339"/>
      <c r="T193" s="2339"/>
      <c r="U193" s="2339"/>
      <c r="V193" s="2353"/>
      <c r="W193" s="2354"/>
      <c r="X193" s="2354"/>
      <c r="Y193" s="2241"/>
      <c r="Z193" s="2241"/>
      <c r="AA193" s="2241"/>
      <c r="AB193" s="2241"/>
      <c r="AC193" s="2241"/>
      <c r="AD193" s="2241"/>
      <c r="AE193" s="2241"/>
      <c r="AF193" s="2241"/>
      <c r="AG193" s="2241"/>
      <c r="AH193" s="2241"/>
      <c r="AI193" s="2241"/>
      <c r="AJ193" s="2241"/>
      <c r="AK193" s="2241"/>
      <c r="AL193" s="2241"/>
      <c r="AM193" s="2241"/>
      <c r="AN193" s="2241"/>
      <c r="AO193" s="2241"/>
      <c r="AQ193" s="2626"/>
      <c r="AR193" s="2616"/>
      <c r="AS193" s="2581"/>
      <c r="AT193" s="2497" t="s">
        <v>1982</v>
      </c>
    </row>
    <row r="194" spans="2:46" x14ac:dyDescent="0.15">
      <c r="B194" s="447" t="s">
        <v>1257</v>
      </c>
      <c r="C194" s="1581" t="s">
        <v>1695</v>
      </c>
      <c r="D194" s="383"/>
      <c r="E194" s="383"/>
      <c r="F194" s="383"/>
      <c r="G194" s="383"/>
      <c r="H194" s="1737" t="str">
        <f t="shared" si="41"/>
        <v>SM25</v>
      </c>
      <c r="I194" s="2169"/>
      <c r="J194" s="2169"/>
      <c r="K194" s="2169"/>
      <c r="L194" s="2169"/>
      <c r="M194" s="2169"/>
      <c r="N194" s="2169"/>
      <c r="O194" s="2169"/>
      <c r="P194" s="2169"/>
      <c r="Q194" s="2169"/>
      <c r="R194" s="2169"/>
      <c r="S194" s="2169"/>
      <c r="T194" s="1760"/>
      <c r="U194" s="1760"/>
      <c r="V194" s="1761"/>
      <c r="W194" s="1721"/>
      <c r="X194" s="1721"/>
      <c r="Y194" s="381"/>
      <c r="Z194" s="381"/>
      <c r="AA194" s="381"/>
      <c r="AB194" s="381"/>
      <c r="AC194" s="381"/>
      <c r="AD194" s="1727">
        <v>3849651.558951478</v>
      </c>
      <c r="AE194" s="1727">
        <v>3810474.4342397782</v>
      </c>
      <c r="AF194" s="1727">
        <v>4201511.453813781</v>
      </c>
      <c r="AG194" s="1727">
        <v>4146580.5941095655</v>
      </c>
      <c r="AH194" s="1727">
        <v>4301452.0227355734</v>
      </c>
      <c r="AI194" s="1727">
        <v>4158456.1510954611</v>
      </c>
      <c r="AJ194" s="1727">
        <v>4538667.4755281825</v>
      </c>
      <c r="AK194" s="1727">
        <v>4464734.1832627533</v>
      </c>
      <c r="AL194" s="1727">
        <v>4555082.2924649967</v>
      </c>
      <c r="AM194" s="1727">
        <v>4135336.3724277779</v>
      </c>
      <c r="AN194" s="1727">
        <v>4233277.4636271195</v>
      </c>
      <c r="AO194" s="1727">
        <v>4953121.1126352577</v>
      </c>
      <c r="AQ194" s="2626"/>
      <c r="AR194" s="2616"/>
      <c r="AS194" s="2627"/>
      <c r="AT194" s="2501" t="s">
        <v>1983</v>
      </c>
    </row>
    <row r="195" spans="2:46" x14ac:dyDescent="0.15">
      <c r="B195" s="447" t="s">
        <v>1258</v>
      </c>
      <c r="C195" s="1581" t="s">
        <v>1696</v>
      </c>
      <c r="D195" s="383"/>
      <c r="E195" s="383"/>
      <c r="F195" s="383"/>
      <c r="G195" s="383"/>
      <c r="H195" s="1737" t="str">
        <f t="shared" si="41"/>
        <v>SM26</v>
      </c>
      <c r="I195" s="2169"/>
      <c r="J195" s="2169"/>
      <c r="K195" s="2169"/>
      <c r="L195" s="2169"/>
      <c r="M195" s="2169"/>
      <c r="N195" s="2169"/>
      <c r="O195" s="2169"/>
      <c r="P195" s="2169"/>
      <c r="Q195" s="2169"/>
      <c r="R195" s="2169"/>
      <c r="S195" s="2169"/>
      <c r="T195" s="1760"/>
      <c r="U195" s="1760"/>
      <c r="V195" s="1761"/>
      <c r="W195" s="1721"/>
      <c r="X195" s="1721"/>
      <c r="Y195" s="381"/>
      <c r="Z195" s="381"/>
      <c r="AA195" s="381"/>
      <c r="AB195" s="381"/>
      <c r="AC195" s="381"/>
      <c r="AD195" s="1727">
        <v>3791902.2395386668</v>
      </c>
      <c r="AE195" s="1727">
        <v>3790409.135571572</v>
      </c>
      <c r="AF195" s="1727">
        <v>4167506.4914744329</v>
      </c>
      <c r="AG195" s="1727">
        <v>4194193.6785102682</v>
      </c>
      <c r="AH195" s="1727">
        <v>4190129.468954823</v>
      </c>
      <c r="AI195" s="1727">
        <v>4206730.6286851335</v>
      </c>
      <c r="AJ195" s="1727">
        <v>4477171.7727450253</v>
      </c>
      <c r="AK195" s="1727">
        <v>4366483.4050894119</v>
      </c>
      <c r="AL195" s="1727">
        <v>4453770.4176909272</v>
      </c>
      <c r="AM195" s="1727">
        <v>4271791.4946460975</v>
      </c>
      <c r="AN195" s="1727">
        <v>4380358.5528148292</v>
      </c>
      <c r="AO195" s="1727">
        <v>4678294.927537418</v>
      </c>
      <c r="AQ195" s="2626"/>
      <c r="AR195" s="2616"/>
      <c r="AS195" s="2582" t="s">
        <v>1984</v>
      </c>
      <c r="AT195" s="2620"/>
    </row>
    <row r="196" spans="2:46" x14ac:dyDescent="0.15">
      <c r="B196" s="447" t="s">
        <v>1259</v>
      </c>
      <c r="C196" s="1581" t="s">
        <v>1697</v>
      </c>
      <c r="D196" s="383"/>
      <c r="E196" s="383"/>
      <c r="F196" s="383"/>
      <c r="G196" s="383"/>
      <c r="H196" s="1737" t="str">
        <f t="shared" si="41"/>
        <v>SM27</v>
      </c>
      <c r="I196" s="2169"/>
      <c r="J196" s="2169"/>
      <c r="K196" s="2169"/>
      <c r="L196" s="2169"/>
      <c r="M196" s="2169"/>
      <c r="N196" s="2169"/>
      <c r="O196" s="2169"/>
      <c r="P196" s="2169"/>
      <c r="Q196" s="2169"/>
      <c r="R196" s="2169"/>
      <c r="S196" s="2169"/>
      <c r="T196" s="1760"/>
      <c r="U196" s="1760"/>
      <c r="V196" s="1761"/>
      <c r="W196" s="1721"/>
      <c r="X196" s="1721"/>
      <c r="Y196" s="381"/>
      <c r="Z196" s="381"/>
      <c r="AA196" s="381"/>
      <c r="AB196" s="381"/>
      <c r="AC196" s="381"/>
      <c r="AD196" s="1727">
        <v>3293698.8848057552</v>
      </c>
      <c r="AE196" s="1727">
        <v>3305610.3200332951</v>
      </c>
      <c r="AF196" s="1727">
        <v>3596148.2293742802</v>
      </c>
      <c r="AG196" s="1727">
        <v>3668352.441777437</v>
      </c>
      <c r="AH196" s="1727">
        <v>3682088.400583636</v>
      </c>
      <c r="AI196" s="1727">
        <v>3697315.439026271</v>
      </c>
      <c r="AJ196" s="1727">
        <v>3945003.8535525086</v>
      </c>
      <c r="AK196" s="1727">
        <v>3814478.6276150686</v>
      </c>
      <c r="AL196" s="1727">
        <v>3822773.1870929836</v>
      </c>
      <c r="AM196" s="1727">
        <v>3575431.9837712948</v>
      </c>
      <c r="AN196" s="1727">
        <v>3735856.8534876308</v>
      </c>
      <c r="AO196" s="1727">
        <v>4041946.0378029854</v>
      </c>
      <c r="AQ196" s="2626"/>
      <c r="AR196" s="2616"/>
      <c r="AS196" s="2616"/>
      <c r="AT196" s="2502" t="s">
        <v>1982</v>
      </c>
    </row>
    <row r="197" spans="2:46" x14ac:dyDescent="0.15">
      <c r="B197" s="447" t="s">
        <v>1260</v>
      </c>
      <c r="C197" s="1581" t="s">
        <v>1698</v>
      </c>
      <c r="D197" s="383"/>
      <c r="E197" s="383"/>
      <c r="F197" s="383"/>
      <c r="G197" s="383"/>
      <c r="H197" s="1737" t="str">
        <f t="shared" si="41"/>
        <v>SM28</v>
      </c>
      <c r="I197" s="2169"/>
      <c r="J197" s="2169"/>
      <c r="K197" s="2169"/>
      <c r="L197" s="2169"/>
      <c r="M197" s="2169"/>
      <c r="N197" s="2169"/>
      <c r="O197" s="2169"/>
      <c r="P197" s="2169"/>
      <c r="Q197" s="2169"/>
      <c r="R197" s="2169"/>
      <c r="S197" s="2169"/>
      <c r="T197" s="1760"/>
      <c r="U197" s="1760"/>
      <c r="V197" s="1761"/>
      <c r="W197" s="1721"/>
      <c r="X197" s="1721"/>
      <c r="Y197" s="381"/>
      <c r="Z197" s="381"/>
      <c r="AA197" s="381"/>
      <c r="AB197" s="381"/>
      <c r="AC197" s="381"/>
      <c r="AD197" s="1727">
        <v>581601.09330762504</v>
      </c>
      <c r="AE197" s="1727">
        <v>596095.21922182187</v>
      </c>
      <c r="AF197" s="1727">
        <v>678796.24197250267</v>
      </c>
      <c r="AG197" s="1727">
        <v>606164.55125606747</v>
      </c>
      <c r="AH197" s="1727">
        <v>599004.19552288752</v>
      </c>
      <c r="AI197" s="1727">
        <v>617691.44122597366</v>
      </c>
      <c r="AJ197" s="1727">
        <v>586062.69849468826</v>
      </c>
      <c r="AK197" s="1727">
        <v>568700.17594804906</v>
      </c>
      <c r="AL197" s="1727">
        <v>593934.63028933306</v>
      </c>
      <c r="AM197" s="1727">
        <v>563212.28841844795</v>
      </c>
      <c r="AN197" s="1727">
        <v>590865.24881269131</v>
      </c>
      <c r="AO197" s="1727">
        <v>573953.89202730032</v>
      </c>
      <c r="AQ197" s="2626"/>
      <c r="AR197" s="2616"/>
      <c r="AS197" s="2616"/>
      <c r="AT197" s="2497" t="s">
        <v>1983</v>
      </c>
    </row>
    <row r="198" spans="2:46" x14ac:dyDescent="0.15">
      <c r="B198" s="447" t="s">
        <v>1261</v>
      </c>
      <c r="C198" s="1581" t="s">
        <v>1699</v>
      </c>
      <c r="D198" s="383"/>
      <c r="E198" s="383"/>
      <c r="F198" s="383"/>
      <c r="G198" s="383"/>
      <c r="H198" s="1737" t="str">
        <f t="shared" si="41"/>
        <v>SM29</v>
      </c>
      <c r="I198" s="2169"/>
      <c r="J198" s="2169"/>
      <c r="K198" s="2169"/>
      <c r="L198" s="2169"/>
      <c r="M198" s="2169"/>
      <c r="N198" s="2169"/>
      <c r="O198" s="2169"/>
      <c r="P198" s="2169"/>
      <c r="Q198" s="2169"/>
      <c r="R198" s="2169"/>
      <c r="S198" s="2169"/>
      <c r="T198" s="1760"/>
      <c r="U198" s="1760"/>
      <c r="V198" s="1761"/>
      <c r="W198" s="1721"/>
      <c r="X198" s="1721"/>
      <c r="Y198" s="381"/>
      <c r="Z198" s="381"/>
      <c r="AA198" s="381"/>
      <c r="AB198" s="381"/>
      <c r="AC198" s="381"/>
      <c r="AD198" s="1727">
        <v>2712097.7914981302</v>
      </c>
      <c r="AE198" s="1727">
        <v>2709515.1008114731</v>
      </c>
      <c r="AF198" s="1727">
        <v>2917351.9874017774</v>
      </c>
      <c r="AG198" s="1727">
        <v>3062187.8905213694</v>
      </c>
      <c r="AH198" s="1727">
        <v>3083084.2050607484</v>
      </c>
      <c r="AI198" s="1727">
        <v>3079623.9978002976</v>
      </c>
      <c r="AJ198" s="1727">
        <v>3358941.1550578205</v>
      </c>
      <c r="AK198" s="1727">
        <v>3245778.4516670196</v>
      </c>
      <c r="AL198" s="1727">
        <v>3228838.5568036507</v>
      </c>
      <c r="AM198" s="1727">
        <v>3012219.6953528468</v>
      </c>
      <c r="AN198" s="1727">
        <v>3144991.6046749395</v>
      </c>
      <c r="AO198" s="1727">
        <v>3467992.1457756851</v>
      </c>
      <c r="AQ198" s="2626"/>
      <c r="AR198" s="2617"/>
      <c r="AS198" s="2617"/>
      <c r="AT198" s="2503" t="s">
        <v>1985</v>
      </c>
    </row>
    <row r="199" spans="2:46" x14ac:dyDescent="0.15">
      <c r="B199" s="447" t="s">
        <v>1262</v>
      </c>
      <c r="C199" s="1581" t="s">
        <v>1700</v>
      </c>
      <c r="D199" s="383"/>
      <c r="E199" s="383"/>
      <c r="F199" s="383"/>
      <c r="G199" s="383"/>
      <c r="H199" s="1737" t="str">
        <f t="shared" si="41"/>
        <v>SM30</v>
      </c>
      <c r="I199" s="2169"/>
      <c r="J199" s="2169"/>
      <c r="K199" s="2169"/>
      <c r="L199" s="2169"/>
      <c r="M199" s="2169"/>
      <c r="N199" s="2169"/>
      <c r="O199" s="2169"/>
      <c r="P199" s="2169"/>
      <c r="Q199" s="2169"/>
      <c r="R199" s="2169"/>
      <c r="S199" s="2169"/>
      <c r="T199" s="1760"/>
      <c r="U199" s="1760"/>
      <c r="V199" s="1761"/>
      <c r="W199" s="1721"/>
      <c r="X199" s="1721"/>
      <c r="Y199" s="381"/>
      <c r="Z199" s="381"/>
      <c r="AA199" s="381"/>
      <c r="AB199" s="381"/>
      <c r="AC199" s="381"/>
      <c r="AD199" s="1727">
        <v>498203.35473291151</v>
      </c>
      <c r="AE199" s="1727">
        <v>484798.81553827709</v>
      </c>
      <c r="AF199" s="1727">
        <v>571358.26210015244</v>
      </c>
      <c r="AG199" s="1727">
        <v>525841.23673283111</v>
      </c>
      <c r="AH199" s="1727">
        <v>508041.06837118679</v>
      </c>
      <c r="AI199" s="1727">
        <v>509415.18965886266</v>
      </c>
      <c r="AJ199" s="1727">
        <v>532167.91919251648</v>
      </c>
      <c r="AK199" s="1727">
        <v>552004.77747434343</v>
      </c>
      <c r="AL199" s="1727">
        <v>630997.23059794365</v>
      </c>
      <c r="AM199" s="1727">
        <v>696359.51087480236</v>
      </c>
      <c r="AN199" s="1727">
        <v>644501.69932719844</v>
      </c>
      <c r="AO199" s="1727">
        <v>636348.88973443327</v>
      </c>
      <c r="AQ199" s="2626"/>
      <c r="AR199" s="2618" t="s">
        <v>1986</v>
      </c>
      <c r="AS199" s="2628"/>
      <c r="AT199" s="2629"/>
    </row>
    <row r="200" spans="2:46" x14ac:dyDescent="0.15">
      <c r="B200" s="447" t="s">
        <v>1263</v>
      </c>
      <c r="C200" s="1581" t="s">
        <v>1698</v>
      </c>
      <c r="D200" s="383"/>
      <c r="E200" s="383"/>
      <c r="F200" s="383"/>
      <c r="G200" s="383"/>
      <c r="H200" s="1737" t="str">
        <f t="shared" si="41"/>
        <v>SM31</v>
      </c>
      <c r="I200" s="2169"/>
      <c r="J200" s="2169"/>
      <c r="K200" s="2169"/>
      <c r="L200" s="2169"/>
      <c r="M200" s="2169"/>
      <c r="N200" s="2169"/>
      <c r="O200" s="2169"/>
      <c r="P200" s="2169"/>
      <c r="Q200" s="2169"/>
      <c r="R200" s="2169"/>
      <c r="S200" s="2169"/>
      <c r="T200" s="1760"/>
      <c r="U200" s="1760"/>
      <c r="V200" s="1761"/>
      <c r="W200" s="1721"/>
      <c r="X200" s="1721"/>
      <c r="Y200" s="381"/>
      <c r="Z200" s="381"/>
      <c r="AA200" s="381"/>
      <c r="AB200" s="381"/>
      <c r="AC200" s="381"/>
      <c r="AD200" s="1727">
        <v>7134.9726345070985</v>
      </c>
      <c r="AE200" s="1727">
        <v>7903.7348525085235</v>
      </c>
      <c r="AF200" s="1727">
        <v>9881.636333333332</v>
      </c>
      <c r="AG200" s="1727">
        <v>11252.725666666667</v>
      </c>
      <c r="AH200" s="1727">
        <v>10796.381000000001</v>
      </c>
      <c r="AI200" s="1727">
        <v>8345.8848303333343</v>
      </c>
      <c r="AJ200" s="1727">
        <v>9475.4306666666671</v>
      </c>
      <c r="AK200" s="1727">
        <v>8657.4249999999993</v>
      </c>
      <c r="AL200" s="1727">
        <v>8386.4863333333324</v>
      </c>
      <c r="AM200" s="1727">
        <v>8387.4736666666668</v>
      </c>
      <c r="AN200" s="1727">
        <v>7688.6093000000001</v>
      </c>
      <c r="AO200" s="1727">
        <v>7503.57</v>
      </c>
      <c r="AQ200" s="2626"/>
      <c r="AR200" s="2613"/>
      <c r="AS200" s="2630" t="s">
        <v>1987</v>
      </c>
      <c r="AT200" s="2629"/>
    </row>
    <row r="201" spans="2:46" x14ac:dyDescent="0.15">
      <c r="B201" s="447" t="s">
        <v>1264</v>
      </c>
      <c r="C201" s="1581" t="s">
        <v>1699</v>
      </c>
      <c r="D201" s="383"/>
      <c r="E201" s="383"/>
      <c r="F201" s="383"/>
      <c r="G201" s="383"/>
      <c r="H201" s="1737" t="str">
        <f t="shared" si="41"/>
        <v>SM32</v>
      </c>
      <c r="I201" s="2169"/>
      <c r="J201" s="2169"/>
      <c r="K201" s="2169"/>
      <c r="L201" s="2169"/>
      <c r="M201" s="2169"/>
      <c r="N201" s="2169"/>
      <c r="O201" s="2169"/>
      <c r="P201" s="2169"/>
      <c r="Q201" s="2169"/>
      <c r="R201" s="2169"/>
      <c r="S201" s="2169"/>
      <c r="T201" s="1760"/>
      <c r="U201" s="1760"/>
      <c r="V201" s="1761"/>
      <c r="W201" s="1721"/>
      <c r="X201" s="1721"/>
      <c r="Y201" s="381"/>
      <c r="Z201" s="381"/>
      <c r="AA201" s="381"/>
      <c r="AB201" s="381"/>
      <c r="AC201" s="381"/>
      <c r="AD201" s="1727">
        <v>57540.675022368734</v>
      </c>
      <c r="AE201" s="1727">
        <v>72953.226127651069</v>
      </c>
      <c r="AF201" s="1727">
        <v>56884.661996583462</v>
      </c>
      <c r="AG201" s="1727">
        <v>51695.825209166549</v>
      </c>
      <c r="AH201" s="1727">
        <v>58073.741132686104</v>
      </c>
      <c r="AI201" s="1727">
        <v>58923.086865862744</v>
      </c>
      <c r="AJ201" s="1727">
        <v>64697.22427720813</v>
      </c>
      <c r="AK201" s="1727">
        <v>61740.338235131145</v>
      </c>
      <c r="AL201" s="1727">
        <v>64692.215737136379</v>
      </c>
      <c r="AM201" s="1727">
        <v>77579.344068885985</v>
      </c>
      <c r="AN201" s="1727">
        <v>74818.78912091731</v>
      </c>
      <c r="AO201" s="1727">
        <v>73236.392203756317</v>
      </c>
      <c r="AQ201" s="2624"/>
      <c r="AR201" s="2617"/>
      <c r="AS201" s="2605" t="s">
        <v>1988</v>
      </c>
      <c r="AT201" s="2621"/>
    </row>
    <row r="202" spans="2:46" x14ac:dyDescent="0.15">
      <c r="B202" s="447" t="s">
        <v>1265</v>
      </c>
      <c r="C202" s="1581" t="s">
        <v>1701</v>
      </c>
      <c r="D202" s="383"/>
      <c r="E202" s="383"/>
      <c r="F202" s="383"/>
      <c r="G202" s="383"/>
      <c r="H202" s="1737" t="str">
        <f t="shared" si="41"/>
        <v>SM33</v>
      </c>
      <c r="I202" s="2169"/>
      <c r="J202" s="2169"/>
      <c r="K202" s="2169"/>
      <c r="L202" s="2169"/>
      <c r="M202" s="2169"/>
      <c r="N202" s="2169"/>
      <c r="O202" s="2169"/>
      <c r="P202" s="2169"/>
      <c r="Q202" s="2169"/>
      <c r="R202" s="2169"/>
      <c r="S202" s="2169"/>
      <c r="T202" s="1760"/>
      <c r="U202" s="1760"/>
      <c r="V202" s="1761"/>
      <c r="W202" s="1721"/>
      <c r="X202" s="1721"/>
      <c r="Y202" s="381"/>
      <c r="Z202" s="381"/>
      <c r="AA202" s="381"/>
      <c r="AB202" s="381"/>
      <c r="AC202" s="381"/>
      <c r="AD202" s="1727">
        <v>433527.70707603567</v>
      </c>
      <c r="AE202" s="1727">
        <v>403941.85455811751</v>
      </c>
      <c r="AF202" s="1727">
        <v>504591.96377023554</v>
      </c>
      <c r="AG202" s="1727">
        <v>462892.68585699785</v>
      </c>
      <c r="AH202" s="1727">
        <v>439170.94623850065</v>
      </c>
      <c r="AI202" s="1727">
        <v>442146.21796266653</v>
      </c>
      <c r="AJ202" s="1727">
        <v>457995.26424864167</v>
      </c>
      <c r="AK202" s="1727">
        <v>481607.01423921232</v>
      </c>
      <c r="AL202" s="1727">
        <v>557918.52852747391</v>
      </c>
      <c r="AM202" s="1727">
        <v>610392.69313924981</v>
      </c>
      <c r="AN202" s="1727">
        <v>561994.3009062811</v>
      </c>
      <c r="AO202" s="1727">
        <v>555608.92753067694</v>
      </c>
      <c r="AQ202" s="2622" t="s">
        <v>1989</v>
      </c>
      <c r="AR202" s="2621"/>
      <c r="AS202" s="2621"/>
      <c r="AT202" s="2621"/>
    </row>
    <row r="203" spans="2:46" x14ac:dyDescent="0.15">
      <c r="B203" s="447" t="s">
        <v>1266</v>
      </c>
      <c r="C203" s="1581" t="s">
        <v>1702</v>
      </c>
      <c r="D203" s="383"/>
      <c r="E203" s="383"/>
      <c r="F203" s="383"/>
      <c r="G203" s="383"/>
      <c r="H203" s="1737" t="str">
        <f t="shared" si="41"/>
        <v>SM34</v>
      </c>
      <c r="I203" s="2169"/>
      <c r="J203" s="2169"/>
      <c r="K203" s="2169"/>
      <c r="L203" s="2169"/>
      <c r="M203" s="2169"/>
      <c r="N203" s="2169"/>
      <c r="O203" s="2169"/>
      <c r="P203" s="2169"/>
      <c r="Q203" s="2169"/>
      <c r="R203" s="2169"/>
      <c r="S203" s="2169"/>
      <c r="T203" s="1760"/>
      <c r="U203" s="1760"/>
      <c r="V203" s="1761"/>
      <c r="W203" s="1721"/>
      <c r="X203" s="1721"/>
      <c r="Y203" s="381"/>
      <c r="Z203" s="381"/>
      <c r="AA203" s="381"/>
      <c r="AB203" s="381"/>
      <c r="AC203" s="381"/>
      <c r="AD203" s="1727">
        <v>57749.319412811186</v>
      </c>
      <c r="AE203" s="1727">
        <v>20065.298668206233</v>
      </c>
      <c r="AF203" s="1727">
        <v>34004.962339348553</v>
      </c>
      <c r="AG203" s="1727">
        <v>-47613.084400702632</v>
      </c>
      <c r="AH203" s="1727">
        <v>111322.55378075037</v>
      </c>
      <c r="AI203" s="1727">
        <v>-48274.477589672744</v>
      </c>
      <c r="AJ203" s="1727">
        <v>61495.702783156928</v>
      </c>
      <c r="AK203" s="1727">
        <v>98250.778173341183</v>
      </c>
      <c r="AL203" s="1727">
        <v>101311.87477406947</v>
      </c>
      <c r="AM203" s="1727">
        <v>-136455.12221831916</v>
      </c>
      <c r="AN203" s="1727">
        <v>-147081.08918770921</v>
      </c>
      <c r="AO203" s="1727">
        <v>274826.18509783957</v>
      </c>
      <c r="AQ203" s="2623"/>
      <c r="AR203" s="2593" t="s">
        <v>1990</v>
      </c>
      <c r="AS203" s="2593"/>
      <c r="AT203" s="2594"/>
    </row>
    <row r="204" spans="2:46" x14ac:dyDescent="0.15">
      <c r="B204" s="447" t="s">
        <v>1267</v>
      </c>
      <c r="C204" s="1581" t="s">
        <v>1703</v>
      </c>
      <c r="D204" s="383"/>
      <c r="E204" s="383"/>
      <c r="F204" s="383"/>
      <c r="G204" s="383"/>
      <c r="H204" s="1737" t="str">
        <f t="shared" si="41"/>
        <v>SM35</v>
      </c>
      <c r="I204" s="2169"/>
      <c r="J204" s="2169"/>
      <c r="K204" s="2169"/>
      <c r="L204" s="2169"/>
      <c r="M204" s="2169"/>
      <c r="N204" s="2169"/>
      <c r="O204" s="2169"/>
      <c r="P204" s="2169"/>
      <c r="Q204" s="2169"/>
      <c r="R204" s="2169"/>
      <c r="S204" s="2169"/>
      <c r="T204" s="1760"/>
      <c r="U204" s="1760"/>
      <c r="V204" s="1761"/>
      <c r="W204" s="1721"/>
      <c r="X204" s="1721"/>
      <c r="Y204" s="381"/>
      <c r="Z204" s="381"/>
      <c r="AA204" s="381"/>
      <c r="AB204" s="381"/>
      <c r="AC204" s="381"/>
      <c r="AD204" s="1727">
        <v>61693.628840011181</v>
      </c>
      <c r="AE204" s="1727">
        <v>16352.520178351277</v>
      </c>
      <c r="AF204" s="1727">
        <v>10355.131484473566</v>
      </c>
      <c r="AG204" s="1727">
        <v>-63612.967471008858</v>
      </c>
      <c r="AH204" s="1727">
        <v>120249.33111390137</v>
      </c>
      <c r="AI204" s="1727">
        <v>-22386.966070871586</v>
      </c>
      <c r="AJ204" s="1727">
        <v>46081.349865010387</v>
      </c>
      <c r="AK204" s="1727">
        <v>110889.33107406403</v>
      </c>
      <c r="AL204" s="1727">
        <v>64695.273898514803</v>
      </c>
      <c r="AM204" s="1727">
        <v>-83730.409930765862</v>
      </c>
      <c r="AN204" s="1727">
        <v>-139902.26290385309</v>
      </c>
      <c r="AO204" s="1727">
        <v>222696.07082197309</v>
      </c>
      <c r="AQ204" s="2624"/>
      <c r="AR204" s="2593" t="s">
        <v>1991</v>
      </c>
      <c r="AS204" s="2593"/>
      <c r="AT204" s="2594"/>
    </row>
    <row r="205" spans="2:46" x14ac:dyDescent="0.15">
      <c r="B205" s="447" t="s">
        <v>1268</v>
      </c>
      <c r="C205" s="408" t="s">
        <v>1704</v>
      </c>
      <c r="D205" s="407"/>
      <c r="E205" s="407"/>
      <c r="F205" s="407"/>
      <c r="G205" s="407"/>
      <c r="H205" s="1740" t="str">
        <f t="shared" si="41"/>
        <v>SM36</v>
      </c>
      <c r="I205" s="2339"/>
      <c r="J205" s="2339"/>
      <c r="K205" s="2339"/>
      <c r="L205" s="2339"/>
      <c r="M205" s="2339"/>
      <c r="N205" s="2339"/>
      <c r="O205" s="2339"/>
      <c r="P205" s="2339"/>
      <c r="Q205" s="2339"/>
      <c r="R205" s="2339"/>
      <c r="S205" s="2339"/>
      <c r="T205" s="1770"/>
      <c r="U205" s="1770"/>
      <c r="V205" s="1771"/>
      <c r="W205" s="1722"/>
      <c r="X205" s="1722"/>
      <c r="Y205" s="384"/>
      <c r="Z205" s="384"/>
      <c r="AA205" s="384"/>
      <c r="AB205" s="384"/>
      <c r="AC205" s="384"/>
      <c r="AD205" s="1728">
        <v>-3944.3094271999953</v>
      </c>
      <c r="AE205" s="1728">
        <v>3712.7784898549576</v>
      </c>
      <c r="AF205" s="1728">
        <v>23649.830854874988</v>
      </c>
      <c r="AG205" s="1728">
        <v>15999.88307030623</v>
      </c>
      <c r="AH205" s="1728">
        <v>-8926.7773331509961</v>
      </c>
      <c r="AI205" s="1728">
        <v>-25887.511518801159</v>
      </c>
      <c r="AJ205" s="1728">
        <v>15414.35291814654</v>
      </c>
      <c r="AK205" s="1728">
        <v>-12638.552900722847</v>
      </c>
      <c r="AL205" s="1728">
        <v>36616.600875554665</v>
      </c>
      <c r="AM205" s="1728">
        <v>-52724.712287553288</v>
      </c>
      <c r="AN205" s="1728">
        <v>-7178.8262838561086</v>
      </c>
      <c r="AO205" s="1728">
        <v>52130.11427586645</v>
      </c>
      <c r="AQ205" s="2625" t="s">
        <v>1992</v>
      </c>
      <c r="AR205" s="2593"/>
      <c r="AS205" s="2593"/>
      <c r="AT205" s="2594"/>
    </row>
    <row r="206" spans="2:46" x14ac:dyDescent="0.15">
      <c r="B206" s="447" t="s">
        <v>1269</v>
      </c>
      <c r="C206" s="401" t="s">
        <v>552</v>
      </c>
      <c r="D206" s="402"/>
      <c r="E206" s="402"/>
      <c r="F206" s="402"/>
      <c r="G206" s="402"/>
      <c r="H206" s="1741" t="str">
        <f t="shared" si="41"/>
        <v>SM37</v>
      </c>
      <c r="I206" s="2142"/>
      <c r="J206" s="2142"/>
      <c r="K206" s="2142"/>
      <c r="L206" s="2142"/>
      <c r="M206" s="2142"/>
      <c r="N206" s="2142"/>
      <c r="O206" s="2142"/>
      <c r="P206" s="2142"/>
      <c r="Q206" s="2142"/>
      <c r="R206" s="2142"/>
      <c r="S206" s="2142"/>
      <c r="T206" s="1772"/>
      <c r="U206" s="1772"/>
      <c r="V206" s="1761"/>
      <c r="W206" s="1721"/>
      <c r="X206" s="1721"/>
      <c r="Y206" s="381"/>
      <c r="Z206" s="381"/>
      <c r="AA206" s="381"/>
      <c r="AB206" s="381"/>
      <c r="AC206" s="381"/>
      <c r="AD206" s="1727">
        <v>2745139.3632962406</v>
      </c>
      <c r="AE206" s="1727">
        <v>2692383.5770117063</v>
      </c>
      <c r="AF206" s="1727">
        <v>2483483.0854377784</v>
      </c>
      <c r="AG206" s="1727">
        <v>2593389.7823519669</v>
      </c>
      <c r="AH206" s="1727">
        <v>2882825.2718541175</v>
      </c>
      <c r="AI206" s="1727">
        <v>3222814.5879923031</v>
      </c>
      <c r="AJ206" s="1727">
        <v>2997827.1743915454</v>
      </c>
      <c r="AK206" s="1727">
        <v>3230572.1153992563</v>
      </c>
      <c r="AL206" s="1727">
        <v>2883806.5448399186</v>
      </c>
      <c r="AM206" s="1727">
        <v>2541687.2073800787</v>
      </c>
      <c r="AN206" s="1727">
        <v>2840454.9056243449</v>
      </c>
      <c r="AO206" s="1727">
        <v>2609338.7048756555</v>
      </c>
      <c r="AQ206" s="2631" t="s">
        <v>1993</v>
      </c>
      <c r="AR206" s="2593"/>
      <c r="AS206" s="2593"/>
      <c r="AT206" s="2594"/>
    </row>
    <row r="207" spans="2:46" ht="12.75" thickBot="1" x14ac:dyDescent="0.2">
      <c r="B207" s="447" t="s">
        <v>1270</v>
      </c>
      <c r="C207" s="401" t="s">
        <v>697</v>
      </c>
      <c r="D207" s="404"/>
      <c r="E207" s="404"/>
      <c r="F207" s="404"/>
      <c r="G207" s="404"/>
      <c r="H207" s="1742" t="str">
        <f t="shared" si="41"/>
        <v>SM38</v>
      </c>
      <c r="I207" s="2347"/>
      <c r="J207" s="2347"/>
      <c r="K207" s="2347"/>
      <c r="L207" s="2347"/>
      <c r="M207" s="2347"/>
      <c r="N207" s="2347"/>
      <c r="O207" s="2347"/>
      <c r="P207" s="2347"/>
      <c r="Q207" s="2347"/>
      <c r="R207" s="2347"/>
      <c r="S207" s="2347"/>
      <c r="T207" s="1773"/>
      <c r="U207" s="1773"/>
      <c r="V207" s="1763"/>
      <c r="W207" s="1751"/>
      <c r="X207" s="1751"/>
      <c r="Y207" s="390"/>
      <c r="Z207" s="390"/>
      <c r="AA207" s="390"/>
      <c r="AB207" s="390"/>
      <c r="AC207" s="390"/>
      <c r="AD207" s="1782">
        <v>1498309.4756485596</v>
      </c>
      <c r="AE207" s="1782">
        <v>1617460.2934083566</v>
      </c>
      <c r="AF207" s="1782">
        <v>1525230.5497045778</v>
      </c>
      <c r="AG207" s="1782">
        <v>1558506.5533120651</v>
      </c>
      <c r="AH207" s="1782">
        <v>1651728.7580942493</v>
      </c>
      <c r="AI207" s="1782">
        <v>1841237.3870081622</v>
      </c>
      <c r="AJ207" s="1782">
        <v>1737947.8618720751</v>
      </c>
      <c r="AK207" s="1782">
        <v>1931083.2930101845</v>
      </c>
      <c r="AL207" s="1782">
        <v>1564202.7659948543</v>
      </c>
      <c r="AM207" s="1782">
        <v>1265468.6526022721</v>
      </c>
      <c r="AN207" s="1782">
        <v>1388861.9588651434</v>
      </c>
      <c r="AO207" s="1782">
        <v>1811289.8341469504</v>
      </c>
      <c r="AQ207" s="2632" t="s">
        <v>1994</v>
      </c>
      <c r="AR207" s="2633"/>
      <c r="AS207" s="2633"/>
      <c r="AT207" s="2634"/>
    </row>
    <row r="208" spans="2:46" ht="12.75" thickBot="1" x14ac:dyDescent="0.2">
      <c r="B208" s="447" t="s">
        <v>1271</v>
      </c>
      <c r="C208" s="433" t="s">
        <v>698</v>
      </c>
      <c r="D208" s="409"/>
      <c r="E208" s="409"/>
      <c r="F208" s="409"/>
      <c r="G208" s="409"/>
      <c r="H208" s="1743" t="str">
        <f>B$169&amp;B208</f>
        <v>SM39</v>
      </c>
      <c r="I208" s="2342"/>
      <c r="J208" s="2342"/>
      <c r="K208" s="2342"/>
      <c r="L208" s="2342"/>
      <c r="M208" s="2342"/>
      <c r="N208" s="2342"/>
      <c r="O208" s="2342"/>
      <c r="P208" s="2342"/>
      <c r="Q208" s="2342"/>
      <c r="R208" s="2342"/>
      <c r="S208" s="2342"/>
      <c r="T208" s="1774"/>
      <c r="U208" s="1774"/>
      <c r="V208" s="1774"/>
      <c r="W208" s="1775"/>
      <c r="X208" s="1775"/>
      <c r="Y208" s="410"/>
      <c r="Z208" s="410"/>
      <c r="AA208" s="410"/>
      <c r="AB208" s="410"/>
      <c r="AC208" s="410"/>
      <c r="AD208" s="1783">
        <v>1246829.8876476809</v>
      </c>
      <c r="AE208" s="1783">
        <v>1074923.2836033497</v>
      </c>
      <c r="AF208" s="1783">
        <v>958252.53573320061</v>
      </c>
      <c r="AG208" s="1783">
        <v>1034883.2290399019</v>
      </c>
      <c r="AH208" s="1783">
        <v>1231096.5137598682</v>
      </c>
      <c r="AI208" s="1783">
        <v>1381577.2009841409</v>
      </c>
      <c r="AJ208" s="1783">
        <v>1259879.3125194702</v>
      </c>
      <c r="AK208" s="1783">
        <v>1299488.8223890718</v>
      </c>
      <c r="AL208" s="1783">
        <v>1319603.7788450643</v>
      </c>
      <c r="AM208" s="1783">
        <v>1276218.5547778066</v>
      </c>
      <c r="AN208" s="1783">
        <v>1451592.9467592016</v>
      </c>
      <c r="AO208" s="1783">
        <v>798048.87072870508</v>
      </c>
    </row>
    <row r="209" spans="2:46" ht="12.75" thickBot="1" x14ac:dyDescent="0.2">
      <c r="B209" s="447" t="s">
        <v>1272</v>
      </c>
      <c r="C209" s="434" t="s">
        <v>1233</v>
      </c>
      <c r="D209" s="411"/>
      <c r="E209" s="411"/>
      <c r="F209" s="411"/>
      <c r="G209" s="411"/>
      <c r="H209" s="1744" t="str">
        <f>B$169&amp;B209</f>
        <v>SM40</v>
      </c>
      <c r="I209" s="2348"/>
      <c r="J209" s="2348"/>
      <c r="K209" s="2348"/>
      <c r="L209" s="2348"/>
      <c r="M209" s="2348"/>
      <c r="N209" s="2348"/>
      <c r="O209" s="2348"/>
      <c r="P209" s="2348"/>
      <c r="Q209" s="2348"/>
      <c r="R209" s="2348"/>
      <c r="S209" s="2348"/>
      <c r="T209" s="1776"/>
      <c r="U209" s="1776"/>
      <c r="V209" s="1776"/>
      <c r="W209" s="1777"/>
      <c r="X209" s="1777"/>
      <c r="Y209" s="412"/>
      <c r="Z209" s="412"/>
      <c r="AA209" s="412"/>
      <c r="AB209" s="412"/>
      <c r="AC209" s="412"/>
      <c r="AD209" s="1784">
        <v>16632376.426320529</v>
      </c>
      <c r="AE209" s="1784">
        <v>16604074.669466181</v>
      </c>
      <c r="AF209" s="1784">
        <v>16963892.414847139</v>
      </c>
      <c r="AG209" s="1784">
        <v>16949472.141479794</v>
      </c>
      <c r="AH209" s="1784">
        <v>17515751.913550768</v>
      </c>
      <c r="AI209" s="1784">
        <v>17638754.210979145</v>
      </c>
      <c r="AJ209" s="1784">
        <v>17881395.423374616</v>
      </c>
      <c r="AK209" s="1784">
        <v>18066949.372769244</v>
      </c>
      <c r="AL209" s="1784">
        <v>17795889.60130316</v>
      </c>
      <c r="AM209" s="1784">
        <v>17207293.86171224</v>
      </c>
      <c r="AN209" s="1784">
        <v>17480154.621551663</v>
      </c>
      <c r="AO209" s="1784">
        <v>18402789.664964996</v>
      </c>
    </row>
    <row r="210" spans="2:46" x14ac:dyDescent="0.15">
      <c r="B210" s="447" t="s">
        <v>1273</v>
      </c>
      <c r="C210" s="401" t="s">
        <v>1705</v>
      </c>
      <c r="D210" s="413"/>
      <c r="E210" s="413"/>
      <c r="F210" s="413"/>
      <c r="G210" s="413"/>
      <c r="H210" s="1745" t="str">
        <f>B$169&amp;B210</f>
        <v>SM41</v>
      </c>
      <c r="I210" s="2349"/>
      <c r="J210" s="2349"/>
      <c r="K210" s="2349"/>
      <c r="L210" s="2349"/>
      <c r="M210" s="2349"/>
      <c r="N210" s="2349"/>
      <c r="O210" s="2349"/>
      <c r="P210" s="2349"/>
      <c r="Q210" s="2349"/>
      <c r="R210" s="2349"/>
      <c r="S210" s="2349"/>
      <c r="T210" s="1778"/>
      <c r="U210" s="1778"/>
      <c r="V210" s="1779"/>
      <c r="W210" s="1780"/>
      <c r="X210" s="1780"/>
      <c r="Y210" s="414"/>
      <c r="Z210" s="414"/>
      <c r="AA210" s="414"/>
      <c r="AB210" s="414"/>
      <c r="AC210" s="414"/>
      <c r="AD210" s="1785">
        <v>293143.00385793764</v>
      </c>
      <c r="AE210" s="1785">
        <v>300737.1718946452</v>
      </c>
      <c r="AF210" s="1785">
        <v>485537.74498861388</v>
      </c>
      <c r="AG210" s="1785">
        <v>470760.46317282662</v>
      </c>
      <c r="AH210" s="1785">
        <v>519481.23049382155</v>
      </c>
      <c r="AI210" s="1785">
        <v>481349.76118323149</v>
      </c>
      <c r="AJ210" s="1785">
        <v>484171.8513607069</v>
      </c>
      <c r="AK210" s="1785">
        <v>411776.69500837818</v>
      </c>
      <c r="AL210" s="1785">
        <v>512946.82422893791</v>
      </c>
      <c r="AM210" s="1785">
        <v>408131.63350507634</v>
      </c>
      <c r="AN210" s="1785">
        <v>708668.35717698932</v>
      </c>
      <c r="AO210" s="1785">
        <v>814542.96210514195</v>
      </c>
    </row>
    <row r="211" spans="2:46" x14ac:dyDescent="0.15">
      <c r="B211" s="447" t="s">
        <v>1275</v>
      </c>
      <c r="C211" s="401" t="s">
        <v>1706</v>
      </c>
      <c r="D211" s="382"/>
      <c r="E211" s="382"/>
      <c r="F211" s="382"/>
      <c r="G211" s="382"/>
      <c r="H211" s="1746" t="str">
        <f>B$169&amp;B211</f>
        <v>SM42</v>
      </c>
      <c r="I211" s="2139"/>
      <c r="J211" s="2139"/>
      <c r="K211" s="2139"/>
      <c r="L211" s="2139"/>
      <c r="M211" s="2139"/>
      <c r="N211" s="2139"/>
      <c r="O211" s="2139"/>
      <c r="P211" s="2139"/>
      <c r="Q211" s="2139"/>
      <c r="R211" s="2139"/>
      <c r="S211" s="2139"/>
      <c r="T211" s="1761"/>
      <c r="U211" s="1761"/>
      <c r="V211" s="1761"/>
      <c r="W211" s="1721"/>
      <c r="X211" s="1721"/>
      <c r="Y211" s="381"/>
      <c r="Z211" s="381"/>
      <c r="AA211" s="381"/>
      <c r="AB211" s="381"/>
      <c r="AC211" s="381"/>
      <c r="AD211" s="1727">
        <v>16925519.430178467</v>
      </c>
      <c r="AE211" s="1727">
        <v>16904811.841360826</v>
      </c>
      <c r="AF211" s="1727">
        <v>17449430.159835752</v>
      </c>
      <c r="AG211" s="1727">
        <v>17420232.604652621</v>
      </c>
      <c r="AH211" s="1727">
        <v>18035233.144044589</v>
      </c>
      <c r="AI211" s="1727">
        <v>18120103.972162377</v>
      </c>
      <c r="AJ211" s="1727">
        <v>18365567.274735324</v>
      </c>
      <c r="AK211" s="1727">
        <v>18478726.067777622</v>
      </c>
      <c r="AL211" s="1727">
        <v>18308836.425532099</v>
      </c>
      <c r="AM211" s="1727">
        <v>17615425.495217316</v>
      </c>
      <c r="AN211" s="1727">
        <v>18188822.978728652</v>
      </c>
      <c r="AO211" s="1727">
        <v>19217332.627070136</v>
      </c>
    </row>
    <row r="212" spans="2:46" x14ac:dyDescent="0.15">
      <c r="B212" s="406" t="s">
        <v>1091</v>
      </c>
      <c r="C212" s="1492" t="s">
        <v>31</v>
      </c>
      <c r="D212" s="450"/>
      <c r="E212" s="450"/>
      <c r="F212" s="450"/>
      <c r="G212" s="451"/>
      <c r="H212" s="1068"/>
      <c r="I212" s="1493"/>
      <c r="J212" s="1493"/>
      <c r="K212" s="1493"/>
      <c r="L212" s="1493"/>
      <c r="M212" s="1493"/>
      <c r="N212" s="1493"/>
      <c r="O212" s="1493"/>
      <c r="P212" s="1493"/>
      <c r="Q212" s="1493"/>
      <c r="R212" s="1493"/>
      <c r="S212" s="1493"/>
      <c r="T212" s="1493"/>
      <c r="U212" s="1493"/>
      <c r="V212" s="1493"/>
      <c r="W212" s="1493"/>
      <c r="X212" s="1493"/>
      <c r="Y212" s="1493"/>
      <c r="Z212" s="1493"/>
      <c r="AA212" s="1493"/>
      <c r="AB212" s="1493"/>
      <c r="AC212" s="1493"/>
      <c r="AD212" s="1781">
        <v>6438947.7978135804</v>
      </c>
      <c r="AE212" s="1781">
        <v>6478189.295952905</v>
      </c>
      <c r="AF212" s="1781">
        <v>6633768.6177930022</v>
      </c>
      <c r="AG212" s="1781">
        <v>6545902.8292181361</v>
      </c>
      <c r="AH212" s="1781">
        <v>6623131.1214577612</v>
      </c>
      <c r="AI212" s="1781">
        <v>6548558.0464599608</v>
      </c>
      <c r="AJ212" s="1781">
        <v>6649136.6754109999</v>
      </c>
      <c r="AK212" s="1781">
        <v>6668100.7067883015</v>
      </c>
      <c r="AL212" s="1781">
        <v>6628196.0113776904</v>
      </c>
      <c r="AM212" s="1781">
        <v>6260671.8175083436</v>
      </c>
      <c r="AN212" s="1781">
        <v>6470498.2996878643</v>
      </c>
      <c r="AO212" s="1781">
        <v>6863759.9110405901</v>
      </c>
    </row>
    <row r="213" spans="2:46" x14ac:dyDescent="0.15">
      <c r="C213" s="1492" t="s">
        <v>32</v>
      </c>
      <c r="D213" s="450"/>
      <c r="E213" s="450"/>
      <c r="F213" s="450"/>
      <c r="G213" s="451"/>
      <c r="H213" s="1494"/>
      <c r="I213" s="1494"/>
      <c r="J213" s="1494"/>
      <c r="K213" s="1494"/>
      <c r="L213" s="1494"/>
      <c r="M213" s="1494"/>
      <c r="N213" s="1494"/>
      <c r="O213" s="1494"/>
      <c r="P213" s="1494"/>
      <c r="Q213" s="1494"/>
      <c r="R213" s="1494"/>
      <c r="S213" s="1494"/>
      <c r="T213" s="1494"/>
      <c r="U213" s="1494"/>
      <c r="V213" s="1494"/>
      <c r="W213" s="1494"/>
      <c r="X213" s="1494"/>
      <c r="Y213" s="1493"/>
      <c r="Z213" s="1493"/>
      <c r="AA213" s="1493"/>
      <c r="AB213" s="1493"/>
      <c r="AC213" s="1493"/>
      <c r="AD213" s="1781">
        <v>1477929.7547805344</v>
      </c>
      <c r="AE213" s="1781">
        <v>1496793.5243917152</v>
      </c>
      <c r="AF213" s="1781">
        <v>1514777.7000246393</v>
      </c>
      <c r="AG213" s="1781">
        <v>1502442.8317507128</v>
      </c>
      <c r="AH213" s="1781">
        <v>1490341.7142014147</v>
      </c>
      <c r="AI213" s="1781">
        <v>1478463.5494413117</v>
      </c>
      <c r="AJ213" s="1781">
        <v>1466798.1260869226</v>
      </c>
      <c r="AK213" s="1781">
        <v>1458252.2916404691</v>
      </c>
      <c r="AL213" s="1781">
        <v>1443153.8220655271</v>
      </c>
      <c r="AM213" s="1781">
        <v>1462123.5067907989</v>
      </c>
      <c r="AN213" s="1781">
        <v>1480376.8237194801</v>
      </c>
      <c r="AO213" s="1781">
        <v>1496975.5252778735</v>
      </c>
    </row>
    <row r="214" spans="2:46" ht="12.75" thickBot="1" x14ac:dyDescent="0.2">
      <c r="B214" s="406"/>
      <c r="C214" s="380"/>
      <c r="Y214" s="1813"/>
      <c r="Z214" s="1813"/>
      <c r="AA214" s="1813"/>
      <c r="AB214" s="1813"/>
      <c r="AC214" s="1813"/>
      <c r="AD214" s="1535"/>
      <c r="AE214" s="1535"/>
      <c r="AF214" s="1535"/>
      <c r="AG214" s="1535"/>
      <c r="AH214" s="1535"/>
      <c r="AI214" s="1535"/>
      <c r="AJ214" s="1535"/>
      <c r="AK214" s="1535"/>
      <c r="AL214" s="1535"/>
      <c r="AM214" s="1535"/>
      <c r="AN214" s="1535"/>
      <c r="AO214" s="1535"/>
    </row>
    <row r="215" spans="2:46" ht="13.5" x14ac:dyDescent="0.15">
      <c r="B215" s="406" t="s">
        <v>1279</v>
      </c>
      <c r="C215" s="448" t="s">
        <v>1872</v>
      </c>
      <c r="D215" s="417"/>
      <c r="E215" s="417"/>
      <c r="F215" s="417"/>
      <c r="G215" s="417"/>
      <c r="H215" s="419"/>
      <c r="I215" s="419"/>
      <c r="J215" s="435"/>
      <c r="K215" s="432"/>
      <c r="L215" s="417"/>
      <c r="M215" s="310"/>
      <c r="N215" s="419"/>
      <c r="O215" s="304"/>
      <c r="P215" s="419"/>
      <c r="Q215" s="310"/>
      <c r="R215" s="310"/>
      <c r="S215" s="310"/>
      <c r="T215" s="310"/>
      <c r="U215" s="310"/>
      <c r="V215" s="310"/>
      <c r="W215" s="310"/>
      <c r="X215" s="310"/>
      <c r="Y215" s="1071"/>
      <c r="Z215" s="1071"/>
      <c r="AA215" s="1071"/>
      <c r="AB215" s="1071"/>
      <c r="AC215" s="1071"/>
      <c r="AD215" s="1071"/>
      <c r="AE215" s="1071"/>
      <c r="AF215" s="1071"/>
      <c r="AG215" s="1071"/>
      <c r="AH215" s="1071"/>
      <c r="AI215" s="1071"/>
      <c r="AJ215" s="1071"/>
      <c r="AK215" s="1071"/>
      <c r="AL215" s="1071"/>
      <c r="AM215" s="1071"/>
      <c r="AN215" s="1071"/>
      <c r="AO215" s="1071"/>
      <c r="AQ215" s="2587" t="s">
        <v>1959</v>
      </c>
      <c r="AR215" s="2588"/>
      <c r="AS215" s="2588"/>
      <c r="AT215" s="2589"/>
    </row>
    <row r="216" spans="2:46" x14ac:dyDescent="0.15">
      <c r="B216" s="447" t="s">
        <v>443</v>
      </c>
      <c r="C216" s="399" t="s">
        <v>1565</v>
      </c>
      <c r="D216" s="416"/>
      <c r="E216" s="416"/>
      <c r="F216" s="416"/>
      <c r="G216" s="416"/>
      <c r="H216" s="1686" t="str">
        <f>B$215&amp;B216</f>
        <v>SJ01</v>
      </c>
      <c r="I216" s="2340"/>
      <c r="J216" s="2340"/>
      <c r="K216" s="2340"/>
      <c r="L216" s="2340"/>
      <c r="M216" s="2340"/>
      <c r="N216" s="2340"/>
      <c r="O216" s="2340"/>
      <c r="P216" s="2340"/>
      <c r="Q216" s="2340"/>
      <c r="R216" s="2340"/>
      <c r="S216" s="2340"/>
      <c r="T216" s="1711"/>
      <c r="U216" s="1711"/>
      <c r="V216" s="1711"/>
      <c r="W216" s="1711"/>
      <c r="X216" s="1711"/>
      <c r="Y216" s="415"/>
      <c r="Z216" s="415"/>
      <c r="AA216" s="415"/>
      <c r="AB216" s="415"/>
      <c r="AC216" s="415"/>
      <c r="AD216" s="1791">
        <v>8207188.9803994549</v>
      </c>
      <c r="AE216" s="1791">
        <v>8340373.535305554</v>
      </c>
      <c r="AF216" s="1791">
        <v>8501597.5511316508</v>
      </c>
      <c r="AG216" s="1791">
        <v>8201012.1248981822</v>
      </c>
      <c r="AH216" s="1791">
        <v>8279978.8500669654</v>
      </c>
      <c r="AI216" s="1791">
        <v>8212209.9376331652</v>
      </c>
      <c r="AJ216" s="1791">
        <v>8255411.0477303518</v>
      </c>
      <c r="AK216" s="1791">
        <v>8205479.4851118494</v>
      </c>
      <c r="AL216" s="1791">
        <v>8111723.9521075152</v>
      </c>
      <c r="AM216" s="1791">
        <v>7796440.2885688022</v>
      </c>
      <c r="AN216" s="1791">
        <v>7912438.6506989645</v>
      </c>
      <c r="AO216" s="1791">
        <v>8059844.3056999072</v>
      </c>
      <c r="AQ216" s="2635" t="s">
        <v>1960</v>
      </c>
      <c r="AR216" s="2636"/>
      <c r="AS216" s="2636"/>
      <c r="AT216" s="2577"/>
    </row>
    <row r="217" spans="2:46" ht="12" customHeight="1" x14ac:dyDescent="0.15">
      <c r="B217" s="447" t="s">
        <v>445</v>
      </c>
      <c r="C217" s="401" t="s">
        <v>1566</v>
      </c>
      <c r="D217" s="308"/>
      <c r="E217" s="308"/>
      <c r="F217" s="308"/>
      <c r="G217" s="308"/>
      <c r="H217" s="1689" t="str">
        <f t="shared" ref="H217:H253" si="42">B$215&amp;B217</f>
        <v>SJ02</v>
      </c>
      <c r="I217" s="2334"/>
      <c r="J217" s="2334"/>
      <c r="K217" s="2334"/>
      <c r="L217" s="2334"/>
      <c r="M217" s="2334"/>
      <c r="N217" s="2334"/>
      <c r="O217" s="2334"/>
      <c r="P217" s="2334"/>
      <c r="Q217" s="2334"/>
      <c r="R217" s="2334"/>
      <c r="S217" s="2334"/>
      <c r="T217" s="1705"/>
      <c r="U217" s="1705"/>
      <c r="V217" s="1705"/>
      <c r="W217" s="1705"/>
      <c r="X217" s="1705"/>
      <c r="Y217" s="306"/>
      <c r="Z217" s="306"/>
      <c r="AA217" s="306"/>
      <c r="AB217" s="306"/>
      <c r="AC217" s="306"/>
      <c r="AD217" s="1695">
        <v>8052240.0344577758</v>
      </c>
      <c r="AE217" s="1695">
        <v>8175442.5276591107</v>
      </c>
      <c r="AF217" s="1695">
        <v>8337339.8667272916</v>
      </c>
      <c r="AG217" s="1695">
        <v>8052793.5100541431</v>
      </c>
      <c r="AH217" s="1695">
        <v>8119105.4616244417</v>
      </c>
      <c r="AI217" s="1695">
        <v>8045572.9657952441</v>
      </c>
      <c r="AJ217" s="1695">
        <v>8091551.8655315442</v>
      </c>
      <c r="AK217" s="1695">
        <v>8058316.9043591544</v>
      </c>
      <c r="AL217" s="1695">
        <v>7950484.4228900168</v>
      </c>
      <c r="AM217" s="1695">
        <v>7605825.7900680015</v>
      </c>
      <c r="AN217" s="1695">
        <v>7736849.8793532336</v>
      </c>
      <c r="AO217" s="1695">
        <v>7890409.9159893421</v>
      </c>
      <c r="AQ217" s="2590"/>
      <c r="AR217" s="2592" t="s">
        <v>1961</v>
      </c>
      <c r="AS217" s="2593"/>
      <c r="AT217" s="2594"/>
    </row>
    <row r="218" spans="2:46" ht="12" customHeight="1" x14ac:dyDescent="0.15">
      <c r="B218" s="447" t="s">
        <v>446</v>
      </c>
      <c r="C218" s="403" t="s">
        <v>1681</v>
      </c>
      <c r="D218" s="308"/>
      <c r="E218" s="308"/>
      <c r="F218" s="308"/>
      <c r="G218" s="308"/>
      <c r="H218" s="1689" t="str">
        <f t="shared" si="42"/>
        <v>SJ03</v>
      </c>
      <c r="I218" s="2334"/>
      <c r="J218" s="2334"/>
      <c r="K218" s="2334"/>
      <c r="L218" s="2334"/>
      <c r="M218" s="2334"/>
      <c r="N218" s="2334"/>
      <c r="O218" s="2334"/>
      <c r="P218" s="2334"/>
      <c r="Q218" s="2334"/>
      <c r="R218" s="2334"/>
      <c r="S218" s="2334"/>
      <c r="T218" s="1705"/>
      <c r="U218" s="1705"/>
      <c r="V218" s="1705"/>
      <c r="W218" s="1705"/>
      <c r="X218" s="1705"/>
      <c r="Y218" s="306"/>
      <c r="Z218" s="306"/>
      <c r="AA218" s="306"/>
      <c r="AB218" s="306"/>
      <c r="AC218" s="306"/>
      <c r="AD218" s="1695">
        <v>1236257.9399146768</v>
      </c>
      <c r="AE218" s="1695">
        <v>1264165.1366599246</v>
      </c>
      <c r="AF218" s="1695">
        <v>1283413.4433467763</v>
      </c>
      <c r="AG218" s="1695">
        <v>1252911.6555100312</v>
      </c>
      <c r="AH218" s="1695">
        <v>1280448.4676382495</v>
      </c>
      <c r="AI218" s="1695">
        <v>1265020.6227591054</v>
      </c>
      <c r="AJ218" s="1695">
        <v>1267113.5816408976</v>
      </c>
      <c r="AK218" s="1695">
        <v>1263883.3700649317</v>
      </c>
      <c r="AL218" s="1695">
        <v>1252588.7606695278</v>
      </c>
      <c r="AM218" s="1695">
        <v>1254546.3220717285</v>
      </c>
      <c r="AN218" s="1695">
        <v>1261665.3545866858</v>
      </c>
      <c r="AO218" s="1695">
        <v>1236621.5828040699</v>
      </c>
      <c r="AQ218" s="2590"/>
      <c r="AR218" s="2499"/>
      <c r="AS218" s="2595" t="s">
        <v>1995</v>
      </c>
      <c r="AT218" s="2596"/>
    </row>
    <row r="219" spans="2:46" x14ac:dyDescent="0.15">
      <c r="B219" s="447" t="s">
        <v>447</v>
      </c>
      <c r="C219" s="403" t="s">
        <v>1682</v>
      </c>
      <c r="D219" s="308"/>
      <c r="E219" s="308"/>
      <c r="F219" s="308"/>
      <c r="G219" s="308"/>
      <c r="H219" s="1689" t="str">
        <f t="shared" si="42"/>
        <v>SJ04</v>
      </c>
      <c r="I219" s="2334"/>
      <c r="J219" s="2334"/>
      <c r="K219" s="2334"/>
      <c r="L219" s="2334"/>
      <c r="M219" s="2334"/>
      <c r="N219" s="2334"/>
      <c r="O219" s="2334"/>
      <c r="P219" s="2334"/>
      <c r="Q219" s="2334"/>
      <c r="R219" s="2334"/>
      <c r="S219" s="2334"/>
      <c r="T219" s="1705"/>
      <c r="U219" s="1705"/>
      <c r="V219" s="1705"/>
      <c r="W219" s="1705"/>
      <c r="X219" s="1705"/>
      <c r="Y219" s="306"/>
      <c r="Z219" s="306"/>
      <c r="AA219" s="306"/>
      <c r="AB219" s="306"/>
      <c r="AC219" s="306"/>
      <c r="AD219" s="1695">
        <v>197871.14164297792</v>
      </c>
      <c r="AE219" s="1695">
        <v>196084.53991866208</v>
      </c>
      <c r="AF219" s="1695">
        <v>200568.85997745345</v>
      </c>
      <c r="AG219" s="1695">
        <v>183941.97795551919</v>
      </c>
      <c r="AH219" s="1695">
        <v>193926.138424579</v>
      </c>
      <c r="AI219" s="1695">
        <v>190837.82117473747</v>
      </c>
      <c r="AJ219" s="1695">
        <v>186787.13359466163</v>
      </c>
      <c r="AK219" s="1695">
        <v>176520.03882814184</v>
      </c>
      <c r="AL219" s="1695">
        <v>175058.89866687683</v>
      </c>
      <c r="AM219" s="1695">
        <v>173952.35110088086</v>
      </c>
      <c r="AN219" s="1695">
        <v>171137.60628507996</v>
      </c>
      <c r="AO219" s="1695">
        <v>166612.66801459951</v>
      </c>
      <c r="AQ219" s="2590"/>
      <c r="AR219" s="2499"/>
      <c r="AS219" s="2595" t="s">
        <v>1996</v>
      </c>
      <c r="AT219" s="2596"/>
    </row>
    <row r="220" spans="2:46" x14ac:dyDescent="0.15">
      <c r="B220" s="447" t="s">
        <v>448</v>
      </c>
      <c r="C220" s="403" t="s">
        <v>1683</v>
      </c>
      <c r="D220" s="308"/>
      <c r="E220" s="308"/>
      <c r="F220" s="308"/>
      <c r="G220" s="308"/>
      <c r="H220" s="1689" t="str">
        <f t="shared" si="42"/>
        <v>SJ05</v>
      </c>
      <c r="I220" s="2334"/>
      <c r="J220" s="2334"/>
      <c r="K220" s="2334"/>
      <c r="L220" s="2334"/>
      <c r="M220" s="2334"/>
      <c r="N220" s="2334"/>
      <c r="O220" s="2334"/>
      <c r="P220" s="2334"/>
      <c r="Q220" s="2334"/>
      <c r="R220" s="2334"/>
      <c r="S220" s="2334"/>
      <c r="T220" s="1705"/>
      <c r="U220" s="1705"/>
      <c r="V220" s="1705"/>
      <c r="W220" s="1705"/>
      <c r="X220" s="1705"/>
      <c r="Y220" s="306"/>
      <c r="Z220" s="306"/>
      <c r="AA220" s="306"/>
      <c r="AB220" s="306"/>
      <c r="AC220" s="306"/>
      <c r="AD220" s="1695">
        <v>272727.08316617954</v>
      </c>
      <c r="AE220" s="1695">
        <v>283906.63249652908</v>
      </c>
      <c r="AF220" s="1695">
        <v>317046.75680935686</v>
      </c>
      <c r="AG220" s="1695">
        <v>313375.67492555932</v>
      </c>
      <c r="AH220" s="1695">
        <v>305963.49850786006</v>
      </c>
      <c r="AI220" s="1695">
        <v>265556.20419940428</v>
      </c>
      <c r="AJ220" s="1695">
        <v>260257.905684778</v>
      </c>
      <c r="AK220" s="1695">
        <v>263027.99859507428</v>
      </c>
      <c r="AL220" s="1695">
        <v>247545.2631782642</v>
      </c>
      <c r="AM220" s="1695">
        <v>226223.98872379671</v>
      </c>
      <c r="AN220" s="1695">
        <v>231351.03039553412</v>
      </c>
      <c r="AO220" s="1695">
        <v>260192.36232769166</v>
      </c>
      <c r="AQ220" s="2590"/>
      <c r="AR220" s="2499"/>
      <c r="AS220" s="2595" t="s">
        <v>1997</v>
      </c>
      <c r="AT220" s="2596"/>
    </row>
    <row r="221" spans="2:46" x14ac:dyDescent="0.15">
      <c r="B221" s="447" t="s">
        <v>449</v>
      </c>
      <c r="C221" s="403" t="s">
        <v>1684</v>
      </c>
      <c r="D221" s="308"/>
      <c r="E221" s="308"/>
      <c r="F221" s="308"/>
      <c r="G221" s="308"/>
      <c r="H221" s="1689" t="str">
        <f t="shared" si="42"/>
        <v>SJ06</v>
      </c>
      <c r="I221" s="2334"/>
      <c r="J221" s="2334"/>
      <c r="K221" s="2334"/>
      <c r="L221" s="2334"/>
      <c r="M221" s="2334"/>
      <c r="N221" s="2334"/>
      <c r="O221" s="2334"/>
      <c r="P221" s="2334"/>
      <c r="Q221" s="2334"/>
      <c r="R221" s="2334"/>
      <c r="S221" s="2334"/>
      <c r="T221" s="1705"/>
      <c r="U221" s="1705"/>
      <c r="V221" s="1705"/>
      <c r="W221" s="1705"/>
      <c r="X221" s="1705"/>
      <c r="Y221" s="306"/>
      <c r="Z221" s="306"/>
      <c r="AA221" s="306"/>
      <c r="AB221" s="306"/>
      <c r="AC221" s="306"/>
      <c r="AD221" s="1695">
        <v>2076428.8539159638</v>
      </c>
      <c r="AE221" s="1695">
        <v>2110081.9235017705</v>
      </c>
      <c r="AF221" s="1695">
        <v>2126812.9410392721</v>
      </c>
      <c r="AG221" s="1695">
        <v>2096402.3637231858</v>
      </c>
      <c r="AH221" s="1695">
        <v>2080576.6773348828</v>
      </c>
      <c r="AI221" s="1695">
        <v>2091675.3011948506</v>
      </c>
      <c r="AJ221" s="1695">
        <v>2115698.7038933095</v>
      </c>
      <c r="AK221" s="1695">
        <v>2111372.8026790414</v>
      </c>
      <c r="AL221" s="1695">
        <v>2091320.2876809207</v>
      </c>
      <c r="AM221" s="1695">
        <v>2129849.1885645087</v>
      </c>
      <c r="AN221" s="1695">
        <v>2148029.6823883927</v>
      </c>
      <c r="AO221" s="1695">
        <v>2177495.937603794</v>
      </c>
      <c r="AQ221" s="2590"/>
      <c r="AR221" s="2499"/>
      <c r="AS221" s="2595" t="s">
        <v>1965</v>
      </c>
      <c r="AT221" s="2596"/>
    </row>
    <row r="222" spans="2:46" x14ac:dyDescent="0.15">
      <c r="B222" s="447" t="s">
        <v>450</v>
      </c>
      <c r="C222" s="403" t="s">
        <v>1685</v>
      </c>
      <c r="D222" s="308"/>
      <c r="E222" s="308"/>
      <c r="F222" s="308"/>
      <c r="G222" s="308"/>
      <c r="H222" s="1689" t="str">
        <f t="shared" si="42"/>
        <v>SJ07</v>
      </c>
      <c r="I222" s="2334"/>
      <c r="J222" s="2334"/>
      <c r="K222" s="2334"/>
      <c r="L222" s="2334"/>
      <c r="M222" s="2334"/>
      <c r="N222" s="2334"/>
      <c r="O222" s="2334"/>
      <c r="P222" s="2334"/>
      <c r="Q222" s="2334"/>
      <c r="R222" s="2334"/>
      <c r="S222" s="2334"/>
      <c r="T222" s="1705"/>
      <c r="U222" s="1705"/>
      <c r="V222" s="1705"/>
      <c r="W222" s="1705"/>
      <c r="X222" s="1705"/>
      <c r="Y222" s="306"/>
      <c r="Z222" s="306"/>
      <c r="AA222" s="306"/>
      <c r="AB222" s="306"/>
      <c r="AC222" s="306"/>
      <c r="AD222" s="1695">
        <v>270771.71044243686</v>
      </c>
      <c r="AE222" s="1695">
        <v>293289.525705248</v>
      </c>
      <c r="AF222" s="1695">
        <v>341976.6277971114</v>
      </c>
      <c r="AG222" s="1695">
        <v>318189.91830445436</v>
      </c>
      <c r="AH222" s="1695">
        <v>320647.95085940539</v>
      </c>
      <c r="AI222" s="1695">
        <v>316032.22614949284</v>
      </c>
      <c r="AJ222" s="1695">
        <v>321851.33164155117</v>
      </c>
      <c r="AK222" s="1695">
        <v>324957.07377795188</v>
      </c>
      <c r="AL222" s="1695">
        <v>313790.58921654715</v>
      </c>
      <c r="AM222" s="1695">
        <v>331082.39972255408</v>
      </c>
      <c r="AN222" s="1695">
        <v>352334.10764101835</v>
      </c>
      <c r="AO222" s="1695">
        <v>360346.75753869256</v>
      </c>
      <c r="AQ222" s="2590"/>
      <c r="AR222" s="2499"/>
      <c r="AS222" s="2578" t="s">
        <v>1998</v>
      </c>
      <c r="AT222" s="2579"/>
    </row>
    <row r="223" spans="2:46" x14ac:dyDescent="0.15">
      <c r="B223" s="447" t="s">
        <v>451</v>
      </c>
      <c r="C223" s="403" t="s">
        <v>1686</v>
      </c>
      <c r="D223" s="308"/>
      <c r="E223" s="308"/>
      <c r="F223" s="308"/>
      <c r="G223" s="308"/>
      <c r="H223" s="1689" t="str">
        <f t="shared" si="42"/>
        <v>SJ08</v>
      </c>
      <c r="I223" s="2334"/>
      <c r="J223" s="2334"/>
      <c r="K223" s="2334"/>
      <c r="L223" s="2334"/>
      <c r="M223" s="2334"/>
      <c r="N223" s="2334"/>
      <c r="O223" s="2334"/>
      <c r="P223" s="2334"/>
      <c r="Q223" s="2334"/>
      <c r="R223" s="2334"/>
      <c r="S223" s="2334"/>
      <c r="T223" s="1705"/>
      <c r="U223" s="1705"/>
      <c r="V223" s="1705"/>
      <c r="W223" s="1705"/>
      <c r="X223" s="1705"/>
      <c r="Y223" s="306"/>
      <c r="Z223" s="306"/>
      <c r="AA223" s="306"/>
      <c r="AB223" s="306"/>
      <c r="AC223" s="306"/>
      <c r="AD223" s="1695">
        <v>341625.24811705493</v>
      </c>
      <c r="AE223" s="1695">
        <v>334570.61263353168</v>
      </c>
      <c r="AF223" s="1695">
        <v>334391.84351944207</v>
      </c>
      <c r="AG223" s="1695">
        <v>328650.04091510351</v>
      </c>
      <c r="AH223" s="1695">
        <v>335472.68994344602</v>
      </c>
      <c r="AI223" s="1695">
        <v>325354.45433284284</v>
      </c>
      <c r="AJ223" s="1695">
        <v>332598.99278770946</v>
      </c>
      <c r="AK223" s="1695">
        <v>342717.05832649057</v>
      </c>
      <c r="AL223" s="1695">
        <v>350509.60304729943</v>
      </c>
      <c r="AM223" s="1695">
        <v>375525.95927680517</v>
      </c>
      <c r="AN223" s="1695">
        <v>385917.45141933853</v>
      </c>
      <c r="AO223" s="1695">
        <v>402702.5060033818</v>
      </c>
      <c r="AQ223" s="2590"/>
      <c r="AR223" s="2499"/>
      <c r="AS223" s="2595" t="s">
        <v>1999</v>
      </c>
      <c r="AT223" s="2596"/>
    </row>
    <row r="224" spans="2:46" x14ac:dyDescent="0.15">
      <c r="B224" s="447" t="s">
        <v>452</v>
      </c>
      <c r="C224" s="403" t="s">
        <v>1687</v>
      </c>
      <c r="D224" s="308"/>
      <c r="E224" s="308"/>
      <c r="F224" s="308"/>
      <c r="G224" s="308"/>
      <c r="H224" s="1689" t="str">
        <f t="shared" si="42"/>
        <v>SJ09</v>
      </c>
      <c r="I224" s="2334"/>
      <c r="J224" s="2334"/>
      <c r="K224" s="2334"/>
      <c r="L224" s="2334"/>
      <c r="M224" s="2334"/>
      <c r="N224" s="2334"/>
      <c r="O224" s="2334"/>
      <c r="P224" s="2334"/>
      <c r="Q224" s="2334"/>
      <c r="R224" s="2334"/>
      <c r="S224" s="2334"/>
      <c r="T224" s="1705"/>
      <c r="U224" s="1705"/>
      <c r="V224" s="1705"/>
      <c r="W224" s="1705"/>
      <c r="X224" s="1705"/>
      <c r="Y224" s="306"/>
      <c r="Z224" s="306"/>
      <c r="AA224" s="306"/>
      <c r="AB224" s="306"/>
      <c r="AC224" s="306"/>
      <c r="AD224" s="1695">
        <v>1005347.1193372598</v>
      </c>
      <c r="AE224" s="1695">
        <v>1041793.5848027784</v>
      </c>
      <c r="AF224" s="1695">
        <v>1046006.9249042345</v>
      </c>
      <c r="AG224" s="1695">
        <v>984599.45385321404</v>
      </c>
      <c r="AH224" s="1695">
        <v>972386.95825856645</v>
      </c>
      <c r="AI224" s="1695">
        <v>1012009.7056628158</v>
      </c>
      <c r="AJ224" s="1695">
        <v>1021889.1203217683</v>
      </c>
      <c r="AK224" s="1695">
        <v>1014166.6101077648</v>
      </c>
      <c r="AL224" s="1695">
        <v>973097.72446268762</v>
      </c>
      <c r="AM224" s="1695">
        <v>771214.93404676532</v>
      </c>
      <c r="AN224" s="1695">
        <v>736891.78159573581</v>
      </c>
      <c r="AO224" s="1695">
        <v>780563.57291282236</v>
      </c>
      <c r="AQ224" s="2590"/>
      <c r="AR224" s="2499"/>
      <c r="AS224" s="2595" t="s">
        <v>2000</v>
      </c>
      <c r="AT224" s="2596"/>
    </row>
    <row r="225" spans="2:46" x14ac:dyDescent="0.15">
      <c r="B225" s="447" t="s">
        <v>439</v>
      </c>
      <c r="C225" s="403" t="s">
        <v>1688</v>
      </c>
      <c r="D225" s="308"/>
      <c r="E225" s="308"/>
      <c r="F225" s="308"/>
      <c r="G225" s="308"/>
      <c r="H225" s="1689" t="str">
        <f t="shared" si="42"/>
        <v>SJ10</v>
      </c>
      <c r="I225" s="2334"/>
      <c r="J225" s="2334"/>
      <c r="K225" s="2334"/>
      <c r="L225" s="2334"/>
      <c r="M225" s="2334"/>
      <c r="N225" s="2334"/>
      <c r="O225" s="2334"/>
      <c r="P225" s="2334"/>
      <c r="Q225" s="2334"/>
      <c r="R225" s="2334"/>
      <c r="S225" s="2334"/>
      <c r="T225" s="1705"/>
      <c r="U225" s="1705"/>
      <c r="V225" s="1705"/>
      <c r="W225" s="1705"/>
      <c r="X225" s="1705"/>
      <c r="Y225" s="306"/>
      <c r="Z225" s="306"/>
      <c r="AA225" s="306"/>
      <c r="AB225" s="306"/>
      <c r="AC225" s="306"/>
      <c r="AD225" s="1695">
        <v>390585.34147256328</v>
      </c>
      <c r="AE225" s="1695">
        <v>385393.05763371504</v>
      </c>
      <c r="AF225" s="1695">
        <v>422137.28158752649</v>
      </c>
      <c r="AG225" s="1695">
        <v>420264.08279605123</v>
      </c>
      <c r="AH225" s="1695">
        <v>410299.78266289999</v>
      </c>
      <c r="AI225" s="1695">
        <v>420390.64659029449</v>
      </c>
      <c r="AJ225" s="1695">
        <v>435480.1834133651</v>
      </c>
      <c r="AK225" s="1695">
        <v>453548.45509877329</v>
      </c>
      <c r="AL225" s="1695">
        <v>455089.15291260503</v>
      </c>
      <c r="AM225" s="1695">
        <v>499584.17779415823</v>
      </c>
      <c r="AN225" s="1695">
        <v>524284.47981469578</v>
      </c>
      <c r="AO225" s="1695">
        <v>520420.31140318018</v>
      </c>
      <c r="AQ225" s="2590"/>
      <c r="AR225" s="2499"/>
      <c r="AS225" s="2595" t="s">
        <v>2001</v>
      </c>
      <c r="AT225" s="2596"/>
    </row>
    <row r="226" spans="2:46" x14ac:dyDescent="0.15">
      <c r="B226" s="447" t="s">
        <v>491</v>
      </c>
      <c r="C226" s="403" t="s">
        <v>1689</v>
      </c>
      <c r="D226" s="308"/>
      <c r="E226" s="308"/>
      <c r="F226" s="308"/>
      <c r="G226" s="308"/>
      <c r="H226" s="1689" t="str">
        <f t="shared" si="42"/>
        <v>SJ11</v>
      </c>
      <c r="I226" s="2334"/>
      <c r="J226" s="2334"/>
      <c r="K226" s="2334"/>
      <c r="L226" s="2334"/>
      <c r="M226" s="2334"/>
      <c r="N226" s="2334"/>
      <c r="O226" s="2334"/>
      <c r="P226" s="2334"/>
      <c r="Q226" s="2334"/>
      <c r="R226" s="2334"/>
      <c r="S226" s="2334"/>
      <c r="T226" s="1705"/>
      <c r="U226" s="1705"/>
      <c r="V226" s="1705"/>
      <c r="W226" s="1705"/>
      <c r="X226" s="1705"/>
      <c r="Y226" s="306"/>
      <c r="Z226" s="306"/>
      <c r="AA226" s="306"/>
      <c r="AB226" s="306"/>
      <c r="AC226" s="306"/>
      <c r="AD226" s="1695">
        <v>475548.90714900917</v>
      </c>
      <c r="AE226" s="1695">
        <v>489768.05795309239</v>
      </c>
      <c r="AF226" s="1695">
        <v>507404.91530439456</v>
      </c>
      <c r="AG226" s="1695">
        <v>508183.28562610492</v>
      </c>
      <c r="AH226" s="1695">
        <v>520297.18204171088</v>
      </c>
      <c r="AI226" s="1695">
        <v>493257.5099465294</v>
      </c>
      <c r="AJ226" s="1695">
        <v>489810.27769971703</v>
      </c>
      <c r="AK226" s="1695">
        <v>482307.56419521349</v>
      </c>
      <c r="AL226" s="1695">
        <v>464565.71426188783</v>
      </c>
      <c r="AM226" s="1695">
        <v>432374.51500423136</v>
      </c>
      <c r="AN226" s="1695">
        <v>454161.22256510041</v>
      </c>
      <c r="AO226" s="1695">
        <v>464801.07497337827</v>
      </c>
      <c r="AQ226" s="2590"/>
      <c r="AR226" s="2499"/>
      <c r="AS226" s="2595" t="s">
        <v>2002</v>
      </c>
      <c r="AT226" s="2596"/>
    </row>
    <row r="227" spans="2:46" x14ac:dyDescent="0.15">
      <c r="B227" s="447" t="s">
        <v>490</v>
      </c>
      <c r="C227" s="403" t="s">
        <v>1690</v>
      </c>
      <c r="D227" s="308"/>
      <c r="E227" s="308"/>
      <c r="F227" s="308"/>
      <c r="G227" s="308"/>
      <c r="H227" s="1689" t="str">
        <f t="shared" si="42"/>
        <v>SJ12</v>
      </c>
      <c r="I227" s="2334"/>
      <c r="J227" s="2334"/>
      <c r="K227" s="2334"/>
      <c r="L227" s="2334"/>
      <c r="M227" s="2334"/>
      <c r="N227" s="2334"/>
      <c r="O227" s="2334"/>
      <c r="P227" s="2334"/>
      <c r="Q227" s="2334"/>
      <c r="R227" s="2334"/>
      <c r="S227" s="2334"/>
      <c r="T227" s="1705"/>
      <c r="U227" s="1705"/>
      <c r="V227" s="1705"/>
      <c r="W227" s="1705"/>
      <c r="X227" s="1705"/>
      <c r="Y227" s="306"/>
      <c r="Z227" s="306"/>
      <c r="AA227" s="306"/>
      <c r="AB227" s="306"/>
      <c r="AC227" s="306"/>
      <c r="AD227" s="1695">
        <v>139898.23385780532</v>
      </c>
      <c r="AE227" s="1695">
        <v>133830.03890367097</v>
      </c>
      <c r="AF227" s="1695">
        <v>126027.57980653534</v>
      </c>
      <c r="AG227" s="1695">
        <v>119874.76741791276</v>
      </c>
      <c r="AH227" s="1695">
        <v>117367.52245569794</v>
      </c>
      <c r="AI227" s="1695">
        <v>112998.31423913508</v>
      </c>
      <c r="AJ227" s="1695">
        <v>106934.36138870013</v>
      </c>
      <c r="AK227" s="1695">
        <v>103120.09402066447</v>
      </c>
      <c r="AL227" s="1695">
        <v>97590.262009621758</v>
      </c>
      <c r="AM227" s="1695">
        <v>95310.438288452031</v>
      </c>
      <c r="AN227" s="1695">
        <v>95191.974223262921</v>
      </c>
      <c r="AO227" s="1695">
        <v>94964.26157328338</v>
      </c>
      <c r="AQ227" s="2590"/>
      <c r="AR227" s="2499"/>
      <c r="AS227" s="2595" t="s">
        <v>2003</v>
      </c>
      <c r="AT227" s="2596"/>
    </row>
    <row r="228" spans="2:46" x14ac:dyDescent="0.15">
      <c r="B228" s="447" t="s">
        <v>453</v>
      </c>
      <c r="C228" s="403" t="s">
        <v>1691</v>
      </c>
      <c r="D228" s="308"/>
      <c r="E228" s="308"/>
      <c r="F228" s="308"/>
      <c r="G228" s="308"/>
      <c r="H228" s="1689" t="str">
        <f t="shared" si="42"/>
        <v>SJ13</v>
      </c>
      <c r="I228" s="2334"/>
      <c r="J228" s="2334"/>
      <c r="K228" s="2334"/>
      <c r="L228" s="2334"/>
      <c r="M228" s="2334"/>
      <c r="N228" s="2334"/>
      <c r="O228" s="2334"/>
      <c r="P228" s="2334"/>
      <c r="Q228" s="2334"/>
      <c r="R228" s="2334"/>
      <c r="S228" s="2334"/>
      <c r="T228" s="1705"/>
      <c r="U228" s="1705"/>
      <c r="V228" s="1705"/>
      <c r="W228" s="1705"/>
      <c r="X228" s="1705"/>
      <c r="Y228" s="306"/>
      <c r="Z228" s="306"/>
      <c r="AA228" s="306"/>
      <c r="AB228" s="306"/>
      <c r="AC228" s="306"/>
      <c r="AD228" s="1695">
        <v>575464.61714916141</v>
      </c>
      <c r="AE228" s="1695">
        <v>575639.78701466019</v>
      </c>
      <c r="AF228" s="1695">
        <v>581808.9115932436</v>
      </c>
      <c r="AG228" s="1695">
        <v>565678.99160652561</v>
      </c>
      <c r="AH228" s="1695">
        <v>558421.71371224348</v>
      </c>
      <c r="AI228" s="1695">
        <v>551083.89180681168</v>
      </c>
      <c r="AJ228" s="1695">
        <v>533478.80477743631</v>
      </c>
      <c r="AK228" s="1695">
        <v>506441.25758477172</v>
      </c>
      <c r="AL228" s="1695">
        <v>474734.25500444003</v>
      </c>
      <c r="AM228" s="1695">
        <v>345580.83880726807</v>
      </c>
      <c r="AN228" s="1695">
        <v>326153.80912033422</v>
      </c>
      <c r="AO228" s="1695">
        <v>379808.20812475355</v>
      </c>
      <c r="AQ228" s="2590"/>
      <c r="AR228" s="2499"/>
      <c r="AS228" s="2595" t="s">
        <v>2004</v>
      </c>
      <c r="AT228" s="2596"/>
    </row>
    <row r="229" spans="2:46" x14ac:dyDescent="0.15">
      <c r="B229" s="447" t="s">
        <v>454</v>
      </c>
      <c r="C229" s="403" t="s">
        <v>1692</v>
      </c>
      <c r="D229" s="308"/>
      <c r="E229" s="308"/>
      <c r="F229" s="308"/>
      <c r="G229" s="308"/>
      <c r="H229" s="1689" t="str">
        <f t="shared" si="42"/>
        <v>SJ14</v>
      </c>
      <c r="I229" s="2334"/>
      <c r="J229" s="2334"/>
      <c r="K229" s="2334"/>
      <c r="L229" s="2334"/>
      <c r="M229" s="2334"/>
      <c r="N229" s="2334"/>
      <c r="O229" s="2334"/>
      <c r="P229" s="2334"/>
      <c r="Q229" s="2334"/>
      <c r="R229" s="2334"/>
      <c r="S229" s="2334"/>
      <c r="T229" s="1705"/>
      <c r="U229" s="1705"/>
      <c r="V229" s="1705"/>
      <c r="W229" s="1705"/>
      <c r="X229" s="1705"/>
      <c r="Y229" s="306"/>
      <c r="Z229" s="306"/>
      <c r="AA229" s="306"/>
      <c r="AB229" s="306"/>
      <c r="AC229" s="306"/>
      <c r="AD229" s="1695">
        <v>402498.42361467431</v>
      </c>
      <c r="AE229" s="1695">
        <v>425520.73229176016</v>
      </c>
      <c r="AF229" s="1695">
        <v>416743.42365186015</v>
      </c>
      <c r="AG229" s="1695">
        <v>384412.42399170611</v>
      </c>
      <c r="AH229" s="1695">
        <v>426464.50969496043</v>
      </c>
      <c r="AI229" s="1695">
        <v>414867.50708197529</v>
      </c>
      <c r="AJ229" s="1695">
        <v>419484.60248688119</v>
      </c>
      <c r="AK229" s="1695">
        <v>400830.33930028661</v>
      </c>
      <c r="AL229" s="1695">
        <v>431186.55243876431</v>
      </c>
      <c r="AM229" s="1695">
        <v>429221.90961968503</v>
      </c>
      <c r="AN229" s="1695">
        <v>468298.17440974718</v>
      </c>
      <c r="AO229" s="1695">
        <v>436693.32354672998</v>
      </c>
      <c r="AQ229" s="2590"/>
      <c r="AR229" s="2499"/>
      <c r="AS229" s="2595" t="s">
        <v>2005</v>
      </c>
      <c r="AT229" s="2596"/>
    </row>
    <row r="230" spans="2:46" x14ac:dyDescent="0.15">
      <c r="B230" s="447" t="s">
        <v>455</v>
      </c>
      <c r="C230" s="403" t="s">
        <v>1693</v>
      </c>
      <c r="D230" s="308"/>
      <c r="E230" s="308"/>
      <c r="F230" s="308"/>
      <c r="G230" s="308"/>
      <c r="H230" s="308"/>
      <c r="I230" s="2334"/>
      <c r="J230" s="2334"/>
      <c r="K230" s="2334"/>
      <c r="L230" s="2334"/>
      <c r="M230" s="2334"/>
      <c r="N230" s="2334"/>
      <c r="O230" s="2334"/>
      <c r="P230" s="2334"/>
      <c r="Q230" s="2334"/>
      <c r="R230" s="2334"/>
      <c r="S230" s="2334"/>
      <c r="T230" s="1689"/>
      <c r="U230" s="1689"/>
      <c r="V230" s="1689"/>
      <c r="W230" s="1689"/>
      <c r="X230" s="1689"/>
      <c r="Y230" s="306"/>
      <c r="Z230" s="306"/>
      <c r="AA230" s="306"/>
      <c r="AB230" s="306"/>
      <c r="AC230" s="306"/>
      <c r="AD230" s="1695">
        <v>667264.57881953404</v>
      </c>
      <c r="AE230" s="1695">
        <v>639637.80211539776</v>
      </c>
      <c r="AF230" s="1695">
        <v>632069.11027234129</v>
      </c>
      <c r="AG230" s="1695">
        <v>575285.55287403846</v>
      </c>
      <c r="AH230" s="1695">
        <v>596832.3700899384</v>
      </c>
      <c r="AI230" s="1695">
        <v>587255.60292073211</v>
      </c>
      <c r="AJ230" s="1695">
        <v>602084.36747905274</v>
      </c>
      <c r="AK230" s="1695">
        <v>619353.27889872959</v>
      </c>
      <c r="AL230" s="1695">
        <v>627718.35666000715</v>
      </c>
      <c r="AM230" s="1695">
        <v>561738.73829091375</v>
      </c>
      <c r="AN230" s="1695">
        <v>603695.8857636326</v>
      </c>
      <c r="AO230" s="1695">
        <v>629488.19578851387</v>
      </c>
      <c r="AQ230" s="2590"/>
      <c r="AR230" s="2500"/>
      <c r="AS230" s="2595" t="s">
        <v>2006</v>
      </c>
      <c r="AT230" s="2596"/>
    </row>
    <row r="231" spans="2:46" x14ac:dyDescent="0.15">
      <c r="B231" s="447" t="s">
        <v>456</v>
      </c>
      <c r="C231" s="408" t="s">
        <v>1567</v>
      </c>
      <c r="D231" s="881"/>
      <c r="E231" s="881"/>
      <c r="F231" s="881"/>
      <c r="G231" s="881"/>
      <c r="H231" s="1690" t="str">
        <f t="shared" si="42"/>
        <v>SJ16</v>
      </c>
      <c r="I231" s="2341"/>
      <c r="J231" s="2341"/>
      <c r="K231" s="2341"/>
      <c r="L231" s="2341"/>
      <c r="M231" s="2341"/>
      <c r="N231" s="2341"/>
      <c r="O231" s="2341"/>
      <c r="P231" s="2341"/>
      <c r="Q231" s="2341"/>
      <c r="R231" s="2341"/>
      <c r="S231" s="2341"/>
      <c r="T231" s="1706"/>
      <c r="U231" s="1706"/>
      <c r="V231" s="1706"/>
      <c r="W231" s="1706"/>
      <c r="X231" s="1706"/>
      <c r="Y231" s="309"/>
      <c r="Z231" s="309"/>
      <c r="AA231" s="309"/>
      <c r="AB231" s="309"/>
      <c r="AC231" s="309"/>
      <c r="AD231" s="1696">
        <v>154909.29180726412</v>
      </c>
      <c r="AE231" s="1696">
        <v>164794.66207729056</v>
      </c>
      <c r="AF231" s="1696">
        <v>164144.34084421367</v>
      </c>
      <c r="AG231" s="1696">
        <v>148157.66834813941</v>
      </c>
      <c r="AH231" s="1696">
        <v>160873.38844252465</v>
      </c>
      <c r="AI231" s="1696">
        <v>166660.47502725673</v>
      </c>
      <c r="AJ231" s="1696">
        <v>163861.83228374072</v>
      </c>
      <c r="AK231" s="1696">
        <v>147102.11944457973</v>
      </c>
      <c r="AL231" s="1696">
        <v>161265.27474868251</v>
      </c>
      <c r="AM231" s="1696">
        <v>191144.93456938409</v>
      </c>
      <c r="AN231" s="1696">
        <v>175761.26652787032</v>
      </c>
      <c r="AO231" s="1696">
        <v>169454.74868248485</v>
      </c>
      <c r="AQ231" s="2591"/>
      <c r="AR231" s="2597" t="s">
        <v>1977</v>
      </c>
      <c r="AS231" s="2598"/>
      <c r="AT231" s="2599"/>
    </row>
    <row r="232" spans="2:46" ht="12" customHeight="1" x14ac:dyDescent="0.15">
      <c r="B232" s="447" t="s">
        <v>457</v>
      </c>
      <c r="C232" s="1579" t="s">
        <v>1694</v>
      </c>
      <c r="D232" s="1307"/>
      <c r="E232" s="1307"/>
      <c r="F232" s="1307"/>
      <c r="G232" s="1307"/>
      <c r="H232" s="1747" t="str">
        <f t="shared" si="42"/>
        <v>SJ17</v>
      </c>
      <c r="I232" s="2179"/>
      <c r="J232" s="2179"/>
      <c r="K232" s="2179"/>
      <c r="L232" s="2179"/>
      <c r="M232" s="2179"/>
      <c r="N232" s="2179"/>
      <c r="O232" s="2179"/>
      <c r="P232" s="2179"/>
      <c r="Q232" s="2179"/>
      <c r="R232" s="2179"/>
      <c r="S232" s="2179"/>
      <c r="T232" s="1789"/>
      <c r="U232" s="1789"/>
      <c r="V232" s="1789"/>
      <c r="W232" s="1789"/>
      <c r="X232" s="1789"/>
      <c r="Y232" s="1060"/>
      <c r="Z232" s="1060"/>
      <c r="AA232" s="1060"/>
      <c r="AB232" s="1060"/>
      <c r="AC232" s="1060"/>
      <c r="AD232" s="1792">
        <v>1976299.7958177489</v>
      </c>
      <c r="AE232" s="1792">
        <v>1990279.1081156798</v>
      </c>
      <c r="AF232" s="1792">
        <v>2001180.7063708524</v>
      </c>
      <c r="AG232" s="1792">
        <v>2009867.646418527</v>
      </c>
      <c r="AH232" s="1792">
        <v>2057771.8884131466</v>
      </c>
      <c r="AI232" s="1792">
        <v>2073428.3983564973</v>
      </c>
      <c r="AJ232" s="1792">
        <v>2061145.710085335</v>
      </c>
      <c r="AK232" s="1792">
        <v>2089389.0935015448</v>
      </c>
      <c r="AL232" s="1792">
        <v>2107365.4667972168</v>
      </c>
      <c r="AM232" s="1792">
        <v>2619905.6533620656</v>
      </c>
      <c r="AN232" s="1792">
        <v>2257534.6763460608</v>
      </c>
      <c r="AO232" s="1792">
        <v>2251906.5317724296</v>
      </c>
      <c r="AQ232" s="2600" t="s">
        <v>2007</v>
      </c>
      <c r="AR232" s="2601"/>
      <c r="AS232" s="2601"/>
      <c r="AT232" s="2602"/>
    </row>
    <row r="233" spans="2:46" x14ac:dyDescent="0.15">
      <c r="B233" s="447" t="s">
        <v>458</v>
      </c>
      <c r="C233" s="2332" t="s">
        <v>1228</v>
      </c>
      <c r="D233" s="2333"/>
      <c r="E233" s="2333"/>
      <c r="F233" s="2333"/>
      <c r="G233" s="2333"/>
      <c r="H233" s="2334" t="str">
        <f t="shared" si="42"/>
        <v>SJ18</v>
      </c>
      <c r="I233" s="2334"/>
      <c r="J233" s="2334"/>
      <c r="K233" s="2334"/>
      <c r="L233" s="2334"/>
      <c r="M233" s="2334"/>
      <c r="N233" s="2334"/>
      <c r="O233" s="2334"/>
      <c r="P233" s="2334"/>
      <c r="Q233" s="2334"/>
      <c r="R233" s="2334"/>
      <c r="S233" s="2334"/>
      <c r="T233" s="2334"/>
      <c r="U233" s="2334"/>
      <c r="V233" s="2334"/>
      <c r="W233" s="2334"/>
      <c r="X233" s="2334"/>
      <c r="Y233" s="2333"/>
      <c r="Z233" s="2333"/>
      <c r="AA233" s="2333"/>
      <c r="AB233" s="2333"/>
      <c r="AC233" s="2333"/>
      <c r="AD233" s="2333"/>
      <c r="AE233" s="2333"/>
      <c r="AF233" s="2333"/>
      <c r="AG233" s="2333"/>
      <c r="AH233" s="2333"/>
      <c r="AI233" s="2333"/>
      <c r="AJ233" s="2333"/>
      <c r="AK233" s="2333"/>
      <c r="AL233" s="2333"/>
      <c r="AM233" s="2333"/>
      <c r="AN233" s="2333"/>
      <c r="AO233" s="2333"/>
      <c r="AQ233" s="2607" t="s">
        <v>1979</v>
      </c>
      <c r="AR233" s="2608"/>
      <c r="AS233" s="2608"/>
      <c r="AT233" s="2609"/>
    </row>
    <row r="234" spans="2:46" ht="12" customHeight="1" x14ac:dyDescent="0.15">
      <c r="B234" s="447" t="s">
        <v>459</v>
      </c>
      <c r="C234" s="2332" t="s">
        <v>1229</v>
      </c>
      <c r="D234" s="2333"/>
      <c r="E234" s="2333"/>
      <c r="F234" s="2333"/>
      <c r="G234" s="2333"/>
      <c r="H234" s="2334" t="str">
        <f t="shared" si="42"/>
        <v>SJ19</v>
      </c>
      <c r="I234" s="2334"/>
      <c r="J234" s="2334"/>
      <c r="K234" s="2334"/>
      <c r="L234" s="2334"/>
      <c r="M234" s="2334"/>
      <c r="N234" s="2334"/>
      <c r="O234" s="2334"/>
      <c r="P234" s="2334"/>
      <c r="Q234" s="2334"/>
      <c r="R234" s="2334"/>
      <c r="S234" s="2334"/>
      <c r="T234" s="2334"/>
      <c r="U234" s="2334"/>
      <c r="V234" s="2334"/>
      <c r="W234" s="2334"/>
      <c r="X234" s="2334"/>
      <c r="Y234" s="2333"/>
      <c r="Z234" s="2333"/>
      <c r="AA234" s="2333"/>
      <c r="AB234" s="2333"/>
      <c r="AC234" s="2333"/>
      <c r="AD234" s="2333"/>
      <c r="AE234" s="2333"/>
      <c r="AF234" s="2333"/>
      <c r="AG234" s="2333"/>
      <c r="AH234" s="2333"/>
      <c r="AI234" s="2333"/>
      <c r="AJ234" s="2333"/>
      <c r="AK234" s="2333"/>
      <c r="AL234" s="2333"/>
      <c r="AM234" s="2333"/>
      <c r="AN234" s="2333"/>
      <c r="AO234" s="2333"/>
      <c r="AQ234" s="2603"/>
      <c r="AR234" s="2610" t="s">
        <v>1980</v>
      </c>
      <c r="AS234" s="2611"/>
      <c r="AT234" s="2612"/>
    </row>
    <row r="235" spans="2:46" ht="12" customHeight="1" x14ac:dyDescent="0.15">
      <c r="B235" s="447" t="s">
        <v>460</v>
      </c>
      <c r="C235" s="2332" t="s">
        <v>1230</v>
      </c>
      <c r="D235" s="2333"/>
      <c r="E235" s="2333"/>
      <c r="F235" s="2333"/>
      <c r="G235" s="2333"/>
      <c r="H235" s="2334" t="str">
        <f t="shared" si="42"/>
        <v>SJ20</v>
      </c>
      <c r="I235" s="2334"/>
      <c r="J235" s="2334"/>
      <c r="K235" s="2334"/>
      <c r="L235" s="2334"/>
      <c r="M235" s="2334"/>
      <c r="N235" s="2334"/>
      <c r="O235" s="2334"/>
      <c r="P235" s="2334"/>
      <c r="Q235" s="2334"/>
      <c r="R235" s="2334"/>
      <c r="S235" s="2334"/>
      <c r="T235" s="2334"/>
      <c r="U235" s="2334"/>
      <c r="V235" s="2334"/>
      <c r="W235" s="2334"/>
      <c r="X235" s="2334"/>
      <c r="Y235" s="2333"/>
      <c r="Z235" s="2333"/>
      <c r="AA235" s="2333"/>
      <c r="AB235" s="2333"/>
      <c r="AC235" s="2333"/>
      <c r="AD235" s="2333"/>
      <c r="AE235" s="2333"/>
      <c r="AF235" s="2333"/>
      <c r="AG235" s="2333"/>
      <c r="AH235" s="2333"/>
      <c r="AI235" s="2333"/>
      <c r="AJ235" s="2333"/>
      <c r="AK235" s="2333"/>
      <c r="AL235" s="2333"/>
      <c r="AM235" s="2333"/>
      <c r="AN235" s="2333"/>
      <c r="AO235" s="2333"/>
      <c r="AQ235" s="2603"/>
      <c r="AR235" s="2574"/>
      <c r="AS235" s="2576" t="s">
        <v>1981</v>
      </c>
      <c r="AT235" s="2577"/>
    </row>
    <row r="236" spans="2:46" x14ac:dyDescent="0.15">
      <c r="B236" s="447" t="s">
        <v>461</v>
      </c>
      <c r="C236" s="2335" t="s">
        <v>553</v>
      </c>
      <c r="D236" s="2333"/>
      <c r="E236" s="2333"/>
      <c r="F236" s="2333"/>
      <c r="G236" s="2333"/>
      <c r="H236" s="2334" t="str">
        <f t="shared" si="42"/>
        <v>SJ21</v>
      </c>
      <c r="I236" s="2334"/>
      <c r="J236" s="2334"/>
      <c r="K236" s="2334"/>
      <c r="L236" s="2334"/>
      <c r="M236" s="2334"/>
      <c r="N236" s="2334"/>
      <c r="O236" s="2334"/>
      <c r="P236" s="2334"/>
      <c r="Q236" s="2334"/>
      <c r="R236" s="2334"/>
      <c r="S236" s="2334"/>
      <c r="T236" s="2334"/>
      <c r="U236" s="2334"/>
      <c r="V236" s="2334"/>
      <c r="W236" s="2334"/>
      <c r="X236" s="2334"/>
      <c r="Y236" s="2333"/>
      <c r="Z236" s="2333"/>
      <c r="AA236" s="2333"/>
      <c r="AB236" s="2333"/>
      <c r="AC236" s="2333"/>
      <c r="AD236" s="2333"/>
      <c r="AE236" s="2333"/>
      <c r="AF236" s="2333"/>
      <c r="AG236" s="2333"/>
      <c r="AH236" s="2333"/>
      <c r="AI236" s="2333"/>
      <c r="AJ236" s="2333"/>
      <c r="AK236" s="2333"/>
      <c r="AL236" s="2333"/>
      <c r="AM236" s="2333"/>
      <c r="AN236" s="2333"/>
      <c r="AO236" s="2333"/>
      <c r="AQ236" s="2603"/>
      <c r="AR236" s="2574"/>
      <c r="AS236" s="2580"/>
      <c r="AT236" s="2497" t="s">
        <v>1982</v>
      </c>
    </row>
    <row r="237" spans="2:46" x14ac:dyDescent="0.15">
      <c r="B237" s="447" t="s">
        <v>462</v>
      </c>
      <c r="C237" s="2332" t="s">
        <v>1283</v>
      </c>
      <c r="D237" s="2333"/>
      <c r="E237" s="2333"/>
      <c r="F237" s="2333"/>
      <c r="G237" s="2333"/>
      <c r="H237" s="2334" t="str">
        <f t="shared" si="42"/>
        <v>SJ22</v>
      </c>
      <c r="I237" s="2334"/>
      <c r="J237" s="2334"/>
      <c r="K237" s="2334"/>
      <c r="L237" s="2334"/>
      <c r="M237" s="2334"/>
      <c r="N237" s="2334"/>
      <c r="O237" s="2334"/>
      <c r="P237" s="2334"/>
      <c r="Q237" s="2334"/>
      <c r="R237" s="2334"/>
      <c r="S237" s="2334"/>
      <c r="T237" s="2334"/>
      <c r="U237" s="2334"/>
      <c r="V237" s="2334"/>
      <c r="W237" s="2334"/>
      <c r="X237" s="2334"/>
      <c r="Y237" s="2333"/>
      <c r="Z237" s="2333"/>
      <c r="AA237" s="2333"/>
      <c r="AB237" s="2333"/>
      <c r="AC237" s="2333"/>
      <c r="AD237" s="2333"/>
      <c r="AE237" s="2333"/>
      <c r="AF237" s="2333"/>
      <c r="AG237" s="2333"/>
      <c r="AH237" s="2333"/>
      <c r="AI237" s="2333"/>
      <c r="AJ237" s="2333"/>
      <c r="AK237" s="2333"/>
      <c r="AL237" s="2333"/>
      <c r="AM237" s="2333"/>
      <c r="AN237" s="2333"/>
      <c r="AO237" s="2333"/>
      <c r="AQ237" s="2603"/>
      <c r="AR237" s="2574"/>
      <c r="AS237" s="2581"/>
      <c r="AT237" s="2501" t="s">
        <v>1983</v>
      </c>
    </row>
    <row r="238" spans="2:46" x14ac:dyDescent="0.15">
      <c r="B238" s="447" t="s">
        <v>464</v>
      </c>
      <c r="C238" s="2332" t="s">
        <v>1282</v>
      </c>
      <c r="D238" s="2336"/>
      <c r="E238" s="2336"/>
      <c r="F238" s="2336"/>
      <c r="G238" s="2336"/>
      <c r="H238" s="2169" t="str">
        <f t="shared" si="42"/>
        <v>SJ23</v>
      </c>
      <c r="I238" s="2169"/>
      <c r="J238" s="2169"/>
      <c r="K238" s="2169"/>
      <c r="L238" s="2169"/>
      <c r="M238" s="2169"/>
      <c r="N238" s="2169"/>
      <c r="O238" s="2169"/>
      <c r="P238" s="2169"/>
      <c r="Q238" s="2169"/>
      <c r="R238" s="2169"/>
      <c r="S238" s="2169"/>
      <c r="T238" s="2169"/>
      <c r="U238" s="2169"/>
      <c r="V238" s="2169"/>
      <c r="W238" s="2169"/>
      <c r="X238" s="2169"/>
      <c r="Y238" s="2336"/>
      <c r="Z238" s="2336"/>
      <c r="AA238" s="2336"/>
      <c r="AB238" s="2336"/>
      <c r="AC238" s="2336"/>
      <c r="AD238" s="2336"/>
      <c r="AE238" s="2336"/>
      <c r="AF238" s="2336"/>
      <c r="AG238" s="2336"/>
      <c r="AH238" s="2336"/>
      <c r="AI238" s="2336"/>
      <c r="AJ238" s="2336"/>
      <c r="AK238" s="2336"/>
      <c r="AL238" s="2336"/>
      <c r="AM238" s="2336"/>
      <c r="AN238" s="2336"/>
      <c r="AO238" s="2336"/>
      <c r="AQ238" s="2603"/>
      <c r="AR238" s="2574"/>
      <c r="AS238" s="2582" t="s">
        <v>1984</v>
      </c>
      <c r="AT238" s="2583"/>
    </row>
    <row r="239" spans="2:46" x14ac:dyDescent="0.15">
      <c r="B239" s="447" t="s">
        <v>1256</v>
      </c>
      <c r="C239" s="2337" t="s">
        <v>1281</v>
      </c>
      <c r="D239" s="2338"/>
      <c r="E239" s="2338"/>
      <c r="F239" s="2338"/>
      <c r="G239" s="2338"/>
      <c r="H239" s="2339" t="str">
        <f t="shared" si="42"/>
        <v>SJ24</v>
      </c>
      <c r="I239" s="2339"/>
      <c r="J239" s="2339"/>
      <c r="K239" s="2339"/>
      <c r="L239" s="2339"/>
      <c r="M239" s="2339"/>
      <c r="N239" s="2339"/>
      <c r="O239" s="2339"/>
      <c r="P239" s="2339"/>
      <c r="Q239" s="2339"/>
      <c r="R239" s="2339"/>
      <c r="S239" s="2339"/>
      <c r="T239" s="2339"/>
      <c r="U239" s="2339"/>
      <c r="V239" s="2339"/>
      <c r="W239" s="2339"/>
      <c r="X239" s="2339"/>
      <c r="Y239" s="2338"/>
      <c r="Z239" s="2338"/>
      <c r="AA239" s="2338"/>
      <c r="AB239" s="2338"/>
      <c r="AC239" s="2338"/>
      <c r="AD239" s="2338"/>
      <c r="AE239" s="2338"/>
      <c r="AF239" s="2338"/>
      <c r="AG239" s="2338"/>
      <c r="AH239" s="2338"/>
      <c r="AI239" s="2338"/>
      <c r="AJ239" s="2338"/>
      <c r="AK239" s="2338"/>
      <c r="AL239" s="2338"/>
      <c r="AM239" s="2338"/>
      <c r="AN239" s="2338"/>
      <c r="AO239" s="2338"/>
      <c r="AQ239" s="2603"/>
      <c r="AR239" s="2574"/>
      <c r="AS239" s="2616"/>
      <c r="AT239" s="2502" t="s">
        <v>1982</v>
      </c>
    </row>
    <row r="240" spans="2:46" x14ac:dyDescent="0.15">
      <c r="B240" s="447" t="s">
        <v>1257</v>
      </c>
      <c r="C240" s="401" t="s">
        <v>1695</v>
      </c>
      <c r="D240" s="383"/>
      <c r="E240" s="383"/>
      <c r="F240" s="383"/>
      <c r="G240" s="383"/>
      <c r="H240" s="1737" t="str">
        <f t="shared" si="42"/>
        <v>SJ25</v>
      </c>
      <c r="I240" s="2169"/>
      <c r="J240" s="2169"/>
      <c r="K240" s="2169"/>
      <c r="L240" s="2169"/>
      <c r="M240" s="2169"/>
      <c r="N240" s="2169"/>
      <c r="O240" s="2169"/>
      <c r="P240" s="2169"/>
      <c r="Q240" s="2169"/>
      <c r="R240" s="2169"/>
      <c r="S240" s="2169"/>
      <c r="T240" s="1760"/>
      <c r="U240" s="1760"/>
      <c r="V240" s="1760"/>
      <c r="W240" s="1760"/>
      <c r="X240" s="1760"/>
      <c r="Y240" s="383"/>
      <c r="Z240" s="383"/>
      <c r="AA240" s="383"/>
      <c r="AB240" s="383"/>
      <c r="AC240" s="383"/>
      <c r="AD240" s="1793">
        <v>3972235.0375126307</v>
      </c>
      <c r="AE240" s="1793">
        <v>3944618.9547983636</v>
      </c>
      <c r="AF240" s="1793">
        <v>4296943.7148163822</v>
      </c>
      <c r="AG240" s="1793">
        <v>4164514.4109923067</v>
      </c>
      <c r="AH240" s="1793">
        <v>4307230.1840502322</v>
      </c>
      <c r="AI240" s="1793">
        <v>4190533.5380068524</v>
      </c>
      <c r="AJ240" s="1793">
        <v>4524711.9418096319</v>
      </c>
      <c r="AK240" s="1793">
        <v>4403954.4657687703</v>
      </c>
      <c r="AL240" s="1793">
        <v>4469355.8413783405</v>
      </c>
      <c r="AM240" s="1793">
        <v>4055678.6204140568</v>
      </c>
      <c r="AN240" s="1793">
        <v>4025552.4195117042</v>
      </c>
      <c r="AO240" s="1793">
        <v>4492201.3339320272</v>
      </c>
      <c r="AQ240" s="2603"/>
      <c r="AR240" s="2574"/>
      <c r="AS240" s="2616"/>
      <c r="AT240" s="2497" t="s">
        <v>1983</v>
      </c>
    </row>
    <row r="241" spans="2:46" x14ac:dyDescent="0.15">
      <c r="B241" s="447" t="s">
        <v>1258</v>
      </c>
      <c r="C241" s="401" t="s">
        <v>1696</v>
      </c>
      <c r="D241" s="383"/>
      <c r="E241" s="383"/>
      <c r="F241" s="383"/>
      <c r="G241" s="383"/>
      <c r="H241" s="1737" t="str">
        <f t="shared" si="42"/>
        <v>SJ26</v>
      </c>
      <c r="I241" s="2169"/>
      <c r="J241" s="2169"/>
      <c r="K241" s="2169"/>
      <c r="L241" s="2169"/>
      <c r="M241" s="2169"/>
      <c r="N241" s="2169"/>
      <c r="O241" s="2169"/>
      <c r="P241" s="2169"/>
      <c r="Q241" s="2169"/>
      <c r="R241" s="2169"/>
      <c r="S241" s="2169"/>
      <c r="T241" s="1760"/>
      <c r="U241" s="1760"/>
      <c r="V241" s="1760"/>
      <c r="W241" s="1760"/>
      <c r="X241" s="1760"/>
      <c r="Y241" s="383"/>
      <c r="Z241" s="383"/>
      <c r="AA241" s="383"/>
      <c r="AB241" s="383"/>
      <c r="AC241" s="383"/>
      <c r="AD241" s="1793">
        <v>3912344.5017348053</v>
      </c>
      <c r="AE241" s="1793">
        <v>3923467.7625031397</v>
      </c>
      <c r="AF241" s="1793">
        <v>4264017.8914010422</v>
      </c>
      <c r="AG241" s="1793">
        <v>4212966.5114921844</v>
      </c>
      <c r="AH241" s="1793">
        <v>4194833.3615030702</v>
      </c>
      <c r="AI241" s="1793">
        <v>4238232.25159718</v>
      </c>
      <c r="AJ241" s="1793">
        <v>4464839.1913059559</v>
      </c>
      <c r="AK241" s="1793">
        <v>4307253.6224019397</v>
      </c>
      <c r="AL241" s="1793">
        <v>4365301.8848040178</v>
      </c>
      <c r="AM241" s="1793">
        <v>4192714.2299900549</v>
      </c>
      <c r="AN241" s="1793">
        <v>4157207.486516316</v>
      </c>
      <c r="AO241" s="1793">
        <v>4252144.9547069566</v>
      </c>
      <c r="AQ241" s="2603"/>
      <c r="AR241" s="2575"/>
      <c r="AS241" s="2617"/>
      <c r="AT241" s="2503" t="s">
        <v>1985</v>
      </c>
    </row>
    <row r="242" spans="2:46" x14ac:dyDescent="0.15">
      <c r="B242" s="447" t="s">
        <v>1259</v>
      </c>
      <c r="C242" s="401" t="s">
        <v>1697</v>
      </c>
      <c r="D242" s="383"/>
      <c r="E242" s="383"/>
      <c r="F242" s="383"/>
      <c r="G242" s="383"/>
      <c r="H242" s="1737" t="str">
        <f t="shared" si="42"/>
        <v>SJ27</v>
      </c>
      <c r="I242" s="2169"/>
      <c r="J242" s="2169"/>
      <c r="K242" s="2169"/>
      <c r="L242" s="2169"/>
      <c r="M242" s="2169"/>
      <c r="N242" s="2169"/>
      <c r="O242" s="2169"/>
      <c r="P242" s="2169"/>
      <c r="Q242" s="2169"/>
      <c r="R242" s="2169"/>
      <c r="S242" s="2169"/>
      <c r="T242" s="1760"/>
      <c r="U242" s="1760"/>
      <c r="V242" s="1760"/>
      <c r="W242" s="1760"/>
      <c r="X242" s="1760"/>
      <c r="Y242" s="383"/>
      <c r="Z242" s="383"/>
      <c r="AA242" s="383"/>
      <c r="AB242" s="383"/>
      <c r="AC242" s="383"/>
      <c r="AD242" s="1793">
        <v>3386684.6571148806</v>
      </c>
      <c r="AE242" s="1793">
        <v>3410758.0141495704</v>
      </c>
      <c r="AF242" s="1793">
        <v>3670055.9878677027</v>
      </c>
      <c r="AG242" s="1793">
        <v>3684978.9130656468</v>
      </c>
      <c r="AH242" s="1793">
        <v>3685774.1747583938</v>
      </c>
      <c r="AI242" s="1793">
        <v>3726521.6285847547</v>
      </c>
      <c r="AJ242" s="1793">
        <v>3938590.6819726536</v>
      </c>
      <c r="AK242" s="1793">
        <v>3770541.8666625819</v>
      </c>
      <c r="AL242" s="1793">
        <v>3760306.8633400761</v>
      </c>
      <c r="AM242" s="1793">
        <v>3525623.2123150933</v>
      </c>
      <c r="AN242" s="1793">
        <v>3561731.7332775216</v>
      </c>
      <c r="AO242" s="1793">
        <v>3691975.5989796771</v>
      </c>
      <c r="AQ242" s="2603"/>
      <c r="AR242" s="2618" t="s">
        <v>2008</v>
      </c>
      <c r="AS242" s="2619"/>
      <c r="AT242" s="2620"/>
    </row>
    <row r="243" spans="2:46" x14ac:dyDescent="0.15">
      <c r="B243" s="447" t="s">
        <v>1260</v>
      </c>
      <c r="C243" s="401" t="s">
        <v>1698</v>
      </c>
      <c r="D243" s="383"/>
      <c r="E243" s="383"/>
      <c r="F243" s="383"/>
      <c r="G243" s="383"/>
      <c r="H243" s="1737" t="str">
        <f t="shared" si="42"/>
        <v>SJ28</v>
      </c>
      <c r="I243" s="2169"/>
      <c r="J243" s="2169"/>
      <c r="K243" s="2169"/>
      <c r="L243" s="2169"/>
      <c r="M243" s="2169"/>
      <c r="N243" s="2169"/>
      <c r="O243" s="2169"/>
      <c r="P243" s="2169"/>
      <c r="Q243" s="2169"/>
      <c r="R243" s="2169"/>
      <c r="S243" s="2169"/>
      <c r="T243" s="1760"/>
      <c r="U243" s="1760"/>
      <c r="V243" s="1760"/>
      <c r="W243" s="1760"/>
      <c r="X243" s="1760"/>
      <c r="Y243" s="383"/>
      <c r="Z243" s="383"/>
      <c r="AA243" s="383"/>
      <c r="AB243" s="383"/>
      <c r="AC243" s="383"/>
      <c r="AD243" s="1793">
        <v>614151.10169759765</v>
      </c>
      <c r="AE243" s="1793">
        <v>632797.47263463039</v>
      </c>
      <c r="AF243" s="1793">
        <v>704145.47922458779</v>
      </c>
      <c r="AG243" s="1793">
        <v>607379.30987581902</v>
      </c>
      <c r="AH243" s="1793">
        <v>599603.79932220967</v>
      </c>
      <c r="AI243" s="1793">
        <v>618929.29982562491</v>
      </c>
      <c r="AJ243" s="1793">
        <v>576833.36466012639</v>
      </c>
      <c r="AK243" s="1793">
        <v>551066.0619651638</v>
      </c>
      <c r="AL243" s="1793">
        <v>566731.51745165361</v>
      </c>
      <c r="AM243" s="1793">
        <v>534357.00988467527</v>
      </c>
      <c r="AN243" s="1793">
        <v>521045.19295651763</v>
      </c>
      <c r="AO243" s="1793">
        <v>481504.94297592284</v>
      </c>
      <c r="AQ243" s="2603"/>
      <c r="AR243" s="2613"/>
      <c r="AS243" s="2594" t="s">
        <v>1987</v>
      </c>
      <c r="AT243" s="2615"/>
    </row>
    <row r="244" spans="2:46" x14ac:dyDescent="0.15">
      <c r="B244" s="447" t="s">
        <v>1261</v>
      </c>
      <c r="C244" s="401" t="s">
        <v>1699</v>
      </c>
      <c r="D244" s="383"/>
      <c r="E244" s="383"/>
      <c r="F244" s="383"/>
      <c r="G244" s="383"/>
      <c r="H244" s="1737" t="str">
        <f t="shared" si="42"/>
        <v>SJ29</v>
      </c>
      <c r="I244" s="2169"/>
      <c r="J244" s="2169"/>
      <c r="K244" s="2169"/>
      <c r="L244" s="2169"/>
      <c r="M244" s="2169"/>
      <c r="N244" s="2169"/>
      <c r="O244" s="2169"/>
      <c r="P244" s="2169"/>
      <c r="Q244" s="2169"/>
      <c r="R244" s="2169"/>
      <c r="S244" s="2169"/>
      <c r="T244" s="1760"/>
      <c r="U244" s="1760"/>
      <c r="V244" s="1760"/>
      <c r="W244" s="1760"/>
      <c r="X244" s="1760"/>
      <c r="Y244" s="383"/>
      <c r="Z244" s="383"/>
      <c r="AA244" s="383"/>
      <c r="AB244" s="383"/>
      <c r="AC244" s="383"/>
      <c r="AD244" s="1793">
        <v>2773106.1262762067</v>
      </c>
      <c r="AE244" s="1793">
        <v>2778989.8469861262</v>
      </c>
      <c r="AF244" s="1793">
        <v>2967804.6667362945</v>
      </c>
      <c r="AG244" s="1793">
        <v>3077575.7693682108</v>
      </c>
      <c r="AH244" s="1793">
        <v>3086170.3754361845</v>
      </c>
      <c r="AI244" s="1793">
        <v>3107592.3287591306</v>
      </c>
      <c r="AJ244" s="1793">
        <v>3362303.458516337</v>
      </c>
      <c r="AK244" s="1793">
        <v>3220018.3052252182</v>
      </c>
      <c r="AL244" s="1793">
        <v>3193707.7713191411</v>
      </c>
      <c r="AM244" s="1793">
        <v>2991280.7302411594</v>
      </c>
      <c r="AN244" s="1793">
        <v>3041577.9542310834</v>
      </c>
      <c r="AO244" s="1793">
        <v>3217061.3597177048</v>
      </c>
      <c r="AQ244" s="2604"/>
      <c r="AR244" s="2614"/>
      <c r="AS244" s="2605" t="s">
        <v>1988</v>
      </c>
      <c r="AT244" s="2606"/>
    </row>
    <row r="245" spans="2:46" x14ac:dyDescent="0.15">
      <c r="B245" s="447" t="s">
        <v>1262</v>
      </c>
      <c r="C245" s="401" t="s">
        <v>1700</v>
      </c>
      <c r="D245" s="383"/>
      <c r="E245" s="383"/>
      <c r="F245" s="383"/>
      <c r="G245" s="383"/>
      <c r="H245" s="1737" t="str">
        <f t="shared" si="42"/>
        <v>SJ30</v>
      </c>
      <c r="I245" s="2169"/>
      <c r="J245" s="2169"/>
      <c r="K245" s="2169"/>
      <c r="L245" s="2169"/>
      <c r="M245" s="2169"/>
      <c r="N245" s="2169"/>
      <c r="O245" s="2169"/>
      <c r="P245" s="2169"/>
      <c r="Q245" s="2169"/>
      <c r="R245" s="2169"/>
      <c r="S245" s="2169"/>
      <c r="T245" s="1760"/>
      <c r="U245" s="1760"/>
      <c r="V245" s="1760"/>
      <c r="W245" s="1760"/>
      <c r="X245" s="1760"/>
      <c r="Y245" s="383"/>
      <c r="Z245" s="383"/>
      <c r="AA245" s="383"/>
      <c r="AB245" s="383"/>
      <c r="AC245" s="383"/>
      <c r="AD245" s="1793">
        <v>526321.07956483006</v>
      </c>
      <c r="AE245" s="1793">
        <v>512976.61322797154</v>
      </c>
      <c r="AF245" s="1793">
        <v>595189.14824644441</v>
      </c>
      <c r="AG245" s="1793">
        <v>527979.84875385975</v>
      </c>
      <c r="AH245" s="1793">
        <v>509059.18674467609</v>
      </c>
      <c r="AI245" s="1793">
        <v>511708.00258535502</v>
      </c>
      <c r="AJ245" s="1793">
        <v>526288.98157549114</v>
      </c>
      <c r="AK245" s="1793">
        <v>536476.78112647077</v>
      </c>
      <c r="AL245" s="1793">
        <v>603730.91302759585</v>
      </c>
      <c r="AM245" s="1793">
        <v>663527.1859873652</v>
      </c>
      <c r="AN245" s="1793">
        <v>594164.2935921076</v>
      </c>
      <c r="AO245" s="1793">
        <v>560443.4475430809</v>
      </c>
      <c r="AQ245" s="2571" t="s">
        <v>2009</v>
      </c>
      <c r="AR245" s="2572"/>
      <c r="AS245" s="2572"/>
      <c r="AT245" s="2573"/>
    </row>
    <row r="246" spans="2:46" ht="12.75" thickBot="1" x14ac:dyDescent="0.2">
      <c r="B246" s="447" t="s">
        <v>1263</v>
      </c>
      <c r="C246" s="401" t="s">
        <v>1698</v>
      </c>
      <c r="D246" s="383"/>
      <c r="E246" s="383"/>
      <c r="F246" s="383"/>
      <c r="G246" s="383"/>
      <c r="H246" s="1737" t="str">
        <f t="shared" si="42"/>
        <v>SJ31</v>
      </c>
      <c r="I246" s="2169"/>
      <c r="J246" s="2169"/>
      <c r="K246" s="2169"/>
      <c r="L246" s="2169"/>
      <c r="M246" s="2169"/>
      <c r="N246" s="2169"/>
      <c r="O246" s="2169"/>
      <c r="P246" s="2169"/>
      <c r="Q246" s="2169"/>
      <c r="R246" s="2169"/>
      <c r="S246" s="2169"/>
      <c r="T246" s="1760"/>
      <c r="U246" s="1760"/>
      <c r="V246" s="1760"/>
      <c r="W246" s="1760"/>
      <c r="X246" s="1760"/>
      <c r="Y246" s="383"/>
      <c r="Z246" s="383"/>
      <c r="AA246" s="383"/>
      <c r="AB246" s="383"/>
      <c r="AC246" s="383"/>
      <c r="AD246" s="1793">
        <v>7526.3424414631845</v>
      </c>
      <c r="AE246" s="1793">
        <v>8381.4791649082963</v>
      </c>
      <c r="AF246" s="1793">
        <v>10261.304603669088</v>
      </c>
      <c r="AG246" s="1793">
        <v>11263.989656322992</v>
      </c>
      <c r="AH246" s="1793">
        <v>10818.01703406814</v>
      </c>
      <c r="AI246" s="1793">
        <v>8387.8239500837517</v>
      </c>
      <c r="AJ246" s="1793">
        <v>9363.0737812911721</v>
      </c>
      <c r="AK246" s="1793">
        <v>8405.2669902912621</v>
      </c>
      <c r="AL246" s="1793">
        <v>7979.5302886140171</v>
      </c>
      <c r="AM246" s="1793">
        <v>7942.6833964646466</v>
      </c>
      <c r="AN246" s="1793">
        <v>6920.4404140414044</v>
      </c>
      <c r="AO246" s="1793">
        <v>6369.753820033955</v>
      </c>
      <c r="AQ246" s="2584" t="s">
        <v>1992</v>
      </c>
      <c r="AR246" s="2585"/>
      <c r="AS246" s="2585"/>
      <c r="AT246" s="2586"/>
    </row>
    <row r="247" spans="2:46" ht="12.75" customHeight="1" x14ac:dyDescent="0.15">
      <c r="B247" s="447" t="s">
        <v>1264</v>
      </c>
      <c r="C247" s="401" t="s">
        <v>1699</v>
      </c>
      <c r="D247" s="383"/>
      <c r="E247" s="383"/>
      <c r="F247" s="383"/>
      <c r="G247" s="383"/>
      <c r="H247" s="1737" t="str">
        <f t="shared" si="42"/>
        <v>SJ32</v>
      </c>
      <c r="I247" s="2169"/>
      <c r="J247" s="2169"/>
      <c r="K247" s="2169"/>
      <c r="L247" s="2169"/>
      <c r="M247" s="2169"/>
      <c r="N247" s="2169"/>
      <c r="O247" s="2169"/>
      <c r="P247" s="2169"/>
      <c r="Q247" s="2169"/>
      <c r="R247" s="2169"/>
      <c r="S247" s="2169"/>
      <c r="T247" s="1760"/>
      <c r="U247" s="1760"/>
      <c r="V247" s="1760"/>
      <c r="W247" s="1760"/>
      <c r="X247" s="1760"/>
      <c r="Y247" s="383"/>
      <c r="Z247" s="383"/>
      <c r="AA247" s="383"/>
      <c r="AB247" s="383"/>
      <c r="AC247" s="383"/>
      <c r="AD247" s="1793">
        <v>59442.846097488393</v>
      </c>
      <c r="AE247" s="1793">
        <v>75677.62046436836</v>
      </c>
      <c r="AF247" s="1793">
        <v>58223.809617792715</v>
      </c>
      <c r="AG247" s="1793">
        <v>51955.603225293024</v>
      </c>
      <c r="AH247" s="1793">
        <v>58190.121375436982</v>
      </c>
      <c r="AI247" s="1793">
        <v>59398.273050264863</v>
      </c>
      <c r="AJ247" s="1793">
        <v>64375.347539510556</v>
      </c>
      <c r="AK247" s="1793">
        <v>60470.458604437925</v>
      </c>
      <c r="AL247" s="1793">
        <v>62807.976443821703</v>
      </c>
      <c r="AM247" s="1793">
        <v>75392.948560627745</v>
      </c>
      <c r="AN247" s="1793">
        <v>70318.410827929765</v>
      </c>
      <c r="AO247" s="1793">
        <v>65919.34491787244</v>
      </c>
    </row>
    <row r="248" spans="2:46" x14ac:dyDescent="0.15">
      <c r="B248" s="447" t="s">
        <v>1265</v>
      </c>
      <c r="C248" s="401" t="s">
        <v>1701</v>
      </c>
      <c r="D248" s="383"/>
      <c r="E248" s="383"/>
      <c r="F248" s="383"/>
      <c r="G248" s="383"/>
      <c r="H248" s="1737" t="str">
        <f t="shared" si="42"/>
        <v>SJ33</v>
      </c>
      <c r="I248" s="2169"/>
      <c r="J248" s="2169"/>
      <c r="K248" s="2169"/>
      <c r="L248" s="2169"/>
      <c r="M248" s="2169"/>
      <c r="N248" s="2169"/>
      <c r="O248" s="2169"/>
      <c r="P248" s="2169"/>
      <c r="Q248" s="2169"/>
      <c r="R248" s="2169"/>
      <c r="S248" s="2169"/>
      <c r="T248" s="1760"/>
      <c r="U248" s="1760"/>
      <c r="V248" s="1760"/>
      <c r="W248" s="1760"/>
      <c r="X248" s="1760"/>
      <c r="Y248" s="383"/>
      <c r="Z248" s="383"/>
      <c r="AA248" s="383"/>
      <c r="AB248" s="383"/>
      <c r="AC248" s="383"/>
      <c r="AD248" s="1793">
        <v>459245.45241105458</v>
      </c>
      <c r="AE248" s="1793">
        <v>428358.27630765375</v>
      </c>
      <c r="AF248" s="1793">
        <v>526713.94965577812</v>
      </c>
      <c r="AG248" s="1793">
        <v>464751.69262750784</v>
      </c>
      <c r="AH248" s="1793">
        <v>440051.04833517096</v>
      </c>
      <c r="AI248" s="1793">
        <v>443921.90558500646</v>
      </c>
      <c r="AJ248" s="1793">
        <v>452564.49036427034</v>
      </c>
      <c r="AK248" s="1793">
        <v>467579.62547496334</v>
      </c>
      <c r="AL248" s="1793">
        <v>532873.47519338469</v>
      </c>
      <c r="AM248" s="1793">
        <v>580221.19119700533</v>
      </c>
      <c r="AN248" s="1793">
        <v>517014.07627072767</v>
      </c>
      <c r="AO248" s="1793">
        <v>488232.800993565</v>
      </c>
    </row>
    <row r="249" spans="2:46" x14ac:dyDescent="0.15">
      <c r="B249" s="447" t="s">
        <v>1266</v>
      </c>
      <c r="C249" s="401" t="s">
        <v>1702</v>
      </c>
      <c r="D249" s="383"/>
      <c r="E249" s="383"/>
      <c r="F249" s="383"/>
      <c r="G249" s="383"/>
      <c r="H249" s="1737" t="str">
        <f t="shared" si="42"/>
        <v>SJ34</v>
      </c>
      <c r="I249" s="2169"/>
      <c r="J249" s="2169"/>
      <c r="K249" s="2169"/>
      <c r="L249" s="2169"/>
      <c r="M249" s="2169"/>
      <c r="N249" s="2169"/>
      <c r="O249" s="2169"/>
      <c r="P249" s="2169"/>
      <c r="Q249" s="2169"/>
      <c r="R249" s="2169"/>
      <c r="S249" s="2169"/>
      <c r="T249" s="1760"/>
      <c r="U249" s="1760"/>
      <c r="V249" s="1760"/>
      <c r="W249" s="1760"/>
      <c r="X249" s="1760"/>
      <c r="Y249" s="383"/>
      <c r="Z249" s="383"/>
      <c r="AA249" s="383"/>
      <c r="AB249" s="383"/>
      <c r="AC249" s="383"/>
      <c r="AD249" s="1793">
        <v>64770.250968749358</v>
      </c>
      <c r="AE249" s="1793">
        <v>22661.041708223216</v>
      </c>
      <c r="AF249" s="1793">
        <v>35470.738573277005</v>
      </c>
      <c r="AG249" s="1793">
        <v>-47552.316954822039</v>
      </c>
      <c r="AH249" s="1793">
        <v>112396.82254716243</v>
      </c>
      <c r="AI249" s="1793">
        <v>-49036.449599739062</v>
      </c>
      <c r="AJ249" s="1793">
        <v>59345.411656996643</v>
      </c>
      <c r="AK249" s="1793">
        <v>94946.381827160702</v>
      </c>
      <c r="AL249" s="1793">
        <v>102153.06630732966</v>
      </c>
      <c r="AM249" s="1793">
        <v>-145412.10923663291</v>
      </c>
      <c r="AN249" s="1793">
        <v>-139595.2971287753</v>
      </c>
      <c r="AO249" s="1793">
        <v>231215.22756999946</v>
      </c>
    </row>
    <row r="250" spans="2:46" x14ac:dyDescent="0.15">
      <c r="B250" s="447" t="s">
        <v>1267</v>
      </c>
      <c r="C250" s="401" t="s">
        <v>1703</v>
      </c>
      <c r="D250" s="383"/>
      <c r="E250" s="383"/>
      <c r="F250" s="383"/>
      <c r="G250" s="383"/>
      <c r="H250" s="1737" t="str">
        <f t="shared" si="42"/>
        <v>SJ35</v>
      </c>
      <c r="I250" s="2169"/>
      <c r="J250" s="2169"/>
      <c r="K250" s="2169"/>
      <c r="L250" s="2169"/>
      <c r="M250" s="2169"/>
      <c r="N250" s="2169"/>
      <c r="O250" s="2169"/>
      <c r="P250" s="2169"/>
      <c r="Q250" s="2169"/>
      <c r="R250" s="2169"/>
      <c r="S250" s="2169"/>
      <c r="T250" s="1760"/>
      <c r="U250" s="1760"/>
      <c r="V250" s="1760"/>
      <c r="W250" s="1760"/>
      <c r="X250" s="1760"/>
      <c r="Y250" s="383"/>
      <c r="Z250" s="383"/>
      <c r="AA250" s="383"/>
      <c r="AB250" s="383"/>
      <c r="AC250" s="383"/>
      <c r="AD250" s="1793">
        <v>61570.487864282615</v>
      </c>
      <c r="AE250" s="1793">
        <v>16551.133783756355</v>
      </c>
      <c r="AF250" s="1793">
        <v>10192.058547710203</v>
      </c>
      <c r="AG250" s="1793">
        <v>-62365.654383342015</v>
      </c>
      <c r="AH250" s="1793">
        <v>121833.16222279772</v>
      </c>
      <c r="AI250" s="1793">
        <v>-23198.928570851382</v>
      </c>
      <c r="AJ250" s="1793">
        <v>46406.193217533117</v>
      </c>
      <c r="AK250" s="1793">
        <v>110447.54091042232</v>
      </c>
      <c r="AL250" s="1793">
        <v>65948.291435794919</v>
      </c>
      <c r="AM250" s="1793">
        <v>-86320.01023790297</v>
      </c>
      <c r="AN250" s="1793">
        <v>-129659.18712127258</v>
      </c>
      <c r="AO250" s="1793">
        <v>186356.54462089803</v>
      </c>
    </row>
    <row r="251" spans="2:46" x14ac:dyDescent="0.15">
      <c r="B251" s="447" t="s">
        <v>1268</v>
      </c>
      <c r="C251" s="401" t="s">
        <v>1704</v>
      </c>
      <c r="D251" s="383"/>
      <c r="E251" s="383"/>
      <c r="F251" s="383"/>
      <c r="G251" s="383"/>
      <c r="H251" s="1737" t="str">
        <f t="shared" si="42"/>
        <v>SJ36</v>
      </c>
      <c r="I251" s="2169"/>
      <c r="J251" s="2169"/>
      <c r="K251" s="2169"/>
      <c r="L251" s="2169"/>
      <c r="M251" s="2169"/>
      <c r="N251" s="2169"/>
      <c r="O251" s="2169"/>
      <c r="P251" s="2169"/>
      <c r="Q251" s="2169"/>
      <c r="R251" s="2169"/>
      <c r="S251" s="2169"/>
      <c r="T251" s="1760"/>
      <c r="U251" s="1760"/>
      <c r="V251" s="1760"/>
      <c r="W251" s="1760"/>
      <c r="X251" s="1760"/>
      <c r="Y251" s="1809"/>
      <c r="Z251" s="1809"/>
      <c r="AA251" s="1809"/>
      <c r="AB251" s="1809"/>
      <c r="AC251" s="1809"/>
      <c r="AD251" s="1794">
        <v>-3246.3452075720129</v>
      </c>
      <c r="AE251" s="1794">
        <v>2979.758017540094</v>
      </c>
      <c r="AF251" s="1794">
        <v>17125.149062183191</v>
      </c>
      <c r="AG251" s="1794">
        <v>12871.98959799375</v>
      </c>
      <c r="AH251" s="1794">
        <v>-9436.3396756353031</v>
      </c>
      <c r="AI251" s="1794">
        <v>-27135.756309015884</v>
      </c>
      <c r="AJ251" s="1794">
        <v>14299.028681026477</v>
      </c>
      <c r="AK251" s="1794">
        <v>-10471.046313772034</v>
      </c>
      <c r="AL251" s="1794">
        <v>32722.610255187374</v>
      </c>
      <c r="AM251" s="1794">
        <v>-53203.544185220286</v>
      </c>
      <c r="AN251" s="1794">
        <v>-5274.6703040823731</v>
      </c>
      <c r="AO251" s="1794">
        <v>31253.066112629767</v>
      </c>
    </row>
    <row r="252" spans="2:46" x14ac:dyDescent="0.15">
      <c r="B252" s="447" t="s">
        <v>1269</v>
      </c>
      <c r="C252" s="1305" t="s">
        <v>699</v>
      </c>
      <c r="D252" s="1306"/>
      <c r="E252" s="1306"/>
      <c r="F252" s="1306"/>
      <c r="G252" s="1306"/>
      <c r="H252" s="1737" t="str">
        <f t="shared" si="42"/>
        <v>SJ37</v>
      </c>
      <c r="I252" s="2178"/>
      <c r="J252" s="2178"/>
      <c r="K252" s="2178"/>
      <c r="L252" s="2178"/>
      <c r="M252" s="2178"/>
      <c r="N252" s="2178"/>
      <c r="O252" s="2178"/>
      <c r="P252" s="2178"/>
      <c r="Q252" s="2178"/>
      <c r="R252" s="2178"/>
      <c r="S252" s="2178"/>
      <c r="T252" s="1790"/>
      <c r="U252" s="1790"/>
      <c r="V252" s="1790"/>
      <c r="W252" s="1723"/>
      <c r="X252" s="1723"/>
      <c r="Y252" s="1307"/>
      <c r="Z252" s="1307"/>
      <c r="AA252" s="1307"/>
      <c r="AB252" s="1307"/>
      <c r="AC252" s="1307"/>
      <c r="AD252" s="1795">
        <v>3094937.9088199087</v>
      </c>
      <c r="AE252" s="1795">
        <v>2945472.9251901829</v>
      </c>
      <c r="AF252" s="1795">
        <v>2732898.7573871594</v>
      </c>
      <c r="AG252" s="1795">
        <v>2834585.8518292876</v>
      </c>
      <c r="AH252" s="1795">
        <v>2874052.5081907418</v>
      </c>
      <c r="AI252" s="1795">
        <v>3213619.5093733082</v>
      </c>
      <c r="AJ252" s="1795">
        <v>3172286.1657974357</v>
      </c>
      <c r="AK252" s="1795">
        <v>3548567.247675525</v>
      </c>
      <c r="AL252" s="1795">
        <v>3246958.8343480481</v>
      </c>
      <c r="AM252" s="1795">
        <v>2703614.6355301281</v>
      </c>
      <c r="AN252" s="1795">
        <v>3413526.1567240027</v>
      </c>
      <c r="AO252" s="1795">
        <v>3518703.9016018379</v>
      </c>
    </row>
    <row r="253" spans="2:46" ht="12.75" thickBot="1" x14ac:dyDescent="0.2">
      <c r="B253" s="447" t="s">
        <v>1270</v>
      </c>
      <c r="C253" s="433" t="s">
        <v>1233</v>
      </c>
      <c r="D253" s="409"/>
      <c r="E253" s="409"/>
      <c r="F253" s="409"/>
      <c r="G253" s="409"/>
      <c r="H253" s="1737" t="str">
        <f t="shared" si="42"/>
        <v>SJ38</v>
      </c>
      <c r="I253" s="2342"/>
      <c r="J253" s="2342"/>
      <c r="K253" s="2342"/>
      <c r="L253" s="2342"/>
      <c r="M253" s="2342"/>
      <c r="N253" s="2342"/>
      <c r="O253" s="2342"/>
      <c r="P253" s="2342"/>
      <c r="Q253" s="2342"/>
      <c r="R253" s="2342"/>
      <c r="S253" s="2342"/>
      <c r="T253" s="1774"/>
      <c r="U253" s="1774"/>
      <c r="V253" s="1774"/>
      <c r="W253" s="1775"/>
      <c r="X253" s="1775"/>
      <c r="Y253" s="410"/>
      <c r="Z253" s="410"/>
      <c r="AA253" s="410"/>
      <c r="AB253" s="410"/>
      <c r="AC253" s="410"/>
      <c r="AD253" s="1783">
        <v>17250661.722549744</v>
      </c>
      <c r="AE253" s="1783">
        <v>17220744.52340978</v>
      </c>
      <c r="AF253" s="1783">
        <v>17532620.729706045</v>
      </c>
      <c r="AG253" s="1783">
        <v>17209980.034138303</v>
      </c>
      <c r="AH253" s="1783">
        <v>17519033.430721086</v>
      </c>
      <c r="AI253" s="1783">
        <v>17689791.383369822</v>
      </c>
      <c r="AJ253" s="1783">
        <v>18013554.865422755</v>
      </c>
      <c r="AK253" s="1783">
        <v>18247390.292057689</v>
      </c>
      <c r="AL253" s="1783">
        <v>17935404.094631121</v>
      </c>
      <c r="AM253" s="1783">
        <v>17175639.197875053</v>
      </c>
      <c r="AN253" s="1783">
        <v>17609051.903280731</v>
      </c>
      <c r="AO253" s="1783">
        <v>18322656.073006202</v>
      </c>
    </row>
    <row r="254" spans="2:46" x14ac:dyDescent="0.15">
      <c r="B254" s="406"/>
      <c r="C254" s="1440"/>
      <c r="D254" s="1441"/>
      <c r="E254" s="1441"/>
      <c r="F254" s="1441"/>
      <c r="G254" s="1441"/>
      <c r="H254" s="1062"/>
      <c r="I254" s="1441"/>
      <c r="J254" s="1441"/>
      <c r="K254" s="1441"/>
      <c r="L254" s="1441"/>
      <c r="M254" s="1441"/>
      <c r="N254" s="1441"/>
      <c r="O254" s="1441"/>
      <c r="P254" s="1441"/>
      <c r="Q254" s="1441"/>
      <c r="R254" s="1441"/>
      <c r="S254" s="1441"/>
      <c r="T254" s="1441"/>
      <c r="U254" s="1441"/>
      <c r="V254" s="1441"/>
      <c r="W254" s="1441"/>
      <c r="X254" s="1441"/>
      <c r="Y254" s="1441"/>
      <c r="Z254" s="1441"/>
      <c r="AA254" s="1441"/>
      <c r="AB254" s="1441"/>
      <c r="AC254" s="1441"/>
      <c r="AD254" s="1441" t="s">
        <v>148</v>
      </c>
      <c r="AE254" s="1441" t="s">
        <v>148</v>
      </c>
      <c r="AF254" s="1441" t="s">
        <v>148</v>
      </c>
      <c r="AG254" s="1441" t="s">
        <v>148</v>
      </c>
      <c r="AH254" s="1441" t="s">
        <v>148</v>
      </c>
      <c r="AI254" s="1441" t="s">
        <v>148</v>
      </c>
      <c r="AJ254" s="1441" t="s">
        <v>148</v>
      </c>
      <c r="AK254" s="1441" t="s">
        <v>148</v>
      </c>
      <c r="AL254" s="1441" t="s">
        <v>148</v>
      </c>
      <c r="AM254" s="1441" t="s">
        <v>148</v>
      </c>
      <c r="AN254" s="1441" t="s">
        <v>148</v>
      </c>
      <c r="AO254" s="1441" t="s">
        <v>148</v>
      </c>
    </row>
    <row r="255" spans="2:46" x14ac:dyDescent="0.15">
      <c r="B255" s="406"/>
      <c r="C255" s="1440"/>
      <c r="D255" s="1062"/>
      <c r="E255" s="1062"/>
      <c r="F255" s="1062"/>
      <c r="G255" s="1062"/>
      <c r="H255" s="1062"/>
      <c r="I255" s="1062"/>
      <c r="J255" s="1062"/>
      <c r="K255" s="1062"/>
      <c r="L255" s="1062"/>
      <c r="M255" s="1062"/>
      <c r="N255" s="1062"/>
      <c r="O255" s="1062"/>
      <c r="P255" s="1062"/>
      <c r="Q255" s="1062"/>
      <c r="R255" s="1062"/>
      <c r="S255" s="1062"/>
      <c r="T255" s="1062"/>
      <c r="U255" s="1062"/>
      <c r="V255" s="1062"/>
      <c r="W255" s="1062"/>
      <c r="X255" s="1062"/>
      <c r="Y255" s="1062"/>
      <c r="Z255" s="1062"/>
      <c r="AA255" s="1062"/>
      <c r="AB255" s="1062"/>
      <c r="AC255" s="1062"/>
      <c r="AD255" s="1062"/>
      <c r="AE255" s="1062"/>
      <c r="AF255" s="1062"/>
      <c r="AG255" s="1062"/>
      <c r="AH255" s="1062"/>
      <c r="AI255" s="1062"/>
      <c r="AJ255" s="1062"/>
      <c r="AK255" s="1062"/>
      <c r="AL255" s="1062"/>
      <c r="AM255" s="1062"/>
      <c r="AN255" s="1062"/>
      <c r="AO255" s="1062"/>
    </row>
    <row r="256" spans="2:46" x14ac:dyDescent="0.15">
      <c r="B256" s="406"/>
      <c r="C256" s="1442"/>
      <c r="D256" s="1442"/>
      <c r="E256" s="1442"/>
      <c r="F256" s="1442"/>
      <c r="G256" s="1443"/>
      <c r="H256" s="1062"/>
      <c r="I256" s="1062"/>
      <c r="J256" s="1062"/>
      <c r="K256" s="1062"/>
      <c r="L256" s="1062"/>
      <c r="M256" s="1062"/>
      <c r="N256" s="1062"/>
      <c r="O256" s="1062"/>
      <c r="P256" s="1062"/>
      <c r="Q256" s="1062"/>
      <c r="R256" s="1062"/>
      <c r="S256" s="1062"/>
      <c r="T256" s="1062"/>
      <c r="U256" s="1062"/>
      <c r="V256" s="1062"/>
      <c r="W256" s="1062"/>
      <c r="X256" s="1062"/>
      <c r="Y256" s="1062"/>
      <c r="Z256" s="1062"/>
      <c r="AA256" s="1062"/>
      <c r="AB256" s="1062"/>
      <c r="AC256" s="1062"/>
      <c r="AD256" s="1062"/>
      <c r="AE256" s="1062"/>
      <c r="AF256" s="1062"/>
      <c r="AG256" s="1062"/>
      <c r="AH256" s="1062"/>
      <c r="AI256" s="1062"/>
      <c r="AJ256" s="1062"/>
      <c r="AK256" s="1062"/>
      <c r="AL256" s="1062"/>
      <c r="AM256" s="1062"/>
      <c r="AN256" s="1062"/>
      <c r="AO256" s="1062"/>
    </row>
    <row r="257" spans="2:41" x14ac:dyDescent="0.15">
      <c r="C257" s="1442"/>
      <c r="D257" s="1442"/>
      <c r="E257" s="1442"/>
      <c r="F257" s="1442"/>
      <c r="G257" s="1443"/>
      <c r="H257" s="1443"/>
      <c r="I257" s="1443"/>
      <c r="J257" s="1443"/>
      <c r="K257" s="1443"/>
      <c r="L257" s="1443"/>
      <c r="M257" s="1443"/>
      <c r="N257" s="1443"/>
      <c r="O257" s="1443"/>
      <c r="P257" s="1443"/>
      <c r="Q257" s="1443"/>
      <c r="R257" s="1443"/>
      <c r="S257" s="1443"/>
      <c r="T257" s="1443"/>
      <c r="U257" s="1443"/>
      <c r="V257" s="1443"/>
      <c r="W257" s="1443"/>
      <c r="X257" s="1443"/>
      <c r="Y257" s="1444"/>
      <c r="Z257" s="1444"/>
      <c r="AA257" s="1444"/>
      <c r="AB257" s="1444"/>
      <c r="AC257" s="1444"/>
      <c r="AD257" s="1444"/>
      <c r="AE257" s="1444"/>
      <c r="AF257" s="1444"/>
      <c r="AG257" s="1444"/>
      <c r="AH257" s="1444"/>
      <c r="AI257" s="1444"/>
    </row>
    <row r="258" spans="2:41" x14ac:dyDescent="0.15">
      <c r="C258" s="1442"/>
      <c r="D258" s="1442"/>
      <c r="E258" s="1442"/>
      <c r="F258" s="1442"/>
      <c r="G258" s="1443"/>
      <c r="H258" s="1443"/>
      <c r="I258" s="1443"/>
      <c r="J258" s="1443"/>
      <c r="K258" s="1443"/>
      <c r="L258" s="1443"/>
      <c r="M258" s="1443"/>
      <c r="N258" s="1443"/>
      <c r="O258" s="1443"/>
      <c r="P258" s="1443"/>
      <c r="Q258" s="1443"/>
      <c r="R258" s="1443"/>
      <c r="S258" s="1443"/>
      <c r="T258" s="1443"/>
      <c r="U258" s="1443"/>
      <c r="V258" s="1443"/>
      <c r="W258" s="1443"/>
      <c r="X258" s="1443"/>
      <c r="Y258" s="1443"/>
      <c r="Z258" s="1443"/>
      <c r="AA258" s="1443"/>
      <c r="AB258" s="1443"/>
      <c r="AC258" s="1443"/>
      <c r="AD258" s="1443"/>
      <c r="AE258" s="1443"/>
      <c r="AF258" s="1443"/>
      <c r="AG258" s="1443"/>
      <c r="AH258" s="1443"/>
      <c r="AI258" s="1443"/>
    </row>
    <row r="259" spans="2:41" x14ac:dyDescent="0.15">
      <c r="Y259" s="1810"/>
      <c r="Z259" s="1810"/>
      <c r="AA259" s="1810"/>
      <c r="AB259" s="1810"/>
      <c r="AC259" s="1810"/>
    </row>
    <row r="260" spans="2:41" x14ac:dyDescent="0.15">
      <c r="Y260" s="1810"/>
      <c r="Z260" s="1810"/>
      <c r="AA260" s="1810"/>
      <c r="AB260" s="1810"/>
      <c r="AC260" s="1810"/>
    </row>
    <row r="261" spans="2:41" x14ac:dyDescent="0.15">
      <c r="B261" s="380" t="s">
        <v>267</v>
      </c>
      <c r="C261" s="377" t="s">
        <v>266</v>
      </c>
      <c r="Y261" s="1810"/>
      <c r="Z261" s="1810"/>
      <c r="AA261" s="1810"/>
      <c r="AB261" s="1810"/>
      <c r="AC261" s="1810"/>
    </row>
    <row r="262" spans="2:41" x14ac:dyDescent="0.15">
      <c r="B262" s="449" t="s">
        <v>1280</v>
      </c>
      <c r="C262" s="450" t="s">
        <v>1100</v>
      </c>
      <c r="D262" s="450"/>
      <c r="E262" s="450"/>
      <c r="F262" s="450"/>
      <c r="G262" s="451"/>
      <c r="H262" s="1748" t="str">
        <f>B$261&amp;B262</f>
        <v>AZ01</v>
      </c>
      <c r="I262" s="1796"/>
      <c r="J262" s="1796"/>
      <c r="K262" s="1796"/>
      <c r="L262" s="1796"/>
      <c r="M262" s="1796"/>
      <c r="N262" s="1796"/>
      <c r="O262" s="1796"/>
      <c r="P262" s="1796"/>
      <c r="Q262" s="1796"/>
      <c r="R262" s="1796"/>
      <c r="S262" s="1796"/>
      <c r="T262" s="1803"/>
      <c r="U262" s="1803"/>
      <c r="V262" s="1803"/>
      <c r="W262" s="1803"/>
      <c r="X262" s="1803"/>
      <c r="Y262" s="1811"/>
      <c r="Z262" s="1811"/>
      <c r="AA262" s="1811"/>
      <c r="AB262" s="1811"/>
      <c r="AC262" s="1811"/>
      <c r="AD262" s="1820">
        <v>97800.201191775122</v>
      </c>
      <c r="AE262" s="1820">
        <v>99537.267648722976</v>
      </c>
      <c r="AF262" s="1820">
        <v>95001.60992914821</v>
      </c>
      <c r="AG262" s="1820">
        <v>90081.829614958144</v>
      </c>
      <c r="AH262" s="1820">
        <v>97768.069759767808</v>
      </c>
      <c r="AI262" s="1820">
        <v>106102.05569173103</v>
      </c>
      <c r="AJ262" s="1820">
        <v>105575.48912024086</v>
      </c>
      <c r="AK262" s="1820">
        <v>92624.811002725575</v>
      </c>
      <c r="AL262" s="1820">
        <v>89013.6821185343</v>
      </c>
      <c r="AM262" s="1820">
        <v>85260.798407196082</v>
      </c>
      <c r="AN262" s="1820">
        <v>85128.08811301169</v>
      </c>
      <c r="AO262" s="1820">
        <v>95919.166604041107</v>
      </c>
    </row>
    <row r="263" spans="2:41" x14ac:dyDescent="0.15">
      <c r="B263" s="449" t="s">
        <v>445</v>
      </c>
      <c r="C263" s="450" t="s">
        <v>1101</v>
      </c>
      <c r="D263" s="450"/>
      <c r="E263" s="450"/>
      <c r="F263" s="450"/>
      <c r="G263" s="451"/>
      <c r="H263" s="1748" t="str">
        <f>B$261&amp;B263</f>
        <v>AZ02</v>
      </c>
      <c r="I263" s="1796"/>
      <c r="J263" s="1796"/>
      <c r="K263" s="1796"/>
      <c r="L263" s="1796"/>
      <c r="M263" s="1796"/>
      <c r="N263" s="1796"/>
      <c r="O263" s="1796"/>
      <c r="P263" s="1796"/>
      <c r="Q263" s="1796"/>
      <c r="R263" s="1796"/>
      <c r="S263" s="1796"/>
      <c r="T263" s="1805"/>
      <c r="U263" s="1805"/>
      <c r="V263" s="1805"/>
      <c r="W263" s="1805"/>
      <c r="X263" s="1805"/>
      <c r="Y263" s="1811"/>
      <c r="Z263" s="1811"/>
      <c r="AA263" s="1811"/>
      <c r="AB263" s="1811"/>
      <c r="AC263" s="1811"/>
      <c r="AD263" s="1820">
        <v>8400.398720140045</v>
      </c>
      <c r="AE263" s="1820">
        <v>7402.2717233222047</v>
      </c>
      <c r="AF263" s="1820">
        <v>7245.9414015454404</v>
      </c>
      <c r="AG263" s="1820">
        <v>7212.8323426709967</v>
      </c>
      <c r="AH263" s="1820">
        <v>7812.0679629474907</v>
      </c>
      <c r="AI263" s="1820">
        <v>8394.8960923682407</v>
      </c>
      <c r="AJ263" s="1820">
        <v>8597.9449845623476</v>
      </c>
      <c r="AK263" s="1820">
        <v>8795.90715833988</v>
      </c>
      <c r="AL263" s="1820">
        <v>8765.4354036741461</v>
      </c>
      <c r="AM263" s="1820">
        <v>8795.8098760981411</v>
      </c>
      <c r="AN263" s="1820">
        <v>10116.548038925934</v>
      </c>
      <c r="AO263" s="1820">
        <v>10232.78554304217</v>
      </c>
    </row>
    <row r="264" spans="2:41" x14ac:dyDescent="0.15">
      <c r="B264" s="449" t="s">
        <v>446</v>
      </c>
      <c r="C264" s="450" t="s">
        <v>1102</v>
      </c>
      <c r="D264" s="450"/>
      <c r="E264" s="450"/>
      <c r="F264" s="450"/>
      <c r="G264" s="451"/>
      <c r="H264" s="1748" t="str">
        <f>B$261&amp;B264</f>
        <v>AZ03</v>
      </c>
      <c r="I264" s="1796"/>
      <c r="J264" s="1796"/>
      <c r="K264" s="1796"/>
      <c r="L264" s="1796"/>
      <c r="M264" s="1796"/>
      <c r="N264" s="1796"/>
      <c r="O264" s="1796"/>
      <c r="P264" s="1796"/>
      <c r="Q264" s="1796"/>
      <c r="R264" s="1796"/>
      <c r="S264" s="1796"/>
      <c r="T264" s="1805"/>
      <c r="U264" s="1805"/>
      <c r="V264" s="1805"/>
      <c r="W264" s="1805"/>
      <c r="X264" s="1805"/>
      <c r="Y264" s="1811"/>
      <c r="Z264" s="1811"/>
      <c r="AA264" s="1811"/>
      <c r="AB264" s="1811"/>
      <c r="AC264" s="1811"/>
      <c r="AD264" s="1820">
        <v>28930.682904557721</v>
      </c>
      <c r="AE264" s="1820">
        <v>31723.698671956918</v>
      </c>
      <c r="AF264" s="1820">
        <v>27405.734750687065</v>
      </c>
      <c r="AG264" s="1820">
        <v>29789.717093668274</v>
      </c>
      <c r="AH264" s="1820">
        <v>34665.426594532619</v>
      </c>
      <c r="AI264" s="1820">
        <v>34504.631552076906</v>
      </c>
      <c r="AJ264" s="1820">
        <v>34746.324904065841</v>
      </c>
      <c r="AK264" s="1820">
        <v>31369.388963431862</v>
      </c>
      <c r="AL264" s="1820">
        <v>28070.942919958772</v>
      </c>
      <c r="AM264" s="1820">
        <v>25973.114365697606</v>
      </c>
      <c r="AN264" s="1820">
        <v>26685.411632967975</v>
      </c>
      <c r="AO264" s="1820">
        <v>26395.337480547787</v>
      </c>
    </row>
    <row r="265" spans="2:41" x14ac:dyDescent="0.15">
      <c r="B265" s="449" t="s">
        <v>447</v>
      </c>
      <c r="C265" s="450" t="s">
        <v>1103</v>
      </c>
      <c r="D265" s="450"/>
      <c r="E265" s="450"/>
      <c r="F265" s="450"/>
      <c r="G265" s="451"/>
      <c r="H265" s="1748" t="str">
        <f t="shared" ref="H265:H280" si="43">B$261&amp;B265</f>
        <v>AZ04</v>
      </c>
      <c r="I265" s="1796"/>
      <c r="J265" s="1796"/>
      <c r="K265" s="1796"/>
      <c r="L265" s="1796"/>
      <c r="M265" s="1796"/>
      <c r="N265" s="1796"/>
      <c r="O265" s="1796"/>
      <c r="P265" s="1796"/>
      <c r="Q265" s="1796"/>
      <c r="R265" s="1796"/>
      <c r="S265" s="1796"/>
      <c r="T265" s="1805"/>
      <c r="U265" s="1805"/>
      <c r="V265" s="1805"/>
      <c r="W265" s="1805"/>
      <c r="X265" s="1805"/>
      <c r="Y265" s="1811"/>
      <c r="Z265" s="1811"/>
      <c r="AA265" s="1811"/>
      <c r="AB265" s="1811"/>
      <c r="AC265" s="1811"/>
      <c r="AD265" s="1820">
        <v>8440.0878732963683</v>
      </c>
      <c r="AE265" s="1820">
        <v>7395.8611172987366</v>
      </c>
      <c r="AF265" s="1820">
        <v>7846.3576102875741</v>
      </c>
      <c r="AG265" s="1820">
        <v>7896.332373064457</v>
      </c>
      <c r="AH265" s="1820">
        <v>9387.4839902494241</v>
      </c>
      <c r="AI265" s="1820">
        <v>9675.0598505196776</v>
      </c>
      <c r="AJ265" s="1820">
        <v>10053.703370273486</v>
      </c>
      <c r="AK265" s="1820">
        <v>9818.6343991211997</v>
      </c>
      <c r="AL265" s="1820">
        <v>9606.315746217806</v>
      </c>
      <c r="AM265" s="1820">
        <v>9412.743662829298</v>
      </c>
      <c r="AN265" s="1820">
        <v>8883.2102304665532</v>
      </c>
      <c r="AO265" s="1820">
        <v>10589.373202403804</v>
      </c>
    </row>
    <row r="266" spans="2:41" x14ac:dyDescent="0.15">
      <c r="B266" s="449" t="s">
        <v>448</v>
      </c>
      <c r="C266" s="450" t="s">
        <v>1104</v>
      </c>
      <c r="D266" s="450"/>
      <c r="E266" s="450"/>
      <c r="F266" s="450"/>
      <c r="G266" s="451"/>
      <c r="H266" s="1748" t="str">
        <f t="shared" si="43"/>
        <v>AZ05</v>
      </c>
      <c r="I266" s="1796"/>
      <c r="J266" s="1796"/>
      <c r="K266" s="1796"/>
      <c r="L266" s="1796"/>
      <c r="M266" s="1796"/>
      <c r="N266" s="1796"/>
      <c r="O266" s="1796"/>
      <c r="P266" s="1796"/>
      <c r="Q266" s="1796"/>
      <c r="R266" s="1796"/>
      <c r="S266" s="1796"/>
      <c r="T266" s="1805"/>
      <c r="U266" s="1805"/>
      <c r="V266" s="1805"/>
      <c r="W266" s="1805"/>
      <c r="X266" s="1805"/>
      <c r="Y266" s="1811"/>
      <c r="Z266" s="1811"/>
      <c r="AA266" s="1811"/>
      <c r="AB266" s="1811"/>
      <c r="AC266" s="1811"/>
      <c r="AD266" s="1820">
        <v>6027797.8297356479</v>
      </c>
      <c r="AE266" s="1820">
        <v>6152172.4569720328</v>
      </c>
      <c r="AF266" s="1820">
        <v>6452867.6063700318</v>
      </c>
      <c r="AG266" s="1820">
        <v>6352298.675963806</v>
      </c>
      <c r="AH266" s="1820">
        <v>6630208.5165857039</v>
      </c>
      <c r="AI266" s="1820">
        <v>6674495.502662614</v>
      </c>
      <c r="AJ266" s="1820">
        <v>6720589.2015423458</v>
      </c>
      <c r="AK266" s="1820">
        <v>6920427.7221363932</v>
      </c>
      <c r="AL266" s="1820">
        <v>6650217.7797290217</v>
      </c>
      <c r="AM266" s="1820">
        <v>6596491.7546353415</v>
      </c>
      <c r="AN266" s="1820">
        <v>6613260.4501932785</v>
      </c>
      <c r="AO266" s="1820">
        <v>6913035.1955890264</v>
      </c>
    </row>
    <row r="267" spans="2:41" x14ac:dyDescent="0.15">
      <c r="B267" s="449" t="s">
        <v>449</v>
      </c>
      <c r="C267" s="450" t="s">
        <v>1105</v>
      </c>
      <c r="D267" s="450"/>
      <c r="E267" s="450"/>
      <c r="F267" s="450"/>
      <c r="G267" s="451"/>
      <c r="H267" s="1748" t="str">
        <f t="shared" si="43"/>
        <v>AZ06</v>
      </c>
      <c r="I267" s="1796"/>
      <c r="J267" s="1796"/>
      <c r="K267" s="1796"/>
      <c r="L267" s="1796"/>
      <c r="M267" s="1796"/>
      <c r="N267" s="1796"/>
      <c r="O267" s="1796"/>
      <c r="P267" s="1796"/>
      <c r="Q267" s="1796"/>
      <c r="R267" s="1796"/>
      <c r="S267" s="1796"/>
      <c r="T267" s="1805"/>
      <c r="U267" s="1805"/>
      <c r="V267" s="1805"/>
      <c r="W267" s="1805"/>
      <c r="X267" s="1805"/>
      <c r="Y267" s="1811"/>
      <c r="Z267" s="1811"/>
      <c r="AA267" s="1811"/>
      <c r="AB267" s="1811"/>
      <c r="AC267" s="1811"/>
      <c r="AD267" s="1820">
        <v>310152.80697301257</v>
      </c>
      <c r="AE267" s="1820">
        <v>299005.26710267778</v>
      </c>
      <c r="AF267" s="1820">
        <v>296026.51656452625</v>
      </c>
      <c r="AG267" s="1820">
        <v>320181.8836472042</v>
      </c>
      <c r="AH267" s="1820">
        <v>357143.52953359816</v>
      </c>
      <c r="AI267" s="1820">
        <v>354771.2255001564</v>
      </c>
      <c r="AJ267" s="1820">
        <v>356868.48542101879</v>
      </c>
      <c r="AK267" s="1820">
        <v>355892.15435720765</v>
      </c>
      <c r="AL267" s="1820">
        <v>370996.14941643242</v>
      </c>
      <c r="AM267" s="1820">
        <v>376113.13819609873</v>
      </c>
      <c r="AN267" s="1820">
        <v>339415.4952132153</v>
      </c>
      <c r="AO267" s="1820">
        <v>370988.09978544828</v>
      </c>
    </row>
    <row r="268" spans="2:41" x14ac:dyDescent="0.15">
      <c r="B268" s="449" t="s">
        <v>450</v>
      </c>
      <c r="C268" s="450" t="s">
        <v>799</v>
      </c>
      <c r="D268" s="450"/>
      <c r="E268" s="450"/>
      <c r="F268" s="450"/>
      <c r="G268" s="451"/>
      <c r="H268" s="1748" t="str">
        <f t="shared" si="43"/>
        <v>AZ07</v>
      </c>
      <c r="I268" s="1796"/>
      <c r="J268" s="1796"/>
      <c r="K268" s="1796"/>
      <c r="L268" s="1796"/>
      <c r="M268" s="1796"/>
      <c r="N268" s="1796"/>
      <c r="O268" s="1796"/>
      <c r="P268" s="1796"/>
      <c r="Q268" s="1796"/>
      <c r="R268" s="1796"/>
      <c r="S268" s="1796"/>
      <c r="T268" s="1805"/>
      <c r="U268" s="1805"/>
      <c r="V268" s="1805"/>
      <c r="W268" s="1805"/>
      <c r="X268" s="1805"/>
      <c r="Y268" s="1811"/>
      <c r="Z268" s="1811"/>
      <c r="AA268" s="1811"/>
      <c r="AB268" s="1811"/>
      <c r="AC268" s="1811"/>
      <c r="AD268" s="1820">
        <v>788070.5119048222</v>
      </c>
      <c r="AE268" s="1820">
        <v>677377.31267995923</v>
      </c>
      <c r="AF268" s="1820">
        <v>693091.83769369987</v>
      </c>
      <c r="AG268" s="1820">
        <v>694262.45232591382</v>
      </c>
      <c r="AH268" s="1820">
        <v>737589.12435324839</v>
      </c>
      <c r="AI268" s="1820">
        <v>766396.09769425693</v>
      </c>
      <c r="AJ268" s="1820">
        <v>789708.04110144055</v>
      </c>
      <c r="AK268" s="1820">
        <v>793155.70158452494</v>
      </c>
      <c r="AL268" s="1820">
        <v>854066.2019098734</v>
      </c>
      <c r="AM268" s="1820">
        <v>882657.39012011653</v>
      </c>
      <c r="AN268" s="1820">
        <v>872045.21223765437</v>
      </c>
      <c r="AO268" s="1820">
        <v>842045.34131522244</v>
      </c>
    </row>
    <row r="269" spans="2:41" x14ac:dyDescent="0.15">
      <c r="B269" s="449" t="s">
        <v>451</v>
      </c>
      <c r="C269" s="450" t="s">
        <v>800</v>
      </c>
      <c r="D269" s="450"/>
      <c r="E269" s="450"/>
      <c r="F269" s="450"/>
      <c r="G269" s="451"/>
      <c r="H269" s="1748" t="str">
        <f t="shared" si="43"/>
        <v>AZ08</v>
      </c>
      <c r="I269" s="1796"/>
      <c r="J269" s="1796"/>
      <c r="K269" s="1796"/>
      <c r="L269" s="1796"/>
      <c r="M269" s="1796"/>
      <c r="N269" s="1796"/>
      <c r="O269" s="1796"/>
      <c r="P269" s="1796"/>
      <c r="Q269" s="1796"/>
      <c r="R269" s="1796"/>
      <c r="S269" s="1796"/>
      <c r="T269" s="1805"/>
      <c r="U269" s="1805"/>
      <c r="V269" s="1805"/>
      <c r="W269" s="1805"/>
      <c r="X269" s="1805"/>
      <c r="Y269" s="1811"/>
      <c r="Z269" s="1811"/>
      <c r="AA269" s="1811"/>
      <c r="AB269" s="1811"/>
      <c r="AC269" s="1811"/>
      <c r="AD269" s="1820">
        <v>1496386.8388056115</v>
      </c>
      <c r="AE269" s="1820">
        <v>1536723.5843662343</v>
      </c>
      <c r="AF269" s="1820">
        <v>1600659.0914063738</v>
      </c>
      <c r="AG269" s="1820">
        <v>1582398.6842725058</v>
      </c>
      <c r="AH269" s="1820">
        <v>1594910.49524409</v>
      </c>
      <c r="AI269" s="1820">
        <v>1583899.933060467</v>
      </c>
      <c r="AJ269" s="1820">
        <v>1635516.7005767673</v>
      </c>
      <c r="AK269" s="1820">
        <v>1621612.3602123435</v>
      </c>
      <c r="AL269" s="1820">
        <v>1579570.0017158296</v>
      </c>
      <c r="AM269" s="1820">
        <v>1469090.5192748071</v>
      </c>
      <c r="AN269" s="1820">
        <v>1555391.5454796222</v>
      </c>
      <c r="AO269" s="1820">
        <v>1621630.8256176428</v>
      </c>
    </row>
    <row r="270" spans="2:41" x14ac:dyDescent="0.15">
      <c r="B270" s="449" t="s">
        <v>452</v>
      </c>
      <c r="C270" s="450" t="s">
        <v>1106</v>
      </c>
      <c r="D270" s="450"/>
      <c r="E270" s="450"/>
      <c r="F270" s="450"/>
      <c r="G270" s="451"/>
      <c r="H270" s="1748" t="str">
        <f t="shared" si="43"/>
        <v>AZ09</v>
      </c>
      <c r="I270" s="1796"/>
      <c r="J270" s="1796"/>
      <c r="K270" s="1796"/>
      <c r="L270" s="1796"/>
      <c r="M270" s="1796"/>
      <c r="N270" s="1796"/>
      <c r="O270" s="1796"/>
      <c r="P270" s="1796"/>
      <c r="Q270" s="1796"/>
      <c r="R270" s="1796"/>
      <c r="S270" s="1796"/>
      <c r="T270" s="1805"/>
      <c r="U270" s="1805"/>
      <c r="V270" s="1805"/>
      <c r="W270" s="1805"/>
      <c r="X270" s="1805"/>
      <c r="Y270" s="1811"/>
      <c r="Z270" s="1811"/>
      <c r="AA270" s="1811"/>
      <c r="AB270" s="1811"/>
      <c r="AC270" s="1811"/>
      <c r="AD270" s="1820">
        <v>854430.17998425942</v>
      </c>
      <c r="AE270" s="1820">
        <v>874809.01081056113</v>
      </c>
      <c r="AF270" s="1820">
        <v>821383.19751062756</v>
      </c>
      <c r="AG270" s="1820">
        <v>912974.75135339191</v>
      </c>
      <c r="AH270" s="1820">
        <v>935119.76788527565</v>
      </c>
      <c r="AI270" s="1820">
        <v>967987.48008459213</v>
      </c>
      <c r="AJ270" s="1820">
        <v>1015863.2048376101</v>
      </c>
      <c r="AK270" s="1820">
        <v>1028322.1232628047</v>
      </c>
      <c r="AL270" s="1820">
        <v>1035313.9378539335</v>
      </c>
      <c r="AM270" s="1820">
        <v>685353.70659327041</v>
      </c>
      <c r="AN270" s="1820">
        <v>766089.30047088093</v>
      </c>
      <c r="AO270" s="1820">
        <v>856937.85433365544</v>
      </c>
    </row>
    <row r="271" spans="2:41" x14ac:dyDescent="0.15">
      <c r="B271" s="449" t="s">
        <v>439</v>
      </c>
      <c r="C271" s="450" t="s">
        <v>1107</v>
      </c>
      <c r="D271" s="450"/>
      <c r="E271" s="450"/>
      <c r="F271" s="450"/>
      <c r="G271" s="451"/>
      <c r="H271" s="1748" t="str">
        <f t="shared" si="43"/>
        <v>AZ10</v>
      </c>
      <c r="I271" s="1796"/>
      <c r="J271" s="1796"/>
      <c r="K271" s="1796"/>
      <c r="L271" s="1796"/>
      <c r="M271" s="1796"/>
      <c r="N271" s="1796"/>
      <c r="O271" s="1796"/>
      <c r="P271" s="1796"/>
      <c r="Q271" s="1796"/>
      <c r="R271" s="1796"/>
      <c r="S271" s="1796"/>
      <c r="T271" s="1805"/>
      <c r="U271" s="1805"/>
      <c r="V271" s="1805"/>
      <c r="W271" s="1805"/>
      <c r="X271" s="1805"/>
      <c r="Y271" s="1811"/>
      <c r="Z271" s="1811"/>
      <c r="AA271" s="1811"/>
      <c r="AB271" s="1811"/>
      <c r="AC271" s="1811"/>
      <c r="AD271" s="1820">
        <v>406147.82229524769</v>
      </c>
      <c r="AE271" s="1820">
        <v>374955.08632259956</v>
      </c>
      <c r="AF271" s="1820">
        <v>388809.26953031146</v>
      </c>
      <c r="AG271" s="1820">
        <v>386492.74903055339</v>
      </c>
      <c r="AH271" s="1820">
        <v>384900.45195023855</v>
      </c>
      <c r="AI271" s="1820">
        <v>415535.96044893318</v>
      </c>
      <c r="AJ271" s="1820">
        <v>425662.31659388624</v>
      </c>
      <c r="AK271" s="1820">
        <v>422008.52000148268</v>
      </c>
      <c r="AL271" s="1820">
        <v>395427.17655630672</v>
      </c>
      <c r="AM271" s="1820">
        <v>230601.24180291808</v>
      </c>
      <c r="AN271" s="1820">
        <v>231631.78970508883</v>
      </c>
      <c r="AO271" s="1820">
        <v>318932.1981488663</v>
      </c>
    </row>
    <row r="272" spans="2:41" x14ac:dyDescent="0.15">
      <c r="B272" s="449" t="s">
        <v>491</v>
      </c>
      <c r="C272" s="450" t="s">
        <v>1108</v>
      </c>
      <c r="D272" s="450"/>
      <c r="E272" s="450"/>
      <c r="F272" s="450"/>
      <c r="G272" s="451"/>
      <c r="H272" s="1748" t="str">
        <f t="shared" si="43"/>
        <v>AZ11</v>
      </c>
      <c r="I272" s="1796"/>
      <c r="J272" s="1796"/>
      <c r="K272" s="1796"/>
      <c r="L272" s="1796"/>
      <c r="M272" s="1796"/>
      <c r="N272" s="1796"/>
      <c r="O272" s="1796"/>
      <c r="P272" s="1796"/>
      <c r="Q272" s="1796"/>
      <c r="R272" s="1796"/>
      <c r="S272" s="1796"/>
      <c r="T272" s="1805"/>
      <c r="U272" s="1805"/>
      <c r="V272" s="1805"/>
      <c r="W272" s="1805"/>
      <c r="X272" s="1805"/>
      <c r="Y272" s="1811"/>
      <c r="Z272" s="1811"/>
      <c r="AA272" s="1811"/>
      <c r="AB272" s="1811"/>
      <c r="AC272" s="1811"/>
      <c r="AD272" s="1820">
        <v>399780.17314858537</v>
      </c>
      <c r="AE272" s="1820">
        <v>388599.65503160114</v>
      </c>
      <c r="AF272" s="1820">
        <v>383859.02785025211</v>
      </c>
      <c r="AG272" s="1820">
        <v>372649.51255617972</v>
      </c>
      <c r="AH272" s="1820">
        <v>390391.50258458208</v>
      </c>
      <c r="AI272" s="1820">
        <v>398342.00372731214</v>
      </c>
      <c r="AJ272" s="1820">
        <v>389727.59383888042</v>
      </c>
      <c r="AK272" s="1820">
        <v>382092.34762499732</v>
      </c>
      <c r="AL272" s="1820">
        <v>364759.75320367643</v>
      </c>
      <c r="AM272" s="1820">
        <v>370654.83999194443</v>
      </c>
      <c r="AN272" s="1820">
        <v>372198.29846329225</v>
      </c>
      <c r="AO272" s="1820">
        <v>354185.18107783602</v>
      </c>
    </row>
    <row r="273" spans="1:47" x14ac:dyDescent="0.15">
      <c r="B273" s="449" t="s">
        <v>490</v>
      </c>
      <c r="C273" s="450" t="s">
        <v>1662</v>
      </c>
      <c r="D273" s="450"/>
      <c r="E273" s="450"/>
      <c r="F273" s="450"/>
      <c r="G273" s="451"/>
      <c r="H273" s="1748" t="str">
        <f t="shared" si="43"/>
        <v>AZ12</v>
      </c>
      <c r="I273" s="1796"/>
      <c r="J273" s="1796"/>
      <c r="K273" s="1796"/>
      <c r="L273" s="1796"/>
      <c r="M273" s="1796"/>
      <c r="N273" s="1796"/>
      <c r="O273" s="1796"/>
      <c r="P273" s="1796"/>
      <c r="Q273" s="1796"/>
      <c r="R273" s="1796"/>
      <c r="S273" s="1796"/>
      <c r="T273" s="452"/>
      <c r="U273" s="452"/>
      <c r="V273" s="452"/>
      <c r="W273" s="452"/>
      <c r="X273" s="452"/>
      <c r="Y273" s="1811"/>
      <c r="Z273" s="1811"/>
      <c r="AA273" s="1811"/>
      <c r="AB273" s="1811"/>
      <c r="AC273" s="1811"/>
      <c r="AD273" s="1820">
        <v>618708.35039505945</v>
      </c>
      <c r="AE273" s="1820">
        <v>610239.97083694907</v>
      </c>
      <c r="AF273" s="1820">
        <v>620330.54649149813</v>
      </c>
      <c r="AG273" s="1820">
        <v>599387.48404220375</v>
      </c>
      <c r="AH273" s="1820">
        <v>619206.13035825989</v>
      </c>
      <c r="AI273" s="1820">
        <v>587132.85833205841</v>
      </c>
      <c r="AJ273" s="1820">
        <v>594036.51747316273</v>
      </c>
      <c r="AK273" s="1820">
        <v>580925.40001274471</v>
      </c>
      <c r="AL273" s="1820">
        <v>584859.59006329486</v>
      </c>
      <c r="AM273" s="1820">
        <v>571582.36977121211</v>
      </c>
      <c r="AN273" s="1820">
        <v>591818.69603349245</v>
      </c>
      <c r="AO273" s="1820">
        <v>596410.7244590784</v>
      </c>
    </row>
    <row r="274" spans="1:47" x14ac:dyDescent="0.15">
      <c r="B274" s="449" t="s">
        <v>453</v>
      </c>
      <c r="C274" s="888" t="s">
        <v>1663</v>
      </c>
      <c r="D274" s="450"/>
      <c r="E274" s="450"/>
      <c r="F274" s="450"/>
      <c r="G274" s="451"/>
      <c r="H274" s="1748" t="str">
        <f t="shared" si="43"/>
        <v>AZ13</v>
      </c>
      <c r="I274" s="984"/>
      <c r="J274" s="984"/>
      <c r="K274" s="984"/>
      <c r="L274" s="984"/>
      <c r="M274" s="984"/>
      <c r="N274" s="984"/>
      <c r="O274" s="984"/>
      <c r="P274" s="984"/>
      <c r="Q274" s="984"/>
      <c r="R274" s="984"/>
      <c r="S274" s="984"/>
      <c r="T274" s="1805"/>
      <c r="U274" s="1805"/>
      <c r="V274" s="1805"/>
      <c r="W274" s="1805"/>
      <c r="X274" s="1805"/>
      <c r="Y274" s="1811"/>
      <c r="Z274" s="1811"/>
      <c r="AA274" s="1811"/>
      <c r="AB274" s="1811"/>
      <c r="AC274" s="1811"/>
      <c r="AD274" s="1820">
        <v>1721083.3556108347</v>
      </c>
      <c r="AE274" s="1820">
        <v>1712741.5801050558</v>
      </c>
      <c r="AF274" s="1820">
        <v>1715843.6965662963</v>
      </c>
      <c r="AG274" s="1820">
        <v>1709480.6892469996</v>
      </c>
      <c r="AH274" s="1820">
        <v>1723089.5090337191</v>
      </c>
      <c r="AI274" s="1820">
        <v>1730003.7985608946</v>
      </c>
      <c r="AJ274" s="1820">
        <v>1758111.8814862706</v>
      </c>
      <c r="AK274" s="1820">
        <v>1737309.9489786592</v>
      </c>
      <c r="AL274" s="1820">
        <v>1711031.1566864806</v>
      </c>
      <c r="AM274" s="1820">
        <v>1706098.240659205</v>
      </c>
      <c r="AN274" s="1820">
        <v>1709338.1225907281</v>
      </c>
      <c r="AO274" s="1820">
        <v>1700096.6627971367</v>
      </c>
    </row>
    <row r="275" spans="1:47" x14ac:dyDescent="0.15">
      <c r="B275" s="449" t="s">
        <v>454</v>
      </c>
      <c r="C275" s="420" t="s">
        <v>1109</v>
      </c>
      <c r="D275" s="450"/>
      <c r="E275" s="450"/>
      <c r="F275" s="450"/>
      <c r="G275" s="451"/>
      <c r="H275" s="1748" t="str">
        <f t="shared" si="43"/>
        <v>AZ14</v>
      </c>
      <c r="I275" s="984"/>
      <c r="J275" s="984"/>
      <c r="K275" s="984"/>
      <c r="L275" s="984"/>
      <c r="M275" s="984"/>
      <c r="N275" s="984"/>
      <c r="O275" s="984"/>
      <c r="P275" s="984"/>
      <c r="Q275" s="984"/>
      <c r="R275" s="984"/>
      <c r="S275" s="984"/>
      <c r="T275" s="1805"/>
      <c r="U275" s="1805"/>
      <c r="V275" s="1805"/>
      <c r="W275" s="1805"/>
      <c r="X275" s="1805"/>
      <c r="Y275" s="1811"/>
      <c r="Z275" s="1811"/>
      <c r="AA275" s="1811"/>
      <c r="AB275" s="1811"/>
      <c r="AC275" s="1811"/>
      <c r="AD275" s="1820">
        <v>945921.1390921236</v>
      </c>
      <c r="AE275" s="1820">
        <v>912260.44079323485</v>
      </c>
      <c r="AF275" s="1820">
        <v>943099.91509556118</v>
      </c>
      <c r="AG275" s="1820">
        <v>945157.41308942041</v>
      </c>
      <c r="AH275" s="1820">
        <v>1004916.0409004421</v>
      </c>
      <c r="AI275" s="1820">
        <v>1035466.1078130838</v>
      </c>
      <c r="AJ275" s="1820">
        <v>1041577.6309189191</v>
      </c>
      <c r="AK275" s="1820">
        <v>1042442.1066285707</v>
      </c>
      <c r="AL275" s="1820">
        <v>1053772.932408907</v>
      </c>
      <c r="AM275" s="1820">
        <v>1061222.1460779116</v>
      </c>
      <c r="AN275" s="1820">
        <v>1125787.4451136626</v>
      </c>
      <c r="AO275" s="1820">
        <v>1218969.8729464517</v>
      </c>
    </row>
    <row r="276" spans="1:47" x14ac:dyDescent="0.15">
      <c r="B276" s="449" t="s">
        <v>455</v>
      </c>
      <c r="C276" s="450" t="s">
        <v>1110</v>
      </c>
      <c r="D276" s="450"/>
      <c r="E276" s="450"/>
      <c r="F276" s="450"/>
      <c r="G276" s="451"/>
      <c r="H276" s="1748" t="str">
        <f t="shared" si="43"/>
        <v>AZ15</v>
      </c>
      <c r="I276" s="1796"/>
      <c r="J276" s="1796"/>
      <c r="K276" s="1796"/>
      <c r="L276" s="1796"/>
      <c r="M276" s="1796"/>
      <c r="N276" s="1796"/>
      <c r="O276" s="1796"/>
      <c r="P276" s="1796"/>
      <c r="Q276" s="1796"/>
      <c r="R276" s="1796"/>
      <c r="S276" s="1796"/>
      <c r="T276" s="1805"/>
      <c r="U276" s="1805"/>
      <c r="V276" s="1805"/>
      <c r="W276" s="1805"/>
      <c r="X276" s="1805"/>
      <c r="Y276" s="1811"/>
      <c r="Z276" s="1811"/>
      <c r="AA276" s="1811"/>
      <c r="AB276" s="1811"/>
      <c r="AC276" s="1811"/>
      <c r="AD276" s="1820">
        <v>608984.30532552849</v>
      </c>
      <c r="AE276" s="1820">
        <v>594147.69173295889</v>
      </c>
      <c r="AF276" s="1820">
        <v>572094.54022709839</v>
      </c>
      <c r="AG276" s="1820">
        <v>585705.78873536258</v>
      </c>
      <c r="AH276" s="1820">
        <v>598015.37513810582</v>
      </c>
      <c r="AI276" s="1820">
        <v>600649.46118780319</v>
      </c>
      <c r="AJ276" s="1820">
        <v>613470.64461069601</v>
      </c>
      <c r="AK276" s="1820">
        <v>627600.82098885276</v>
      </c>
      <c r="AL276" s="1820">
        <v>628703.47382790816</v>
      </c>
      <c r="AM276" s="1820">
        <v>754472.21601585706</v>
      </c>
      <c r="AN276" s="1820">
        <v>648017.03135170229</v>
      </c>
      <c r="AO276" s="1820">
        <v>639639.97444230225</v>
      </c>
    </row>
    <row r="277" spans="1:47" x14ac:dyDescent="0.15">
      <c r="B277" s="449" t="s">
        <v>456</v>
      </c>
      <c r="C277" s="450" t="s">
        <v>1111</v>
      </c>
      <c r="D277" s="450"/>
      <c r="E277" s="450"/>
      <c r="F277" s="450"/>
      <c r="G277" s="451"/>
      <c r="H277" s="1748" t="str">
        <f t="shared" si="43"/>
        <v>AZ16</v>
      </c>
      <c r="I277" s="1796"/>
      <c r="J277" s="1796"/>
      <c r="K277" s="1796"/>
      <c r="L277" s="1796"/>
      <c r="M277" s="1796"/>
      <c r="N277" s="1796"/>
      <c r="O277" s="1796"/>
      <c r="P277" s="1796"/>
      <c r="Q277" s="1796"/>
      <c r="R277" s="1796"/>
      <c r="S277" s="1796"/>
      <c r="T277" s="1805"/>
      <c r="U277" s="1805"/>
      <c r="V277" s="1805"/>
      <c r="W277" s="1805"/>
      <c r="X277" s="1805"/>
      <c r="Y277" s="1811"/>
      <c r="Z277" s="1811"/>
      <c r="AA277" s="1811"/>
      <c r="AB277" s="1811"/>
      <c r="AC277" s="1811"/>
      <c r="AD277" s="1820">
        <v>482037.08290524525</v>
      </c>
      <c r="AE277" s="1820">
        <v>470882.92251612979</v>
      </c>
      <c r="AF277" s="1820">
        <v>459801.46502646571</v>
      </c>
      <c r="AG277" s="1820">
        <v>467591.69094876695</v>
      </c>
      <c r="AH277" s="1820">
        <v>470441.51792391157</v>
      </c>
      <c r="AI277" s="1820">
        <v>468671.12653016532</v>
      </c>
      <c r="AJ277" s="1820">
        <v>471476.3075991337</v>
      </c>
      <c r="AK277" s="1820">
        <v>473022.24757135159</v>
      </c>
      <c r="AL277" s="1820">
        <v>476879.12922104623</v>
      </c>
      <c r="AM277" s="1820">
        <v>478656.15820491756</v>
      </c>
      <c r="AN277" s="1820">
        <v>484867.9405056134</v>
      </c>
      <c r="AO277" s="1820">
        <v>494754.86729897984</v>
      </c>
    </row>
    <row r="278" spans="1:47" x14ac:dyDescent="0.15">
      <c r="B278" s="449" t="s">
        <v>457</v>
      </c>
      <c r="C278" s="450" t="s">
        <v>154</v>
      </c>
      <c r="D278" s="450"/>
      <c r="E278" s="450"/>
      <c r="F278" s="450"/>
      <c r="G278" s="451"/>
      <c r="H278" s="1748" t="str">
        <f t="shared" si="43"/>
        <v>AZ17</v>
      </c>
      <c r="I278" s="1796"/>
      <c r="J278" s="1796"/>
      <c r="K278" s="1796"/>
      <c r="L278" s="1796"/>
      <c r="M278" s="1796"/>
      <c r="N278" s="1796"/>
      <c r="O278" s="1796"/>
      <c r="P278" s="1796"/>
      <c r="Q278" s="1796"/>
      <c r="R278" s="1796"/>
      <c r="S278" s="1796"/>
      <c r="T278" s="1805"/>
      <c r="U278" s="1805"/>
      <c r="V278" s="1805"/>
      <c r="W278" s="1805"/>
      <c r="X278" s="1805"/>
      <c r="Y278" s="1811"/>
      <c r="Z278" s="1811"/>
      <c r="AA278" s="1811"/>
      <c r="AB278" s="1811"/>
      <c r="AC278" s="1811"/>
      <c r="AD278" s="1820">
        <v>1056141.3348681042</v>
      </c>
      <c r="AE278" s="1820">
        <v>1103986.3752886057</v>
      </c>
      <c r="AF278" s="1820">
        <v>1129158.9688153216</v>
      </c>
      <c r="AG278" s="1820">
        <v>1136468.5666062906</v>
      </c>
      <c r="AH278" s="1820">
        <v>1209559.6261598268</v>
      </c>
      <c r="AI278" s="1820">
        <v>1236469.0416912292</v>
      </c>
      <c r="AJ278" s="1820">
        <v>1237401.7507475263</v>
      </c>
      <c r="AK278" s="1820">
        <v>1254828.8824548684</v>
      </c>
      <c r="AL278" s="1820">
        <v>1292435.9413611135</v>
      </c>
      <c r="AM278" s="1820">
        <v>1300557.442053555</v>
      </c>
      <c r="AN278" s="1820">
        <v>1347533.5714533618</v>
      </c>
      <c r="AO278" s="1820">
        <v>1384760.5747892512</v>
      </c>
    </row>
    <row r="279" spans="1:47" x14ac:dyDescent="0.15">
      <c r="B279" s="449" t="s">
        <v>458</v>
      </c>
      <c r="C279" s="1252" t="s">
        <v>155</v>
      </c>
      <c r="D279" s="1252"/>
      <c r="E279" s="1252"/>
      <c r="F279" s="1252"/>
      <c r="G279" s="1253"/>
      <c r="H279" s="1749" t="str">
        <f t="shared" si="43"/>
        <v>AZ18</v>
      </c>
      <c r="I279" s="1797"/>
      <c r="J279" s="1797"/>
      <c r="K279" s="1797"/>
      <c r="L279" s="1797"/>
      <c r="M279" s="1797"/>
      <c r="N279" s="1797"/>
      <c r="O279" s="1797"/>
      <c r="P279" s="1797"/>
      <c r="Q279" s="1797"/>
      <c r="R279" s="1797"/>
      <c r="S279" s="1797"/>
      <c r="T279" s="1804"/>
      <c r="U279" s="1804"/>
      <c r="V279" s="1804"/>
      <c r="W279" s="1804"/>
      <c r="X279" s="1804"/>
      <c r="Y279" s="1812"/>
      <c r="Z279" s="1812"/>
      <c r="AA279" s="1812"/>
      <c r="AB279" s="1812"/>
      <c r="AC279" s="1812"/>
      <c r="AD279" s="1821">
        <v>685649.96600648563</v>
      </c>
      <c r="AE279" s="1821">
        <v>658449.64613853593</v>
      </c>
      <c r="AF279" s="1821">
        <v>642975.07946939929</v>
      </c>
      <c r="AG279" s="1821">
        <v>630930.52645244752</v>
      </c>
      <c r="AH279" s="1821">
        <v>623740.2600696336</v>
      </c>
      <c r="AI279" s="1821">
        <v>600399.79702132381</v>
      </c>
      <c r="AJ279" s="1821">
        <v>611845.8115345824</v>
      </c>
      <c r="AK279" s="1821">
        <v>600110.18315565924</v>
      </c>
      <c r="AL279" s="1821">
        <v>596934.32108171529</v>
      </c>
      <c r="AM279" s="1821">
        <v>540448.90168093576</v>
      </c>
      <c r="AN279" s="1821">
        <v>586444.25719222287</v>
      </c>
      <c r="AO279" s="1821">
        <v>631256.13702725805</v>
      </c>
    </row>
    <row r="280" spans="1:47" x14ac:dyDescent="0.15">
      <c r="B280" s="1254" t="s">
        <v>459</v>
      </c>
      <c r="C280" s="1255" t="s">
        <v>156</v>
      </c>
      <c r="D280" s="450"/>
      <c r="E280" s="450"/>
      <c r="F280" s="450"/>
      <c r="G280" s="451"/>
      <c r="H280" s="1748" t="str">
        <f t="shared" si="43"/>
        <v>AZ19</v>
      </c>
      <c r="I280" s="451"/>
      <c r="J280" s="451"/>
      <c r="K280" s="451"/>
      <c r="L280" s="451"/>
      <c r="M280" s="451"/>
      <c r="N280" s="451"/>
      <c r="O280" s="451"/>
      <c r="P280" s="451"/>
      <c r="Q280" s="451"/>
      <c r="R280" s="451"/>
      <c r="S280" s="451"/>
      <c r="T280" s="451"/>
      <c r="U280" s="451"/>
      <c r="V280" s="451"/>
      <c r="W280" s="451"/>
      <c r="X280" s="451"/>
      <c r="Y280" s="1482"/>
      <c r="Z280" s="1482"/>
      <c r="AA280" s="1482"/>
      <c r="AB280" s="1482"/>
      <c r="AC280" s="1482"/>
      <c r="AD280" s="1822">
        <f t="shared" ref="AD280:AI280" si="44">SUM(AD262:AD279)</f>
        <v>16544863.067740338</v>
      </c>
      <c r="AE280" s="1822">
        <f t="shared" si="44"/>
        <v>16512410.099858435</v>
      </c>
      <c r="AF280" s="1822">
        <f t="shared" si="44"/>
        <v>16857500.402309131</v>
      </c>
      <c r="AG280" s="1822">
        <f t="shared" si="44"/>
        <v>16830961.579695407</v>
      </c>
      <c r="AH280" s="1822">
        <f t="shared" si="44"/>
        <v>17428864.896028135</v>
      </c>
      <c r="AI280" s="1822">
        <f t="shared" si="44"/>
        <v>17578897.037501588</v>
      </c>
      <c r="AJ280" s="1822">
        <f t="shared" ref="AJ280:AO280" si="45">SUM(AJ262:AJ279)</f>
        <v>17820829.550661381</v>
      </c>
      <c r="AK280" s="1822">
        <f t="shared" si="45"/>
        <v>17982359.260494076</v>
      </c>
      <c r="AL280" s="1822">
        <f t="shared" si="45"/>
        <v>17730423.921223927</v>
      </c>
      <c r="AM280" s="1822">
        <f t="shared" si="45"/>
        <v>17153442.531389911</v>
      </c>
      <c r="AN280" s="1822">
        <f t="shared" si="45"/>
        <v>17374652.41401919</v>
      </c>
      <c r="AO280" s="1822">
        <f t="shared" si="45"/>
        <v>18086780.172458194</v>
      </c>
    </row>
    <row r="281" spans="1:47" x14ac:dyDescent="0.15">
      <c r="B281" s="380" t="s">
        <v>1339</v>
      </c>
      <c r="C281" s="377" t="s">
        <v>425</v>
      </c>
      <c r="Y281" s="1810"/>
      <c r="Z281" s="1810"/>
      <c r="AA281" s="1810"/>
      <c r="AB281" s="1810"/>
      <c r="AC281" s="1810"/>
    </row>
    <row r="282" spans="1:47" x14ac:dyDescent="0.15">
      <c r="B282" s="449" t="s">
        <v>1280</v>
      </c>
      <c r="C282" s="450" t="s">
        <v>493</v>
      </c>
      <c r="D282" s="568"/>
      <c r="E282" s="568"/>
      <c r="F282" s="568"/>
      <c r="G282" s="568"/>
      <c r="H282" s="1748" t="str">
        <f>B$281&amp;B282</f>
        <v>GP01</v>
      </c>
      <c r="I282" s="1798"/>
      <c r="J282" s="1798"/>
      <c r="K282" s="1798"/>
      <c r="L282" s="1798"/>
      <c r="M282" s="1798"/>
      <c r="N282" s="1798"/>
      <c r="O282" s="1798"/>
      <c r="P282" s="1798"/>
      <c r="Q282" s="1798"/>
      <c r="R282" s="1798"/>
      <c r="S282" s="1798"/>
      <c r="T282" s="1806"/>
      <c r="U282" s="1806"/>
      <c r="V282" s="1806"/>
      <c r="W282" s="1806"/>
      <c r="X282" s="1806"/>
      <c r="Y282" s="1807"/>
      <c r="Z282" s="1807"/>
      <c r="AA282" s="1807"/>
      <c r="AB282" s="1807"/>
      <c r="AC282" s="1807"/>
      <c r="AD282" s="1816">
        <v>-1</v>
      </c>
      <c r="AE282" s="1817">
        <v>-0.1</v>
      </c>
      <c r="AF282" s="1817">
        <v>2.7</v>
      </c>
      <c r="AG282" s="1817">
        <v>2.1</v>
      </c>
      <c r="AH282" s="1817">
        <v>3.3</v>
      </c>
      <c r="AI282" s="1817">
        <v>0.8</v>
      </c>
      <c r="AJ282" s="1817">
        <v>2</v>
      </c>
      <c r="AK282" s="1817">
        <v>0.2</v>
      </c>
      <c r="AL282" s="1817">
        <v>0</v>
      </c>
      <c r="AM282" s="1817">
        <v>-3.2</v>
      </c>
      <c r="AN282" s="1817">
        <v>2.9</v>
      </c>
      <c r="AO282" s="1817">
        <v>2.2999999999999998</v>
      </c>
    </row>
    <row r="283" spans="1:47" x14ac:dyDescent="0.15">
      <c r="B283" s="449" t="s">
        <v>445</v>
      </c>
      <c r="C283" s="1259"/>
      <c r="D283" s="1260"/>
      <c r="E283" s="1260"/>
      <c r="F283" s="1260"/>
      <c r="G283" s="1260"/>
      <c r="H283" s="1261"/>
      <c r="I283" s="1260"/>
      <c r="J283" s="1260"/>
      <c r="K283" s="1260"/>
      <c r="L283" s="1260"/>
      <c r="M283" s="1260"/>
      <c r="N283" s="1260"/>
      <c r="O283" s="1260"/>
      <c r="P283" s="1260"/>
      <c r="Q283" s="1260"/>
      <c r="R283" s="1260"/>
      <c r="S283" s="1260"/>
      <c r="T283" s="1260"/>
      <c r="U283" s="1260"/>
      <c r="V283" s="1260"/>
      <c r="W283" s="1260"/>
      <c r="X283" s="1260"/>
      <c r="Y283" s="1260"/>
      <c r="Z283" s="1260"/>
      <c r="AA283" s="1262"/>
      <c r="AB283" s="1262"/>
      <c r="AC283" s="1262"/>
      <c r="AD283" s="1262"/>
      <c r="AE283" s="1593"/>
      <c r="AF283" s="1593"/>
      <c r="AG283" s="1593"/>
      <c r="AH283" s="1593"/>
      <c r="AI283" s="1593"/>
      <c r="AJ283" s="1593"/>
      <c r="AK283" s="1593"/>
      <c r="AL283" s="1593"/>
      <c r="AM283" s="1593"/>
      <c r="AN283" s="1593"/>
      <c r="AO283" s="1593"/>
    </row>
    <row r="284" spans="1:47" x14ac:dyDescent="0.15">
      <c r="B284" s="449" t="s">
        <v>446</v>
      </c>
      <c r="C284" s="450" t="s">
        <v>494</v>
      </c>
      <c r="D284" s="568"/>
      <c r="E284" s="568"/>
      <c r="F284" s="568"/>
      <c r="G284" s="568"/>
      <c r="H284" s="1748" t="str">
        <f>B$281&amp;B284</f>
        <v>GP03</v>
      </c>
      <c r="I284" s="1798"/>
      <c r="J284" s="1798"/>
      <c r="K284" s="1798"/>
      <c r="L284" s="1798"/>
      <c r="M284" s="1798"/>
      <c r="N284" s="1798"/>
      <c r="O284" s="1798"/>
      <c r="P284" s="1798"/>
      <c r="Q284" s="1798"/>
      <c r="R284" s="1798"/>
      <c r="S284" s="1798"/>
      <c r="T284" s="1806"/>
      <c r="U284" s="1806"/>
      <c r="V284" s="1806"/>
      <c r="W284" s="1806"/>
      <c r="X284" s="1806"/>
      <c r="Y284" s="1807"/>
      <c r="Z284" s="1807"/>
      <c r="AA284" s="1807"/>
      <c r="AB284" s="1807"/>
      <c r="AC284" s="1807"/>
      <c r="AD284" s="1816">
        <v>0.5</v>
      </c>
      <c r="AE284" s="1817">
        <v>0.6</v>
      </c>
      <c r="AF284" s="1817">
        <v>2.7</v>
      </c>
      <c r="AG284" s="1817">
        <v>-0.4</v>
      </c>
      <c r="AH284" s="1817">
        <v>1.7</v>
      </c>
      <c r="AI284" s="1817">
        <v>0.8</v>
      </c>
      <c r="AJ284" s="1817">
        <v>1.8</v>
      </c>
      <c r="AK284" s="1817">
        <v>0.2</v>
      </c>
      <c r="AL284" s="1817">
        <v>-0.8</v>
      </c>
      <c r="AM284" s="1817">
        <v>-3.9</v>
      </c>
      <c r="AN284" s="1817">
        <v>3</v>
      </c>
      <c r="AO284" s="1817">
        <v>1.4</v>
      </c>
    </row>
    <row r="285" spans="1:47" x14ac:dyDescent="0.15">
      <c r="B285" s="646" t="s">
        <v>495</v>
      </c>
      <c r="C285" s="450" t="s">
        <v>496</v>
      </c>
      <c r="D285" s="450"/>
      <c r="E285" s="450"/>
      <c r="F285" s="450"/>
      <c r="G285" s="451"/>
      <c r="H285" s="1801" t="str">
        <f>B$281&amp;B285</f>
        <v>GP04</v>
      </c>
      <c r="I285" s="1802"/>
      <c r="J285" s="1802"/>
      <c r="K285" s="1802"/>
      <c r="L285" s="1802"/>
      <c r="M285" s="1802"/>
      <c r="N285" s="1802"/>
      <c r="O285" s="1802"/>
      <c r="P285" s="1802"/>
      <c r="Q285" s="1802"/>
      <c r="R285" s="1802"/>
      <c r="S285" s="1802"/>
      <c r="T285" s="1802"/>
      <c r="U285" s="1802"/>
      <c r="V285" s="1802"/>
      <c r="W285" s="1802"/>
      <c r="X285" s="1802"/>
      <c r="Y285" s="1482"/>
      <c r="Z285" s="1482"/>
      <c r="AA285" s="1482"/>
      <c r="AB285" s="1482"/>
      <c r="AC285" s="1482"/>
      <c r="AD285" s="1818">
        <v>500046.2</v>
      </c>
      <c r="AE285" s="1818">
        <v>499420.6</v>
      </c>
      <c r="AF285" s="1818">
        <v>512677.5</v>
      </c>
      <c r="AG285" s="1818">
        <v>523422.8</v>
      </c>
      <c r="AH285" s="1818">
        <v>540740.80000000005</v>
      </c>
      <c r="AI285" s="1818">
        <v>544829.9</v>
      </c>
      <c r="AJ285" s="1818">
        <v>555712.5</v>
      </c>
      <c r="AK285" s="1818">
        <v>556570.5</v>
      </c>
      <c r="AL285" s="1818">
        <v>556800.69999999995</v>
      </c>
      <c r="AM285" s="1818">
        <v>538787.80000000005</v>
      </c>
      <c r="AN285" s="1818">
        <v>554582.4</v>
      </c>
      <c r="AO285" s="1818">
        <v>567268.9</v>
      </c>
    </row>
    <row r="286" spans="1:47" s="688" customFormat="1" x14ac:dyDescent="0.15">
      <c r="A286" s="703"/>
      <c r="B286" s="449" t="s">
        <v>448</v>
      </c>
      <c r="C286" s="685" t="s">
        <v>949</v>
      </c>
      <c r="D286" s="685"/>
      <c r="E286" s="685"/>
      <c r="F286" s="685"/>
      <c r="G286" s="685"/>
      <c r="H286" s="704" t="s">
        <v>822</v>
      </c>
      <c r="I286" s="1800"/>
      <c r="J286" s="1800"/>
      <c r="K286" s="1800"/>
      <c r="L286" s="1800"/>
      <c r="M286" s="1799"/>
      <c r="N286" s="1799"/>
      <c r="O286" s="1799"/>
      <c r="P286" s="1799"/>
      <c r="Q286" s="1799"/>
      <c r="R286" s="1799"/>
      <c r="S286" s="1799"/>
      <c r="T286" s="1799"/>
      <c r="U286" s="1799"/>
      <c r="V286" s="1799"/>
      <c r="W286" s="1799"/>
      <c r="X286" s="1799"/>
      <c r="Y286" s="1808"/>
      <c r="Z286" s="1808"/>
      <c r="AA286" s="1808"/>
      <c r="AB286" s="1808"/>
      <c r="AC286" s="1808"/>
      <c r="AD286" s="1819">
        <v>2798</v>
      </c>
      <c r="AE286" s="1819">
        <v>2808</v>
      </c>
      <c r="AF286" s="1819">
        <v>2925</v>
      </c>
      <c r="AG286" s="1819">
        <v>2961</v>
      </c>
      <c r="AH286" s="1819">
        <v>3089</v>
      </c>
      <c r="AI286" s="1819">
        <v>3089</v>
      </c>
      <c r="AJ286" s="1819">
        <v>3157</v>
      </c>
      <c r="AK286" s="1819">
        <v>3181</v>
      </c>
      <c r="AL286" s="1819">
        <v>3181</v>
      </c>
      <c r="AM286" s="1819">
        <v>2980</v>
      </c>
      <c r="AN286" s="1819">
        <v>3150</v>
      </c>
      <c r="AO286" s="1819">
        <v>3278</v>
      </c>
      <c r="AU286" s="305"/>
    </row>
    <row r="287" spans="1:47" x14ac:dyDescent="0.15">
      <c r="AU287" s="688"/>
    </row>
    <row r="288" spans="1:47" s="688" customFormat="1" x14ac:dyDescent="0.15">
      <c r="B288" s="683"/>
      <c r="C288" s="683" t="s">
        <v>425</v>
      </c>
      <c r="D288" s="683"/>
      <c r="E288" s="683"/>
      <c r="F288" s="683"/>
      <c r="G288" s="683"/>
      <c r="H288" s="684"/>
      <c r="I288" s="685"/>
      <c r="J288" s="685"/>
      <c r="K288" s="685"/>
      <c r="L288" s="685"/>
      <c r="M288" s="685"/>
      <c r="N288" s="685"/>
      <c r="O288" s="686" t="s">
        <v>1450</v>
      </c>
      <c r="P288" s="686" t="s">
        <v>1451</v>
      </c>
      <c r="Q288" s="686" t="s">
        <v>1452</v>
      </c>
      <c r="R288" s="686" t="s">
        <v>1453</v>
      </c>
      <c r="S288" s="686" t="s">
        <v>1454</v>
      </c>
      <c r="T288" s="686" t="s">
        <v>1455</v>
      </c>
      <c r="U288" s="686" t="s">
        <v>1456</v>
      </c>
      <c r="V288" s="686" t="s">
        <v>1457</v>
      </c>
      <c r="W288" s="686" t="s">
        <v>1458</v>
      </c>
      <c r="X288" s="687" t="s">
        <v>1459</v>
      </c>
      <c r="Y288" s="687"/>
      <c r="Z288" s="687"/>
      <c r="AA288" s="687"/>
      <c r="AB288" s="687"/>
      <c r="AC288" s="687"/>
      <c r="AD288" s="687" t="s">
        <v>488</v>
      </c>
      <c r="AE288" s="687" t="s">
        <v>1231</v>
      </c>
      <c r="AF288" s="687" t="s">
        <v>579</v>
      </c>
      <c r="AG288" s="687" t="s">
        <v>413</v>
      </c>
      <c r="AH288" s="687" t="s">
        <v>1096</v>
      </c>
      <c r="AI288" s="687" t="s">
        <v>427</v>
      </c>
      <c r="AJ288" s="687" t="s">
        <v>1669</v>
      </c>
      <c r="AK288" s="687" t="s">
        <v>1676</v>
      </c>
      <c r="AL288" s="687" t="s">
        <v>1842</v>
      </c>
      <c r="AM288" s="687" t="s">
        <v>1843</v>
      </c>
      <c r="AN288" s="687" t="s">
        <v>1842</v>
      </c>
      <c r="AO288" s="687" t="s">
        <v>2099</v>
      </c>
      <c r="AU288" s="305"/>
    </row>
    <row r="289" spans="2:41" s="688" customFormat="1" ht="11.25" x14ac:dyDescent="0.15">
      <c r="B289" s="711"/>
      <c r="C289" s="1069" t="s">
        <v>157</v>
      </c>
      <c r="D289" s="690"/>
      <c r="E289" s="690"/>
      <c r="F289" s="690"/>
      <c r="G289" s="690"/>
      <c r="H289" s="691" t="s">
        <v>1460</v>
      </c>
      <c r="I289" s="690"/>
      <c r="J289" s="690"/>
      <c r="K289" s="690"/>
      <c r="L289" s="690"/>
      <c r="M289" s="690"/>
      <c r="N289" s="690"/>
      <c r="O289" s="1823"/>
      <c r="P289" s="1823"/>
      <c r="Q289" s="1823"/>
      <c r="R289" s="1823"/>
      <c r="S289" s="1823"/>
      <c r="T289" s="1823"/>
      <c r="U289" s="1823"/>
      <c r="V289" s="1823"/>
      <c r="W289" s="1823"/>
      <c r="X289" s="1823"/>
      <c r="Y289" s="1827"/>
      <c r="Z289" s="1827"/>
      <c r="AA289" s="1827"/>
      <c r="AB289" s="1827"/>
      <c r="AC289" s="1827"/>
      <c r="AD289" s="1823">
        <v>5373.8</v>
      </c>
      <c r="AE289" s="1823">
        <v>5619.6</v>
      </c>
      <c r="AF289" s="1823">
        <v>5426.4</v>
      </c>
      <c r="AG289" s="1823">
        <v>5170.5</v>
      </c>
      <c r="AH289" s="1823">
        <v>5563.9</v>
      </c>
      <c r="AI289" s="1823">
        <v>6124</v>
      </c>
      <c r="AJ289" s="1823">
        <v>6241.1</v>
      </c>
      <c r="AK289" s="1823">
        <v>5812.6</v>
      </c>
      <c r="AL289" s="1823">
        <v>5796.4</v>
      </c>
      <c r="AM289" s="1823">
        <v>5754.7</v>
      </c>
      <c r="AN289" s="1823">
        <v>5588.3</v>
      </c>
      <c r="AO289" s="1823">
        <v>5167.2</v>
      </c>
    </row>
    <row r="290" spans="2:41" s="688" customFormat="1" ht="11.25" x14ac:dyDescent="0.15">
      <c r="B290" s="711"/>
      <c r="C290" s="1070" t="s">
        <v>158</v>
      </c>
      <c r="D290" s="693"/>
      <c r="E290" s="693"/>
      <c r="F290" s="693"/>
      <c r="G290" s="693"/>
      <c r="H290" s="694" t="s">
        <v>1461</v>
      </c>
      <c r="I290" s="693"/>
      <c r="J290" s="693"/>
      <c r="K290" s="693"/>
      <c r="L290" s="693"/>
      <c r="M290" s="693"/>
      <c r="N290" s="693"/>
      <c r="O290" s="1824"/>
      <c r="P290" s="1824"/>
      <c r="Q290" s="1824"/>
      <c r="R290" s="1824"/>
      <c r="S290" s="1824"/>
      <c r="T290" s="1824"/>
      <c r="U290" s="1824"/>
      <c r="V290" s="1824"/>
      <c r="W290" s="1824"/>
      <c r="X290" s="1824"/>
      <c r="Y290" s="997"/>
      <c r="Z290" s="997"/>
      <c r="AA290" s="997"/>
      <c r="AB290" s="997"/>
      <c r="AC290" s="997"/>
      <c r="AD290" s="1824">
        <v>4481.6000000000004</v>
      </c>
      <c r="AE290" s="1824">
        <v>4738.5</v>
      </c>
      <c r="AF290" s="1824">
        <v>4556.1000000000004</v>
      </c>
      <c r="AG290" s="1824">
        <v>4220.8999999999996</v>
      </c>
      <c r="AH290" s="1824">
        <v>4509.1000000000004</v>
      </c>
      <c r="AI290" s="1824">
        <v>5061.8</v>
      </c>
      <c r="AJ290" s="1824">
        <v>5166.2</v>
      </c>
      <c r="AK290" s="1824">
        <v>4785.1000000000004</v>
      </c>
      <c r="AL290" s="1824">
        <v>4826.8</v>
      </c>
      <c r="AM290" s="1824">
        <v>4888.3999999999996</v>
      </c>
      <c r="AN290" s="1824">
        <v>4696.2</v>
      </c>
      <c r="AO290" s="1824">
        <v>4179.3</v>
      </c>
    </row>
    <row r="291" spans="2:41" s="688" customFormat="1" ht="11.25" x14ac:dyDescent="0.15">
      <c r="B291" s="711"/>
      <c r="C291" s="1070" t="s">
        <v>159</v>
      </c>
      <c r="D291" s="693"/>
      <c r="E291" s="693"/>
      <c r="F291" s="693"/>
      <c r="G291" s="693"/>
      <c r="H291" s="694" t="s">
        <v>1462</v>
      </c>
      <c r="I291" s="693"/>
      <c r="J291" s="693"/>
      <c r="K291" s="693"/>
      <c r="L291" s="693"/>
      <c r="M291" s="693"/>
      <c r="N291" s="693"/>
      <c r="O291" s="1824"/>
      <c r="P291" s="1824"/>
      <c r="Q291" s="1824"/>
      <c r="R291" s="1824"/>
      <c r="S291" s="1824"/>
      <c r="T291" s="1824"/>
      <c r="U291" s="1824"/>
      <c r="V291" s="1824"/>
      <c r="W291" s="1824"/>
      <c r="X291" s="1824"/>
      <c r="Y291" s="997"/>
      <c r="Z291" s="997"/>
      <c r="AA291" s="997"/>
      <c r="AB291" s="997"/>
      <c r="AC291" s="997"/>
      <c r="AD291" s="1824">
        <v>208.7</v>
      </c>
      <c r="AE291" s="1824">
        <v>195.5</v>
      </c>
      <c r="AF291" s="1824">
        <v>217.2</v>
      </c>
      <c r="AG291" s="1824">
        <v>235</v>
      </c>
      <c r="AH291" s="1824">
        <v>234</v>
      </c>
      <c r="AI291" s="1824">
        <v>238.7</v>
      </c>
      <c r="AJ291" s="1824">
        <v>242.6</v>
      </c>
      <c r="AK291" s="1824">
        <v>248.7</v>
      </c>
      <c r="AL291" s="1824">
        <v>247.9</v>
      </c>
      <c r="AM291" s="1824">
        <v>231.9</v>
      </c>
      <c r="AN291" s="1824">
        <v>268.60000000000002</v>
      </c>
      <c r="AO291" s="1824">
        <v>280.60000000000002</v>
      </c>
    </row>
    <row r="292" spans="2:41" s="688" customFormat="1" ht="11.25" x14ac:dyDescent="0.15">
      <c r="B292" s="711"/>
      <c r="C292" s="1070" t="s">
        <v>160</v>
      </c>
      <c r="D292" s="693"/>
      <c r="E292" s="693"/>
      <c r="F292" s="693"/>
      <c r="G292" s="693"/>
      <c r="H292" s="694" t="s">
        <v>1463</v>
      </c>
      <c r="I292" s="693"/>
      <c r="J292" s="693"/>
      <c r="K292" s="693"/>
      <c r="L292" s="693"/>
      <c r="M292" s="693"/>
      <c r="N292" s="693"/>
      <c r="O292" s="1824"/>
      <c r="P292" s="1824"/>
      <c r="Q292" s="1824"/>
      <c r="R292" s="1824"/>
      <c r="S292" s="1824"/>
      <c r="T292" s="1824"/>
      <c r="U292" s="1824"/>
      <c r="V292" s="1824"/>
      <c r="W292" s="1824"/>
      <c r="X292" s="1824"/>
      <c r="Y292" s="997"/>
      <c r="Z292" s="997"/>
      <c r="AA292" s="997"/>
      <c r="AB292" s="997"/>
      <c r="AC292" s="997"/>
      <c r="AD292" s="1824">
        <v>683.5</v>
      </c>
      <c r="AE292" s="1824">
        <v>685.6</v>
      </c>
      <c r="AF292" s="1824">
        <v>653.1</v>
      </c>
      <c r="AG292" s="1824">
        <v>714.6</v>
      </c>
      <c r="AH292" s="1824">
        <v>820.9</v>
      </c>
      <c r="AI292" s="1824">
        <v>823.5</v>
      </c>
      <c r="AJ292" s="1824">
        <v>832.3</v>
      </c>
      <c r="AK292" s="1824">
        <v>778.9</v>
      </c>
      <c r="AL292" s="1824">
        <v>721.7</v>
      </c>
      <c r="AM292" s="1824">
        <v>634.5</v>
      </c>
      <c r="AN292" s="1824">
        <v>623.5</v>
      </c>
      <c r="AO292" s="1824">
        <v>707.4</v>
      </c>
    </row>
    <row r="293" spans="2:41" s="688" customFormat="1" ht="11.25" x14ac:dyDescent="0.15">
      <c r="B293" s="711"/>
      <c r="C293" s="1070" t="s">
        <v>161</v>
      </c>
      <c r="D293" s="693"/>
      <c r="E293" s="693"/>
      <c r="F293" s="693"/>
      <c r="G293" s="693"/>
      <c r="H293" s="694" t="s">
        <v>660</v>
      </c>
      <c r="I293" s="693"/>
      <c r="J293" s="693"/>
      <c r="K293" s="693"/>
      <c r="L293" s="693"/>
      <c r="M293" s="693"/>
      <c r="N293" s="693"/>
      <c r="O293" s="1824"/>
      <c r="P293" s="1824"/>
      <c r="Q293" s="1824"/>
      <c r="R293" s="1824"/>
      <c r="S293" s="1824"/>
      <c r="T293" s="1824"/>
      <c r="U293" s="1824"/>
      <c r="V293" s="1824"/>
      <c r="W293" s="1824"/>
      <c r="X293" s="1824"/>
      <c r="Y293" s="997"/>
      <c r="Z293" s="997"/>
      <c r="AA293" s="997"/>
      <c r="AB293" s="997"/>
      <c r="AC293" s="997"/>
      <c r="AD293" s="1824">
        <v>321.10000000000002</v>
      </c>
      <c r="AE293" s="1824">
        <v>309.2</v>
      </c>
      <c r="AF293" s="1824">
        <v>360.5</v>
      </c>
      <c r="AG293" s="1824">
        <v>398.7</v>
      </c>
      <c r="AH293" s="1824">
        <v>409.2</v>
      </c>
      <c r="AI293" s="1824">
        <v>364.2</v>
      </c>
      <c r="AJ293" s="1824">
        <v>385.6</v>
      </c>
      <c r="AK293" s="1824">
        <v>383.8</v>
      </c>
      <c r="AL293" s="1824">
        <v>382.7</v>
      </c>
      <c r="AM293" s="1824">
        <v>383</v>
      </c>
      <c r="AN293" s="1824">
        <v>364</v>
      </c>
      <c r="AO293" s="1824">
        <v>453.4</v>
      </c>
    </row>
    <row r="294" spans="2:41" s="688" customFormat="1" ht="11.25" x14ac:dyDescent="0.15">
      <c r="B294" s="711"/>
      <c r="C294" s="1070" t="s">
        <v>162</v>
      </c>
      <c r="D294" s="693"/>
      <c r="E294" s="693"/>
      <c r="F294" s="693"/>
      <c r="G294" s="693"/>
      <c r="H294" s="694" t="s">
        <v>661</v>
      </c>
      <c r="I294" s="693"/>
      <c r="J294" s="693"/>
      <c r="K294" s="693"/>
      <c r="L294" s="693"/>
      <c r="M294" s="693"/>
      <c r="N294" s="693"/>
      <c r="O294" s="1824"/>
      <c r="P294" s="1824"/>
      <c r="Q294" s="1824"/>
      <c r="R294" s="1824"/>
      <c r="S294" s="1824"/>
      <c r="T294" s="1824"/>
      <c r="U294" s="1824"/>
      <c r="V294" s="1824"/>
      <c r="W294" s="1824"/>
      <c r="X294" s="1824"/>
      <c r="Y294" s="997"/>
      <c r="Z294" s="997"/>
      <c r="AA294" s="997"/>
      <c r="AB294" s="997"/>
      <c r="AC294" s="997"/>
      <c r="AD294" s="1824">
        <v>97179.4</v>
      </c>
      <c r="AE294" s="1824">
        <v>98426.9</v>
      </c>
      <c r="AF294" s="1824">
        <v>98326.9</v>
      </c>
      <c r="AG294" s="1824">
        <v>101653.8</v>
      </c>
      <c r="AH294" s="1824">
        <v>110094.7</v>
      </c>
      <c r="AI294" s="1824">
        <v>110440.9</v>
      </c>
      <c r="AJ294" s="1824">
        <v>113025.7</v>
      </c>
      <c r="AK294" s="1824">
        <v>114786.5</v>
      </c>
      <c r="AL294" s="1824">
        <v>112832.9</v>
      </c>
      <c r="AM294" s="1824">
        <v>108207.5</v>
      </c>
      <c r="AN294" s="1824">
        <v>114925.4</v>
      </c>
      <c r="AO294" s="1824">
        <v>111108.8</v>
      </c>
    </row>
    <row r="295" spans="2:41" s="688" customFormat="1" ht="11.25" x14ac:dyDescent="0.15">
      <c r="B295" s="711"/>
      <c r="C295" s="1070" t="s">
        <v>163</v>
      </c>
      <c r="D295" s="693"/>
      <c r="E295" s="693"/>
      <c r="F295" s="693"/>
      <c r="G295" s="693"/>
      <c r="H295" s="694" t="s">
        <v>662</v>
      </c>
      <c r="I295" s="693"/>
      <c r="J295" s="693"/>
      <c r="K295" s="693"/>
      <c r="L295" s="693"/>
      <c r="M295" s="693"/>
      <c r="N295" s="693"/>
      <c r="O295" s="1824"/>
      <c r="P295" s="1824"/>
      <c r="Q295" s="1824"/>
      <c r="R295" s="1824"/>
      <c r="S295" s="1824"/>
      <c r="T295" s="1824"/>
      <c r="U295" s="1824"/>
      <c r="V295" s="1824"/>
      <c r="W295" s="1824"/>
      <c r="X295" s="1824"/>
      <c r="Y295" s="997"/>
      <c r="Z295" s="997"/>
      <c r="AA295" s="997"/>
      <c r="AB295" s="997"/>
      <c r="AC295" s="997"/>
      <c r="AD295" s="1824">
        <v>11932.8</v>
      </c>
      <c r="AE295" s="1824">
        <v>12102.4</v>
      </c>
      <c r="AF295" s="1824">
        <v>11900.2</v>
      </c>
      <c r="AG295" s="1824">
        <v>12165</v>
      </c>
      <c r="AH295" s="1824">
        <v>13195.9</v>
      </c>
      <c r="AI295" s="1824">
        <v>13692.2</v>
      </c>
      <c r="AJ295" s="1824">
        <v>13620.1</v>
      </c>
      <c r="AK295" s="1824">
        <v>13477.3</v>
      </c>
      <c r="AL295" s="1824">
        <v>13644.6</v>
      </c>
      <c r="AM295" s="1824">
        <v>13035</v>
      </c>
      <c r="AN295" s="1824">
        <v>13216.7</v>
      </c>
      <c r="AO295" s="1824">
        <v>12696.9</v>
      </c>
    </row>
    <row r="296" spans="2:41" s="688" customFormat="1" ht="11.25" x14ac:dyDescent="0.15">
      <c r="B296" s="711"/>
      <c r="C296" s="1070" t="s">
        <v>232</v>
      </c>
      <c r="D296" s="693"/>
      <c r="E296" s="693"/>
      <c r="F296" s="693"/>
      <c r="G296" s="693"/>
      <c r="H296" s="694" t="s">
        <v>663</v>
      </c>
      <c r="I296" s="693"/>
      <c r="J296" s="693"/>
      <c r="K296" s="693"/>
      <c r="L296" s="693"/>
      <c r="M296" s="693"/>
      <c r="N296" s="693"/>
      <c r="O296" s="1824"/>
      <c r="P296" s="1824"/>
      <c r="Q296" s="1824"/>
      <c r="R296" s="1824"/>
      <c r="S296" s="1824"/>
      <c r="T296" s="1824"/>
      <c r="U296" s="1824"/>
      <c r="V296" s="1824"/>
      <c r="W296" s="1824"/>
      <c r="X296" s="1824"/>
      <c r="Y296" s="997"/>
      <c r="Z296" s="997"/>
      <c r="AA296" s="997"/>
      <c r="AB296" s="997"/>
      <c r="AC296" s="997"/>
      <c r="AD296" s="1824">
        <v>1358.5</v>
      </c>
      <c r="AE296" s="1824">
        <v>1454.4</v>
      </c>
      <c r="AF296" s="1824">
        <v>1361.4</v>
      </c>
      <c r="AG296" s="1824">
        <v>1351.6</v>
      </c>
      <c r="AH296" s="1824">
        <v>1595.3</v>
      </c>
      <c r="AI296" s="1824">
        <v>1401.9</v>
      </c>
      <c r="AJ296" s="1824">
        <v>1343.5</v>
      </c>
      <c r="AK296" s="1824">
        <v>1454.8</v>
      </c>
      <c r="AL296" s="1824">
        <v>1475.7</v>
      </c>
      <c r="AM296" s="1824">
        <v>1336.7</v>
      </c>
      <c r="AN296" s="1824">
        <v>1384.8</v>
      </c>
      <c r="AO296" s="1824">
        <v>1223.4000000000001</v>
      </c>
    </row>
    <row r="297" spans="2:41" s="688" customFormat="1" ht="11.25" x14ac:dyDescent="0.15">
      <c r="B297" s="711"/>
      <c r="C297" s="1070" t="s">
        <v>233</v>
      </c>
      <c r="D297" s="693"/>
      <c r="E297" s="693"/>
      <c r="F297" s="693"/>
      <c r="G297" s="693"/>
      <c r="H297" s="694" t="s">
        <v>664</v>
      </c>
      <c r="I297" s="693"/>
      <c r="J297" s="693"/>
      <c r="K297" s="693"/>
      <c r="L297" s="693"/>
      <c r="M297" s="693"/>
      <c r="N297" s="693"/>
      <c r="O297" s="1824"/>
      <c r="P297" s="1824"/>
      <c r="Q297" s="1824"/>
      <c r="R297" s="1824"/>
      <c r="S297" s="1824"/>
      <c r="T297" s="1824"/>
      <c r="U297" s="1824"/>
      <c r="V297" s="1824"/>
      <c r="W297" s="1824"/>
      <c r="X297" s="1824"/>
      <c r="Y297" s="997"/>
      <c r="Z297" s="997"/>
      <c r="AA297" s="997"/>
      <c r="AB297" s="997"/>
      <c r="AC297" s="997"/>
      <c r="AD297" s="1824">
        <v>2239.4</v>
      </c>
      <c r="AE297" s="1824">
        <v>2082.8000000000002</v>
      </c>
      <c r="AF297" s="1824">
        <v>2070.5</v>
      </c>
      <c r="AG297" s="1824">
        <v>2077.1999999999998</v>
      </c>
      <c r="AH297" s="1824">
        <v>2506.1999999999998</v>
      </c>
      <c r="AI297" s="1824">
        <v>2676.2</v>
      </c>
      <c r="AJ297" s="1824">
        <v>2636.4</v>
      </c>
      <c r="AK297" s="1824">
        <v>2615.4</v>
      </c>
      <c r="AL297" s="1824">
        <v>2799</v>
      </c>
      <c r="AM297" s="1824">
        <v>2582.1</v>
      </c>
      <c r="AN297" s="1824">
        <v>2619.1</v>
      </c>
      <c r="AO297" s="1824">
        <v>2195.6</v>
      </c>
    </row>
    <row r="298" spans="2:41" s="688" customFormat="1" ht="11.25" x14ac:dyDescent="0.15">
      <c r="B298" s="711"/>
      <c r="C298" s="1070" t="s">
        <v>164</v>
      </c>
      <c r="D298" s="693"/>
      <c r="E298" s="693"/>
      <c r="F298" s="693"/>
      <c r="G298" s="693"/>
      <c r="H298" s="694" t="s">
        <v>665</v>
      </c>
      <c r="I298" s="693"/>
      <c r="J298" s="693"/>
      <c r="K298" s="693"/>
      <c r="L298" s="693"/>
      <c r="M298" s="693"/>
      <c r="N298" s="693"/>
      <c r="O298" s="1824"/>
      <c r="P298" s="1824"/>
      <c r="Q298" s="1824"/>
      <c r="R298" s="1824"/>
      <c r="S298" s="1824"/>
      <c r="T298" s="1824"/>
      <c r="U298" s="1824"/>
      <c r="V298" s="1824"/>
      <c r="W298" s="1824"/>
      <c r="X298" s="1824"/>
      <c r="Y298" s="997"/>
      <c r="Z298" s="997"/>
      <c r="AA298" s="997"/>
      <c r="AB298" s="997"/>
      <c r="AC298" s="997"/>
      <c r="AD298" s="1824">
        <v>10037.5</v>
      </c>
      <c r="AE298" s="1824">
        <v>9890.2000000000007</v>
      </c>
      <c r="AF298" s="1824">
        <v>9892.7999999999993</v>
      </c>
      <c r="AG298" s="1824">
        <v>9673.7999999999993</v>
      </c>
      <c r="AH298" s="1824">
        <v>11249.3</v>
      </c>
      <c r="AI298" s="1824">
        <v>11989.4</v>
      </c>
      <c r="AJ298" s="1824">
        <v>11748.3</v>
      </c>
      <c r="AK298" s="1824">
        <v>11672.3</v>
      </c>
      <c r="AL298" s="1824">
        <v>12075.9</v>
      </c>
      <c r="AM298" s="1824">
        <v>12535.1</v>
      </c>
      <c r="AN298" s="1824">
        <v>11804.5</v>
      </c>
      <c r="AO298" s="1824">
        <v>10478.9</v>
      </c>
    </row>
    <row r="299" spans="2:41" s="688" customFormat="1" ht="11.25" x14ac:dyDescent="0.15">
      <c r="B299" s="711"/>
      <c r="C299" s="1070" t="s">
        <v>165</v>
      </c>
      <c r="D299" s="693"/>
      <c r="E299" s="693"/>
      <c r="F299" s="693"/>
      <c r="G299" s="693"/>
      <c r="H299" s="694" t="s">
        <v>666</v>
      </c>
      <c r="I299" s="693"/>
      <c r="J299" s="693"/>
      <c r="K299" s="693"/>
      <c r="L299" s="693"/>
      <c r="M299" s="693"/>
      <c r="N299" s="693"/>
      <c r="O299" s="1824"/>
      <c r="P299" s="1824"/>
      <c r="Q299" s="1824"/>
      <c r="R299" s="1824"/>
      <c r="S299" s="1824"/>
      <c r="T299" s="1824"/>
      <c r="U299" s="1824"/>
      <c r="V299" s="1824"/>
      <c r="W299" s="1824"/>
      <c r="X299" s="1824"/>
      <c r="Y299" s="997"/>
      <c r="Z299" s="997"/>
      <c r="AA299" s="997"/>
      <c r="AB299" s="997"/>
      <c r="AC299" s="997"/>
      <c r="AD299" s="1824">
        <v>4442.3</v>
      </c>
      <c r="AE299" s="1824">
        <v>4423.3999999999996</v>
      </c>
      <c r="AF299" s="1824">
        <v>5199.1000000000004</v>
      </c>
      <c r="AG299" s="1824">
        <v>4927</v>
      </c>
      <c r="AH299" s="1824">
        <v>5260</v>
      </c>
      <c r="AI299" s="1824">
        <v>5671.6</v>
      </c>
      <c r="AJ299" s="1824">
        <v>5823</v>
      </c>
      <c r="AK299" s="1824">
        <v>5740.9</v>
      </c>
      <c r="AL299" s="1824">
        <v>5833.3</v>
      </c>
      <c r="AM299" s="1824">
        <v>5842.6</v>
      </c>
      <c r="AN299" s="1824">
        <v>5950.1</v>
      </c>
      <c r="AO299" s="1824">
        <v>2884.5</v>
      </c>
    </row>
    <row r="300" spans="2:41" s="688" customFormat="1" ht="11.25" x14ac:dyDescent="0.15">
      <c r="B300" s="711"/>
      <c r="C300" s="1070" t="s">
        <v>166</v>
      </c>
      <c r="D300" s="693"/>
      <c r="E300" s="693"/>
      <c r="F300" s="693"/>
      <c r="G300" s="693"/>
      <c r="H300" s="694" t="s">
        <v>667</v>
      </c>
      <c r="I300" s="693"/>
      <c r="J300" s="693"/>
      <c r="K300" s="693"/>
      <c r="L300" s="693"/>
      <c r="M300" s="693"/>
      <c r="N300" s="693"/>
      <c r="O300" s="1824"/>
      <c r="P300" s="1824"/>
      <c r="Q300" s="1824"/>
      <c r="R300" s="1824"/>
      <c r="S300" s="1824"/>
      <c r="T300" s="1824"/>
      <c r="U300" s="1824"/>
      <c r="V300" s="1824"/>
      <c r="W300" s="1824"/>
      <c r="X300" s="1824"/>
      <c r="Y300" s="997"/>
      <c r="Z300" s="997"/>
      <c r="AA300" s="997"/>
      <c r="AB300" s="997"/>
      <c r="AC300" s="997"/>
      <c r="AD300" s="1824">
        <v>2977.5</v>
      </c>
      <c r="AE300" s="1824">
        <v>2687.4</v>
      </c>
      <c r="AF300" s="1824">
        <v>2747.7</v>
      </c>
      <c r="AG300" s="1824">
        <v>2849.7</v>
      </c>
      <c r="AH300" s="1824">
        <v>3072.2</v>
      </c>
      <c r="AI300" s="1824">
        <v>3003.9</v>
      </c>
      <c r="AJ300" s="1824">
        <v>3132.8</v>
      </c>
      <c r="AK300" s="1824">
        <v>3147.8</v>
      </c>
      <c r="AL300" s="1824">
        <v>3161.6</v>
      </c>
      <c r="AM300" s="1824">
        <v>3260.1</v>
      </c>
      <c r="AN300" s="1824">
        <v>3357.3</v>
      </c>
      <c r="AO300" s="1824">
        <v>3113.7</v>
      </c>
    </row>
    <row r="301" spans="2:41" s="688" customFormat="1" ht="11.25" x14ac:dyDescent="0.15">
      <c r="B301" s="711"/>
      <c r="C301" s="1070" t="s">
        <v>167</v>
      </c>
      <c r="D301" s="693"/>
      <c r="E301" s="693"/>
      <c r="F301" s="693"/>
      <c r="G301" s="693"/>
      <c r="H301" s="694" t="s">
        <v>668</v>
      </c>
      <c r="I301" s="693"/>
      <c r="J301" s="693"/>
      <c r="K301" s="693"/>
      <c r="L301" s="693"/>
      <c r="M301" s="693"/>
      <c r="N301" s="693"/>
      <c r="O301" s="1824"/>
      <c r="P301" s="1824"/>
      <c r="Q301" s="1824"/>
      <c r="R301" s="1824"/>
      <c r="S301" s="1824"/>
      <c r="T301" s="1824"/>
      <c r="U301" s="1824"/>
      <c r="V301" s="1824"/>
      <c r="W301" s="1824"/>
      <c r="X301" s="1824"/>
      <c r="Y301" s="997"/>
      <c r="Z301" s="997"/>
      <c r="AA301" s="997"/>
      <c r="AB301" s="997"/>
      <c r="AC301" s="997"/>
      <c r="AD301" s="1824">
        <v>8348.7000000000007</v>
      </c>
      <c r="AE301" s="1824">
        <v>9016</v>
      </c>
      <c r="AF301" s="1824">
        <v>9030.2000000000007</v>
      </c>
      <c r="AG301" s="1824">
        <v>9580.6</v>
      </c>
      <c r="AH301" s="1824">
        <v>9804.1</v>
      </c>
      <c r="AI301" s="1824">
        <v>10019.799999999999</v>
      </c>
      <c r="AJ301" s="1824">
        <v>10114.6</v>
      </c>
      <c r="AK301" s="1824">
        <v>9940.5</v>
      </c>
      <c r="AL301" s="1824">
        <v>9465.7000000000007</v>
      </c>
      <c r="AM301" s="1824">
        <v>8721.4</v>
      </c>
      <c r="AN301" s="1824">
        <v>10870.4</v>
      </c>
      <c r="AO301" s="1824">
        <v>11913.3</v>
      </c>
    </row>
    <row r="302" spans="2:41" s="688" customFormat="1" ht="11.25" x14ac:dyDescent="0.15">
      <c r="B302" s="711"/>
      <c r="C302" s="1070" t="s">
        <v>1129</v>
      </c>
      <c r="D302" s="693"/>
      <c r="E302" s="693"/>
      <c r="F302" s="693"/>
      <c r="G302" s="693"/>
      <c r="H302" s="694" t="s">
        <v>669</v>
      </c>
      <c r="I302" s="693"/>
      <c r="J302" s="693"/>
      <c r="K302" s="693"/>
      <c r="L302" s="693"/>
      <c r="M302" s="693"/>
      <c r="N302" s="693"/>
      <c r="O302" s="1824"/>
      <c r="P302" s="1824"/>
      <c r="Q302" s="1824"/>
      <c r="R302" s="1824"/>
      <c r="S302" s="1824"/>
      <c r="T302" s="1824"/>
      <c r="U302" s="1824"/>
      <c r="V302" s="1824"/>
      <c r="W302" s="1824"/>
      <c r="X302" s="1824"/>
      <c r="Y302" s="997"/>
      <c r="Z302" s="997"/>
      <c r="AA302" s="997"/>
      <c r="AB302" s="997"/>
      <c r="AC302" s="997"/>
      <c r="AD302" s="1824">
        <v>3745.4</v>
      </c>
      <c r="AE302" s="1824">
        <v>4249.3</v>
      </c>
      <c r="AF302" s="1824">
        <v>4332</v>
      </c>
      <c r="AG302" s="1824">
        <v>4608</v>
      </c>
      <c r="AH302" s="1824">
        <v>5055.8999999999996</v>
      </c>
      <c r="AI302" s="1824">
        <v>5156.1000000000004</v>
      </c>
      <c r="AJ302" s="1824">
        <v>5392.5</v>
      </c>
      <c r="AK302" s="1824">
        <v>5714.9</v>
      </c>
      <c r="AL302" s="1824">
        <v>5730.1</v>
      </c>
      <c r="AM302" s="1824">
        <v>5332.8</v>
      </c>
      <c r="AN302" s="1824">
        <v>5481.6</v>
      </c>
      <c r="AO302" s="1824">
        <v>5472.5</v>
      </c>
    </row>
    <row r="303" spans="2:41" s="688" customFormat="1" ht="11.25" x14ac:dyDescent="0.15">
      <c r="B303" s="711"/>
      <c r="C303" s="1070" t="s">
        <v>234</v>
      </c>
      <c r="D303" s="693"/>
      <c r="E303" s="693"/>
      <c r="F303" s="693"/>
      <c r="G303" s="693"/>
      <c r="H303" s="694" t="s">
        <v>670</v>
      </c>
      <c r="I303" s="693"/>
      <c r="J303" s="693"/>
      <c r="K303" s="693"/>
      <c r="L303" s="693"/>
      <c r="M303" s="693"/>
      <c r="N303" s="693"/>
      <c r="O303" s="1824"/>
      <c r="P303" s="1824"/>
      <c r="Q303" s="1824"/>
      <c r="R303" s="1824"/>
      <c r="S303" s="1824"/>
      <c r="T303" s="1824"/>
      <c r="U303" s="1824"/>
      <c r="V303" s="1824"/>
      <c r="W303" s="1824"/>
      <c r="X303" s="1824"/>
      <c r="Y303" s="997"/>
      <c r="Z303" s="997"/>
      <c r="AA303" s="997"/>
      <c r="AB303" s="997"/>
      <c r="AC303" s="997"/>
      <c r="AD303" s="1824">
        <v>13831</v>
      </c>
      <c r="AE303" s="1824">
        <v>14209.5</v>
      </c>
      <c r="AF303" s="1824">
        <v>13853.6</v>
      </c>
      <c r="AG303" s="1824">
        <v>14541.6</v>
      </c>
      <c r="AH303" s="1824">
        <v>15814</v>
      </c>
      <c r="AI303" s="1824">
        <v>15771.8</v>
      </c>
      <c r="AJ303" s="1824">
        <v>16823.099999999999</v>
      </c>
      <c r="AK303" s="1824">
        <v>17644.099999999999</v>
      </c>
      <c r="AL303" s="1824">
        <v>17125.7</v>
      </c>
      <c r="AM303" s="1824">
        <v>15744.6</v>
      </c>
      <c r="AN303" s="1824">
        <v>16971</v>
      </c>
      <c r="AO303" s="1824">
        <v>17770.2</v>
      </c>
    </row>
    <row r="304" spans="2:41" s="688" customFormat="1" ht="11.25" x14ac:dyDescent="0.15">
      <c r="B304" s="711"/>
      <c r="C304" s="1070" t="s">
        <v>235</v>
      </c>
      <c r="D304" s="693"/>
      <c r="E304" s="693"/>
      <c r="F304" s="693"/>
      <c r="G304" s="693"/>
      <c r="H304" s="694" t="s">
        <v>671</v>
      </c>
      <c r="I304" s="693"/>
      <c r="J304" s="693"/>
      <c r="K304" s="693"/>
      <c r="L304" s="693"/>
      <c r="M304" s="693"/>
      <c r="N304" s="693"/>
      <c r="O304" s="1824"/>
      <c r="P304" s="1824"/>
      <c r="Q304" s="1824"/>
      <c r="R304" s="1824"/>
      <c r="S304" s="1824"/>
      <c r="T304" s="1824"/>
      <c r="U304" s="1824"/>
      <c r="V304" s="1824"/>
      <c r="W304" s="1824"/>
      <c r="X304" s="1824"/>
      <c r="Y304" s="997"/>
      <c r="Z304" s="997"/>
      <c r="AA304" s="997"/>
      <c r="AB304" s="997"/>
      <c r="AC304" s="997"/>
      <c r="AD304" s="1824">
        <v>5210.6000000000004</v>
      </c>
      <c r="AE304" s="1824">
        <v>4548.8</v>
      </c>
      <c r="AF304" s="1824">
        <v>4621.8999999999996</v>
      </c>
      <c r="AG304" s="1824">
        <v>4885.6000000000004</v>
      </c>
      <c r="AH304" s="1824">
        <v>5405.3</v>
      </c>
      <c r="AI304" s="1824">
        <v>5400.8</v>
      </c>
      <c r="AJ304" s="1824">
        <v>5636.6</v>
      </c>
      <c r="AK304" s="1824">
        <v>6147.5</v>
      </c>
      <c r="AL304" s="1824">
        <v>5457.7</v>
      </c>
      <c r="AM304" s="1824">
        <v>5787.7</v>
      </c>
      <c r="AN304" s="1824">
        <v>7169.7</v>
      </c>
      <c r="AO304" s="1824">
        <v>7167.8</v>
      </c>
    </row>
    <row r="305" spans="2:41" s="688" customFormat="1" ht="11.25" x14ac:dyDescent="0.15">
      <c r="B305" s="711"/>
      <c r="C305" s="1070" t="s">
        <v>1130</v>
      </c>
      <c r="D305" s="693"/>
      <c r="E305" s="693"/>
      <c r="F305" s="693"/>
      <c r="G305" s="693"/>
      <c r="H305" s="694" t="s">
        <v>672</v>
      </c>
      <c r="I305" s="693"/>
      <c r="J305" s="693"/>
      <c r="K305" s="693"/>
      <c r="L305" s="693"/>
      <c r="M305" s="693"/>
      <c r="N305" s="693"/>
      <c r="O305" s="1824"/>
      <c r="P305" s="1824"/>
      <c r="Q305" s="1824"/>
      <c r="R305" s="1824"/>
      <c r="S305" s="1824"/>
      <c r="T305" s="1824"/>
      <c r="U305" s="1824"/>
      <c r="V305" s="1824"/>
      <c r="W305" s="1824"/>
      <c r="X305" s="1824"/>
      <c r="Y305" s="997"/>
      <c r="Z305" s="997"/>
      <c r="AA305" s="997"/>
      <c r="AB305" s="997"/>
      <c r="AC305" s="997"/>
      <c r="AD305" s="1824">
        <v>6138.9</v>
      </c>
      <c r="AE305" s="1824">
        <v>6020.3</v>
      </c>
      <c r="AF305" s="1824">
        <v>5963.1</v>
      </c>
      <c r="AG305" s="1824">
        <v>6635.2</v>
      </c>
      <c r="AH305" s="1824">
        <v>6630.4</v>
      </c>
      <c r="AI305" s="1824">
        <v>6577.4</v>
      </c>
      <c r="AJ305" s="1824">
        <v>7055.7</v>
      </c>
      <c r="AK305" s="1824">
        <v>7632.4</v>
      </c>
      <c r="AL305" s="1824">
        <v>7364.7</v>
      </c>
      <c r="AM305" s="1824">
        <v>6859.4</v>
      </c>
      <c r="AN305" s="1824">
        <v>7260.6</v>
      </c>
      <c r="AO305" s="1824">
        <v>7269.7</v>
      </c>
    </row>
    <row r="306" spans="2:41" s="688" customFormat="1" ht="11.25" x14ac:dyDescent="0.15">
      <c r="B306" s="711"/>
      <c r="C306" s="1070" t="s">
        <v>236</v>
      </c>
      <c r="D306" s="693"/>
      <c r="E306" s="693"/>
      <c r="F306" s="693"/>
      <c r="G306" s="693"/>
      <c r="H306" s="694" t="s">
        <v>673</v>
      </c>
      <c r="I306" s="693"/>
      <c r="J306" s="693"/>
      <c r="K306" s="693"/>
      <c r="L306" s="693"/>
      <c r="M306" s="693"/>
      <c r="N306" s="693"/>
      <c r="O306" s="1824"/>
      <c r="P306" s="1824"/>
      <c r="Q306" s="1824"/>
      <c r="R306" s="1824"/>
      <c r="S306" s="1824"/>
      <c r="T306" s="1824"/>
      <c r="U306" s="1824"/>
      <c r="V306" s="1824"/>
      <c r="W306" s="1824"/>
      <c r="X306" s="1824"/>
      <c r="Y306" s="997"/>
      <c r="Z306" s="997"/>
      <c r="AA306" s="997"/>
      <c r="AB306" s="997"/>
      <c r="AC306" s="997"/>
      <c r="AD306" s="1824">
        <v>4375.6000000000004</v>
      </c>
      <c r="AE306" s="1824">
        <v>3694.5</v>
      </c>
      <c r="AF306" s="1824">
        <v>3539.3</v>
      </c>
      <c r="AG306" s="1824">
        <v>3648</v>
      </c>
      <c r="AH306" s="1824">
        <v>3675.1</v>
      </c>
      <c r="AI306" s="1824">
        <v>3218</v>
      </c>
      <c r="AJ306" s="1824">
        <v>2983.4</v>
      </c>
      <c r="AK306" s="1824">
        <v>3046.1</v>
      </c>
      <c r="AL306" s="1824">
        <v>2870.3</v>
      </c>
      <c r="AM306" s="1824">
        <v>2661.6</v>
      </c>
      <c r="AN306" s="1824">
        <v>2757.5</v>
      </c>
      <c r="AO306" s="1824">
        <v>2407</v>
      </c>
    </row>
    <row r="307" spans="2:41" s="688" customFormat="1" ht="11.25" x14ac:dyDescent="0.15">
      <c r="B307" s="711"/>
      <c r="C307" s="1070" t="s">
        <v>1131</v>
      </c>
      <c r="D307" s="693"/>
      <c r="E307" s="693"/>
      <c r="F307" s="693"/>
      <c r="G307" s="693"/>
      <c r="H307" s="694" t="s">
        <v>674</v>
      </c>
      <c r="I307" s="693"/>
      <c r="J307" s="693"/>
      <c r="K307" s="693"/>
      <c r="L307" s="693"/>
      <c r="M307" s="693"/>
      <c r="N307" s="693"/>
      <c r="O307" s="1824"/>
      <c r="P307" s="1824"/>
      <c r="Q307" s="1824"/>
      <c r="R307" s="1824"/>
      <c r="S307" s="1824"/>
      <c r="T307" s="1824"/>
      <c r="U307" s="1824"/>
      <c r="V307" s="1824"/>
      <c r="W307" s="1824"/>
      <c r="X307" s="1824"/>
      <c r="Y307" s="997"/>
      <c r="Z307" s="997"/>
      <c r="AA307" s="997"/>
      <c r="AB307" s="997"/>
      <c r="AC307" s="997"/>
      <c r="AD307" s="1824">
        <v>12796</v>
      </c>
      <c r="AE307" s="1824">
        <v>14163.9</v>
      </c>
      <c r="AF307" s="1824">
        <v>13705.6</v>
      </c>
      <c r="AG307" s="1824">
        <v>14318.7</v>
      </c>
      <c r="AH307" s="1824">
        <v>15554.1</v>
      </c>
      <c r="AI307" s="1824">
        <v>14998.9</v>
      </c>
      <c r="AJ307" s="1824">
        <v>15622.3</v>
      </c>
      <c r="AK307" s="1824">
        <v>15207.5</v>
      </c>
      <c r="AL307" s="1824">
        <v>14251.5</v>
      </c>
      <c r="AM307" s="1824">
        <v>13166.6</v>
      </c>
      <c r="AN307" s="1824">
        <v>14309.1</v>
      </c>
      <c r="AO307" s="1824">
        <v>14809.9</v>
      </c>
    </row>
    <row r="308" spans="2:41" s="688" customFormat="1" ht="11.25" x14ac:dyDescent="0.15">
      <c r="B308" s="711"/>
      <c r="C308" s="1070" t="s">
        <v>1132</v>
      </c>
      <c r="D308" s="693"/>
      <c r="E308" s="693"/>
      <c r="F308" s="693"/>
      <c r="G308" s="693"/>
      <c r="H308" s="694" t="s">
        <v>675</v>
      </c>
      <c r="I308" s="693"/>
      <c r="J308" s="693"/>
      <c r="K308" s="693"/>
      <c r="L308" s="693"/>
      <c r="M308" s="693"/>
      <c r="N308" s="693"/>
      <c r="O308" s="1824"/>
      <c r="P308" s="1824"/>
      <c r="Q308" s="1824"/>
      <c r="R308" s="1824"/>
      <c r="S308" s="1824"/>
      <c r="T308" s="1824"/>
      <c r="U308" s="1824"/>
      <c r="V308" s="1824"/>
      <c r="W308" s="1824"/>
      <c r="X308" s="1824"/>
      <c r="Y308" s="997"/>
      <c r="Z308" s="997"/>
      <c r="AA308" s="997"/>
      <c r="AB308" s="997"/>
      <c r="AC308" s="997"/>
      <c r="AD308" s="1824">
        <v>2507.8000000000002</v>
      </c>
      <c r="AE308" s="1824">
        <v>2454.9</v>
      </c>
      <c r="AF308" s="1824">
        <v>2526.6</v>
      </c>
      <c r="AG308" s="1824">
        <v>2570</v>
      </c>
      <c r="AH308" s="1824">
        <v>2576.4</v>
      </c>
      <c r="AI308" s="1824">
        <v>2457.5</v>
      </c>
      <c r="AJ308" s="1824">
        <v>2412.1999999999998</v>
      </c>
      <c r="AK308" s="1824">
        <v>2302.6999999999998</v>
      </c>
      <c r="AL308" s="1824">
        <v>2286</v>
      </c>
      <c r="AM308" s="1824">
        <v>2143.3000000000002</v>
      </c>
      <c r="AN308" s="1824">
        <v>2273.8000000000002</v>
      </c>
      <c r="AO308" s="1824">
        <v>2257.4</v>
      </c>
    </row>
    <row r="309" spans="2:41" s="688" customFormat="1" ht="11.25" x14ac:dyDescent="0.15">
      <c r="B309" s="711"/>
      <c r="C309" s="1070" t="s">
        <v>1133</v>
      </c>
      <c r="D309" s="693"/>
      <c r="E309" s="693"/>
      <c r="F309" s="693"/>
      <c r="G309" s="693"/>
      <c r="H309" s="694" t="s">
        <v>676</v>
      </c>
      <c r="I309" s="693"/>
      <c r="J309" s="693"/>
      <c r="K309" s="693"/>
      <c r="L309" s="693"/>
      <c r="M309" s="693"/>
      <c r="N309" s="693"/>
      <c r="O309" s="1824"/>
      <c r="P309" s="1824"/>
      <c r="Q309" s="1824"/>
      <c r="R309" s="1824"/>
      <c r="S309" s="1824"/>
      <c r="T309" s="1824"/>
      <c r="U309" s="1824"/>
      <c r="V309" s="1824"/>
      <c r="W309" s="1824"/>
      <c r="X309" s="1824"/>
      <c r="Y309" s="997"/>
      <c r="Z309" s="997"/>
      <c r="AA309" s="997"/>
      <c r="AB309" s="997"/>
      <c r="AC309" s="997"/>
      <c r="AD309" s="1824">
        <v>7237.5</v>
      </c>
      <c r="AE309" s="1824">
        <v>7429</v>
      </c>
      <c r="AF309" s="1824">
        <v>7582.7</v>
      </c>
      <c r="AG309" s="1824">
        <v>7821.8</v>
      </c>
      <c r="AH309" s="1824">
        <v>8700.4</v>
      </c>
      <c r="AI309" s="1824">
        <v>8405.5</v>
      </c>
      <c r="AJ309" s="1824">
        <v>8681.4</v>
      </c>
      <c r="AK309" s="1824">
        <v>9042.2000000000007</v>
      </c>
      <c r="AL309" s="1824">
        <v>9290.9</v>
      </c>
      <c r="AM309" s="1824">
        <v>9198.4</v>
      </c>
      <c r="AN309" s="1824">
        <v>9499.2000000000007</v>
      </c>
      <c r="AO309" s="1824">
        <v>9447.9</v>
      </c>
    </row>
    <row r="310" spans="2:41" s="688" customFormat="1" ht="11.25" x14ac:dyDescent="0.15">
      <c r="B310" s="711"/>
      <c r="C310" s="1070" t="s">
        <v>237</v>
      </c>
      <c r="D310" s="693"/>
      <c r="E310" s="693"/>
      <c r="F310" s="693"/>
      <c r="G310" s="693"/>
      <c r="H310" s="694" t="s">
        <v>677</v>
      </c>
      <c r="I310" s="693"/>
      <c r="J310" s="693"/>
      <c r="K310" s="693"/>
      <c r="L310" s="693"/>
      <c r="M310" s="693"/>
      <c r="N310" s="693"/>
      <c r="O310" s="1824"/>
      <c r="P310" s="1824"/>
      <c r="Q310" s="1824"/>
      <c r="R310" s="1824"/>
      <c r="S310" s="1824"/>
      <c r="T310" s="1824"/>
      <c r="U310" s="1824"/>
      <c r="V310" s="1824"/>
      <c r="W310" s="1824"/>
      <c r="X310" s="1824"/>
      <c r="Y310" s="997"/>
      <c r="Z310" s="997"/>
      <c r="AA310" s="997"/>
      <c r="AB310" s="997"/>
      <c r="AC310" s="997"/>
      <c r="AD310" s="1824">
        <v>11713.9</v>
      </c>
      <c r="AE310" s="1824">
        <v>10755.7</v>
      </c>
      <c r="AF310" s="1824">
        <v>11534.4</v>
      </c>
      <c r="AG310" s="1824">
        <v>13236.7</v>
      </c>
      <c r="AH310" s="1824">
        <v>15390.9</v>
      </c>
      <c r="AI310" s="1824">
        <v>15764.8</v>
      </c>
      <c r="AJ310" s="1824">
        <v>16206.6</v>
      </c>
      <c r="AK310" s="1824">
        <v>16282.4</v>
      </c>
      <c r="AL310" s="1824">
        <v>17051.5</v>
      </c>
      <c r="AM310" s="1824">
        <v>17319.400000000001</v>
      </c>
      <c r="AN310" s="1824">
        <v>15272.6</v>
      </c>
      <c r="AO310" s="1824">
        <v>13262.9</v>
      </c>
    </row>
    <row r="311" spans="2:41" s="688" customFormat="1" ht="11.25" x14ac:dyDescent="0.15">
      <c r="B311" s="711"/>
      <c r="C311" s="1070" t="s">
        <v>221</v>
      </c>
      <c r="D311" s="693"/>
      <c r="E311" s="693"/>
      <c r="F311" s="693"/>
      <c r="G311" s="693"/>
      <c r="H311" s="694" t="s">
        <v>678</v>
      </c>
      <c r="I311" s="693"/>
      <c r="J311" s="693"/>
      <c r="K311" s="693"/>
      <c r="L311" s="693"/>
      <c r="M311" s="693"/>
      <c r="N311" s="693"/>
      <c r="O311" s="1824"/>
      <c r="P311" s="1824"/>
      <c r="Q311" s="1824"/>
      <c r="R311" s="1824"/>
      <c r="S311" s="1824"/>
      <c r="T311" s="1824"/>
      <c r="U311" s="1824"/>
      <c r="V311" s="1824"/>
      <c r="W311" s="1824"/>
      <c r="X311" s="1824"/>
      <c r="Y311" s="997"/>
      <c r="Z311" s="997"/>
      <c r="AA311" s="997"/>
      <c r="AB311" s="997"/>
      <c r="AC311" s="997"/>
      <c r="AD311" s="1824">
        <v>4087.5</v>
      </c>
      <c r="AE311" s="1824">
        <v>3072.3</v>
      </c>
      <c r="AF311" s="1824">
        <v>3866.6</v>
      </c>
      <c r="AG311" s="1824">
        <v>5275.1</v>
      </c>
      <c r="AH311" s="1824">
        <v>7038.4</v>
      </c>
      <c r="AI311" s="1824">
        <v>7420</v>
      </c>
      <c r="AJ311" s="1824">
        <v>7647.9</v>
      </c>
      <c r="AK311" s="1824">
        <v>7681</v>
      </c>
      <c r="AL311" s="1824">
        <v>8211.2999999999993</v>
      </c>
      <c r="AM311" s="1824">
        <v>8357.9</v>
      </c>
      <c r="AN311" s="1824">
        <v>6019.4</v>
      </c>
      <c r="AO311" s="1824">
        <v>3980.4</v>
      </c>
    </row>
    <row r="312" spans="2:41" s="688" customFormat="1" ht="11.25" x14ac:dyDescent="0.15">
      <c r="B312" s="711"/>
      <c r="C312" s="1070" t="s">
        <v>238</v>
      </c>
      <c r="D312" s="693"/>
      <c r="E312" s="693"/>
      <c r="F312" s="693"/>
      <c r="G312" s="693"/>
      <c r="H312" s="694" t="s">
        <v>679</v>
      </c>
      <c r="I312" s="693"/>
      <c r="J312" s="693"/>
      <c r="K312" s="693"/>
      <c r="L312" s="693"/>
      <c r="M312" s="693"/>
      <c r="N312" s="693"/>
      <c r="O312" s="1824"/>
      <c r="P312" s="1824"/>
      <c r="Q312" s="1824"/>
      <c r="R312" s="1824"/>
      <c r="S312" s="1824"/>
      <c r="T312" s="1824"/>
      <c r="U312" s="1824"/>
      <c r="V312" s="1824"/>
      <c r="W312" s="1824"/>
      <c r="X312" s="1824"/>
      <c r="Y312" s="997"/>
      <c r="Z312" s="997"/>
      <c r="AA312" s="997"/>
      <c r="AB312" s="997"/>
      <c r="AC312" s="997"/>
      <c r="AD312" s="1824">
        <v>7626.4</v>
      </c>
      <c r="AE312" s="1824">
        <v>7683.4</v>
      </c>
      <c r="AF312" s="1824">
        <v>7667.7</v>
      </c>
      <c r="AG312" s="1824">
        <v>7961.6</v>
      </c>
      <c r="AH312" s="1824">
        <v>8352.6</v>
      </c>
      <c r="AI312" s="1824">
        <v>8344.7000000000007</v>
      </c>
      <c r="AJ312" s="1824">
        <v>8558.7999999999993</v>
      </c>
      <c r="AK312" s="1824">
        <v>8601.4</v>
      </c>
      <c r="AL312" s="1824">
        <v>8840.2000000000007</v>
      </c>
      <c r="AM312" s="1824">
        <v>8961.5</v>
      </c>
      <c r="AN312" s="1824">
        <v>9253.2000000000007</v>
      </c>
      <c r="AO312" s="1824">
        <v>9282.5</v>
      </c>
    </row>
    <row r="313" spans="2:41" s="688" customFormat="1" ht="11.25" x14ac:dyDescent="0.15">
      <c r="B313" s="711"/>
      <c r="C313" s="1070" t="s">
        <v>222</v>
      </c>
      <c r="D313" s="693"/>
      <c r="E313" s="693"/>
      <c r="F313" s="693"/>
      <c r="G313" s="693"/>
      <c r="H313" s="694" t="s">
        <v>680</v>
      </c>
      <c r="I313" s="693"/>
      <c r="J313" s="693"/>
      <c r="K313" s="693"/>
      <c r="L313" s="693"/>
      <c r="M313" s="693"/>
      <c r="N313" s="693"/>
      <c r="O313" s="1824"/>
      <c r="P313" s="1824"/>
      <c r="Q313" s="1824"/>
      <c r="R313" s="1824"/>
      <c r="S313" s="1824"/>
      <c r="T313" s="1824"/>
      <c r="U313" s="1824"/>
      <c r="V313" s="1824"/>
      <c r="W313" s="1824"/>
      <c r="X313" s="1824"/>
      <c r="Y313" s="997"/>
      <c r="Z313" s="997"/>
      <c r="AA313" s="997"/>
      <c r="AB313" s="997"/>
      <c r="AC313" s="997"/>
      <c r="AD313" s="1824">
        <v>23611.599999999999</v>
      </c>
      <c r="AE313" s="1824">
        <v>23447.599999999999</v>
      </c>
      <c r="AF313" s="1824">
        <v>25350.7</v>
      </c>
      <c r="AG313" s="1824">
        <v>26416.9</v>
      </c>
      <c r="AH313" s="1824">
        <v>27894.7</v>
      </c>
      <c r="AI313" s="1824">
        <v>29281.5</v>
      </c>
      <c r="AJ313" s="1824">
        <v>30122.9</v>
      </c>
      <c r="AK313" s="1824">
        <v>30048</v>
      </c>
      <c r="AL313" s="1824">
        <v>30434</v>
      </c>
      <c r="AM313" s="1824">
        <v>30894</v>
      </c>
      <c r="AN313" s="1824">
        <v>31040.1</v>
      </c>
      <c r="AO313" s="1824">
        <v>30532.7</v>
      </c>
    </row>
    <row r="314" spans="2:41" s="688" customFormat="1" ht="11.25" x14ac:dyDescent="0.15">
      <c r="B314" s="711"/>
      <c r="C314" s="1070" t="s">
        <v>223</v>
      </c>
      <c r="D314" s="693"/>
      <c r="E314" s="693"/>
      <c r="F314" s="693"/>
      <c r="G314" s="693"/>
      <c r="H314" s="694" t="s">
        <v>681</v>
      </c>
      <c r="I314" s="693"/>
      <c r="J314" s="693"/>
      <c r="K314" s="693"/>
      <c r="L314" s="693"/>
      <c r="M314" s="693"/>
      <c r="N314" s="693"/>
      <c r="O314" s="1824"/>
      <c r="P314" s="1824"/>
      <c r="Q314" s="1824"/>
      <c r="R314" s="1824"/>
      <c r="S314" s="1824"/>
      <c r="T314" s="1824"/>
      <c r="U314" s="1824"/>
      <c r="V314" s="1824"/>
      <c r="W314" s="1824"/>
      <c r="X314" s="1824"/>
      <c r="Y314" s="997"/>
      <c r="Z314" s="997"/>
      <c r="AA314" s="997"/>
      <c r="AB314" s="997"/>
      <c r="AC314" s="997"/>
      <c r="AD314" s="1824">
        <v>68856.7</v>
      </c>
      <c r="AE314" s="1824">
        <v>70030.100000000006</v>
      </c>
      <c r="AF314" s="1824">
        <v>71099.399999999994</v>
      </c>
      <c r="AG314" s="1824">
        <v>69541</v>
      </c>
      <c r="AH314" s="1824">
        <v>70203.600000000006</v>
      </c>
      <c r="AI314" s="1824">
        <v>70291.899999999994</v>
      </c>
      <c r="AJ314" s="1824">
        <v>71969.7</v>
      </c>
      <c r="AK314" s="1824">
        <v>70647.899999999994</v>
      </c>
      <c r="AL314" s="1824">
        <v>69324.5</v>
      </c>
      <c r="AM314" s="1824">
        <v>68823.199999999997</v>
      </c>
      <c r="AN314" s="1824">
        <v>72937.100000000006</v>
      </c>
      <c r="AO314" s="1824">
        <v>78085.100000000006</v>
      </c>
    </row>
    <row r="315" spans="2:41" s="688" customFormat="1" ht="11.25" x14ac:dyDescent="0.15">
      <c r="B315" s="711"/>
      <c r="C315" s="1070" t="s">
        <v>224</v>
      </c>
      <c r="D315" s="693"/>
      <c r="E315" s="693"/>
      <c r="F315" s="693"/>
      <c r="G315" s="693"/>
      <c r="H315" s="694" t="s">
        <v>682</v>
      </c>
      <c r="I315" s="693"/>
      <c r="J315" s="693"/>
      <c r="K315" s="693"/>
      <c r="L315" s="693"/>
      <c r="M315" s="693"/>
      <c r="N315" s="693"/>
      <c r="O315" s="1824"/>
      <c r="P315" s="1824"/>
      <c r="Q315" s="1824"/>
      <c r="R315" s="1824"/>
      <c r="S315" s="1824"/>
      <c r="T315" s="1824"/>
      <c r="U315" s="1824"/>
      <c r="V315" s="1824"/>
      <c r="W315" s="1824"/>
      <c r="X315" s="1824"/>
      <c r="Y315" s="997"/>
      <c r="Z315" s="997"/>
      <c r="AA315" s="997"/>
      <c r="AB315" s="997"/>
      <c r="AC315" s="997"/>
      <c r="AD315" s="1824">
        <v>43151.8</v>
      </c>
      <c r="AE315" s="1824">
        <v>42087.3</v>
      </c>
      <c r="AF315" s="1824">
        <v>41517.9</v>
      </c>
      <c r="AG315" s="1824">
        <v>38433.300000000003</v>
      </c>
      <c r="AH315" s="1824">
        <v>37398.300000000003</v>
      </c>
      <c r="AI315" s="1824">
        <v>37220.199999999997</v>
      </c>
      <c r="AJ315" s="1824">
        <v>38755.800000000003</v>
      </c>
      <c r="AK315" s="1824">
        <v>38528.1</v>
      </c>
      <c r="AL315" s="1824">
        <v>36611.4</v>
      </c>
      <c r="AM315" s="1824">
        <v>36423.5</v>
      </c>
      <c r="AN315" s="1824">
        <v>39492.6</v>
      </c>
      <c r="AO315" s="1824">
        <v>44053.599999999999</v>
      </c>
    </row>
    <row r="316" spans="2:41" s="688" customFormat="1" ht="11.25" x14ac:dyDescent="0.15">
      <c r="B316" s="711"/>
      <c r="C316" s="1070" t="s">
        <v>225</v>
      </c>
      <c r="D316" s="693"/>
      <c r="E316" s="693"/>
      <c r="F316" s="693"/>
      <c r="G316" s="693"/>
      <c r="H316" s="694" t="s">
        <v>683</v>
      </c>
      <c r="I316" s="693"/>
      <c r="J316" s="693"/>
      <c r="K316" s="693"/>
      <c r="L316" s="693"/>
      <c r="M316" s="693"/>
      <c r="N316" s="693"/>
      <c r="O316" s="1824"/>
      <c r="P316" s="1824"/>
      <c r="Q316" s="1824"/>
      <c r="R316" s="1824"/>
      <c r="S316" s="1824"/>
      <c r="T316" s="1824"/>
      <c r="U316" s="1824"/>
      <c r="V316" s="1824"/>
      <c r="W316" s="1824"/>
      <c r="X316" s="1824"/>
      <c r="Y316" s="997"/>
      <c r="Z316" s="997"/>
      <c r="AA316" s="997"/>
      <c r="AB316" s="997"/>
      <c r="AC316" s="997"/>
      <c r="AD316" s="1824">
        <v>25704.9</v>
      </c>
      <c r="AE316" s="1824">
        <v>27942.799999999999</v>
      </c>
      <c r="AF316" s="1824">
        <v>29581.599999999999</v>
      </c>
      <c r="AG316" s="1824">
        <v>31107.7</v>
      </c>
      <c r="AH316" s="1824">
        <v>32805.300000000003</v>
      </c>
      <c r="AI316" s="1824">
        <v>33071.699999999997</v>
      </c>
      <c r="AJ316" s="1824">
        <v>33214</v>
      </c>
      <c r="AK316" s="1824">
        <v>32119.7</v>
      </c>
      <c r="AL316" s="1824">
        <v>32713.1</v>
      </c>
      <c r="AM316" s="1824">
        <v>32399.7</v>
      </c>
      <c r="AN316" s="1824">
        <v>33444.5</v>
      </c>
      <c r="AO316" s="1824">
        <v>34031.5</v>
      </c>
    </row>
    <row r="317" spans="2:41" s="688" customFormat="1" ht="11.25" x14ac:dyDescent="0.15">
      <c r="B317" s="711"/>
      <c r="C317" s="1070" t="s">
        <v>239</v>
      </c>
      <c r="D317" s="693"/>
      <c r="E317" s="693"/>
      <c r="F317" s="693"/>
      <c r="G317" s="693"/>
      <c r="H317" s="694" t="s">
        <v>684</v>
      </c>
      <c r="I317" s="693"/>
      <c r="J317" s="693"/>
      <c r="K317" s="693"/>
      <c r="L317" s="693"/>
      <c r="M317" s="693"/>
      <c r="N317" s="693"/>
      <c r="O317" s="1824"/>
      <c r="P317" s="1824"/>
      <c r="Q317" s="1824"/>
      <c r="R317" s="1824"/>
      <c r="S317" s="1824"/>
      <c r="T317" s="1824"/>
      <c r="U317" s="1824"/>
      <c r="V317" s="1824"/>
      <c r="W317" s="1824"/>
      <c r="X317" s="1824"/>
      <c r="Y317" s="997"/>
      <c r="Z317" s="997"/>
      <c r="AA317" s="997"/>
      <c r="AB317" s="997"/>
      <c r="AC317" s="997"/>
      <c r="AD317" s="1824">
        <v>25033.5</v>
      </c>
      <c r="AE317" s="1824">
        <v>26145.599999999999</v>
      </c>
      <c r="AF317" s="1824">
        <v>26327</v>
      </c>
      <c r="AG317" s="1824">
        <v>27806.6</v>
      </c>
      <c r="AH317" s="1824">
        <v>28495.7</v>
      </c>
      <c r="AI317" s="1824">
        <v>28529.3</v>
      </c>
      <c r="AJ317" s="1824">
        <v>29386.5</v>
      </c>
      <c r="AK317" s="1824">
        <v>29549.5</v>
      </c>
      <c r="AL317" s="1824">
        <v>29909.5</v>
      </c>
      <c r="AM317" s="1824">
        <v>22785.9</v>
      </c>
      <c r="AN317" s="1824">
        <v>22998.7</v>
      </c>
      <c r="AO317" s="1824">
        <v>25326.799999999999</v>
      </c>
    </row>
    <row r="318" spans="2:41" s="688" customFormat="1" ht="11.25" x14ac:dyDescent="0.15">
      <c r="B318" s="711"/>
      <c r="C318" s="1070" t="s">
        <v>240</v>
      </c>
      <c r="D318" s="693"/>
      <c r="E318" s="693"/>
      <c r="F318" s="693"/>
      <c r="G318" s="693"/>
      <c r="H318" s="694" t="s">
        <v>685</v>
      </c>
      <c r="I318" s="693"/>
      <c r="J318" s="693"/>
      <c r="K318" s="693"/>
      <c r="L318" s="693"/>
      <c r="M318" s="693"/>
      <c r="N318" s="693"/>
      <c r="O318" s="1824"/>
      <c r="P318" s="1824"/>
      <c r="Q318" s="1824"/>
      <c r="R318" s="1824"/>
      <c r="S318" s="1824"/>
      <c r="T318" s="1824"/>
      <c r="U318" s="1824"/>
      <c r="V318" s="1824"/>
      <c r="W318" s="1824"/>
      <c r="X318" s="1824"/>
      <c r="Y318" s="997"/>
      <c r="Z318" s="997"/>
      <c r="AA318" s="997"/>
      <c r="AB318" s="997"/>
      <c r="AC318" s="997"/>
      <c r="AD318" s="1824">
        <v>12517.5</v>
      </c>
      <c r="AE318" s="1824">
        <v>11950.5</v>
      </c>
      <c r="AF318" s="1824">
        <v>12523.7</v>
      </c>
      <c r="AG318" s="1824">
        <v>12834.4</v>
      </c>
      <c r="AH318" s="1824">
        <v>12722.7</v>
      </c>
      <c r="AI318" s="1824">
        <v>13898.1</v>
      </c>
      <c r="AJ318" s="1824">
        <v>14245.7</v>
      </c>
      <c r="AK318" s="1824">
        <v>14311.6</v>
      </c>
      <c r="AL318" s="1824">
        <v>13836.6</v>
      </c>
      <c r="AM318" s="1824">
        <v>8979.1</v>
      </c>
      <c r="AN318" s="1824">
        <v>6994.3</v>
      </c>
      <c r="AO318" s="1824">
        <v>8425.5</v>
      </c>
    </row>
    <row r="319" spans="2:41" s="688" customFormat="1" ht="11.25" x14ac:dyDescent="0.15">
      <c r="B319" s="711"/>
      <c r="C319" s="1070" t="s">
        <v>226</v>
      </c>
      <c r="D319" s="693"/>
      <c r="E319" s="693"/>
      <c r="F319" s="693"/>
      <c r="G319" s="693"/>
      <c r="H319" s="694" t="s">
        <v>686</v>
      </c>
      <c r="I319" s="693"/>
      <c r="J319" s="693"/>
      <c r="K319" s="693"/>
      <c r="L319" s="693"/>
      <c r="M319" s="693"/>
      <c r="N319" s="693"/>
      <c r="O319" s="1824"/>
      <c r="P319" s="1824"/>
      <c r="Q319" s="1824"/>
      <c r="R319" s="1824"/>
      <c r="S319" s="1824"/>
      <c r="T319" s="1824"/>
      <c r="U319" s="1824"/>
      <c r="V319" s="1824"/>
      <c r="W319" s="1824"/>
      <c r="X319" s="1824"/>
      <c r="Y319" s="997"/>
      <c r="Z319" s="997"/>
      <c r="AA319" s="997"/>
      <c r="AB319" s="997"/>
      <c r="AC319" s="997"/>
      <c r="AD319" s="1824">
        <v>24902.799999999999</v>
      </c>
      <c r="AE319" s="1824">
        <v>24916.3</v>
      </c>
      <c r="AF319" s="1824">
        <v>25293.5</v>
      </c>
      <c r="AG319" s="1824">
        <v>25630.6</v>
      </c>
      <c r="AH319" s="1824">
        <v>26615.9</v>
      </c>
      <c r="AI319" s="1824">
        <v>27039.599999999999</v>
      </c>
      <c r="AJ319" s="1824">
        <v>26820.5</v>
      </c>
      <c r="AK319" s="1824">
        <v>27177.5</v>
      </c>
      <c r="AL319" s="1824">
        <v>27178.2</v>
      </c>
      <c r="AM319" s="1824">
        <v>27473.1</v>
      </c>
      <c r="AN319" s="1824">
        <v>27624.6</v>
      </c>
      <c r="AO319" s="1824">
        <v>27354.2</v>
      </c>
    </row>
    <row r="320" spans="2:41" s="688" customFormat="1" ht="11.25" x14ac:dyDescent="0.15">
      <c r="B320" s="711"/>
      <c r="C320" s="1070" t="s">
        <v>241</v>
      </c>
      <c r="D320" s="693"/>
      <c r="E320" s="693"/>
      <c r="F320" s="693"/>
      <c r="G320" s="693"/>
      <c r="H320" s="694" t="s">
        <v>687</v>
      </c>
      <c r="I320" s="693"/>
      <c r="J320" s="693"/>
      <c r="K320" s="693"/>
      <c r="L320" s="693"/>
      <c r="M320" s="693"/>
      <c r="N320" s="693"/>
      <c r="O320" s="1824"/>
      <c r="P320" s="1824"/>
      <c r="Q320" s="1824"/>
      <c r="R320" s="1824"/>
      <c r="S320" s="1824"/>
      <c r="T320" s="1824"/>
      <c r="U320" s="1824"/>
      <c r="V320" s="1824"/>
      <c r="W320" s="1824"/>
      <c r="X320" s="1824"/>
      <c r="Y320" s="997"/>
      <c r="Z320" s="997"/>
      <c r="AA320" s="997"/>
      <c r="AB320" s="997"/>
      <c r="AC320" s="997"/>
      <c r="AD320" s="1824">
        <v>11292.5</v>
      </c>
      <c r="AE320" s="1824">
        <v>11396.9</v>
      </c>
      <c r="AF320" s="1824">
        <v>11678.7</v>
      </c>
      <c r="AG320" s="1824">
        <v>11756.7</v>
      </c>
      <c r="AH320" s="1824">
        <v>12168.3</v>
      </c>
      <c r="AI320" s="1824">
        <v>12542.8</v>
      </c>
      <c r="AJ320" s="1824">
        <v>12288.1</v>
      </c>
      <c r="AK320" s="1824">
        <v>12369</v>
      </c>
      <c r="AL320" s="1824">
        <v>11880.9</v>
      </c>
      <c r="AM320" s="1824">
        <v>12521.2</v>
      </c>
      <c r="AN320" s="1824">
        <v>12190.7</v>
      </c>
      <c r="AO320" s="1824">
        <v>12145.1</v>
      </c>
    </row>
    <row r="321" spans="2:41" s="688" customFormat="1" ht="11.25" x14ac:dyDescent="0.15">
      <c r="B321" s="711"/>
      <c r="C321" s="1070" t="s">
        <v>242</v>
      </c>
      <c r="D321" s="693"/>
      <c r="E321" s="693"/>
      <c r="F321" s="693"/>
      <c r="G321" s="693"/>
      <c r="H321" s="694" t="s">
        <v>688</v>
      </c>
      <c r="I321" s="693"/>
      <c r="J321" s="693"/>
      <c r="K321" s="693"/>
      <c r="L321" s="693"/>
      <c r="M321" s="693"/>
      <c r="N321" s="693"/>
      <c r="O321" s="1824"/>
      <c r="P321" s="1824"/>
      <c r="Q321" s="1824"/>
      <c r="R321" s="1824"/>
      <c r="S321" s="1824"/>
      <c r="T321" s="1824"/>
      <c r="U321" s="1824"/>
      <c r="V321" s="1824"/>
      <c r="W321" s="1824"/>
      <c r="X321" s="1824"/>
      <c r="Y321" s="997"/>
      <c r="Z321" s="997"/>
      <c r="AA321" s="997"/>
      <c r="AB321" s="997"/>
      <c r="AC321" s="997"/>
      <c r="AD321" s="1824">
        <v>13610.3</v>
      </c>
      <c r="AE321" s="1824">
        <v>13519.4</v>
      </c>
      <c r="AF321" s="1824">
        <v>13614.8</v>
      </c>
      <c r="AG321" s="1824">
        <v>13873.9</v>
      </c>
      <c r="AH321" s="1824">
        <v>14447.6</v>
      </c>
      <c r="AI321" s="1824">
        <v>14496.8</v>
      </c>
      <c r="AJ321" s="1824">
        <v>14532.4</v>
      </c>
      <c r="AK321" s="1824">
        <v>14808.5</v>
      </c>
      <c r="AL321" s="1824">
        <v>15297.3</v>
      </c>
      <c r="AM321" s="1824">
        <v>14952</v>
      </c>
      <c r="AN321" s="1824">
        <v>15433.9</v>
      </c>
      <c r="AO321" s="1824">
        <v>15209.1</v>
      </c>
    </row>
    <row r="322" spans="2:41" s="688" customFormat="1" ht="11.25" x14ac:dyDescent="0.15">
      <c r="B322" s="711"/>
      <c r="C322" s="1070" t="s">
        <v>227</v>
      </c>
      <c r="D322" s="693"/>
      <c r="E322" s="693"/>
      <c r="F322" s="693"/>
      <c r="G322" s="693"/>
      <c r="H322" s="694" t="s">
        <v>689</v>
      </c>
      <c r="I322" s="693"/>
      <c r="J322" s="693"/>
      <c r="K322" s="693"/>
      <c r="L322" s="693"/>
      <c r="M322" s="693"/>
      <c r="N322" s="693"/>
      <c r="O322" s="1824"/>
      <c r="P322" s="1824"/>
      <c r="Q322" s="1824"/>
      <c r="R322" s="1824"/>
      <c r="S322" s="1824"/>
      <c r="T322" s="1824"/>
      <c r="U322" s="1824"/>
      <c r="V322" s="1824"/>
      <c r="W322" s="1824"/>
      <c r="X322" s="1824"/>
      <c r="Y322" s="997"/>
      <c r="Z322" s="997"/>
      <c r="AA322" s="997"/>
      <c r="AB322" s="997"/>
      <c r="AC322" s="997"/>
      <c r="AD322" s="1824">
        <v>23324.2</v>
      </c>
      <c r="AE322" s="1824">
        <v>22463.7</v>
      </c>
      <c r="AF322" s="1824">
        <v>23223.599999999999</v>
      </c>
      <c r="AG322" s="1824">
        <v>22782.799999999999</v>
      </c>
      <c r="AH322" s="1824">
        <v>23002.3</v>
      </c>
      <c r="AI322" s="1824">
        <v>22262.9</v>
      </c>
      <c r="AJ322" s="1824">
        <v>22332</v>
      </c>
      <c r="AK322" s="1824">
        <v>22739.3</v>
      </c>
      <c r="AL322" s="1824">
        <v>22593.8</v>
      </c>
      <c r="AM322" s="1824">
        <v>22689.8</v>
      </c>
      <c r="AN322" s="1824">
        <v>23437</v>
      </c>
      <c r="AO322" s="1824">
        <v>25279.5</v>
      </c>
    </row>
    <row r="323" spans="2:41" s="688" customFormat="1" ht="11.25" x14ac:dyDescent="0.15">
      <c r="B323" s="711"/>
      <c r="C323" s="1070" t="s">
        <v>228</v>
      </c>
      <c r="D323" s="693"/>
      <c r="E323" s="693"/>
      <c r="F323" s="693"/>
      <c r="G323" s="693"/>
      <c r="H323" s="694" t="s">
        <v>690</v>
      </c>
      <c r="I323" s="693"/>
      <c r="J323" s="693"/>
      <c r="K323" s="693"/>
      <c r="L323" s="693"/>
      <c r="M323" s="693"/>
      <c r="N323" s="693"/>
      <c r="O323" s="1824"/>
      <c r="P323" s="1824"/>
      <c r="Q323" s="1824"/>
      <c r="R323" s="1824"/>
      <c r="S323" s="1824"/>
      <c r="T323" s="1824"/>
      <c r="U323" s="1824"/>
      <c r="V323" s="1824"/>
      <c r="W323" s="1824"/>
      <c r="X323" s="1824"/>
      <c r="Y323" s="997"/>
      <c r="Z323" s="997"/>
      <c r="AA323" s="997"/>
      <c r="AB323" s="997"/>
      <c r="AC323" s="997"/>
      <c r="AD323" s="1824">
        <v>62408.3</v>
      </c>
      <c r="AE323" s="1824">
        <v>62469.1</v>
      </c>
      <c r="AF323" s="1824">
        <v>63179.1</v>
      </c>
      <c r="AG323" s="1824">
        <v>63923.5</v>
      </c>
      <c r="AH323" s="1824">
        <v>64568.5</v>
      </c>
      <c r="AI323" s="1824">
        <v>64908.5</v>
      </c>
      <c r="AJ323" s="1824">
        <v>65393.1</v>
      </c>
      <c r="AK323" s="1824">
        <v>65236.7</v>
      </c>
      <c r="AL323" s="1824">
        <v>65710</v>
      </c>
      <c r="AM323" s="1824">
        <v>65812.3</v>
      </c>
      <c r="AN323" s="1824">
        <v>65263.3</v>
      </c>
      <c r="AO323" s="1824">
        <v>64943.7</v>
      </c>
    </row>
    <row r="324" spans="2:41" s="688" customFormat="1" ht="11.25" x14ac:dyDescent="0.15">
      <c r="B324" s="711"/>
      <c r="C324" s="1070" t="s">
        <v>229</v>
      </c>
      <c r="D324" s="693"/>
      <c r="E324" s="693"/>
      <c r="F324" s="693"/>
      <c r="G324" s="693"/>
      <c r="H324" s="694" t="s">
        <v>691</v>
      </c>
      <c r="I324" s="693"/>
      <c r="J324" s="693"/>
      <c r="K324" s="693"/>
      <c r="L324" s="693"/>
      <c r="M324" s="693"/>
      <c r="N324" s="693"/>
      <c r="O324" s="1824"/>
      <c r="P324" s="1824"/>
      <c r="Q324" s="1824"/>
      <c r="R324" s="1824"/>
      <c r="S324" s="1824"/>
      <c r="T324" s="1824"/>
      <c r="U324" s="1824"/>
      <c r="V324" s="1824"/>
      <c r="W324" s="1824"/>
      <c r="X324" s="1824"/>
      <c r="Y324" s="997"/>
      <c r="Z324" s="997"/>
      <c r="AA324" s="997"/>
      <c r="AB324" s="997"/>
      <c r="AC324" s="997"/>
      <c r="AD324" s="1824">
        <v>53687.6</v>
      </c>
      <c r="AE324" s="1824">
        <v>53478.400000000001</v>
      </c>
      <c r="AF324" s="1824">
        <v>53477</v>
      </c>
      <c r="AG324" s="1824">
        <v>53481.1</v>
      </c>
      <c r="AH324" s="1824">
        <v>53366.400000000001</v>
      </c>
      <c r="AI324" s="1824">
        <v>53205.9</v>
      </c>
      <c r="AJ324" s="1824">
        <v>53441.2</v>
      </c>
      <c r="AK324" s="1824">
        <v>53211.6</v>
      </c>
      <c r="AL324" s="1824">
        <v>53152.5</v>
      </c>
      <c r="AM324" s="1824">
        <v>53271.9</v>
      </c>
      <c r="AN324" s="1824">
        <v>52893.7</v>
      </c>
      <c r="AO324" s="1824">
        <v>52493.3</v>
      </c>
    </row>
    <row r="325" spans="2:41" s="688" customFormat="1" ht="11.25" x14ac:dyDescent="0.15">
      <c r="B325" s="711"/>
      <c r="C325" s="1070" t="s">
        <v>230</v>
      </c>
      <c r="D325" s="693"/>
      <c r="E325" s="693"/>
      <c r="F325" s="693"/>
      <c r="G325" s="693"/>
      <c r="H325" s="694" t="s">
        <v>692</v>
      </c>
      <c r="I325" s="693"/>
      <c r="J325" s="693"/>
      <c r="K325" s="693"/>
      <c r="L325" s="693"/>
      <c r="M325" s="693"/>
      <c r="N325" s="693"/>
      <c r="O325" s="1824"/>
      <c r="P325" s="1824"/>
      <c r="Q325" s="1824"/>
      <c r="R325" s="1824"/>
      <c r="S325" s="1824"/>
      <c r="T325" s="1824"/>
      <c r="U325" s="1824"/>
      <c r="V325" s="1824"/>
      <c r="W325" s="1824"/>
      <c r="X325" s="1824"/>
      <c r="Y325" s="997"/>
      <c r="Z325" s="997"/>
      <c r="AA325" s="997"/>
      <c r="AB325" s="997"/>
      <c r="AC325" s="997"/>
      <c r="AD325" s="1824">
        <v>8720.7999999999993</v>
      </c>
      <c r="AE325" s="1824">
        <v>8990.7000000000007</v>
      </c>
      <c r="AF325" s="1824">
        <v>9702</v>
      </c>
      <c r="AG325" s="1824">
        <v>10442.4</v>
      </c>
      <c r="AH325" s="1824">
        <v>11202.1</v>
      </c>
      <c r="AI325" s="1824">
        <v>11702.6</v>
      </c>
      <c r="AJ325" s="1824">
        <v>11951.9</v>
      </c>
      <c r="AK325" s="1824">
        <v>12025.1</v>
      </c>
      <c r="AL325" s="1824">
        <v>12557.4</v>
      </c>
      <c r="AM325" s="1824">
        <v>12540.4</v>
      </c>
      <c r="AN325" s="1824">
        <v>12369.6</v>
      </c>
      <c r="AO325" s="1824">
        <v>12450.4</v>
      </c>
    </row>
    <row r="326" spans="2:41" s="688" customFormat="1" ht="11.25" x14ac:dyDescent="0.15">
      <c r="B326" s="711"/>
      <c r="C326" s="1070" t="s">
        <v>243</v>
      </c>
      <c r="D326" s="693"/>
      <c r="E326" s="693"/>
      <c r="F326" s="693"/>
      <c r="G326" s="693"/>
      <c r="H326" s="694" t="s">
        <v>693</v>
      </c>
      <c r="I326" s="693"/>
      <c r="J326" s="693"/>
      <c r="K326" s="693"/>
      <c r="L326" s="693"/>
      <c r="M326" s="693"/>
      <c r="N326" s="693"/>
      <c r="O326" s="1824"/>
      <c r="P326" s="1824"/>
      <c r="Q326" s="1824"/>
      <c r="R326" s="1824"/>
      <c r="S326" s="1824"/>
      <c r="T326" s="1824"/>
      <c r="U326" s="1824"/>
      <c r="V326" s="1824"/>
      <c r="W326" s="1824"/>
      <c r="X326" s="1824"/>
      <c r="Y326" s="997"/>
      <c r="Z326" s="997"/>
      <c r="AA326" s="997"/>
      <c r="AB326" s="997"/>
      <c r="AC326" s="997"/>
      <c r="AD326" s="1824">
        <v>37465.199999999997</v>
      </c>
      <c r="AE326" s="1824">
        <v>37569.1</v>
      </c>
      <c r="AF326" s="1824">
        <v>39050.6</v>
      </c>
      <c r="AG326" s="1824">
        <v>40226</v>
      </c>
      <c r="AH326" s="1824">
        <v>42215.7</v>
      </c>
      <c r="AI326" s="1824">
        <v>43759.6</v>
      </c>
      <c r="AJ326" s="1824">
        <v>44106.400000000001</v>
      </c>
      <c r="AK326" s="1824">
        <v>44986.400000000001</v>
      </c>
      <c r="AL326" s="1824">
        <v>46391.4</v>
      </c>
      <c r="AM326" s="1824">
        <v>47007.9</v>
      </c>
      <c r="AN326" s="1824">
        <v>48735.9</v>
      </c>
      <c r="AO326" s="1824">
        <v>49779.8</v>
      </c>
    </row>
    <row r="327" spans="2:41" s="688" customFormat="1" ht="11.25" x14ac:dyDescent="0.15">
      <c r="B327" s="711"/>
      <c r="C327" s="1070" t="s">
        <v>231</v>
      </c>
      <c r="D327" s="693"/>
      <c r="E327" s="693"/>
      <c r="F327" s="693"/>
      <c r="G327" s="693"/>
      <c r="H327" s="694" t="s">
        <v>694</v>
      </c>
      <c r="I327" s="693"/>
      <c r="J327" s="693"/>
      <c r="K327" s="693"/>
      <c r="L327" s="693"/>
      <c r="M327" s="693"/>
      <c r="N327" s="693"/>
      <c r="O327" s="1824"/>
      <c r="P327" s="1824"/>
      <c r="Q327" s="1824"/>
      <c r="R327" s="1824"/>
      <c r="S327" s="1824"/>
      <c r="T327" s="1824"/>
      <c r="U327" s="1824"/>
      <c r="V327" s="1824"/>
      <c r="W327" s="1824"/>
      <c r="X327" s="997"/>
      <c r="Y327" s="997"/>
      <c r="Z327" s="997"/>
      <c r="AA327" s="997"/>
      <c r="AB327" s="997"/>
      <c r="AC327" s="997"/>
      <c r="AD327" s="1824">
        <v>26013.8</v>
      </c>
      <c r="AE327" s="1824">
        <v>25656.2</v>
      </c>
      <c r="AF327" s="1824">
        <v>25334.1</v>
      </c>
      <c r="AG327" s="1824">
        <v>25967.599999999999</v>
      </c>
      <c r="AH327" s="1824">
        <v>26393.200000000001</v>
      </c>
      <c r="AI327" s="1824">
        <v>26713.5</v>
      </c>
      <c r="AJ327" s="1824">
        <v>27024.7</v>
      </c>
      <c r="AK327" s="1824">
        <v>27491.1</v>
      </c>
      <c r="AL327" s="1824">
        <v>27876.2</v>
      </c>
      <c r="AM327" s="1824">
        <v>27896.5</v>
      </c>
      <c r="AN327" s="1824">
        <v>28292.7</v>
      </c>
      <c r="AO327" s="1824">
        <v>28821.3</v>
      </c>
    </row>
    <row r="328" spans="2:41" s="688" customFormat="1" ht="11.25" x14ac:dyDescent="0.15">
      <c r="B328" s="711"/>
      <c r="C328" s="1070" t="s">
        <v>244</v>
      </c>
      <c r="D328" s="693"/>
      <c r="E328" s="693"/>
      <c r="F328" s="693"/>
      <c r="G328" s="693"/>
      <c r="H328" s="694" t="s">
        <v>695</v>
      </c>
      <c r="I328" s="693"/>
      <c r="J328" s="693"/>
      <c r="K328" s="693"/>
      <c r="L328" s="693"/>
      <c r="M328" s="693"/>
      <c r="N328" s="693"/>
      <c r="O328" s="1824"/>
      <c r="P328" s="1824"/>
      <c r="Q328" s="1824"/>
      <c r="R328" s="1824"/>
      <c r="S328" s="1824"/>
      <c r="T328" s="1824"/>
      <c r="U328" s="1824"/>
      <c r="V328" s="1824"/>
      <c r="W328" s="1824"/>
      <c r="X328" s="1824"/>
      <c r="Y328" s="997"/>
      <c r="Z328" s="997"/>
      <c r="AA328" s="997"/>
      <c r="AB328" s="997"/>
      <c r="AC328" s="997"/>
      <c r="AD328" s="1824">
        <v>18960.599999999999</v>
      </c>
      <c r="AE328" s="1824">
        <v>18729.3</v>
      </c>
      <c r="AF328" s="1824">
        <v>18428.3</v>
      </c>
      <c r="AG328" s="1824">
        <v>18716.900000000001</v>
      </c>
      <c r="AH328" s="1824">
        <v>18809</v>
      </c>
      <c r="AI328" s="1824">
        <v>18956.400000000001</v>
      </c>
      <c r="AJ328" s="1824">
        <v>19042.400000000001</v>
      </c>
      <c r="AK328" s="1824">
        <v>19156.7</v>
      </c>
      <c r="AL328" s="1824">
        <v>19249.5</v>
      </c>
      <c r="AM328" s="1824">
        <v>19118.5</v>
      </c>
      <c r="AN328" s="1824">
        <v>19137.3</v>
      </c>
      <c r="AO328" s="1824">
        <v>19283.900000000001</v>
      </c>
    </row>
    <row r="329" spans="2:41" s="688" customFormat="1" ht="11.25" x14ac:dyDescent="0.15">
      <c r="B329" s="711"/>
      <c r="C329" s="1070" t="s">
        <v>245</v>
      </c>
      <c r="D329" s="693"/>
      <c r="E329" s="693"/>
      <c r="F329" s="693"/>
      <c r="G329" s="693"/>
      <c r="H329" s="694" t="s">
        <v>696</v>
      </c>
      <c r="I329" s="693"/>
      <c r="J329" s="693"/>
      <c r="K329" s="693"/>
      <c r="L329" s="693"/>
      <c r="M329" s="693"/>
      <c r="N329" s="693"/>
      <c r="O329" s="1824"/>
      <c r="P329" s="1824"/>
      <c r="Q329" s="1824"/>
      <c r="R329" s="1824"/>
      <c r="S329" s="1824"/>
      <c r="T329" s="1824"/>
      <c r="U329" s="1824"/>
      <c r="V329" s="1824"/>
      <c r="W329" s="1824"/>
      <c r="X329" s="1824"/>
      <c r="Y329" s="997"/>
      <c r="Z329" s="997"/>
      <c r="AA329" s="997"/>
      <c r="AB329" s="997"/>
      <c r="AC329" s="997"/>
      <c r="AD329" s="1824">
        <v>34207.199999999997</v>
      </c>
      <c r="AE329" s="1824">
        <v>36260.300000000003</v>
      </c>
      <c r="AF329" s="1824">
        <v>37352.6</v>
      </c>
      <c r="AG329" s="1824">
        <v>37764.300000000003</v>
      </c>
      <c r="AH329" s="1824">
        <v>39897.1</v>
      </c>
      <c r="AI329" s="1824">
        <v>41907.699999999997</v>
      </c>
      <c r="AJ329" s="1824">
        <v>41765.699999999997</v>
      </c>
      <c r="AK329" s="1824">
        <v>42769.3</v>
      </c>
      <c r="AL329" s="1824">
        <v>43784.1</v>
      </c>
      <c r="AM329" s="1824">
        <v>44131.4</v>
      </c>
      <c r="AN329" s="1824">
        <v>45422.9</v>
      </c>
      <c r="AO329" s="1824">
        <v>45613</v>
      </c>
    </row>
    <row r="330" spans="2:41" s="688" customFormat="1" ht="11.25" x14ac:dyDescent="0.15">
      <c r="B330" s="711"/>
      <c r="C330" s="1070" t="s">
        <v>246</v>
      </c>
      <c r="D330" s="693"/>
      <c r="E330" s="693"/>
      <c r="F330" s="693"/>
      <c r="G330" s="693"/>
      <c r="H330" s="694" t="s">
        <v>1478</v>
      </c>
      <c r="I330" s="693"/>
      <c r="J330" s="693"/>
      <c r="K330" s="693"/>
      <c r="L330" s="693"/>
      <c r="M330" s="693"/>
      <c r="N330" s="693"/>
      <c r="O330" s="1824"/>
      <c r="P330" s="1824"/>
      <c r="Q330" s="1824"/>
      <c r="R330" s="1824"/>
      <c r="S330" s="1824"/>
      <c r="T330" s="1824"/>
      <c r="U330" s="1824"/>
      <c r="V330" s="1824"/>
      <c r="W330" s="1824"/>
      <c r="X330" s="1824"/>
      <c r="Y330" s="997"/>
      <c r="Z330" s="997"/>
      <c r="AA330" s="997"/>
      <c r="AB330" s="997"/>
      <c r="AC330" s="997"/>
      <c r="AD330" s="1824">
        <v>22936.9</v>
      </c>
      <c r="AE330" s="1824">
        <v>22886.2</v>
      </c>
      <c r="AF330" s="1824">
        <v>22523.4</v>
      </c>
      <c r="AG330" s="1824">
        <v>22560.6</v>
      </c>
      <c r="AH330" s="1824">
        <v>22598.799999999999</v>
      </c>
      <c r="AI330" s="1824">
        <v>22172.9</v>
      </c>
      <c r="AJ330" s="1824">
        <v>22497</v>
      </c>
      <c r="AK330" s="1824">
        <v>22252.7</v>
      </c>
      <c r="AL330" s="1824">
        <v>22606.6</v>
      </c>
      <c r="AM330" s="1824">
        <v>20199.599999999999</v>
      </c>
      <c r="AN330" s="1824">
        <v>20876</v>
      </c>
      <c r="AO330" s="1824">
        <v>21452</v>
      </c>
    </row>
    <row r="331" spans="2:41" s="688" customFormat="1" x14ac:dyDescent="0.15">
      <c r="B331" s="711"/>
      <c r="C331" s="692"/>
      <c r="D331" s="693"/>
      <c r="E331" s="693"/>
      <c r="F331" s="693"/>
      <c r="G331" s="693"/>
      <c r="H331" s="694" t="s">
        <v>1479</v>
      </c>
      <c r="I331" s="693"/>
      <c r="J331" s="693"/>
      <c r="K331" s="693"/>
      <c r="L331" s="693"/>
      <c r="M331" s="693"/>
      <c r="N331" s="693"/>
      <c r="O331" s="1824"/>
      <c r="P331" s="1824"/>
      <c r="Q331" s="1824"/>
      <c r="R331" s="1824"/>
      <c r="S331" s="1824"/>
      <c r="T331" s="1824"/>
      <c r="U331" s="1824"/>
      <c r="V331" s="1824"/>
      <c r="W331" s="1824"/>
      <c r="X331" s="1824"/>
      <c r="Y331" s="997"/>
      <c r="Z331" s="997"/>
      <c r="AA331" s="997"/>
      <c r="AB331" s="997"/>
      <c r="AC331" s="997"/>
      <c r="AD331" s="859"/>
      <c r="AE331" s="859"/>
      <c r="AF331" s="859"/>
      <c r="AG331" s="859"/>
      <c r="AH331" s="859"/>
      <c r="AI331" s="859"/>
      <c r="AJ331" s="859"/>
      <c r="AK331" s="859"/>
      <c r="AL331" s="859"/>
      <c r="AM331" s="859"/>
      <c r="AN331" s="859"/>
      <c r="AO331" s="859"/>
    </row>
    <row r="332" spans="2:41" s="688" customFormat="1" x14ac:dyDescent="0.15">
      <c r="B332" s="711"/>
      <c r="C332" s="692"/>
      <c r="D332" s="693"/>
      <c r="E332" s="693"/>
      <c r="F332" s="693"/>
      <c r="G332" s="693"/>
      <c r="H332" s="694" t="s">
        <v>1480</v>
      </c>
      <c r="I332" s="693"/>
      <c r="J332" s="693"/>
      <c r="K332" s="693"/>
      <c r="L332" s="693"/>
      <c r="M332" s="693"/>
      <c r="N332" s="693"/>
      <c r="O332" s="1824"/>
      <c r="P332" s="1824"/>
      <c r="Q332" s="1824"/>
      <c r="R332" s="1824"/>
      <c r="S332" s="1824"/>
      <c r="T332" s="1824"/>
      <c r="U332" s="1824"/>
      <c r="V332" s="1824"/>
      <c r="W332" s="1824"/>
      <c r="X332" s="1824"/>
      <c r="Y332" s="997"/>
      <c r="Z332" s="997"/>
      <c r="AA332" s="997"/>
      <c r="AB332" s="997"/>
      <c r="AC332" s="997"/>
      <c r="AD332" s="859"/>
      <c r="AE332" s="859"/>
      <c r="AF332" s="859"/>
      <c r="AG332" s="859"/>
      <c r="AH332" s="859"/>
      <c r="AI332" s="859"/>
      <c r="AJ332" s="859"/>
      <c r="AK332" s="859"/>
      <c r="AL332" s="859"/>
      <c r="AM332" s="859"/>
      <c r="AN332" s="859"/>
      <c r="AO332" s="859"/>
    </row>
    <row r="333" spans="2:41" s="688" customFormat="1" x14ac:dyDescent="0.15">
      <c r="B333" s="711"/>
      <c r="C333" s="692"/>
      <c r="D333" s="693"/>
      <c r="E333" s="693"/>
      <c r="F333" s="693"/>
      <c r="G333" s="693"/>
      <c r="H333" s="694" t="s">
        <v>1481</v>
      </c>
      <c r="I333" s="693"/>
      <c r="J333" s="693"/>
      <c r="K333" s="693"/>
      <c r="L333" s="693"/>
      <c r="M333" s="693"/>
      <c r="N333" s="693"/>
      <c r="O333" s="1824"/>
      <c r="P333" s="1824"/>
      <c r="Q333" s="1824"/>
      <c r="R333" s="1824"/>
      <c r="S333" s="1824"/>
      <c r="T333" s="1824"/>
      <c r="U333" s="1824"/>
      <c r="V333" s="1824"/>
      <c r="W333" s="1824"/>
      <c r="X333" s="1824"/>
      <c r="Y333" s="997"/>
      <c r="Z333" s="997"/>
      <c r="AA333" s="997"/>
      <c r="AB333" s="997"/>
      <c r="AC333" s="997"/>
      <c r="AD333" s="859"/>
      <c r="AE333" s="859"/>
      <c r="AF333" s="859"/>
      <c r="AG333" s="859"/>
      <c r="AH333" s="859"/>
      <c r="AI333" s="859"/>
      <c r="AJ333" s="859"/>
      <c r="AK333" s="859"/>
      <c r="AL333" s="859"/>
      <c r="AM333" s="859"/>
      <c r="AN333" s="859"/>
      <c r="AO333" s="859"/>
    </row>
    <row r="334" spans="2:41" s="688" customFormat="1" x14ac:dyDescent="0.15">
      <c r="B334" s="711"/>
      <c r="C334" s="692"/>
      <c r="D334" s="693"/>
      <c r="E334" s="693"/>
      <c r="F334" s="693"/>
      <c r="G334" s="693"/>
      <c r="H334" s="694" t="s">
        <v>1482</v>
      </c>
      <c r="I334" s="693"/>
      <c r="J334" s="693"/>
      <c r="K334" s="693"/>
      <c r="L334" s="693"/>
      <c r="M334" s="693"/>
      <c r="N334" s="693"/>
      <c r="O334" s="1824"/>
      <c r="P334" s="1824"/>
      <c r="Q334" s="1824"/>
      <c r="R334" s="1824"/>
      <c r="S334" s="1824"/>
      <c r="T334" s="1824"/>
      <c r="U334" s="1824"/>
      <c r="V334" s="1824"/>
      <c r="W334" s="1824"/>
      <c r="X334" s="1824"/>
      <c r="Y334" s="997"/>
      <c r="Z334" s="997"/>
      <c r="AA334" s="997"/>
      <c r="AB334" s="997"/>
      <c r="AC334" s="997"/>
      <c r="AD334" s="859"/>
      <c r="AE334" s="859"/>
      <c r="AF334" s="859"/>
      <c r="AG334" s="859"/>
      <c r="AH334" s="859"/>
      <c r="AI334" s="859"/>
      <c r="AJ334" s="859"/>
      <c r="AK334" s="859"/>
      <c r="AL334" s="859"/>
      <c r="AM334" s="859"/>
      <c r="AN334" s="859"/>
      <c r="AO334" s="859"/>
    </row>
    <row r="335" spans="2:41" s="688" customFormat="1" x14ac:dyDescent="0.15">
      <c r="B335" s="711"/>
      <c r="C335" s="692"/>
      <c r="D335" s="693"/>
      <c r="E335" s="693"/>
      <c r="F335" s="693"/>
      <c r="G335" s="693"/>
      <c r="H335" s="694" t="s">
        <v>1483</v>
      </c>
      <c r="I335" s="693"/>
      <c r="J335" s="693"/>
      <c r="K335" s="693"/>
      <c r="L335" s="693"/>
      <c r="M335" s="693"/>
      <c r="N335" s="693"/>
      <c r="O335" s="1824"/>
      <c r="P335" s="1824"/>
      <c r="Q335" s="1824"/>
      <c r="R335" s="1824"/>
      <c r="S335" s="1824"/>
      <c r="T335" s="1824"/>
      <c r="U335" s="1824"/>
      <c r="V335" s="1824"/>
      <c r="W335" s="1824"/>
      <c r="X335" s="1824"/>
      <c r="Y335" s="997"/>
      <c r="Z335" s="997"/>
      <c r="AA335" s="997"/>
      <c r="AB335" s="997"/>
      <c r="AC335" s="997"/>
      <c r="AD335" s="859"/>
      <c r="AE335" s="859"/>
      <c r="AF335" s="859"/>
      <c r="AG335" s="859"/>
      <c r="AH335" s="859"/>
      <c r="AI335" s="859"/>
      <c r="AJ335" s="859"/>
      <c r="AK335" s="859"/>
      <c r="AL335" s="859"/>
      <c r="AM335" s="859"/>
      <c r="AN335" s="859"/>
      <c r="AO335" s="859"/>
    </row>
    <row r="336" spans="2:41" s="688" customFormat="1" x14ac:dyDescent="0.15">
      <c r="B336" s="711"/>
      <c r="C336" s="692"/>
      <c r="D336" s="693"/>
      <c r="E336" s="693"/>
      <c r="F336" s="693"/>
      <c r="G336" s="693"/>
      <c r="H336" s="694" t="s">
        <v>1484</v>
      </c>
      <c r="I336" s="693"/>
      <c r="J336" s="693"/>
      <c r="K336" s="693"/>
      <c r="L336" s="693"/>
      <c r="M336" s="693"/>
      <c r="N336" s="693"/>
      <c r="O336" s="1824"/>
      <c r="P336" s="1824"/>
      <c r="Q336" s="1824"/>
      <c r="R336" s="1824"/>
      <c r="S336" s="1824"/>
      <c r="T336" s="1824"/>
      <c r="U336" s="1824"/>
      <c r="V336" s="1824"/>
      <c r="W336" s="1824"/>
      <c r="X336" s="1824"/>
      <c r="Y336" s="997"/>
      <c r="Z336" s="997"/>
      <c r="AA336" s="997"/>
      <c r="AB336" s="997"/>
      <c r="AC336" s="997"/>
      <c r="AD336" s="859"/>
      <c r="AE336" s="859"/>
      <c r="AF336" s="859"/>
      <c r="AG336" s="859"/>
      <c r="AH336" s="859"/>
      <c r="AI336" s="859"/>
      <c r="AJ336" s="859"/>
      <c r="AK336" s="859"/>
      <c r="AL336" s="859"/>
      <c r="AM336" s="859"/>
      <c r="AN336" s="859"/>
      <c r="AO336" s="859"/>
    </row>
    <row r="337" spans="1:47" s="688" customFormat="1" x14ac:dyDescent="0.15">
      <c r="B337" s="711"/>
      <c r="C337" s="692"/>
      <c r="D337" s="693"/>
      <c r="E337" s="693"/>
      <c r="F337" s="693"/>
      <c r="G337" s="693"/>
      <c r="H337" s="694" t="s">
        <v>1485</v>
      </c>
      <c r="I337" s="693"/>
      <c r="J337" s="693"/>
      <c r="K337" s="693"/>
      <c r="L337" s="693"/>
      <c r="M337" s="693"/>
      <c r="N337" s="693"/>
      <c r="O337" s="1824"/>
      <c r="P337" s="1824"/>
      <c r="Q337" s="1824"/>
      <c r="R337" s="1824"/>
      <c r="S337" s="1824"/>
      <c r="T337" s="1824"/>
      <c r="U337" s="1824"/>
      <c r="V337" s="1824"/>
      <c r="W337" s="1824"/>
      <c r="X337" s="1824"/>
      <c r="Y337" s="997"/>
      <c r="Z337" s="997"/>
      <c r="AA337" s="997"/>
      <c r="AB337" s="997"/>
      <c r="AC337" s="997"/>
      <c r="AD337" s="859"/>
      <c r="AE337" s="859"/>
      <c r="AF337" s="859"/>
      <c r="AG337" s="859"/>
      <c r="AH337" s="859"/>
      <c r="AI337" s="859"/>
      <c r="AJ337" s="859"/>
      <c r="AK337" s="859"/>
      <c r="AL337" s="859"/>
      <c r="AM337" s="859"/>
      <c r="AN337" s="859"/>
      <c r="AO337" s="859"/>
    </row>
    <row r="338" spans="1:47" s="688" customFormat="1" x14ac:dyDescent="0.15">
      <c r="B338" s="711"/>
      <c r="C338" s="692"/>
      <c r="D338" s="693"/>
      <c r="E338" s="693"/>
      <c r="F338" s="693"/>
      <c r="G338" s="693"/>
      <c r="H338" s="694" t="s">
        <v>1486</v>
      </c>
      <c r="I338" s="693"/>
      <c r="J338" s="693"/>
      <c r="K338" s="693"/>
      <c r="L338" s="693"/>
      <c r="M338" s="693"/>
      <c r="N338" s="693"/>
      <c r="O338" s="1824"/>
      <c r="P338" s="1824"/>
      <c r="Q338" s="1824"/>
      <c r="R338" s="1824"/>
      <c r="S338" s="1824"/>
      <c r="T338" s="1824"/>
      <c r="U338" s="1824"/>
      <c r="V338" s="1824"/>
      <c r="W338" s="1824"/>
      <c r="X338" s="1824"/>
      <c r="Y338" s="997"/>
      <c r="Z338" s="997"/>
      <c r="AA338" s="997"/>
      <c r="AB338" s="997"/>
      <c r="AC338" s="997"/>
      <c r="AD338" s="859"/>
      <c r="AE338" s="859"/>
      <c r="AF338" s="859"/>
      <c r="AG338" s="859"/>
      <c r="AH338" s="859"/>
      <c r="AI338" s="859"/>
      <c r="AJ338" s="859"/>
      <c r="AK338" s="859"/>
      <c r="AL338" s="859"/>
      <c r="AM338" s="859"/>
      <c r="AN338" s="859"/>
      <c r="AO338" s="859"/>
    </row>
    <row r="339" spans="1:47" s="688" customFormat="1" x14ac:dyDescent="0.15">
      <c r="B339" s="711"/>
      <c r="C339" s="692"/>
      <c r="D339" s="693"/>
      <c r="E339" s="693"/>
      <c r="F339" s="693"/>
      <c r="G339" s="693"/>
      <c r="H339" s="694" t="s">
        <v>1487</v>
      </c>
      <c r="I339" s="693"/>
      <c r="J339" s="693"/>
      <c r="K339" s="693"/>
      <c r="L339" s="693"/>
      <c r="M339" s="693"/>
      <c r="N339" s="693"/>
      <c r="O339" s="1824"/>
      <c r="P339" s="1824"/>
      <c r="Q339" s="1824"/>
      <c r="R339" s="1824"/>
      <c r="S339" s="1824"/>
      <c r="T339" s="1824"/>
      <c r="U339" s="1824"/>
      <c r="V339" s="1824"/>
      <c r="W339" s="1824"/>
      <c r="X339" s="1824"/>
      <c r="Y339" s="997"/>
      <c r="Z339" s="997"/>
      <c r="AA339" s="997"/>
      <c r="AB339" s="997"/>
      <c r="AC339" s="997"/>
      <c r="AD339" s="859"/>
      <c r="AE339" s="859"/>
      <c r="AF339" s="859"/>
      <c r="AG339" s="859"/>
      <c r="AH339" s="859"/>
      <c r="AI339" s="859"/>
      <c r="AJ339" s="859"/>
      <c r="AK339" s="859"/>
      <c r="AL339" s="859"/>
      <c r="AM339" s="859"/>
      <c r="AN339" s="859"/>
      <c r="AO339" s="859"/>
    </row>
    <row r="340" spans="1:47" s="688" customFormat="1" x14ac:dyDescent="0.15">
      <c r="B340" s="711"/>
      <c r="C340" s="692"/>
      <c r="D340" s="693"/>
      <c r="E340" s="693"/>
      <c r="F340" s="693"/>
      <c r="G340" s="693"/>
      <c r="H340" s="694" t="s">
        <v>1488</v>
      </c>
      <c r="I340" s="693"/>
      <c r="J340" s="693"/>
      <c r="K340" s="693"/>
      <c r="L340" s="693"/>
      <c r="M340" s="693"/>
      <c r="N340" s="693"/>
      <c r="O340" s="1824"/>
      <c r="P340" s="1824"/>
      <c r="Q340" s="1824"/>
      <c r="R340" s="1824"/>
      <c r="S340" s="1824"/>
      <c r="T340" s="1824"/>
      <c r="U340" s="1824"/>
      <c r="V340" s="1824"/>
      <c r="W340" s="1824"/>
      <c r="X340" s="1824"/>
      <c r="Y340" s="997"/>
      <c r="Z340" s="997"/>
      <c r="AA340" s="997"/>
      <c r="AB340" s="997"/>
      <c r="AC340" s="997"/>
      <c r="AD340" s="859"/>
      <c r="AE340" s="859"/>
      <c r="AF340" s="859"/>
      <c r="AG340" s="859"/>
      <c r="AH340" s="859"/>
      <c r="AI340" s="859"/>
      <c r="AJ340" s="859"/>
      <c r="AK340" s="859"/>
      <c r="AL340" s="859"/>
      <c r="AM340" s="859"/>
      <c r="AN340" s="859"/>
      <c r="AO340" s="859"/>
    </row>
    <row r="341" spans="1:47" s="696" customFormat="1" x14ac:dyDescent="0.15">
      <c r="B341" s="711"/>
      <c r="C341" s="695" t="s">
        <v>595</v>
      </c>
      <c r="D341" s="685"/>
      <c r="E341" s="685"/>
      <c r="F341" s="685"/>
      <c r="G341" s="685"/>
      <c r="H341" s="684" t="s">
        <v>1489</v>
      </c>
      <c r="I341" s="685"/>
      <c r="J341" s="685"/>
      <c r="K341" s="685"/>
      <c r="L341" s="685"/>
      <c r="M341" s="685"/>
      <c r="N341" s="685"/>
      <c r="O341" s="1825"/>
      <c r="P341" s="1825"/>
      <c r="Q341" s="1825"/>
      <c r="R341" s="1825"/>
      <c r="S341" s="1825"/>
      <c r="T341" s="1825"/>
      <c r="U341" s="1825"/>
      <c r="V341" s="1825"/>
      <c r="W341" s="1825"/>
      <c r="X341" s="1825"/>
      <c r="Y341" s="1828"/>
      <c r="Z341" s="1828"/>
      <c r="AA341" s="1828"/>
      <c r="AB341" s="1828"/>
      <c r="AC341" s="1828"/>
      <c r="AD341" s="1825">
        <v>494826.5</v>
      </c>
      <c r="AE341" s="1825">
        <v>497635.1</v>
      </c>
      <c r="AF341" s="1825">
        <v>505334.2</v>
      </c>
      <c r="AG341" s="1825">
        <v>514630.7</v>
      </c>
      <c r="AH341" s="1825">
        <v>534876</v>
      </c>
      <c r="AI341" s="1825">
        <v>542415.69999999995</v>
      </c>
      <c r="AJ341" s="1825">
        <v>550565.6</v>
      </c>
      <c r="AK341" s="1825">
        <v>553632</v>
      </c>
      <c r="AL341" s="1825">
        <v>554957.80000000005</v>
      </c>
      <c r="AM341" s="1825">
        <v>537476.1</v>
      </c>
      <c r="AN341" s="1825">
        <v>548910.19999999995</v>
      </c>
      <c r="AO341" s="1825">
        <v>554889.9</v>
      </c>
      <c r="AU341" s="688"/>
    </row>
    <row r="342" spans="1:47" s="688" customFormat="1" x14ac:dyDescent="0.15">
      <c r="B342" s="711"/>
      <c r="C342" s="692" t="s">
        <v>950</v>
      </c>
      <c r="D342" s="693"/>
      <c r="E342" s="693"/>
      <c r="F342" s="693"/>
      <c r="G342" s="693"/>
      <c r="H342" s="694" t="s">
        <v>1490</v>
      </c>
      <c r="I342" s="693"/>
      <c r="J342" s="693"/>
      <c r="K342" s="693"/>
      <c r="L342" s="693"/>
      <c r="M342" s="693"/>
      <c r="N342" s="693"/>
      <c r="O342" s="1824"/>
      <c r="P342" s="1824"/>
      <c r="Q342" s="1824"/>
      <c r="R342" s="1824"/>
      <c r="S342" s="1824"/>
      <c r="T342" s="1824"/>
      <c r="U342" s="1824"/>
      <c r="V342" s="1824"/>
      <c r="W342" s="1824"/>
      <c r="X342" s="1824"/>
      <c r="Y342" s="997"/>
      <c r="Z342" s="997"/>
      <c r="AA342" s="997"/>
      <c r="AB342" s="997"/>
      <c r="AC342" s="997"/>
      <c r="AD342" s="1824">
        <v>6113</v>
      </c>
      <c r="AE342" s="1824">
        <v>6217.7</v>
      </c>
      <c r="AF342" s="1824">
        <v>6867.4</v>
      </c>
      <c r="AG342" s="1824">
        <v>9162.1</v>
      </c>
      <c r="AH342" s="1824">
        <v>9236</v>
      </c>
      <c r="AI342" s="1824">
        <v>8173.1</v>
      </c>
      <c r="AJ342" s="1824">
        <v>9078</v>
      </c>
      <c r="AK342" s="1824">
        <v>9784.2999999999993</v>
      </c>
      <c r="AL342" s="1824">
        <v>9670.7999999999993</v>
      </c>
      <c r="AM342" s="1824">
        <v>9535.2999999999993</v>
      </c>
      <c r="AN342" s="1824">
        <v>11361.8</v>
      </c>
      <c r="AO342" s="1824">
        <v>14807.3</v>
      </c>
      <c r="AU342" s="696"/>
    </row>
    <row r="343" spans="1:47" s="688" customFormat="1" x14ac:dyDescent="0.15">
      <c r="B343" s="711"/>
      <c r="C343" s="692" t="s">
        <v>951</v>
      </c>
      <c r="D343" s="693"/>
      <c r="E343" s="693"/>
      <c r="F343" s="693"/>
      <c r="G343" s="693"/>
      <c r="H343" s="694" t="s">
        <v>1491</v>
      </c>
      <c r="I343" s="693"/>
      <c r="J343" s="693"/>
      <c r="K343" s="693"/>
      <c r="L343" s="693"/>
      <c r="M343" s="693"/>
      <c r="N343" s="693"/>
      <c r="O343" s="1824"/>
      <c r="P343" s="1824"/>
      <c r="Q343" s="1824"/>
      <c r="R343" s="1824"/>
      <c r="S343" s="1824"/>
      <c r="T343" s="1824"/>
      <c r="U343" s="1824"/>
      <c r="V343" s="1824"/>
      <c r="W343" s="1824"/>
      <c r="X343" s="1824"/>
      <c r="Y343" s="997"/>
      <c r="Z343" s="997"/>
      <c r="AA343" s="997"/>
      <c r="AB343" s="997"/>
      <c r="AC343" s="997"/>
      <c r="AD343" s="1824">
        <v>3293.8</v>
      </c>
      <c r="AE343" s="1824">
        <v>3355.3</v>
      </c>
      <c r="AF343" s="1824">
        <v>3340.5</v>
      </c>
      <c r="AG343" s="1824">
        <v>5166.3999999999996</v>
      </c>
      <c r="AH343" s="1824">
        <v>6131.3</v>
      </c>
      <c r="AI343" s="1824">
        <v>6198.1</v>
      </c>
      <c r="AJ343" s="1824">
        <v>6437.9</v>
      </c>
      <c r="AK343" s="1824">
        <v>6849.8</v>
      </c>
      <c r="AL343" s="1824">
        <v>7162.8</v>
      </c>
      <c r="AM343" s="1824">
        <v>7722.8</v>
      </c>
      <c r="AN343" s="1824">
        <v>8094.9</v>
      </c>
      <c r="AO343" s="1824">
        <v>8920.1</v>
      </c>
    </row>
    <row r="344" spans="1:47" s="696" customFormat="1" x14ac:dyDescent="0.15">
      <c r="B344" s="711"/>
      <c r="C344" s="692" t="s">
        <v>247</v>
      </c>
      <c r="D344" s="693"/>
      <c r="E344" s="693"/>
      <c r="F344" s="693"/>
      <c r="G344" s="693"/>
      <c r="H344" s="694" t="s">
        <v>1492</v>
      </c>
      <c r="I344" s="693"/>
      <c r="J344" s="693"/>
      <c r="K344" s="693"/>
      <c r="L344" s="693"/>
      <c r="M344" s="693"/>
      <c r="N344" s="693"/>
      <c r="O344" s="1824"/>
      <c r="P344" s="1824"/>
      <c r="Q344" s="1824"/>
      <c r="R344" s="1824"/>
      <c r="S344" s="1824"/>
      <c r="T344" s="1824"/>
      <c r="U344" s="1824"/>
      <c r="V344" s="1824"/>
      <c r="W344" s="1824"/>
      <c r="X344" s="1824"/>
      <c r="Y344" s="997"/>
      <c r="Z344" s="997"/>
      <c r="AA344" s="997"/>
      <c r="AB344" s="997"/>
      <c r="AC344" s="997"/>
      <c r="AD344" s="1824"/>
      <c r="AE344" s="1824"/>
      <c r="AF344" s="1824"/>
      <c r="AG344" s="1824"/>
      <c r="AH344" s="1824"/>
      <c r="AI344" s="1824"/>
      <c r="AJ344" s="1824"/>
      <c r="AK344" s="1824"/>
      <c r="AL344" s="1824"/>
      <c r="AM344" s="1824"/>
      <c r="AN344" s="1824"/>
      <c r="AO344" s="1824"/>
      <c r="AU344" s="688"/>
    </row>
    <row r="345" spans="1:47" s="696" customFormat="1" x14ac:dyDescent="0.15">
      <c r="B345" s="711"/>
      <c r="C345" s="689" t="s">
        <v>952</v>
      </c>
      <c r="D345" s="690"/>
      <c r="E345" s="690"/>
      <c r="F345" s="690"/>
      <c r="G345" s="690"/>
      <c r="H345" s="691" t="s">
        <v>1493</v>
      </c>
      <c r="I345" s="690"/>
      <c r="J345" s="690"/>
      <c r="K345" s="690"/>
      <c r="L345" s="690"/>
      <c r="M345" s="690"/>
      <c r="N345" s="690"/>
      <c r="O345" s="1823"/>
      <c r="P345" s="1823"/>
      <c r="Q345" s="1823"/>
      <c r="R345" s="1823"/>
      <c r="S345" s="1823"/>
      <c r="T345" s="1823"/>
      <c r="U345" s="1823"/>
      <c r="V345" s="1823"/>
      <c r="W345" s="1823"/>
      <c r="X345" s="1823"/>
      <c r="Y345" s="1827"/>
      <c r="Z345" s="1827"/>
      <c r="AA345" s="1827"/>
      <c r="AB345" s="1827"/>
      <c r="AC345" s="1827"/>
      <c r="AD345" s="1823">
        <v>497645.6</v>
      </c>
      <c r="AE345" s="1823">
        <v>500497.5</v>
      </c>
      <c r="AF345" s="1823">
        <v>508861.1</v>
      </c>
      <c r="AG345" s="1823">
        <v>518626.4</v>
      </c>
      <c r="AH345" s="1823">
        <v>537980.69999999995</v>
      </c>
      <c r="AI345" s="1823">
        <v>544390.69999999995</v>
      </c>
      <c r="AJ345" s="1823">
        <v>553205.69999999995</v>
      </c>
      <c r="AK345" s="1823">
        <v>556566.5</v>
      </c>
      <c r="AL345" s="1823">
        <v>557465.69999999995</v>
      </c>
      <c r="AM345" s="1823">
        <v>539288.6</v>
      </c>
      <c r="AN345" s="1823">
        <v>552177.19999999995</v>
      </c>
      <c r="AO345" s="1823">
        <v>560777</v>
      </c>
    </row>
    <row r="346" spans="1:47" s="696" customFormat="1" x14ac:dyDescent="0.15">
      <c r="B346" s="711"/>
      <c r="C346" s="697" t="s">
        <v>953</v>
      </c>
      <c r="D346" s="698"/>
      <c r="E346" s="698"/>
      <c r="F346" s="698"/>
      <c r="G346" s="698"/>
      <c r="H346" s="699" t="s">
        <v>1494</v>
      </c>
      <c r="I346" s="698"/>
      <c r="J346" s="698"/>
      <c r="K346" s="698"/>
      <c r="L346" s="698"/>
      <c r="M346" s="698"/>
      <c r="N346" s="698"/>
      <c r="O346" s="1826"/>
      <c r="P346" s="1826"/>
      <c r="Q346" s="1826"/>
      <c r="R346" s="1826"/>
      <c r="S346" s="1826"/>
      <c r="T346" s="1826"/>
      <c r="U346" s="1826"/>
      <c r="V346" s="1826"/>
      <c r="W346" s="1826"/>
      <c r="X346" s="1826"/>
      <c r="Y346" s="1829"/>
      <c r="Z346" s="1829"/>
      <c r="AA346" s="1829"/>
      <c r="AB346" s="1829"/>
      <c r="AC346" s="1829"/>
      <c r="AD346" s="1826">
        <v>-196.8</v>
      </c>
      <c r="AE346" s="1826">
        <v>-22.8</v>
      </c>
      <c r="AF346" s="1826">
        <v>-160.6</v>
      </c>
      <c r="AG346" s="1826">
        <v>184.6</v>
      </c>
      <c r="AH346" s="1826">
        <v>51.6</v>
      </c>
      <c r="AI346" s="1826">
        <v>-26.1</v>
      </c>
      <c r="AJ346" s="1826">
        <v>-132.6</v>
      </c>
      <c r="AK346" s="1826">
        <v>63.6</v>
      </c>
      <c r="AL346" s="1826">
        <v>445.1</v>
      </c>
      <c r="AM346" s="1826">
        <v>357.4</v>
      </c>
      <c r="AN346" s="1826">
        <v>891.1</v>
      </c>
      <c r="AO346" s="1826">
        <v>-271</v>
      </c>
    </row>
    <row r="347" spans="1:47" s="696" customFormat="1" x14ac:dyDescent="0.15">
      <c r="B347" s="711"/>
      <c r="C347" s="697" t="s">
        <v>954</v>
      </c>
      <c r="D347" s="698"/>
      <c r="E347" s="698"/>
      <c r="F347" s="698"/>
      <c r="G347" s="698"/>
      <c r="H347" s="699" t="s">
        <v>1495</v>
      </c>
      <c r="I347" s="698"/>
      <c r="J347" s="698"/>
      <c r="K347" s="698"/>
      <c r="L347" s="698"/>
      <c r="M347" s="698"/>
      <c r="N347" s="698"/>
      <c r="O347" s="1826"/>
      <c r="P347" s="1826"/>
      <c r="Q347" s="1826"/>
      <c r="R347" s="1826"/>
      <c r="S347" s="1826"/>
      <c r="T347" s="1826"/>
      <c r="U347" s="1826"/>
      <c r="V347" s="1826"/>
      <c r="W347" s="1826"/>
      <c r="X347" s="1826"/>
      <c r="Y347" s="1829"/>
      <c r="Z347" s="1829"/>
      <c r="AA347" s="1829"/>
      <c r="AB347" s="1829"/>
      <c r="AC347" s="1829"/>
      <c r="AD347" s="1826">
        <v>497448.9</v>
      </c>
      <c r="AE347" s="1826">
        <v>500474.7</v>
      </c>
      <c r="AF347" s="1826">
        <v>508700.6</v>
      </c>
      <c r="AG347" s="1826">
        <v>518811</v>
      </c>
      <c r="AH347" s="1826">
        <v>538032.30000000005</v>
      </c>
      <c r="AI347" s="1826">
        <v>544364.6</v>
      </c>
      <c r="AJ347" s="1826">
        <v>553073</v>
      </c>
      <c r="AK347" s="1826">
        <v>556630.1</v>
      </c>
      <c r="AL347" s="1826">
        <v>557910.80000000005</v>
      </c>
      <c r="AM347" s="1826">
        <v>539646</v>
      </c>
      <c r="AN347" s="1826">
        <v>553068.30000000005</v>
      </c>
      <c r="AO347" s="1826">
        <v>560506</v>
      </c>
    </row>
    <row r="348" spans="1:47" s="688" customFormat="1" ht="11.25" x14ac:dyDescent="0.15">
      <c r="A348" s="683"/>
      <c r="B348" s="683"/>
      <c r="C348" s="683"/>
      <c r="D348" s="683"/>
      <c r="E348" s="683"/>
      <c r="F348" s="683"/>
      <c r="G348" s="683"/>
      <c r="H348" s="700"/>
      <c r="I348" s="683"/>
      <c r="J348" s="683"/>
      <c r="K348" s="683"/>
      <c r="L348" s="683"/>
      <c r="M348" s="683"/>
      <c r="N348" s="683"/>
      <c r="O348" s="683"/>
      <c r="P348" s="683"/>
      <c r="Q348" s="683"/>
      <c r="R348" s="683"/>
      <c r="S348" s="683"/>
      <c r="T348" s="683"/>
      <c r="U348" s="683"/>
      <c r="V348" s="683"/>
      <c r="W348" s="683"/>
      <c r="X348" s="683"/>
      <c r="Y348" s="683"/>
      <c r="Z348" s="683"/>
      <c r="AA348" s="683"/>
      <c r="AB348" s="683"/>
      <c r="AC348" s="683"/>
      <c r="AD348" s="683"/>
      <c r="AU348" s="696"/>
    </row>
    <row r="349" spans="1:47" s="688" customFormat="1" ht="11.25" x14ac:dyDescent="0.15">
      <c r="B349" s="703"/>
      <c r="C349" s="702" t="s">
        <v>1672</v>
      </c>
      <c r="D349" s="683"/>
      <c r="E349" s="683"/>
      <c r="F349" s="683"/>
      <c r="G349" s="683"/>
      <c r="H349" s="700"/>
      <c r="I349" s="683"/>
      <c r="J349" s="683"/>
      <c r="K349" s="683"/>
      <c r="L349" s="683"/>
      <c r="M349" s="683"/>
      <c r="N349" s="683"/>
      <c r="O349" s="683"/>
      <c r="P349" s="683"/>
      <c r="Q349" s="683"/>
      <c r="R349" s="683"/>
      <c r="S349" s="683"/>
      <c r="T349" s="683"/>
      <c r="U349" s="683"/>
      <c r="V349" s="683"/>
      <c r="W349" s="683"/>
      <c r="X349" s="683"/>
      <c r="Y349" s="683"/>
      <c r="Z349" s="683"/>
      <c r="AA349" s="683"/>
      <c r="AB349" s="683"/>
      <c r="AC349" s="683"/>
      <c r="AD349" s="683"/>
    </row>
    <row r="350" spans="1:47" s="688" customFormat="1" ht="11.25" x14ac:dyDescent="0.15">
      <c r="B350" s="711"/>
      <c r="C350" s="685" t="s">
        <v>1673</v>
      </c>
      <c r="D350" s="685"/>
      <c r="E350" s="685"/>
      <c r="F350" s="685"/>
      <c r="G350" s="685"/>
      <c r="H350" s="684" t="s">
        <v>1496</v>
      </c>
      <c r="I350" s="685"/>
      <c r="J350" s="685"/>
      <c r="K350" s="685"/>
      <c r="L350" s="685"/>
      <c r="M350" s="685"/>
      <c r="N350" s="685"/>
      <c r="O350" s="1825"/>
      <c r="P350" s="1825"/>
      <c r="Q350" s="1825"/>
      <c r="R350" s="1825"/>
      <c r="S350" s="1825"/>
      <c r="T350" s="1825"/>
      <c r="U350" s="1825"/>
      <c r="V350" s="1825"/>
      <c r="W350" s="1825"/>
      <c r="X350" s="1825"/>
      <c r="Y350" s="1828"/>
      <c r="Z350" s="1828"/>
      <c r="AA350" s="1828"/>
      <c r="AB350" s="1828"/>
      <c r="AC350" s="1828"/>
      <c r="AD350" s="1825">
        <v>510841.59999999998</v>
      </c>
      <c r="AE350" s="1825">
        <v>517864.4</v>
      </c>
      <c r="AF350" s="1825">
        <v>528248.1</v>
      </c>
      <c r="AG350" s="1825">
        <v>529812.80000000005</v>
      </c>
      <c r="AH350" s="1825">
        <v>538081.19999999995</v>
      </c>
      <c r="AI350" s="1825">
        <v>542137.4</v>
      </c>
      <c r="AJ350" s="1825">
        <v>551220</v>
      </c>
      <c r="AK350" s="1825">
        <v>554766.5</v>
      </c>
      <c r="AL350" s="1825">
        <v>552535.4</v>
      </c>
      <c r="AM350" s="1825">
        <v>529501.5</v>
      </c>
      <c r="AN350" s="1825">
        <v>543779.9</v>
      </c>
      <c r="AO350" s="1825">
        <v>548902.30000000005</v>
      </c>
    </row>
    <row r="351" spans="1:47" s="688" customFormat="1" ht="11.25" x14ac:dyDescent="0.15">
      <c r="B351" s="703"/>
      <c r="C351" s="703"/>
      <c r="D351" s="683"/>
      <c r="E351" s="683"/>
      <c r="F351" s="683"/>
      <c r="G351" s="683"/>
      <c r="H351" s="700"/>
      <c r="I351" s="683"/>
      <c r="J351" s="683"/>
      <c r="K351" s="683"/>
      <c r="L351" s="683"/>
      <c r="M351" s="683"/>
      <c r="N351" s="683"/>
      <c r="O351" s="683"/>
      <c r="P351" s="683"/>
      <c r="Q351" s="683"/>
      <c r="R351" s="683"/>
      <c r="S351" s="683"/>
      <c r="T351" s="683"/>
      <c r="U351" s="683"/>
      <c r="V351" s="683"/>
      <c r="W351" s="683"/>
      <c r="X351" s="683"/>
      <c r="Y351" s="683"/>
      <c r="Z351" s="683"/>
      <c r="AA351" s="683"/>
      <c r="AB351" s="683"/>
      <c r="AC351" s="683"/>
      <c r="AD351" s="683"/>
    </row>
    <row r="352" spans="1:47" s="688" customFormat="1" ht="11.25" x14ac:dyDescent="0.15">
      <c r="B352" s="703"/>
      <c r="C352" s="703"/>
      <c r="D352" s="683"/>
      <c r="E352" s="683"/>
      <c r="F352" s="683"/>
      <c r="G352" s="683"/>
      <c r="H352" s="700"/>
      <c r="I352" s="683"/>
      <c r="J352" s="683"/>
      <c r="K352" s="683"/>
      <c r="L352" s="683"/>
      <c r="M352" s="683"/>
      <c r="N352" s="683"/>
      <c r="O352" s="683"/>
      <c r="P352" s="683"/>
      <c r="Q352" s="683"/>
      <c r="R352" s="683"/>
      <c r="S352" s="683"/>
      <c r="T352" s="683"/>
      <c r="U352" s="683"/>
      <c r="V352" s="683"/>
      <c r="W352" s="683"/>
      <c r="X352" s="683"/>
      <c r="Y352" s="683"/>
      <c r="Z352" s="683"/>
      <c r="AA352" s="683"/>
      <c r="AB352" s="683"/>
      <c r="AC352" s="683"/>
      <c r="AD352" s="683"/>
    </row>
    <row r="353" spans="2:47" s="688" customFormat="1" ht="11.25" x14ac:dyDescent="0.15">
      <c r="B353" s="703"/>
      <c r="C353" s="702" t="s">
        <v>955</v>
      </c>
      <c r="D353" s="683"/>
      <c r="E353" s="683"/>
      <c r="F353" s="683"/>
      <c r="G353" s="683"/>
      <c r="H353" s="700"/>
      <c r="I353" s="683"/>
      <c r="J353" s="683"/>
      <c r="K353" s="683"/>
      <c r="L353" s="683"/>
      <c r="M353" s="683"/>
      <c r="N353" s="683"/>
      <c r="O353" s="683"/>
      <c r="P353" s="683"/>
      <c r="Q353" s="683"/>
      <c r="R353" s="683"/>
      <c r="S353" s="683"/>
      <c r="T353" s="683"/>
      <c r="U353" s="683"/>
      <c r="V353" s="683"/>
      <c r="W353" s="683"/>
      <c r="X353" s="683"/>
      <c r="Y353" s="683"/>
      <c r="Z353" s="683"/>
      <c r="AA353" s="683"/>
      <c r="AB353" s="683"/>
      <c r="AC353" s="683"/>
      <c r="AD353" s="683"/>
    </row>
    <row r="354" spans="2:47" s="688" customFormat="1" ht="11.25" x14ac:dyDescent="0.15">
      <c r="B354" s="711"/>
      <c r="C354" s="712" t="s">
        <v>484</v>
      </c>
      <c r="D354" s="690"/>
      <c r="E354" s="690"/>
      <c r="F354" s="690"/>
      <c r="G354" s="690"/>
      <c r="H354" s="691" t="s">
        <v>1497</v>
      </c>
      <c r="I354" s="690"/>
      <c r="J354" s="690"/>
      <c r="K354" s="690"/>
      <c r="L354" s="690"/>
      <c r="M354" s="690"/>
      <c r="N354" s="690"/>
      <c r="O354" s="1834"/>
      <c r="P354" s="1834"/>
      <c r="Q354" s="1834"/>
      <c r="R354" s="1834"/>
      <c r="S354" s="1834"/>
      <c r="T354" s="1834"/>
      <c r="U354" s="1834"/>
      <c r="V354" s="1834"/>
      <c r="W354" s="1834"/>
      <c r="X354" s="1834"/>
      <c r="Y354" s="1830"/>
      <c r="Z354" s="1830"/>
      <c r="AA354" s="1830"/>
      <c r="AB354" s="1830"/>
      <c r="AC354" s="1830"/>
      <c r="AD354" s="1835">
        <f t="shared" ref="AD354:AK354" si="46">AD289/AD341*100</f>
        <v>1.0859968089825425</v>
      </c>
      <c r="AE354" s="1835">
        <f t="shared" si="46"/>
        <v>1.1292611795269267</v>
      </c>
      <c r="AF354" s="1835">
        <f t="shared" si="46"/>
        <v>1.0738240158691019</v>
      </c>
      <c r="AG354" s="1835">
        <f t="shared" si="46"/>
        <v>1.0047010409600516</v>
      </c>
      <c r="AH354" s="1835">
        <f t="shared" si="46"/>
        <v>1.0402224066886532</v>
      </c>
      <c r="AI354" s="1835">
        <f t="shared" si="46"/>
        <v>1.1290233671333629</v>
      </c>
      <c r="AJ354" s="1835">
        <f t="shared" si="46"/>
        <v>1.1335797223800399</v>
      </c>
      <c r="AK354" s="1835">
        <f t="shared" si="46"/>
        <v>1.0499031847870066</v>
      </c>
      <c r="AL354" s="1835">
        <f>AL289/AL341*100</f>
        <v>1.0444758141970434</v>
      </c>
      <c r="AM354" s="1835">
        <f>AM289/AM341*100</f>
        <v>1.0706894687968451</v>
      </c>
      <c r="AN354" s="1835">
        <f>AN289/AN341*100</f>
        <v>1.0180718084670317</v>
      </c>
      <c r="AO354" s="1835">
        <f>AO289/AO341*100</f>
        <v>0.93121175930576494</v>
      </c>
    </row>
    <row r="355" spans="2:47" s="688" customFormat="1" ht="11.25" x14ac:dyDescent="0.15">
      <c r="B355" s="711"/>
      <c r="C355" s="713" t="s">
        <v>485</v>
      </c>
      <c r="D355" s="693"/>
      <c r="E355" s="693"/>
      <c r="F355" s="693"/>
      <c r="G355" s="693"/>
      <c r="H355" s="694" t="s">
        <v>1498</v>
      </c>
      <c r="I355" s="693"/>
      <c r="J355" s="693"/>
      <c r="K355" s="693"/>
      <c r="L355" s="693"/>
      <c r="M355" s="693"/>
      <c r="N355" s="693"/>
      <c r="O355" s="1834"/>
      <c r="P355" s="1834"/>
      <c r="Q355" s="1834"/>
      <c r="R355" s="1834"/>
      <c r="S355" s="1834"/>
      <c r="T355" s="1834"/>
      <c r="U355" s="1834"/>
      <c r="V355" s="1834"/>
      <c r="W355" s="1834"/>
      <c r="X355" s="1834"/>
      <c r="Y355" s="1830"/>
      <c r="Z355" s="1830"/>
      <c r="AA355" s="1830"/>
      <c r="AB355" s="1830"/>
      <c r="AC355" s="1830"/>
      <c r="AD355" s="1835">
        <f t="shared" ref="AD355:AK355" si="47">(AD293+AD294+AD313)/AD341*100</f>
        <v>24.475669754954517</v>
      </c>
      <c r="AE355" s="1835">
        <f t="shared" si="47"/>
        <v>24.552870165307873</v>
      </c>
      <c r="AF355" s="1835">
        <f t="shared" si="47"/>
        <v>24.545756056091193</v>
      </c>
      <c r="AG355" s="1835">
        <f t="shared" si="47"/>
        <v>24.963415513299147</v>
      </c>
      <c r="AH355" s="1835">
        <f t="shared" si="47"/>
        <v>25.874894368040447</v>
      </c>
      <c r="AI355" s="1835">
        <f t="shared" si="47"/>
        <v>25.826427959220204</v>
      </c>
      <c r="AJ355" s="1835">
        <f t="shared" si="47"/>
        <v>26.070317506215428</v>
      </c>
      <c r="AK355" s="1835">
        <f t="shared" si="47"/>
        <v>26.230113143748913</v>
      </c>
      <c r="AL355" s="1835">
        <f>(AL293+AL294+AL313)/AL341*100</f>
        <v>25.884778986798629</v>
      </c>
      <c r="AM355" s="1835">
        <f>(AM293+AM294+AM313)/AM341*100</f>
        <v>25.951758599126549</v>
      </c>
      <c r="AN355" s="1835">
        <f>(AN293+AN294+AN313)/AN341*100</f>
        <v>26.658185619432835</v>
      </c>
      <c r="AO355" s="1835">
        <f>(AO293+AO294+AO313)/AO341*100</f>
        <v>25.607764711522051</v>
      </c>
    </row>
    <row r="356" spans="2:47" s="688" customFormat="1" ht="11.25" x14ac:dyDescent="0.15">
      <c r="B356" s="711"/>
      <c r="C356" s="714" t="s">
        <v>486</v>
      </c>
      <c r="D356" s="698"/>
      <c r="E356" s="698"/>
      <c r="F356" s="698"/>
      <c r="G356" s="698"/>
      <c r="H356" s="699" t="s">
        <v>1499</v>
      </c>
      <c r="I356" s="698"/>
      <c r="J356" s="698"/>
      <c r="K356" s="698"/>
      <c r="L356" s="698"/>
      <c r="M356" s="698"/>
      <c r="N356" s="698"/>
      <c r="O356" s="1834"/>
      <c r="P356" s="1834"/>
      <c r="Q356" s="1834"/>
      <c r="R356" s="1834"/>
      <c r="S356" s="1834"/>
      <c r="T356" s="1834"/>
      <c r="U356" s="1834"/>
      <c r="V356" s="1834"/>
      <c r="W356" s="1834"/>
      <c r="X356" s="1834"/>
      <c r="Y356" s="1830"/>
      <c r="Z356" s="1830"/>
      <c r="AA356" s="1830"/>
      <c r="AB356" s="1830"/>
      <c r="AC356" s="1830"/>
      <c r="AD356" s="1835">
        <f t="shared" ref="AD356:AK356" si="48">(AD310+AD314+AD317+AD318+AD319+AD322+AD323+AD326+AD327+AD328+AD329+AD330)/AD341*100</f>
        <v>74.438333436062948</v>
      </c>
      <c r="AE356" s="1835">
        <f t="shared" si="48"/>
        <v>74.31792894030184</v>
      </c>
      <c r="AF356" s="1835">
        <f t="shared" si="48"/>
        <v>74.380419928039686</v>
      </c>
      <c r="AG356" s="1835">
        <f t="shared" si="48"/>
        <v>74.031922308560283</v>
      </c>
      <c r="AH356" s="1835">
        <f t="shared" si="48"/>
        <v>73.084864529348849</v>
      </c>
      <c r="AI356" s="1835">
        <f t="shared" si="48"/>
        <v>73.044567109690988</v>
      </c>
      <c r="AJ356" s="1835">
        <f t="shared" si="48"/>
        <v>72.796102771404549</v>
      </c>
      <c r="AK356" s="1835">
        <f t="shared" si="48"/>
        <v>72.719983671464078</v>
      </c>
      <c r="AL356" s="1835">
        <f>(AL310+AL314+AL317+AL318+AL319+AL322+AL323+AL326+AL327+AL328+AL329+AL330)/AL341*100</f>
        <v>73.070763218392457</v>
      </c>
      <c r="AM356" s="1835">
        <f>(AM310+AM314+AM317+AM318+AM319+AM322+AM323+AM326+AM327+AM328+AM329+AM330)/AM341*100</f>
        <v>72.97751472111969</v>
      </c>
      <c r="AN356" s="1835">
        <f>(AN310+AN314+AN317+AN318+AN319+AN322+AN323+AN326+AN327+AN328+AN329+AN330)/AN341*100</f>
        <v>72.323742572100159</v>
      </c>
      <c r="AO356" s="1835">
        <f>(AO310+AO314+AO317+AO318+AO319+AO322+AO323+AO326+AO327+AO328+AO329+AO330)/AO341*100</f>
        <v>73.461005507579074</v>
      </c>
    </row>
    <row r="357" spans="2:47" x14ac:dyDescent="0.15">
      <c r="AU357" s="688"/>
    </row>
    <row r="359" spans="2:47" s="688" customFormat="1" x14ac:dyDescent="0.15">
      <c r="B359" s="683"/>
      <c r="C359" s="1573" t="s">
        <v>1671</v>
      </c>
      <c r="D359" s="696"/>
      <c r="E359" s="696"/>
      <c r="F359" s="696"/>
      <c r="G359" s="696"/>
      <c r="H359" s="1572"/>
      <c r="I359" s="696"/>
      <c r="J359" s="696"/>
      <c r="K359" s="696"/>
      <c r="L359" s="696"/>
      <c r="M359" s="696"/>
      <c r="N359" s="696"/>
      <c r="O359" s="696"/>
      <c r="P359" s="696"/>
      <c r="Q359" s="696"/>
      <c r="R359" s="696"/>
      <c r="S359" s="696"/>
      <c r="T359" s="696"/>
      <c r="U359" s="696"/>
      <c r="V359" s="696"/>
      <c r="W359" s="696"/>
      <c r="X359" s="696"/>
      <c r="Y359" s="696"/>
      <c r="Z359" s="696"/>
      <c r="AA359" s="696"/>
      <c r="AB359" s="696"/>
      <c r="AC359" s="696"/>
      <c r="AD359" s="696"/>
      <c r="AE359" s="696"/>
      <c r="AF359" s="696"/>
      <c r="AG359" s="696"/>
      <c r="AH359" s="696"/>
      <c r="AU359" s="305"/>
    </row>
    <row r="360" spans="2:47" s="688" customFormat="1" ht="11.25" x14ac:dyDescent="0.15">
      <c r="B360" s="703"/>
      <c r="C360" s="1574" t="s">
        <v>1674</v>
      </c>
      <c r="D360" s="705"/>
      <c r="E360" s="705"/>
      <c r="F360" s="705"/>
      <c r="G360" s="705"/>
      <c r="H360" s="1832"/>
      <c r="I360" s="705"/>
      <c r="J360" s="1833"/>
      <c r="K360" s="1833"/>
      <c r="L360" s="1833"/>
      <c r="M360" s="1833"/>
      <c r="N360" s="1833"/>
      <c r="O360" s="1833"/>
      <c r="P360" s="1833"/>
      <c r="Q360" s="1833"/>
      <c r="R360" s="1833"/>
      <c r="S360" s="1833"/>
      <c r="T360" s="1833"/>
      <c r="U360" s="1833"/>
      <c r="V360" s="1833"/>
      <c r="W360" s="1833"/>
      <c r="X360" s="1833"/>
      <c r="Y360" s="1831"/>
      <c r="Z360" s="1831"/>
      <c r="AA360" s="1831"/>
      <c r="AB360" s="1831"/>
      <c r="AC360" s="1831"/>
      <c r="AD360" s="1836">
        <v>514686.7</v>
      </c>
      <c r="AE360" s="1836">
        <v>517919.3</v>
      </c>
      <c r="AF360" s="1836">
        <v>532072.30000000005</v>
      </c>
      <c r="AG360" s="1836">
        <v>530195.30000000005</v>
      </c>
      <c r="AH360" s="1836">
        <v>539413.5</v>
      </c>
      <c r="AI360" s="1836">
        <v>543479.1</v>
      </c>
      <c r="AJ360" s="1836">
        <v>553173.5</v>
      </c>
      <c r="AK360" s="1836">
        <v>554532</v>
      </c>
      <c r="AL360" s="1836">
        <v>550117.19999999995</v>
      </c>
      <c r="AM360" s="1836">
        <v>528657</v>
      </c>
      <c r="AN360" s="1836">
        <v>544672.30000000005</v>
      </c>
      <c r="AO360" s="1836">
        <v>552170.5</v>
      </c>
    </row>
    <row r="361" spans="2:47" s="688" customFormat="1" ht="15" customHeight="1" x14ac:dyDescent="0.15">
      <c r="B361" s="696"/>
      <c r="C361" s="1575"/>
      <c r="D361" s="696"/>
      <c r="E361" s="696"/>
      <c r="F361" s="696"/>
      <c r="G361" s="696"/>
      <c r="H361" s="1572"/>
      <c r="I361" s="69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696"/>
    </row>
    <row r="362" spans="2:47" s="688" customFormat="1" ht="26.25" customHeight="1" x14ac:dyDescent="0.15">
      <c r="B362" s="696"/>
      <c r="C362" s="1577"/>
      <c r="D362" s="696"/>
      <c r="E362" s="696"/>
      <c r="F362" s="696"/>
      <c r="G362" s="696"/>
      <c r="H362" s="1572"/>
      <c r="I362" s="69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696"/>
    </row>
    <row r="363" spans="2:47" s="688" customFormat="1" ht="15" customHeight="1" x14ac:dyDescent="0.15">
      <c r="B363" s="696"/>
      <c r="C363" s="1577"/>
      <c r="D363" s="696"/>
      <c r="E363" s="696"/>
      <c r="F363" s="696"/>
      <c r="G363" s="696"/>
      <c r="H363" s="1572"/>
      <c r="I363" s="696"/>
      <c r="J363" s="1576"/>
      <c r="K363" s="1576"/>
      <c r="L363" s="1576"/>
      <c r="M363" s="1576"/>
      <c r="N363" s="1576"/>
      <c r="O363" s="1576"/>
      <c r="P363" s="1576"/>
      <c r="Q363" s="1576"/>
      <c r="R363" s="1576"/>
      <c r="S363" s="1576"/>
      <c r="T363" s="1576"/>
      <c r="U363" s="1576"/>
      <c r="V363" s="1576"/>
      <c r="W363" s="1576"/>
      <c r="X363" s="1576"/>
      <c r="Y363" s="1576"/>
      <c r="Z363" s="1576"/>
      <c r="AA363" s="1576"/>
      <c r="AB363" s="1576"/>
      <c r="AC363" s="1576"/>
      <c r="AD363" s="1576"/>
      <c r="AE363" s="1576"/>
      <c r="AF363" s="1576"/>
      <c r="AG363" s="1576"/>
      <c r="AH363" s="696"/>
    </row>
    <row r="364" spans="2:47" s="688" customFormat="1" ht="15" customHeight="1" x14ac:dyDescent="0.15">
      <c r="B364" s="696"/>
      <c r="C364" s="1577"/>
      <c r="D364" s="696"/>
      <c r="E364" s="696"/>
      <c r="F364" s="696"/>
      <c r="G364" s="696"/>
      <c r="H364" s="1572"/>
      <c r="I364" s="696"/>
      <c r="J364" s="1576"/>
      <c r="K364" s="1576"/>
      <c r="L364" s="1576"/>
      <c r="M364" s="1576"/>
      <c r="N364" s="1576"/>
      <c r="O364" s="1576"/>
      <c r="P364" s="1576"/>
      <c r="Q364" s="1576"/>
      <c r="R364" s="1576"/>
      <c r="S364" s="1576"/>
      <c r="T364" s="1576"/>
      <c r="U364" s="1576"/>
      <c r="V364" s="1576"/>
      <c r="W364" s="1576"/>
      <c r="X364" s="1576"/>
      <c r="Y364" s="1576"/>
      <c r="Z364" s="1576"/>
      <c r="AA364" s="1576"/>
      <c r="AB364" s="1576"/>
      <c r="AC364" s="1576"/>
      <c r="AD364" s="1576"/>
      <c r="AE364" s="1576"/>
      <c r="AF364" s="1576"/>
      <c r="AG364" s="1576"/>
      <c r="AH364" s="696"/>
    </row>
    <row r="365" spans="2:47" s="688" customFormat="1" ht="15" customHeight="1" x14ac:dyDescent="0.15">
      <c r="B365" s="696"/>
      <c r="C365" s="2268" t="s">
        <v>1540</v>
      </c>
      <c r="D365" s="2269"/>
      <c r="E365" s="2269"/>
      <c r="F365" s="2269"/>
      <c r="G365" s="2269"/>
      <c r="H365" s="2270" t="s">
        <v>1539</v>
      </c>
      <c r="I365" s="2269"/>
      <c r="J365" s="2330" t="e">
        <f>IF(三系列D!J446&gt;三系列D!I446,"＋",IF(三系列D!J446&lt;三系列D!I446,"－",""))&amp;ABS(ROUND((三系列D!J446/三系列D!I446-1)*100,1))</f>
        <v>#DIV/0!</v>
      </c>
      <c r="K365" s="2330" t="e">
        <f>IF(三系列D!K446&gt;三系列D!J446,"＋",IF(三系列D!K446&lt;三系列D!J446,"－",""))&amp;ABS(ROUND((三系列D!K446/三系列D!J446-1)*100,1))</f>
        <v>#DIV/0!</v>
      </c>
      <c r="L365" s="2330" t="e">
        <f>IF(三系列D!L446&gt;三系列D!K446,"＋",IF(三系列D!L446&lt;三系列D!K446,"－",""))&amp;ABS(ROUND((三系列D!L446/三系列D!K446-1)*100,1))</f>
        <v>#DIV/0!</v>
      </c>
      <c r="M365" s="2330" t="e">
        <f>IF(三系列D!M446&gt;三系列D!L446,"＋",IF(三系列D!M446&lt;三系列D!L446,"－",""))&amp;ABS(ROUND((三系列D!M446/三系列D!L446-1)*100,1))</f>
        <v>#DIV/0!</v>
      </c>
      <c r="N365" s="2330" t="e">
        <f>IF(三系列D!N446&gt;三系列D!M446,"＋",IF(三系列D!N446&lt;三系列D!M446,"－",""))&amp;ABS(ROUND((三系列D!N446/三系列D!M446-1)*100,1))</f>
        <v>#DIV/0!</v>
      </c>
      <c r="O365" s="2330" t="e">
        <f>IF(三系列D!O446&gt;三系列D!N446,"＋",IF(三系列D!O446&lt;三系列D!N446,"－",""))&amp;ABS(ROUND((三系列D!O446/三系列D!N446-1)*100,1))</f>
        <v>#DIV/0!</v>
      </c>
      <c r="P365" s="2330" t="e">
        <f>IF(三系列D!P446&gt;三系列D!O446,"＋",IF(三系列D!P446&lt;三系列D!O446,"－",""))&amp;ABS(ROUND((三系列D!P446/三系列D!O446-1)*100,1))</f>
        <v>#DIV/0!</v>
      </c>
      <c r="Q365" s="2330" t="e">
        <f>IF(三系列D!Q446&gt;三系列D!P446,"＋",IF(三系列D!Q446&lt;三系列D!P446,"－",""))&amp;ABS(ROUND((三系列D!Q446/三系列D!P446-1)*100,1))</f>
        <v>#DIV/0!</v>
      </c>
      <c r="R365" s="2330" t="e">
        <f>IF(三系列D!R446&gt;三系列D!Q446,"＋",IF(三系列D!R446&lt;三系列D!Q446,"－",""))&amp;ABS(ROUND((三系列D!R446/三系列D!Q446-1)*100,1))</f>
        <v>#DIV/0!</v>
      </c>
      <c r="S365" s="2330" t="e">
        <f>IF(三系列D!S446&gt;三系列D!R446,"＋",IF(三系列D!S446&lt;三系列D!R446,"－",""))&amp;ABS(ROUND((三系列D!S446/三系列D!R446-1)*100,1))</f>
        <v>#DIV/0!</v>
      </c>
      <c r="T365" s="2330" t="e">
        <f>IF(三系列D!T446&gt;三系列D!S446,"＋",IF(三系列D!T446&lt;三系列D!S446,"－",""))&amp;ABS(ROUND((三系列D!T446/三系列D!S446-1)*100,1))</f>
        <v>#DIV/0!</v>
      </c>
      <c r="U365" s="2330" t="e">
        <f>IF(三系列D!U446&gt;三系列D!T446,"＋",IF(三系列D!U446&lt;三系列D!T446,"－",""))&amp;ABS(ROUND((三系列D!U446/三系列D!T446-1)*100,1))</f>
        <v>#DIV/0!</v>
      </c>
      <c r="V365" s="2330" t="e">
        <f>IF(三系列D!V446&gt;三系列D!U446,"＋",IF(三系列D!V446&lt;三系列D!U446,"－",""))&amp;ABS(ROUND((三系列D!V446/三系列D!U446-1)*100,1))</f>
        <v>#DIV/0!</v>
      </c>
      <c r="W365" s="2330" t="e">
        <f>IF(三系列D!W446&gt;三系列D!V446,"＋",IF(三系列D!W446&lt;三系列D!V446,"－",""))&amp;ABS(ROUND((三系列D!W446/三系列D!V446-1)*100,1))</f>
        <v>#DIV/0!</v>
      </c>
      <c r="X365" s="2330" t="e">
        <f>IF(三系列D!X446&gt;三系列D!W446,"＋",IF(三系列D!X446&lt;三系列D!W446,"－",""))&amp;ABS(ROUND((三系列D!X446/三系列D!W446-1)*100,1))&amp;IF((ROUND((三系列D!X446/三系列D!W446-1)*100,1)-ROUND((三系列D!X446/三系列D!W446-1)*100,0))=0,".0","")</f>
        <v>#DIV/0!</v>
      </c>
      <c r="Y365" s="2271"/>
      <c r="Z365" s="2271"/>
      <c r="AA365" s="2271"/>
      <c r="AB365" s="2271"/>
      <c r="AC365" s="2271"/>
      <c r="AD365" s="2271"/>
      <c r="AE365" s="2271"/>
      <c r="AF365" s="2271"/>
      <c r="AG365" s="2271"/>
    </row>
    <row r="366" spans="2:47" s="688" customFormat="1" ht="15" customHeight="1" x14ac:dyDescent="0.15">
      <c r="B366" s="703"/>
      <c r="C366" s="2272" t="s">
        <v>1538</v>
      </c>
      <c r="D366" s="2255"/>
      <c r="E366" s="2255"/>
      <c r="F366" s="2255"/>
      <c r="G366" s="2255"/>
      <c r="H366" s="2273" t="s">
        <v>1537</v>
      </c>
      <c r="I366" s="2255"/>
      <c r="J366" s="2331" t="e">
        <f>IF(三系列D!J447&gt;三系列D!I447,"＋",IF(三系列D!J447&lt;三系列D!I447,"－",""))&amp;ABS(ROUND((三系列D!J447/三系列D!I447-1)*100,1))</f>
        <v>#DIV/0!</v>
      </c>
      <c r="K366" s="2331" t="e">
        <f>IF(三系列D!K447&gt;三系列D!J447,"＋",IF(三系列D!K447&lt;三系列D!J447,"－",""))&amp;ABS(ROUND((三系列D!K447/三系列D!J447-1)*100,1))</f>
        <v>#DIV/0!</v>
      </c>
      <c r="L366" s="2331" t="e">
        <f>IF(三系列D!L447&gt;三系列D!K447,"＋",IF(三系列D!L447&lt;三系列D!K447,"－",""))&amp;ABS(ROUND((三系列D!L447/三系列D!K447-1)*100,1))</f>
        <v>#DIV/0!</v>
      </c>
      <c r="M366" s="2331" t="e">
        <f>IF(三系列D!M447&gt;三系列D!L447,"＋",IF(三系列D!M447&lt;三系列D!L447,"－",""))&amp;ABS(ROUND((三系列D!M447/三系列D!L447-1)*100,1))</f>
        <v>#DIV/0!</v>
      </c>
      <c r="N366" s="2331" t="e">
        <f>IF(三系列D!N447&gt;三系列D!M447,"＋",IF(三系列D!N447&lt;三系列D!M447,"－",""))&amp;ABS(ROUND((三系列D!N447/三系列D!M447-1)*100,1))</f>
        <v>#DIV/0!</v>
      </c>
      <c r="O366" s="2331" t="e">
        <f>IF(三系列D!O447&gt;三系列D!N447,"＋",IF(三系列D!O447&lt;三系列D!N447,"－",""))&amp;ABS(ROUND((三系列D!O447/三系列D!N447-1)*100,1))</f>
        <v>#DIV/0!</v>
      </c>
      <c r="P366" s="2331" t="e">
        <f>IF(三系列D!P447&gt;三系列D!O447,"＋",IF(三系列D!P447&lt;三系列D!O447,"－",""))&amp;ABS(ROUND((三系列D!P447/三系列D!O447-1)*100,1))</f>
        <v>#DIV/0!</v>
      </c>
      <c r="Q366" s="2331" t="e">
        <f>IF(三系列D!Q447&gt;三系列D!P447,"＋",IF(三系列D!Q447&lt;三系列D!P447,"－",""))&amp;ABS(ROUND((三系列D!Q447/三系列D!P447-1)*100,1))</f>
        <v>#DIV/0!</v>
      </c>
      <c r="R366" s="2331" t="e">
        <f>IF(三系列D!R447&gt;三系列D!Q447,"＋",IF(三系列D!R447&lt;三系列D!Q447,"－",""))&amp;ABS(ROUND((三系列D!R447/三系列D!Q447-1)*100,1))</f>
        <v>#DIV/0!</v>
      </c>
      <c r="S366" s="2331" t="e">
        <f>IF(三系列D!S447&gt;三系列D!R447,"＋",IF(三系列D!S447&lt;三系列D!R447,"－",""))&amp;ABS(ROUND((三系列D!S447/三系列D!R447-1)*100,1))</f>
        <v>#DIV/0!</v>
      </c>
      <c r="T366" s="2331" t="e">
        <f>IF(三系列D!T447&gt;三系列D!S447,"＋",IF(三系列D!T447&lt;三系列D!S447,"－",""))&amp;ABS(ROUND((三系列D!T447/三系列D!S447-1)*100,1))</f>
        <v>#DIV/0!</v>
      </c>
      <c r="U366" s="2331" t="e">
        <f>IF(三系列D!U447&gt;三系列D!T447,"＋",IF(三系列D!U447&lt;三系列D!T447,"－",""))&amp;ABS(ROUND((三系列D!U447/三系列D!T447-1)*100,1))</f>
        <v>#DIV/0!</v>
      </c>
      <c r="V366" s="2331" t="e">
        <f>IF(三系列D!V447&gt;三系列D!U447,"＋",IF(三系列D!V447&lt;三系列D!U447,"－",""))&amp;ABS(ROUND((三系列D!V447/三系列D!U447-1)*100,1))</f>
        <v>#DIV/0!</v>
      </c>
      <c r="W366" s="2331" t="e">
        <f>IF(三系列D!W447&gt;三系列D!V447,"＋",IF(三系列D!W447&lt;三系列D!V447,"－",""))&amp;ABS(ROUND((三系列D!W447/三系列D!V447-1)*100,1))</f>
        <v>#DIV/0!</v>
      </c>
      <c r="X366" s="2331" t="e">
        <f>IF(三系列D!X447&gt;三系列D!W447,"＋",IF(三系列D!X447&lt;三系列D!W447,"－",""))&amp;ABS(ROUND((三系列D!X447/三系列D!W447-1)*100,1))&amp;IF((ROUND((三系列D!X447/三系列D!W447-1)*100,1)-ROUND((三系列D!X447/三系列D!W447-1)*100,0))=0,".0","")</f>
        <v>#DIV/0!</v>
      </c>
      <c r="Y366" s="2274"/>
      <c r="Z366" s="2274"/>
      <c r="AA366" s="2274"/>
      <c r="AB366" s="2274"/>
      <c r="AC366" s="2274"/>
      <c r="AD366" s="2274"/>
      <c r="AE366" s="2274"/>
      <c r="AF366" s="2274"/>
      <c r="AG366" s="2274"/>
    </row>
    <row r="367" spans="2:47" s="688" customFormat="1" ht="15" customHeight="1" x14ac:dyDescent="0.15">
      <c r="B367" s="703"/>
      <c r="C367" s="2272" t="s">
        <v>1536</v>
      </c>
      <c r="D367" s="2255"/>
      <c r="E367" s="2255"/>
      <c r="F367" s="2255"/>
      <c r="G367" s="2255"/>
      <c r="H367" s="2273" t="s">
        <v>1535</v>
      </c>
      <c r="I367" s="2255"/>
      <c r="J367" s="2331" t="e">
        <f>IF(三系列D!J448&gt;三系列D!I448,"＋",IF(三系列D!J448&lt;三系列D!I448,"－",""))&amp;ABS(ROUND((三系列D!J448/三系列D!I448-1)*100,1))</f>
        <v>#DIV/0!</v>
      </c>
      <c r="K367" s="2331" t="e">
        <f>IF(三系列D!K448&gt;三系列D!J448,"＋",IF(三系列D!K448&lt;三系列D!J448,"－",""))&amp;ABS(ROUND((三系列D!K448/三系列D!J448-1)*100,1))</f>
        <v>#DIV/0!</v>
      </c>
      <c r="L367" s="2331" t="e">
        <f>IF(三系列D!L448&gt;三系列D!K448,"＋",IF(三系列D!L448&lt;三系列D!K448,"－",""))&amp;ABS(ROUND((三系列D!L448/三系列D!K448-1)*100,1))</f>
        <v>#DIV/0!</v>
      </c>
      <c r="M367" s="2331" t="e">
        <f>IF(三系列D!M448&gt;三系列D!L448,"＋",IF(三系列D!M448&lt;三系列D!L448,"－",""))&amp;ABS(ROUND((三系列D!M448/三系列D!L448-1)*100,1))</f>
        <v>#DIV/0!</v>
      </c>
      <c r="N367" s="2331" t="e">
        <f>IF(三系列D!N448&gt;三系列D!M448,"＋",IF(三系列D!N448&lt;三系列D!M448,"－",""))&amp;ABS(ROUND((三系列D!N448/三系列D!M448-1)*100,1))</f>
        <v>#DIV/0!</v>
      </c>
      <c r="O367" s="2331" t="e">
        <f>IF(三系列D!O448&gt;三系列D!N448,"＋",IF(三系列D!O448&lt;三系列D!N448,"－",""))&amp;ABS(ROUND((三系列D!O448/三系列D!N448-1)*100,1))</f>
        <v>#DIV/0!</v>
      </c>
      <c r="P367" s="2331" t="e">
        <f>IF(三系列D!P448&gt;三系列D!O448,"＋",IF(三系列D!P448&lt;三系列D!O448,"－",""))&amp;ABS(ROUND((三系列D!P448/三系列D!O448-1)*100,1))</f>
        <v>#DIV/0!</v>
      </c>
      <c r="Q367" s="2331" t="e">
        <f>IF(三系列D!Q448&gt;三系列D!P448,"＋",IF(三系列D!Q448&lt;三系列D!P448,"－",""))&amp;ABS(ROUND((三系列D!Q448/三系列D!P448-1)*100,1))</f>
        <v>#DIV/0!</v>
      </c>
      <c r="R367" s="2331" t="e">
        <f>IF(三系列D!R448&gt;三系列D!Q448,"＋",IF(三系列D!R448&lt;三系列D!Q448,"－",""))&amp;ABS(ROUND((三系列D!R448/三系列D!Q448-1)*100,1))</f>
        <v>#DIV/0!</v>
      </c>
      <c r="S367" s="2331" t="e">
        <f>IF(三系列D!S448&gt;三系列D!R448,"＋",IF(三系列D!S448&lt;三系列D!R448,"－",""))&amp;ABS(ROUND((三系列D!S448/三系列D!R448-1)*100,1))</f>
        <v>#DIV/0!</v>
      </c>
      <c r="T367" s="2331" t="e">
        <f>IF(三系列D!T448&gt;三系列D!S448,"＋",IF(三系列D!T448&lt;三系列D!S448,"－",""))&amp;ABS(ROUND((三系列D!T448/三系列D!S448-1)*100,1))</f>
        <v>#DIV/0!</v>
      </c>
      <c r="U367" s="2331" t="e">
        <f>IF(三系列D!U448&gt;三系列D!T448,"＋",IF(三系列D!U448&lt;三系列D!T448,"－",""))&amp;ABS(ROUND((三系列D!U448/三系列D!T448-1)*100,1))</f>
        <v>#DIV/0!</v>
      </c>
      <c r="V367" s="2331" t="e">
        <f>IF(三系列D!V448&gt;三系列D!U448,"＋",IF(三系列D!V448&lt;三系列D!U448,"－",""))&amp;ABS(ROUND((三系列D!V448/三系列D!U448-1)*100,1))</f>
        <v>#DIV/0!</v>
      </c>
      <c r="W367" s="2331" t="e">
        <f>IF(三系列D!W448&gt;三系列D!V448,"＋",IF(三系列D!W448&lt;三系列D!V448,"－",""))&amp;ABS(ROUND((三系列D!W448/三系列D!V448-1)*100,1))</f>
        <v>#DIV/0!</v>
      </c>
      <c r="X367" s="2331" t="e">
        <f>IF(三系列D!X448&gt;三系列D!W448,"＋",IF(三系列D!X448&lt;三系列D!W448,"－",""))&amp;ABS(ROUND((三系列D!X448/三系列D!W448-1)*100,1))&amp;IF((ROUND((三系列D!X448/三系列D!W448-1)*100,1)-ROUND((三系列D!X448/三系列D!W448-1)*100,0))=0,".0","")</f>
        <v>#DIV/0!</v>
      </c>
      <c r="Y367" s="2274"/>
      <c r="Z367" s="2274"/>
      <c r="AA367" s="2274"/>
      <c r="AB367" s="2274"/>
      <c r="AC367" s="2274"/>
      <c r="AD367" s="2274"/>
      <c r="AE367" s="2274"/>
      <c r="AF367" s="2274"/>
      <c r="AG367" s="2274"/>
    </row>
    <row r="368" spans="2:47" s="688" customFormat="1" ht="15" customHeight="1" x14ac:dyDescent="0.15">
      <c r="B368" s="703"/>
      <c r="C368" s="2275" t="s">
        <v>1534</v>
      </c>
      <c r="D368" s="2255"/>
      <c r="E368" s="2255"/>
      <c r="F368" s="2255"/>
      <c r="G368" s="2255"/>
      <c r="H368" s="2273" t="s">
        <v>1532</v>
      </c>
      <c r="I368" s="2255"/>
      <c r="J368" s="2331" t="e">
        <f>IF(三系列D!J449&gt;三系列D!I449,"＋",IF(三系列D!J449&lt;三系列D!I449,"－",""))&amp;ABS(ROUND((三系列D!J449/三系列D!I449-1)*100,1))</f>
        <v>#DIV/0!</v>
      </c>
      <c r="K368" s="2331" t="e">
        <f>IF(三系列D!K449&gt;三系列D!J449,"＋",IF(三系列D!K449&lt;三系列D!J449,"－",""))&amp;ABS(ROUND((三系列D!K449/三系列D!J449-1)*100,1))</f>
        <v>#DIV/0!</v>
      </c>
      <c r="L368" s="2331" t="e">
        <f>IF(三系列D!L449&gt;三系列D!K449,"＋",IF(三系列D!L449&lt;三系列D!K449,"－",""))&amp;ABS(ROUND((三系列D!L449/三系列D!K449-1)*100,1))</f>
        <v>#DIV/0!</v>
      </c>
      <c r="M368" s="2331" t="e">
        <f>IF(三系列D!M449&gt;三系列D!L449,"＋",IF(三系列D!M449&lt;三系列D!L449,"－",""))&amp;ABS(ROUND((三系列D!M449/三系列D!L449-1)*100,1))</f>
        <v>#DIV/0!</v>
      </c>
      <c r="N368" s="2331" t="e">
        <f>IF(三系列D!N449&gt;三系列D!M449,"＋",IF(三系列D!N449&lt;三系列D!M449,"－",""))&amp;ABS(ROUND((三系列D!N449/三系列D!M449-1)*100,1))</f>
        <v>#DIV/0!</v>
      </c>
      <c r="O368" s="2331" t="e">
        <f>IF(三系列D!O449&gt;三系列D!N449,"＋",IF(三系列D!O449&lt;三系列D!N449,"－",""))&amp;ABS(ROUND((三系列D!O449/三系列D!N449-1)*100,1))</f>
        <v>#DIV/0!</v>
      </c>
      <c r="P368" s="2331" t="e">
        <f>IF(三系列D!P449&gt;三系列D!O449,"＋",IF(三系列D!P449&lt;三系列D!O449,"－",""))&amp;ABS(ROUND((三系列D!P449/三系列D!O449-1)*100,1))</f>
        <v>#DIV/0!</v>
      </c>
      <c r="Q368" s="2331" t="e">
        <f>IF(三系列D!Q449&gt;三系列D!P449,"＋",IF(三系列D!Q449&lt;三系列D!P449,"－",""))&amp;ABS(ROUND((三系列D!Q449/三系列D!P449-1)*100,1))</f>
        <v>#DIV/0!</v>
      </c>
      <c r="R368" s="2331" t="e">
        <f>IF(三系列D!R449&gt;三系列D!Q449,"＋",IF(三系列D!R449&lt;三系列D!Q449,"－",""))&amp;ABS(ROUND((三系列D!R449/三系列D!Q449-1)*100,1))</f>
        <v>#DIV/0!</v>
      </c>
      <c r="S368" s="2331" t="e">
        <f>IF(三系列D!S449&gt;三系列D!R449,"＋",IF(三系列D!S449&lt;三系列D!R449,"－",""))&amp;ABS(ROUND((三系列D!S449/三系列D!R449-1)*100,1))</f>
        <v>#DIV/0!</v>
      </c>
      <c r="T368" s="2331" t="e">
        <f>IF(三系列D!T449&gt;三系列D!S449,"＋",IF(三系列D!T449&lt;三系列D!S449,"－",""))&amp;ABS(ROUND((三系列D!T449/三系列D!S449-1)*100,1))</f>
        <v>#DIV/0!</v>
      </c>
      <c r="U368" s="2331" t="e">
        <f>IF(三系列D!U449&gt;三系列D!T449,"＋",IF(三系列D!U449&lt;三系列D!T449,"－",""))&amp;ABS(ROUND((三系列D!U449/三系列D!T449-1)*100,1))</f>
        <v>#DIV/0!</v>
      </c>
      <c r="V368" s="2331" t="e">
        <f>IF(三系列D!V449&gt;三系列D!U449,"＋",IF(三系列D!V449&lt;三系列D!U449,"－",""))&amp;ABS(ROUND((三系列D!V449/三系列D!U449-1)*100,1))</f>
        <v>#DIV/0!</v>
      </c>
      <c r="W368" s="2331" t="e">
        <f>IF(三系列D!W449&gt;三系列D!V449,"＋",IF(三系列D!W449&lt;三系列D!V449,"－",""))&amp;ABS(ROUND((三系列D!W449/三系列D!V449-1)*100,1))</f>
        <v>#DIV/0!</v>
      </c>
      <c r="X368" s="2331" t="e">
        <f>IF(三系列D!X449&gt;三系列D!W449,"＋",IF(三系列D!X449&lt;三系列D!W449,"－",""))&amp;ABS(ROUND((三系列D!X449/三系列D!W449-1)*100,1))&amp;IF((ROUND((三系列D!X449/三系列D!W449-1)*100,1)-ROUND((三系列D!X449/三系列D!W449-1)*100,0))=0,".0","")</f>
        <v>#DIV/0!</v>
      </c>
      <c r="Y368" s="2274"/>
      <c r="Z368" s="2274"/>
      <c r="AA368" s="2274"/>
      <c r="AB368" s="2274"/>
      <c r="AC368" s="2274"/>
      <c r="AD368" s="2274"/>
      <c r="AE368" s="2274"/>
      <c r="AF368" s="2274"/>
      <c r="AG368" s="2274"/>
    </row>
    <row r="369" spans="2:33" s="688" customFormat="1" ht="15" customHeight="1" x14ac:dyDescent="0.15">
      <c r="B369" s="703"/>
      <c r="C369" s="2275" t="s">
        <v>1531</v>
      </c>
      <c r="D369" s="2255"/>
      <c r="E369" s="2255"/>
      <c r="F369" s="2255"/>
      <c r="G369" s="2255"/>
      <c r="H369" s="2273" t="s">
        <v>1530</v>
      </c>
      <c r="I369" s="2255"/>
      <c r="J369" s="2331" t="e">
        <f>IF(三系列D!J450&gt;三系列D!I450,"＋",IF(三系列D!J450&lt;三系列D!I450,"－",""))&amp;ABS(ROUND((三系列D!J450/三系列D!I450-1)*100,1))</f>
        <v>#DIV/0!</v>
      </c>
      <c r="K369" s="2331" t="e">
        <f>IF(三系列D!K450&gt;三系列D!J450,"＋",IF(三系列D!K450&lt;三系列D!J450,"－",""))&amp;ABS(ROUND((三系列D!K450/三系列D!J450-1)*100,1))</f>
        <v>#DIV/0!</v>
      </c>
      <c r="L369" s="2331" t="e">
        <f>IF(三系列D!L450&gt;三系列D!K450,"＋",IF(三系列D!L450&lt;三系列D!K450,"－",""))&amp;ABS(ROUND((三系列D!L450/三系列D!K450-1)*100,1))</f>
        <v>#DIV/0!</v>
      </c>
      <c r="M369" s="2331" t="e">
        <f>IF(三系列D!M450&gt;三系列D!L450,"＋",IF(三系列D!M450&lt;三系列D!L450,"－",""))&amp;ABS(ROUND((三系列D!M450/三系列D!L450-1)*100,1))</f>
        <v>#DIV/0!</v>
      </c>
      <c r="N369" s="2331" t="e">
        <f>IF(三系列D!N450&gt;三系列D!M450,"＋",IF(三系列D!N450&lt;三系列D!M450,"－",""))&amp;ABS(ROUND((三系列D!N450/三系列D!M450-1)*100,1))</f>
        <v>#DIV/0!</v>
      </c>
      <c r="O369" s="2331" t="e">
        <f>IF(三系列D!O450&gt;三系列D!N450,"＋",IF(三系列D!O450&lt;三系列D!N450,"－",""))&amp;ABS(ROUND((三系列D!O450/三系列D!N450-1)*100,1))</f>
        <v>#DIV/0!</v>
      </c>
      <c r="P369" s="2331" t="e">
        <f>IF(三系列D!P450&gt;三系列D!O450,"＋",IF(三系列D!P450&lt;三系列D!O450,"－",""))&amp;ABS(ROUND((三系列D!P450/三系列D!O450-1)*100,1))</f>
        <v>#DIV/0!</v>
      </c>
      <c r="Q369" s="2331" t="e">
        <f>IF(三系列D!Q450&gt;三系列D!P450,"＋",IF(三系列D!Q450&lt;三系列D!P450,"－",""))&amp;ABS(ROUND((三系列D!Q450/三系列D!P450-1)*100,1))</f>
        <v>#DIV/0!</v>
      </c>
      <c r="R369" s="2331" t="e">
        <f>IF(三系列D!R450&gt;三系列D!Q450,"＋",IF(三系列D!R450&lt;三系列D!Q450,"－",""))&amp;ABS(ROUND((三系列D!R450/三系列D!Q450-1)*100,1))</f>
        <v>#DIV/0!</v>
      </c>
      <c r="S369" s="2331" t="e">
        <f>IF(三系列D!S450&gt;三系列D!R450,"＋",IF(三系列D!S450&lt;三系列D!R450,"－",""))&amp;ABS(ROUND((三系列D!S450/三系列D!R450-1)*100,1))</f>
        <v>#DIV/0!</v>
      </c>
      <c r="T369" s="2331" t="e">
        <f>IF(三系列D!T450&gt;三系列D!S450,"＋",IF(三系列D!T450&lt;三系列D!S450,"－",""))&amp;ABS(ROUND((三系列D!T450/三系列D!S450-1)*100,1))</f>
        <v>#DIV/0!</v>
      </c>
      <c r="U369" s="2331" t="e">
        <f>IF(三系列D!U450&gt;三系列D!T450,"＋",IF(三系列D!U450&lt;三系列D!T450,"－",""))&amp;ABS(ROUND((三系列D!U450/三系列D!T450-1)*100,1))</f>
        <v>#DIV/0!</v>
      </c>
      <c r="V369" s="2331" t="e">
        <f>IF(三系列D!V450&gt;三系列D!U450,"＋",IF(三系列D!V450&lt;三系列D!U450,"－",""))&amp;ABS(ROUND((三系列D!V450/三系列D!U450-1)*100,1))</f>
        <v>#DIV/0!</v>
      </c>
      <c r="W369" s="2331" t="e">
        <f>IF(三系列D!W450&gt;三系列D!V450,"＋",IF(三系列D!W450&lt;三系列D!V450,"－",""))&amp;ABS(ROUND((三系列D!W450/三系列D!V450-1)*100,1))</f>
        <v>#DIV/0!</v>
      </c>
      <c r="X369" s="2331" t="e">
        <f>IF(三系列D!X450&gt;三系列D!W450,"＋",IF(三系列D!X450&lt;三系列D!W450,"－",""))&amp;ABS(ROUND((三系列D!X450/三系列D!W450-1)*100,1))&amp;IF((ROUND((三系列D!X450/三系列D!W450-1)*100,1)-ROUND((三系列D!X450/三系列D!W450-1)*100,0))=0,".0","")</f>
        <v>#DIV/0!</v>
      </c>
      <c r="Y369" s="2274"/>
      <c r="Z369" s="2274"/>
      <c r="AA369" s="2274"/>
      <c r="AB369" s="2274"/>
      <c r="AC369" s="2274"/>
      <c r="AD369" s="2274"/>
      <c r="AE369" s="2274"/>
      <c r="AF369" s="2274"/>
      <c r="AG369" s="2274"/>
    </row>
    <row r="370" spans="2:33" s="688" customFormat="1" ht="15" customHeight="1" x14ac:dyDescent="0.15">
      <c r="B370" s="703"/>
      <c r="C370" s="2275" t="s">
        <v>1529</v>
      </c>
      <c r="D370" s="2255"/>
      <c r="E370" s="2255"/>
      <c r="F370" s="2255"/>
      <c r="G370" s="2255"/>
      <c r="H370" s="2273" t="s">
        <v>744</v>
      </c>
      <c r="I370" s="2255"/>
      <c r="J370" s="2331" t="e">
        <f>IF(三系列D!J451&gt;三系列D!I451,"＋",IF(三系列D!J451&lt;三系列D!I451,"－",""))&amp;ABS(ROUND((三系列D!J451/三系列D!I451-1)*100,1))</f>
        <v>#DIV/0!</v>
      </c>
      <c r="K370" s="2331" t="e">
        <f>IF(三系列D!K451&gt;三系列D!J451,"＋",IF(三系列D!K451&lt;三系列D!J451,"－",""))&amp;ABS(ROUND((三系列D!K451/三系列D!J451-1)*100,1))</f>
        <v>#DIV/0!</v>
      </c>
      <c r="L370" s="2331" t="e">
        <f>IF(三系列D!L451&gt;三系列D!K451,"＋",IF(三系列D!L451&lt;三系列D!K451,"－",""))&amp;ABS(ROUND((三系列D!L451/三系列D!K451-1)*100,1))</f>
        <v>#DIV/0!</v>
      </c>
      <c r="M370" s="2331" t="e">
        <f>IF(三系列D!M451&gt;三系列D!L451,"＋",IF(三系列D!M451&lt;三系列D!L451,"－",""))&amp;ABS(ROUND((三系列D!M451/三系列D!L451-1)*100,1))</f>
        <v>#DIV/0!</v>
      </c>
      <c r="N370" s="2331" t="e">
        <f>IF(三系列D!N451&gt;三系列D!M451,"＋",IF(三系列D!N451&lt;三系列D!M451,"－",""))&amp;ABS(ROUND((三系列D!N451/三系列D!M451-1)*100,1))</f>
        <v>#DIV/0!</v>
      </c>
      <c r="O370" s="2331" t="e">
        <f>IF(三系列D!O451&gt;三系列D!N451,"＋",IF(三系列D!O451&lt;三系列D!N451,"－",""))&amp;ABS(ROUND((三系列D!O451/三系列D!N451-1)*100,1))</f>
        <v>#DIV/0!</v>
      </c>
      <c r="P370" s="2331" t="e">
        <f>IF(三系列D!P451&gt;三系列D!O451,"＋",IF(三系列D!P451&lt;三系列D!O451,"－",""))&amp;ABS(ROUND((三系列D!P451/三系列D!O451-1)*100,1))</f>
        <v>#DIV/0!</v>
      </c>
      <c r="Q370" s="2331" t="e">
        <f>IF(三系列D!Q451&gt;三系列D!P451,"＋",IF(三系列D!Q451&lt;三系列D!P451,"－",""))&amp;ABS(ROUND((三系列D!Q451/三系列D!P451-1)*100,1))</f>
        <v>#DIV/0!</v>
      </c>
      <c r="R370" s="2331" t="e">
        <f>IF(三系列D!R451&gt;三系列D!Q451,"＋",IF(三系列D!R451&lt;三系列D!Q451,"－",""))&amp;ABS(ROUND((三系列D!R451/三系列D!Q451-1)*100,1))</f>
        <v>#DIV/0!</v>
      </c>
      <c r="S370" s="2331" t="e">
        <f>IF(三系列D!S451&gt;三系列D!R451,"＋",IF(三系列D!S451&lt;三系列D!R451,"－",""))&amp;ABS(ROUND((三系列D!S451/三系列D!R451-1)*100,1))</f>
        <v>#DIV/0!</v>
      </c>
      <c r="T370" s="2331" t="e">
        <f>IF(三系列D!T451&gt;三系列D!S451,"＋",IF(三系列D!T451&lt;三系列D!S451,"－",""))&amp;ABS(ROUND((三系列D!T451/三系列D!S451-1)*100,1))</f>
        <v>#DIV/0!</v>
      </c>
      <c r="U370" s="2331" t="e">
        <f>IF(三系列D!U451&gt;三系列D!T451,"＋",IF(三系列D!U451&lt;三系列D!T451,"－",""))&amp;ABS(ROUND((三系列D!U451/三系列D!T451-1)*100,1))</f>
        <v>#DIV/0!</v>
      </c>
      <c r="V370" s="2331" t="e">
        <f>IF(三系列D!V451&gt;三系列D!U451,"＋",IF(三系列D!V451&lt;三系列D!U451,"－",""))&amp;ABS(ROUND((三系列D!V451/三系列D!U451-1)*100,1))</f>
        <v>#DIV/0!</v>
      </c>
      <c r="W370" s="2331" t="e">
        <f>IF(三系列D!W451&gt;三系列D!V451,"＋",IF(三系列D!W451&lt;三系列D!V451,"－",""))&amp;ABS(ROUND((三系列D!W451/三系列D!V451-1)*100,1))</f>
        <v>#DIV/0!</v>
      </c>
      <c r="X370" s="2331" t="e">
        <f>IF(三系列D!X451&gt;三系列D!W451,"＋",IF(三系列D!X451&lt;三系列D!W451,"－",""))&amp;ABS(ROUND((三系列D!X451/三系列D!W451-1)*100,1))&amp;IF((ROUND((三系列D!X451/三系列D!W451-1)*100,1)-ROUND((三系列D!X451/三系列D!W451-1)*100,0))=0,".0","")</f>
        <v>#DIV/0!</v>
      </c>
      <c r="Y370" s="2274"/>
      <c r="Z370" s="2274"/>
      <c r="AA370" s="2274"/>
      <c r="AB370" s="2274"/>
      <c r="AC370" s="2274"/>
      <c r="AD370" s="2274"/>
      <c r="AE370" s="2274"/>
      <c r="AF370" s="2274"/>
      <c r="AG370" s="2274"/>
    </row>
    <row r="371" spans="2:33" s="688" customFormat="1" ht="15" customHeight="1" x14ac:dyDescent="0.15">
      <c r="B371" s="703"/>
      <c r="C371" s="2272" t="s">
        <v>743</v>
      </c>
      <c r="D371" s="2255"/>
      <c r="E371" s="2255"/>
      <c r="F371" s="2255"/>
      <c r="G371" s="2255"/>
      <c r="H371" s="2273" t="s">
        <v>742</v>
      </c>
      <c r="I371" s="2255"/>
      <c r="J371" s="2331" t="e">
        <f>IF(三系列D!J452&gt;三系列D!I452,"＋",IF(三系列D!J452&lt;三系列D!I452,"－",""))&amp;ABS(ROUND((三系列D!J452/三系列D!I452-1)*100,1))</f>
        <v>#DIV/0!</v>
      </c>
      <c r="K371" s="2331" t="e">
        <f>IF(三系列D!K452&gt;三系列D!J452,"＋",IF(三系列D!K452&lt;三系列D!J452,"－",""))&amp;ABS(ROUND((三系列D!K452/三系列D!J452-1)*100,1))</f>
        <v>#DIV/0!</v>
      </c>
      <c r="L371" s="2331" t="e">
        <f>IF(三系列D!L452&gt;三系列D!K452,"＋",IF(三系列D!L452&lt;三系列D!K452,"－",""))&amp;ABS(ROUND((三系列D!L452/三系列D!K452-1)*100,1))</f>
        <v>#DIV/0!</v>
      </c>
      <c r="M371" s="2331" t="e">
        <f>IF(三系列D!M452&gt;三系列D!L452,"＋",IF(三系列D!M452&lt;三系列D!L452,"－",""))&amp;ABS(ROUND((三系列D!M452/三系列D!L452-1)*100,1))</f>
        <v>#DIV/0!</v>
      </c>
      <c r="N371" s="2331" t="e">
        <f>IF(三系列D!N452&gt;三系列D!M452,"＋",IF(三系列D!N452&lt;三系列D!M452,"－",""))&amp;ABS(ROUND((三系列D!N452/三系列D!M452-1)*100,1))</f>
        <v>#DIV/0!</v>
      </c>
      <c r="O371" s="2331" t="e">
        <f>IF(三系列D!O452&gt;三系列D!N452,"＋",IF(三系列D!O452&lt;三系列D!N452,"－",""))&amp;ABS(ROUND((三系列D!O452/三系列D!N452-1)*100,1))</f>
        <v>#DIV/0!</v>
      </c>
      <c r="P371" s="2331" t="e">
        <f>IF(三系列D!P452&gt;三系列D!O452,"＋",IF(三系列D!P452&lt;三系列D!O452,"－",""))&amp;ABS(ROUND((三系列D!P452/三系列D!O452-1)*100,1))</f>
        <v>#DIV/0!</v>
      </c>
      <c r="Q371" s="2331" t="e">
        <f>IF(三系列D!Q452&gt;三系列D!P452,"＋",IF(三系列D!Q452&lt;三系列D!P452,"－",""))&amp;ABS(ROUND((三系列D!Q452/三系列D!P452-1)*100,1))</f>
        <v>#DIV/0!</v>
      </c>
      <c r="R371" s="2331" t="e">
        <f>IF(三系列D!R452&gt;三系列D!Q452,"＋",IF(三系列D!R452&lt;三系列D!Q452,"－",""))&amp;ABS(ROUND((三系列D!R452/三系列D!Q452-1)*100,1))</f>
        <v>#DIV/0!</v>
      </c>
      <c r="S371" s="2331" t="e">
        <f>IF(三系列D!S452&gt;三系列D!R452,"＋",IF(三系列D!S452&lt;三系列D!R452,"－",""))&amp;ABS(ROUND((三系列D!S452/三系列D!R452-1)*100,1))</f>
        <v>#DIV/0!</v>
      </c>
      <c r="T371" s="2331" t="e">
        <f>IF(三系列D!T452&gt;三系列D!S452,"＋",IF(三系列D!T452&lt;三系列D!S452,"－",""))&amp;ABS(ROUND((三系列D!T452/三系列D!S452-1)*100,1))</f>
        <v>#DIV/0!</v>
      </c>
      <c r="U371" s="2331" t="e">
        <f>IF(三系列D!U452&gt;三系列D!T452,"＋",IF(三系列D!U452&lt;三系列D!T452,"－",""))&amp;ABS(ROUND((三系列D!U452/三系列D!T452-1)*100,1))</f>
        <v>#DIV/0!</v>
      </c>
      <c r="V371" s="2331" t="e">
        <f>IF(三系列D!V452&gt;三系列D!U452,"＋",IF(三系列D!V452&lt;三系列D!U452,"－",""))&amp;ABS(ROUND((三系列D!V452/三系列D!U452-1)*100,1))</f>
        <v>#DIV/0!</v>
      </c>
      <c r="W371" s="2331" t="e">
        <f>IF(三系列D!W452&gt;三系列D!V452,"＋",IF(三系列D!W452&lt;三系列D!V452,"－",""))&amp;ABS(ROUND((三系列D!W452/三系列D!V452-1)*100,1))</f>
        <v>#DIV/0!</v>
      </c>
      <c r="X371" s="2331" t="e">
        <f>IF(三系列D!X452&gt;三系列D!W452,"＋",IF(三系列D!X452&lt;三系列D!W452,"－",""))&amp;ABS(ROUND((三系列D!X452/三系列D!W452-1)*100,1))&amp;IF((ROUND((三系列D!X452/三系列D!W452-1)*100,1)-ROUND((三系列D!X452/三系列D!W452-1)*100,0))=0,".0","")</f>
        <v>#DIV/0!</v>
      </c>
      <c r="Y371" s="2274"/>
      <c r="Z371" s="2274"/>
      <c r="AA371" s="2274"/>
      <c r="AB371" s="2274"/>
      <c r="AC371" s="2274"/>
      <c r="AD371" s="2274"/>
      <c r="AE371" s="2274"/>
      <c r="AF371" s="2274"/>
      <c r="AG371" s="2274"/>
    </row>
    <row r="372" spans="2:33" s="688" customFormat="1" ht="15" customHeight="1" x14ac:dyDescent="0.15">
      <c r="B372" s="703"/>
      <c r="C372" s="2272" t="s">
        <v>741</v>
      </c>
      <c r="D372" s="2255"/>
      <c r="E372" s="2255"/>
      <c r="F372" s="2255"/>
      <c r="G372" s="2255"/>
      <c r="H372" s="2273" t="s">
        <v>740</v>
      </c>
      <c r="I372" s="2255"/>
      <c r="J372" s="2331" t="e">
        <f>IF(三系列D!J453&gt;三系列D!I453,"＋",IF(三系列D!J453&lt;三系列D!I453,"－",""))&amp;ABS(ROUND((三系列D!J453/三系列D!I453-1)*100,1))</f>
        <v>#DIV/0!</v>
      </c>
      <c r="K372" s="2331" t="e">
        <f>IF(三系列D!K453&gt;三系列D!J453,"＋",IF(三系列D!K453&lt;三系列D!J453,"－",""))&amp;ABS(ROUND((三系列D!K453/三系列D!J453-1)*100,1))</f>
        <v>#DIV/0!</v>
      </c>
      <c r="L372" s="2331" t="e">
        <f>IF(三系列D!L453&gt;三系列D!K453,"＋",IF(三系列D!L453&lt;三系列D!K453,"－",""))&amp;ABS(ROUND((三系列D!L453/三系列D!K453-1)*100,1))</f>
        <v>#DIV/0!</v>
      </c>
      <c r="M372" s="2331" t="e">
        <f>IF(三系列D!M453&gt;三系列D!L453,"＋",IF(三系列D!M453&lt;三系列D!L453,"－",""))&amp;ABS(ROUND((三系列D!M453/三系列D!L453-1)*100,1))</f>
        <v>#DIV/0!</v>
      </c>
      <c r="N372" s="2331" t="e">
        <f>IF(三系列D!N453&gt;三系列D!M453,"＋",IF(三系列D!N453&lt;三系列D!M453,"－",""))&amp;ABS(ROUND((三系列D!N453/三系列D!M453-1)*100,1))</f>
        <v>#DIV/0!</v>
      </c>
      <c r="O372" s="2331" t="e">
        <f>IF(三系列D!O453&gt;三系列D!N453,"＋",IF(三系列D!O453&lt;三系列D!N453,"－",""))&amp;ABS(ROUND((三系列D!O453/三系列D!N453-1)*100,1))</f>
        <v>#DIV/0!</v>
      </c>
      <c r="P372" s="2331" t="e">
        <f>IF(三系列D!P453&gt;三系列D!O453,"＋",IF(三系列D!P453&lt;三系列D!O453,"－",""))&amp;ABS(ROUND((三系列D!P453/三系列D!O453-1)*100,1))</f>
        <v>#DIV/0!</v>
      </c>
      <c r="Q372" s="2331" t="e">
        <f>IF(三系列D!Q453&gt;三系列D!P453,"＋",IF(三系列D!Q453&lt;三系列D!P453,"－",""))&amp;ABS(ROUND((三系列D!Q453/三系列D!P453-1)*100,1))</f>
        <v>#DIV/0!</v>
      </c>
      <c r="R372" s="2331" t="e">
        <f>IF(三系列D!R453&gt;三系列D!Q453,"＋",IF(三系列D!R453&lt;三系列D!Q453,"－",""))&amp;ABS(ROUND((三系列D!R453/三系列D!Q453-1)*100,1))</f>
        <v>#DIV/0!</v>
      </c>
      <c r="S372" s="2331" t="e">
        <f>IF(三系列D!S453&gt;三系列D!R453,"＋",IF(三系列D!S453&lt;三系列D!R453,"－",""))&amp;ABS(ROUND((三系列D!S453/三系列D!R453-1)*100,1))</f>
        <v>#DIV/0!</v>
      </c>
      <c r="T372" s="2331" t="e">
        <f>IF(三系列D!T453&gt;三系列D!S453,"＋",IF(三系列D!T453&lt;三系列D!S453,"－",""))&amp;ABS(ROUND((三系列D!T453/三系列D!S453-1)*100,1))</f>
        <v>#DIV/0!</v>
      </c>
      <c r="U372" s="2331" t="e">
        <f>IF(三系列D!U453&gt;三系列D!T453,"＋",IF(三系列D!U453&lt;三系列D!T453,"－",""))&amp;ABS(ROUND((三系列D!U453/三系列D!T453-1)*100,1))</f>
        <v>#DIV/0!</v>
      </c>
      <c r="V372" s="2331" t="e">
        <f>IF(三系列D!V453&gt;三系列D!U453,"＋",IF(三系列D!V453&lt;三系列D!U453,"－",""))&amp;ABS(ROUND((三系列D!V453/三系列D!U453-1)*100,1))</f>
        <v>#DIV/0!</v>
      </c>
      <c r="W372" s="2331" t="e">
        <f>IF(三系列D!W453&gt;三系列D!V453,"＋",IF(三系列D!W453&lt;三系列D!V453,"－",""))&amp;ABS(ROUND((三系列D!W453/三系列D!V453-1)*100,1))</f>
        <v>#DIV/0!</v>
      </c>
      <c r="X372" s="2331" t="e">
        <f>IF(三系列D!X453&gt;三系列D!W453,"＋",IF(三系列D!X453&lt;三系列D!W453,"－",""))&amp;ABS(ROUND((三系列D!X453/三系列D!W453-1)*100,1))&amp;IF((ROUND((三系列D!X453/三系列D!W453-1)*100,1)-ROUND((三系列D!X453/三系列D!W453-1)*100,0))=0,".0","")</f>
        <v>#DIV/0!</v>
      </c>
      <c r="Y372" s="2274"/>
      <c r="Z372" s="2274"/>
      <c r="AA372" s="2274"/>
      <c r="AB372" s="2274"/>
      <c r="AC372" s="2274"/>
      <c r="AD372" s="2274"/>
      <c r="AE372" s="2274"/>
      <c r="AF372" s="2274"/>
      <c r="AG372" s="2274"/>
    </row>
    <row r="373" spans="2:33" s="688" customFormat="1" ht="15" customHeight="1" x14ac:dyDescent="0.15">
      <c r="B373" s="703"/>
      <c r="C373" s="2272" t="s">
        <v>959</v>
      </c>
      <c r="D373" s="2255"/>
      <c r="E373" s="2255"/>
      <c r="F373" s="2255"/>
      <c r="G373" s="2255"/>
      <c r="H373" s="2273" t="s">
        <v>739</v>
      </c>
      <c r="I373" s="2255"/>
      <c r="J373" s="2331" t="e">
        <f>IF(三系列D!J454&gt;三系列D!I454,"＋",IF(三系列D!J454&lt;三系列D!I454,"－",""))&amp;ABS(ROUND((三系列D!J454/三系列D!I454-1)*100,1))</f>
        <v>#DIV/0!</v>
      </c>
      <c r="K373" s="2331" t="e">
        <f>IF(三系列D!K454&gt;三系列D!J454,"＋",IF(三系列D!K454&lt;三系列D!J454,"－",""))&amp;ABS(ROUND((三系列D!K454/三系列D!J454-1)*100,1))</f>
        <v>#DIV/0!</v>
      </c>
      <c r="L373" s="2331" t="e">
        <f>IF(三系列D!L454&gt;三系列D!K454,"＋",IF(三系列D!L454&lt;三系列D!K454,"－",""))&amp;ABS(ROUND((三系列D!L454/三系列D!K454-1)*100,1))</f>
        <v>#DIV/0!</v>
      </c>
      <c r="M373" s="2331" t="e">
        <f>IF(三系列D!M454&gt;三系列D!L454,"＋",IF(三系列D!M454&lt;三系列D!L454,"－",""))&amp;ABS(ROUND((三系列D!M454/三系列D!L454-1)*100,1))</f>
        <v>#DIV/0!</v>
      </c>
      <c r="N373" s="2331" t="e">
        <f>IF(三系列D!N454&gt;三系列D!M454,"＋",IF(三系列D!N454&lt;三系列D!M454,"－",""))&amp;ABS(ROUND((三系列D!N454/三系列D!M454-1)*100,1))</f>
        <v>#DIV/0!</v>
      </c>
      <c r="O373" s="2331" t="e">
        <f>IF(三系列D!O454&gt;三系列D!N454,"＋",IF(三系列D!O454&lt;三系列D!N454,"－",""))&amp;ABS(ROUND((三系列D!O454/三系列D!N454-1)*100,1))</f>
        <v>#DIV/0!</v>
      </c>
      <c r="P373" s="2331" t="e">
        <f>IF(三系列D!P454&gt;三系列D!O454,"＋",IF(三系列D!P454&lt;三系列D!O454,"－",""))&amp;ABS(ROUND((三系列D!P454/三系列D!O454-1)*100,1))</f>
        <v>#DIV/0!</v>
      </c>
      <c r="Q373" s="2331" t="e">
        <f>IF(三系列D!Q454&gt;三系列D!P454,"＋",IF(三系列D!Q454&lt;三系列D!P454,"－",""))&amp;ABS(ROUND((三系列D!Q454/三系列D!P454-1)*100,1))</f>
        <v>#DIV/0!</v>
      </c>
      <c r="R373" s="2331" t="e">
        <f>IF(三系列D!R454&gt;三系列D!Q454,"＋",IF(三系列D!R454&lt;三系列D!Q454,"－",""))&amp;ABS(ROUND((三系列D!R454/三系列D!Q454-1)*100,1))</f>
        <v>#DIV/0!</v>
      </c>
      <c r="S373" s="2331" t="e">
        <f>IF(三系列D!S454&gt;三系列D!R454,"＋",IF(三系列D!S454&lt;三系列D!R454,"－",""))&amp;ABS(ROUND((三系列D!S454/三系列D!R454-1)*100,1))</f>
        <v>#DIV/0!</v>
      </c>
      <c r="T373" s="2331" t="e">
        <f>IF(三系列D!T454&gt;三系列D!S454,"＋",IF(三系列D!T454&lt;三系列D!S454,"－",""))&amp;ABS(ROUND((三系列D!T454/三系列D!S454-1)*100,1))</f>
        <v>#DIV/0!</v>
      </c>
      <c r="U373" s="2331" t="e">
        <f>IF(三系列D!U454&gt;三系列D!T454,"＋",IF(三系列D!U454&lt;三系列D!T454,"－",""))&amp;ABS(ROUND((三系列D!U454/三系列D!T454-1)*100,1))</f>
        <v>#DIV/0!</v>
      </c>
      <c r="V373" s="2331" t="e">
        <f>IF(三系列D!V454&gt;三系列D!U454,"＋",IF(三系列D!V454&lt;三系列D!U454,"－",""))&amp;ABS(ROUND((三系列D!V454/三系列D!U454-1)*100,1))</f>
        <v>#DIV/0!</v>
      </c>
      <c r="W373" s="2331" t="e">
        <f>IF(三系列D!W454&gt;三系列D!V454,"＋",IF(三系列D!W454&lt;三系列D!V454,"－",""))&amp;ABS(ROUND((三系列D!W454/三系列D!V454-1)*100,1))</f>
        <v>#DIV/0!</v>
      </c>
      <c r="X373" s="2331" t="e">
        <f>IF(三系列D!X454&gt;三系列D!W454,"＋",IF(三系列D!X454&lt;三系列D!W454,"－",""))&amp;ABS(ROUND((三系列D!X454/三系列D!W454-1)*100,1))&amp;IF((ROUND((三系列D!X454/三系列D!W454-1)*100,1)-ROUND((三系列D!X454/三系列D!W454-1)*100,0))=0,".0","")</f>
        <v>#DIV/0!</v>
      </c>
      <c r="Y373" s="2274"/>
      <c r="Z373" s="2274"/>
      <c r="AA373" s="2274"/>
      <c r="AB373" s="2274"/>
      <c r="AC373" s="2274"/>
      <c r="AD373" s="2274"/>
      <c r="AE373" s="2274"/>
      <c r="AF373" s="2274"/>
      <c r="AG373" s="2274"/>
    </row>
    <row r="374" spans="2:33" s="688" customFormat="1" ht="15" customHeight="1" x14ac:dyDescent="0.15">
      <c r="B374" s="703"/>
      <c r="C374" s="2272" t="s">
        <v>738</v>
      </c>
      <c r="D374" s="2255"/>
      <c r="E374" s="2255"/>
      <c r="F374" s="2255"/>
      <c r="G374" s="2255"/>
      <c r="H374" s="2273" t="s">
        <v>737</v>
      </c>
      <c r="I374" s="2255"/>
      <c r="J374" s="2331" t="e">
        <f>IF(三系列D!J455&gt;三系列D!I455,"＋",IF(三系列D!J455&lt;三系列D!I455,"－",""))&amp;ABS(ROUND((三系列D!J455/三系列D!I455-1)*100,1))</f>
        <v>#DIV/0!</v>
      </c>
      <c r="K374" s="2331" t="e">
        <f>IF(三系列D!K455&gt;三系列D!J455,"＋",IF(三系列D!K455&lt;三系列D!J455,"－",""))&amp;ABS(ROUND((三系列D!K455/三系列D!J455-1)*100,1))</f>
        <v>#DIV/0!</v>
      </c>
      <c r="L374" s="2331" t="e">
        <f>IF(三系列D!L455&gt;三系列D!K455,"＋",IF(三系列D!L455&lt;三系列D!K455,"－",""))&amp;ABS(ROUND((三系列D!L455/三系列D!K455-1)*100,1))</f>
        <v>#DIV/0!</v>
      </c>
      <c r="M374" s="2331" t="e">
        <f>IF(三系列D!M455&gt;三系列D!L455,"＋",IF(三系列D!M455&lt;三系列D!L455,"－",""))&amp;ABS(ROUND((三系列D!M455/三系列D!L455-1)*100,1))</f>
        <v>#DIV/0!</v>
      </c>
      <c r="N374" s="2331" t="e">
        <f>IF(三系列D!N455&gt;三系列D!M455,"＋",IF(三系列D!N455&lt;三系列D!M455,"－",""))&amp;ABS(ROUND((三系列D!N455/三系列D!M455-1)*100,1))</f>
        <v>#DIV/0!</v>
      </c>
      <c r="O374" s="2331" t="e">
        <f>IF(三系列D!O455&gt;三系列D!N455,"＋",IF(三系列D!O455&lt;三系列D!N455,"－",""))&amp;ABS(ROUND((三系列D!O455/三系列D!N455-1)*100,1))</f>
        <v>#DIV/0!</v>
      </c>
      <c r="P374" s="2331" t="e">
        <f>IF(三系列D!P455&gt;三系列D!O455,"＋",IF(三系列D!P455&lt;三系列D!O455,"－",""))&amp;ABS(ROUND((三系列D!P455/三系列D!O455-1)*100,1))</f>
        <v>#DIV/0!</v>
      </c>
      <c r="Q374" s="2331" t="e">
        <f>IF(三系列D!Q455&gt;三系列D!P455,"＋",IF(三系列D!Q455&lt;三系列D!P455,"－",""))&amp;ABS(ROUND((三系列D!Q455/三系列D!P455-1)*100,1))</f>
        <v>#DIV/0!</v>
      </c>
      <c r="R374" s="2331" t="e">
        <f>IF(三系列D!R455&gt;三系列D!Q455,"＋",IF(三系列D!R455&lt;三系列D!Q455,"－",""))&amp;ABS(ROUND((三系列D!R455/三系列D!Q455-1)*100,1))</f>
        <v>#DIV/0!</v>
      </c>
      <c r="S374" s="2331" t="e">
        <f>IF(三系列D!S455&gt;三系列D!R455,"＋",IF(三系列D!S455&lt;三系列D!R455,"－",""))&amp;ABS(ROUND((三系列D!S455/三系列D!R455-1)*100,1))</f>
        <v>#DIV/0!</v>
      </c>
      <c r="T374" s="2331" t="e">
        <f>IF(三系列D!T455&gt;三系列D!S455,"＋",IF(三系列D!T455&lt;三系列D!S455,"－",""))&amp;ABS(ROUND((三系列D!T455/三系列D!S455-1)*100,1))</f>
        <v>#DIV/0!</v>
      </c>
      <c r="U374" s="2331" t="e">
        <f>IF(三系列D!U455&gt;三系列D!T455,"＋",IF(三系列D!U455&lt;三系列D!T455,"－",""))&amp;ABS(ROUND((三系列D!U455/三系列D!T455-1)*100,1))</f>
        <v>#DIV/0!</v>
      </c>
      <c r="V374" s="2331" t="e">
        <f>IF(三系列D!V455&gt;三系列D!U455,"＋",IF(三系列D!V455&lt;三系列D!U455,"－",""))&amp;ABS(ROUND((三系列D!V455/三系列D!U455-1)*100,1))</f>
        <v>#DIV/0!</v>
      </c>
      <c r="W374" s="2331" t="e">
        <f>IF(三系列D!W455&gt;三系列D!V455,"＋",IF(三系列D!W455&lt;三系列D!V455,"－",""))&amp;ABS(ROUND((三系列D!W455/三系列D!V455-1)*100,1))</f>
        <v>#DIV/0!</v>
      </c>
      <c r="X374" s="2331" t="e">
        <f>IF(三系列D!X455&gt;三系列D!W455,"＋",IF(三系列D!X455&lt;三系列D!W455,"－",""))&amp;ABS(ROUND((三系列D!X455/三系列D!W455-1)*100,1))&amp;IF((ROUND((三系列D!X455/三系列D!W455-1)*100,1)-ROUND((三系列D!X455/三系列D!W455-1)*100,0))=0,".0","")</f>
        <v>#DIV/0!</v>
      </c>
      <c r="Y374" s="2274"/>
      <c r="Z374" s="2274"/>
      <c r="AA374" s="2274"/>
      <c r="AB374" s="2274"/>
      <c r="AC374" s="2274"/>
      <c r="AD374" s="2274"/>
      <c r="AE374" s="2274"/>
      <c r="AF374" s="2274"/>
      <c r="AG374" s="2274"/>
    </row>
    <row r="375" spans="2:33" s="688" customFormat="1" ht="15" customHeight="1" x14ac:dyDescent="0.15">
      <c r="B375" s="703"/>
      <c r="C375" s="2272" t="s">
        <v>736</v>
      </c>
      <c r="D375" s="2255"/>
      <c r="E375" s="2255"/>
      <c r="F375" s="2255"/>
      <c r="G375" s="2255"/>
      <c r="H375" s="2273" t="s">
        <v>735</v>
      </c>
      <c r="I375" s="2255"/>
      <c r="J375" s="2331" t="e">
        <f>IF(三系列D!J456&gt;三系列D!I456,"＋",IF(三系列D!J456&lt;三系列D!I456,"－",""))&amp;ABS(ROUND((三系列D!J456/三系列D!I456-1)*100,1))</f>
        <v>#DIV/0!</v>
      </c>
      <c r="K375" s="2331" t="e">
        <f>IF(三系列D!K456&gt;三系列D!J456,"＋",IF(三系列D!K456&lt;三系列D!J456,"－",""))&amp;ABS(ROUND((三系列D!K456/三系列D!J456-1)*100,1))</f>
        <v>#DIV/0!</v>
      </c>
      <c r="L375" s="2331" t="e">
        <f>IF(三系列D!L456&gt;三系列D!K456,"＋",IF(三系列D!L456&lt;三系列D!K456,"－",""))&amp;ABS(ROUND((三系列D!L456/三系列D!K456-1)*100,1))</f>
        <v>#DIV/0!</v>
      </c>
      <c r="M375" s="2331" t="e">
        <f>IF(三系列D!M456&gt;三系列D!L456,"＋",IF(三系列D!M456&lt;三系列D!L456,"－",""))&amp;ABS(ROUND((三系列D!M456/三系列D!L456-1)*100,1))</f>
        <v>#DIV/0!</v>
      </c>
      <c r="N375" s="2331" t="e">
        <f>IF(三系列D!N456&gt;三系列D!M456,"＋",IF(三系列D!N456&lt;三系列D!M456,"－",""))&amp;ABS(ROUND((三系列D!N456/三系列D!M456-1)*100,1))</f>
        <v>#DIV/0!</v>
      </c>
      <c r="O375" s="2331" t="e">
        <f>IF(三系列D!O456&gt;三系列D!N456,"＋",IF(三系列D!O456&lt;三系列D!N456,"－",""))&amp;ABS(ROUND((三系列D!O456/三系列D!N456-1)*100,1))</f>
        <v>#DIV/0!</v>
      </c>
      <c r="P375" s="2331" t="e">
        <f>IF(三系列D!P456&gt;三系列D!O456,"＋",IF(三系列D!P456&lt;三系列D!O456,"－",""))&amp;ABS(ROUND((三系列D!P456/三系列D!O456-1)*100,1))</f>
        <v>#DIV/0!</v>
      </c>
      <c r="Q375" s="2331" t="e">
        <f>IF(三系列D!Q456&gt;三系列D!P456,"＋",IF(三系列D!Q456&lt;三系列D!P456,"－",""))&amp;ABS(ROUND((三系列D!Q456/三系列D!P456-1)*100,1))</f>
        <v>#DIV/0!</v>
      </c>
      <c r="R375" s="2331" t="e">
        <f>IF(三系列D!R456&gt;三系列D!Q456,"＋",IF(三系列D!R456&lt;三系列D!Q456,"－",""))&amp;ABS(ROUND((三系列D!R456/三系列D!Q456-1)*100,1))</f>
        <v>#DIV/0!</v>
      </c>
      <c r="S375" s="2331" t="e">
        <f>IF(三系列D!S456&gt;三系列D!R456,"＋",IF(三系列D!S456&lt;三系列D!R456,"－",""))&amp;ABS(ROUND((三系列D!S456/三系列D!R456-1)*100,1))</f>
        <v>#DIV/0!</v>
      </c>
      <c r="T375" s="2331" t="e">
        <f>IF(三系列D!T456&gt;三系列D!S456,"＋",IF(三系列D!T456&lt;三系列D!S456,"－",""))&amp;ABS(ROUND((三系列D!T456/三系列D!S456-1)*100,1))</f>
        <v>#DIV/0!</v>
      </c>
      <c r="U375" s="2331" t="e">
        <f>IF(三系列D!U456&gt;三系列D!T456,"＋",IF(三系列D!U456&lt;三系列D!T456,"－",""))&amp;ABS(ROUND((三系列D!U456/三系列D!T456-1)*100,1))</f>
        <v>#DIV/0!</v>
      </c>
      <c r="V375" s="2331" t="e">
        <f>IF(三系列D!V456&gt;三系列D!U456,"＋",IF(三系列D!V456&lt;三系列D!U456,"－",""))&amp;ABS(ROUND((三系列D!V456/三系列D!U456-1)*100,1))</f>
        <v>#DIV/0!</v>
      </c>
      <c r="W375" s="2331" t="e">
        <f>IF(三系列D!W456&gt;三系列D!V456,"＋",IF(三系列D!W456&lt;三系列D!V456,"－",""))&amp;ABS(ROUND((三系列D!W456/三系列D!V456-1)*100,1))</f>
        <v>#DIV/0!</v>
      </c>
      <c r="X375" s="2331" t="e">
        <f>IF(三系列D!X456&gt;三系列D!W456,"＋",IF(三系列D!X456&lt;三系列D!W456,"－",""))&amp;ABS(ROUND((三系列D!X456/三系列D!W456-1)*100,1))&amp;IF((ROUND((三系列D!X456/三系列D!W456-1)*100,1)-ROUND((三系列D!X456/三系列D!W456-1)*100,0))=0,".0","")</f>
        <v>#DIV/0!</v>
      </c>
      <c r="Y375" s="2274"/>
      <c r="Z375" s="2274"/>
      <c r="AA375" s="2274"/>
      <c r="AB375" s="2274"/>
      <c r="AC375" s="2274"/>
      <c r="AD375" s="2274"/>
      <c r="AE375" s="2274"/>
      <c r="AF375" s="2274"/>
      <c r="AG375" s="2274"/>
    </row>
    <row r="376" spans="2:33" s="688" customFormat="1" ht="15" customHeight="1" x14ac:dyDescent="0.15">
      <c r="B376" s="703"/>
      <c r="C376" s="2272" t="s">
        <v>734</v>
      </c>
      <c r="D376" s="2255"/>
      <c r="E376" s="2255"/>
      <c r="F376" s="2255"/>
      <c r="G376" s="2255"/>
      <c r="H376" s="2273" t="s">
        <v>733</v>
      </c>
      <c r="I376" s="2255"/>
      <c r="J376" s="2331" t="e">
        <f>IF(三系列D!J457&gt;三系列D!I457,"＋",IF(三系列D!J457&lt;三系列D!I457,"－",""))&amp;ABS(ROUND((三系列D!J457/三系列D!I457-1)*100,1))</f>
        <v>#DIV/0!</v>
      </c>
      <c r="K376" s="2331" t="e">
        <f>IF(三系列D!K457&gt;三系列D!J457,"＋",IF(三系列D!K457&lt;三系列D!J457,"－",""))&amp;ABS(ROUND((三系列D!K457/三系列D!J457-1)*100,1))</f>
        <v>#DIV/0!</v>
      </c>
      <c r="L376" s="2331" t="e">
        <f>IF(三系列D!L457&gt;三系列D!K457,"＋",IF(三系列D!L457&lt;三系列D!K457,"－",""))&amp;ABS(ROUND((三系列D!L457/三系列D!K457-1)*100,1))</f>
        <v>#DIV/0!</v>
      </c>
      <c r="M376" s="2331" t="e">
        <f>IF(三系列D!M457&gt;三系列D!L457,"＋",IF(三系列D!M457&lt;三系列D!L457,"－",""))&amp;ABS(ROUND((三系列D!M457/三系列D!L457-1)*100,1))</f>
        <v>#DIV/0!</v>
      </c>
      <c r="N376" s="2331" t="e">
        <f>IF(三系列D!N457&gt;三系列D!M457,"＋",IF(三系列D!N457&lt;三系列D!M457,"－",""))&amp;ABS(ROUND((三系列D!N457/三系列D!M457-1)*100,1))</f>
        <v>#DIV/0!</v>
      </c>
      <c r="O376" s="2331" t="e">
        <f>IF(三系列D!O457&gt;三系列D!N457,"＋",IF(三系列D!O457&lt;三系列D!N457,"－",""))&amp;ABS(ROUND((三系列D!O457/三系列D!N457-1)*100,1))</f>
        <v>#DIV/0!</v>
      </c>
      <c r="P376" s="2331" t="e">
        <f>IF(三系列D!P457&gt;三系列D!O457,"＋",IF(三系列D!P457&lt;三系列D!O457,"－",""))&amp;ABS(ROUND((三系列D!P457/三系列D!O457-1)*100,1))</f>
        <v>#DIV/0!</v>
      </c>
      <c r="Q376" s="2331" t="e">
        <f>IF(三系列D!Q457&gt;三系列D!P457,"＋",IF(三系列D!Q457&lt;三系列D!P457,"－",""))&amp;ABS(ROUND((三系列D!Q457/三系列D!P457-1)*100,1))</f>
        <v>#DIV/0!</v>
      </c>
      <c r="R376" s="2331" t="e">
        <f>IF(三系列D!R457&gt;三系列D!Q457,"＋",IF(三系列D!R457&lt;三系列D!Q457,"－",""))&amp;ABS(ROUND((三系列D!R457/三系列D!Q457-1)*100,1))</f>
        <v>#DIV/0!</v>
      </c>
      <c r="S376" s="2331" t="e">
        <f>IF(三系列D!S457&gt;三系列D!R457,"＋",IF(三系列D!S457&lt;三系列D!R457,"－",""))&amp;ABS(ROUND((三系列D!S457/三系列D!R457-1)*100,1))</f>
        <v>#DIV/0!</v>
      </c>
      <c r="T376" s="2331" t="e">
        <f>IF(三系列D!T457&gt;三系列D!S457,"＋",IF(三系列D!T457&lt;三系列D!S457,"－",""))&amp;ABS(ROUND((三系列D!T457/三系列D!S457-1)*100,1))</f>
        <v>#DIV/0!</v>
      </c>
      <c r="U376" s="2331" t="e">
        <f>IF(三系列D!U457&gt;三系列D!T457,"＋",IF(三系列D!U457&lt;三系列D!T457,"－",""))&amp;ABS(ROUND((三系列D!U457/三系列D!T457-1)*100,1))</f>
        <v>#DIV/0!</v>
      </c>
      <c r="V376" s="2331" t="e">
        <f>IF(三系列D!V457&gt;三系列D!U457,"＋",IF(三系列D!V457&lt;三系列D!U457,"－",""))&amp;ABS(ROUND((三系列D!V457/三系列D!U457-1)*100,1))</f>
        <v>#DIV/0!</v>
      </c>
      <c r="W376" s="2331" t="e">
        <f>IF(三系列D!W457&gt;三系列D!V457,"＋",IF(三系列D!W457&lt;三系列D!V457,"－",""))&amp;ABS(ROUND((三系列D!W457/三系列D!V457-1)*100,1))</f>
        <v>#DIV/0!</v>
      </c>
      <c r="X376" s="2331" t="e">
        <f>IF(三系列D!X457&gt;三系列D!W457,"＋",IF(三系列D!X457&lt;三系列D!W457,"－",""))&amp;ABS(ROUND((三系列D!X457/三系列D!W457-1)*100,1))&amp;IF((ROUND((三系列D!X457/三系列D!W457-1)*100,1)-ROUND((三系列D!X457/三系列D!W457-1)*100,0))=0,".0","")</f>
        <v>#DIV/0!</v>
      </c>
      <c r="Y376" s="2274"/>
      <c r="Z376" s="2274"/>
      <c r="AA376" s="2274"/>
      <c r="AB376" s="2274"/>
      <c r="AC376" s="2274"/>
      <c r="AD376" s="2274"/>
      <c r="AE376" s="2274"/>
      <c r="AF376" s="2274"/>
      <c r="AG376" s="2274"/>
    </row>
    <row r="377" spans="2:33" s="688" customFormat="1" ht="15" customHeight="1" x14ac:dyDescent="0.15">
      <c r="B377" s="703"/>
      <c r="C377" s="2272" t="s">
        <v>732</v>
      </c>
      <c r="D377" s="2255"/>
      <c r="E377" s="2255"/>
      <c r="F377" s="2255"/>
      <c r="G377" s="2255"/>
      <c r="H377" s="2273" t="s">
        <v>731</v>
      </c>
      <c r="I377" s="2255"/>
      <c r="J377" s="2331" t="e">
        <f>IF(三系列D!J458&gt;三系列D!I458,"＋",IF(三系列D!J458&lt;三系列D!I458,"－",""))&amp;ABS(ROUND((三系列D!J458/三系列D!I458-1)*100,1))</f>
        <v>#DIV/0!</v>
      </c>
      <c r="K377" s="2331" t="e">
        <f>IF(三系列D!K458&gt;三系列D!J458,"＋",IF(三系列D!K458&lt;三系列D!J458,"－",""))&amp;ABS(ROUND((三系列D!K458/三系列D!J458-1)*100,1))</f>
        <v>#DIV/0!</v>
      </c>
      <c r="L377" s="2331" t="e">
        <f>IF(三系列D!L458&gt;三系列D!K458,"＋",IF(三系列D!L458&lt;三系列D!K458,"－",""))&amp;ABS(ROUND((三系列D!L458/三系列D!K458-1)*100,1))</f>
        <v>#DIV/0!</v>
      </c>
      <c r="M377" s="2331" t="e">
        <f>IF(三系列D!M458&gt;三系列D!L458,"＋",IF(三系列D!M458&lt;三系列D!L458,"－",""))&amp;ABS(ROUND((三系列D!M458/三系列D!L458-1)*100,1))</f>
        <v>#DIV/0!</v>
      </c>
      <c r="N377" s="2331" t="e">
        <f>IF(三系列D!N458&gt;三系列D!M458,"＋",IF(三系列D!N458&lt;三系列D!M458,"－",""))&amp;ABS(ROUND((三系列D!N458/三系列D!M458-1)*100,1))</f>
        <v>#DIV/0!</v>
      </c>
      <c r="O377" s="2331" t="e">
        <f>IF(三系列D!O458&gt;三系列D!N458,"＋",IF(三系列D!O458&lt;三系列D!N458,"－",""))&amp;ABS(ROUND((三系列D!O458/三系列D!N458-1)*100,1))</f>
        <v>#DIV/0!</v>
      </c>
      <c r="P377" s="2331" t="e">
        <f>IF(三系列D!P458&gt;三系列D!O458,"＋",IF(三系列D!P458&lt;三系列D!O458,"－",""))&amp;ABS(ROUND((三系列D!P458/三系列D!O458-1)*100,1))</f>
        <v>#DIV/0!</v>
      </c>
      <c r="Q377" s="2331" t="e">
        <f>IF(三系列D!Q458&gt;三系列D!P458,"＋",IF(三系列D!Q458&lt;三系列D!P458,"－",""))&amp;ABS(ROUND((三系列D!Q458/三系列D!P458-1)*100,1))</f>
        <v>#DIV/0!</v>
      </c>
      <c r="R377" s="2331" t="e">
        <f>IF(三系列D!R458&gt;三系列D!Q458,"＋",IF(三系列D!R458&lt;三系列D!Q458,"－",""))&amp;ABS(ROUND((三系列D!R458/三系列D!Q458-1)*100,1))</f>
        <v>#DIV/0!</v>
      </c>
      <c r="S377" s="2331" t="e">
        <f>IF(三系列D!S458&gt;三系列D!R458,"＋",IF(三系列D!S458&lt;三系列D!R458,"－",""))&amp;ABS(ROUND((三系列D!S458/三系列D!R458-1)*100,1))</f>
        <v>#DIV/0!</v>
      </c>
      <c r="T377" s="2331" t="e">
        <f>IF(三系列D!T458&gt;三系列D!S458,"＋",IF(三系列D!T458&lt;三系列D!S458,"－",""))&amp;ABS(ROUND((三系列D!T458/三系列D!S458-1)*100,1))</f>
        <v>#DIV/0!</v>
      </c>
      <c r="U377" s="2331" t="e">
        <f>IF(三系列D!U458&gt;三系列D!T458,"＋",IF(三系列D!U458&lt;三系列D!T458,"－",""))&amp;ABS(ROUND((三系列D!U458/三系列D!T458-1)*100,1))</f>
        <v>#DIV/0!</v>
      </c>
      <c r="V377" s="2331" t="e">
        <f>IF(三系列D!V458&gt;三系列D!U458,"＋",IF(三系列D!V458&lt;三系列D!U458,"－",""))&amp;ABS(ROUND((三系列D!V458/三系列D!U458-1)*100,1))</f>
        <v>#DIV/0!</v>
      </c>
      <c r="W377" s="2331" t="e">
        <f>IF(三系列D!W458&gt;三系列D!V458,"＋",IF(三系列D!W458&lt;三系列D!V458,"－",""))&amp;ABS(ROUND((三系列D!W458/三系列D!V458-1)*100,1))</f>
        <v>#DIV/0!</v>
      </c>
      <c r="X377" s="2331" t="e">
        <f>IF(三系列D!X458&gt;三系列D!W458,"＋",IF(三系列D!X458&lt;三系列D!W458,"－",""))&amp;ABS(ROUND((三系列D!X458/三系列D!W458-1)*100,1))&amp;IF((ROUND((三系列D!X458/三系列D!W458-1)*100,1)-ROUND((三系列D!X458/三系列D!W458-1)*100,0))=0,".0","")</f>
        <v>#DIV/0!</v>
      </c>
      <c r="Y377" s="2274"/>
      <c r="Z377" s="2274"/>
      <c r="AA377" s="2274"/>
      <c r="AB377" s="2274"/>
      <c r="AC377" s="2274"/>
      <c r="AD377" s="2274"/>
      <c r="AE377" s="2274"/>
      <c r="AF377" s="2274"/>
      <c r="AG377" s="2274"/>
    </row>
    <row r="378" spans="2:33" s="688" customFormat="1" ht="15" customHeight="1" x14ac:dyDescent="0.15">
      <c r="B378" s="703"/>
      <c r="C378" s="2272" t="s">
        <v>730</v>
      </c>
      <c r="D378" s="2255"/>
      <c r="E378" s="2255"/>
      <c r="F378" s="2255"/>
      <c r="G378" s="2255"/>
      <c r="H378" s="2273" t="s">
        <v>729</v>
      </c>
      <c r="I378" s="2255"/>
      <c r="J378" s="2331" t="e">
        <f>IF(三系列D!J459&gt;三系列D!I459,"＋",IF(三系列D!J459&lt;三系列D!I459,"－",""))&amp;ABS(ROUND((三系列D!J459/三系列D!I459-1)*100,1))</f>
        <v>#DIV/0!</v>
      </c>
      <c r="K378" s="2331" t="e">
        <f>IF(三系列D!K459&gt;三系列D!J459,"＋",IF(三系列D!K459&lt;三系列D!J459,"－",""))&amp;ABS(ROUND((三系列D!K459/三系列D!J459-1)*100,1))</f>
        <v>#DIV/0!</v>
      </c>
      <c r="L378" s="2331" t="e">
        <f>IF(三系列D!L459&gt;三系列D!K459,"＋",IF(三系列D!L459&lt;三系列D!K459,"－",""))&amp;ABS(ROUND((三系列D!L459/三系列D!K459-1)*100,1))</f>
        <v>#DIV/0!</v>
      </c>
      <c r="M378" s="2331" t="e">
        <f>IF(三系列D!M459&gt;三系列D!L459,"＋",IF(三系列D!M459&lt;三系列D!L459,"－",""))&amp;ABS(ROUND((三系列D!M459/三系列D!L459-1)*100,1))</f>
        <v>#DIV/0!</v>
      </c>
      <c r="N378" s="2331" t="e">
        <f>IF(三系列D!N459&gt;三系列D!M459,"＋",IF(三系列D!N459&lt;三系列D!M459,"－",""))&amp;ABS(ROUND((三系列D!N459/三系列D!M459-1)*100,1))</f>
        <v>#DIV/0!</v>
      </c>
      <c r="O378" s="2331" t="e">
        <f>IF(三系列D!O459&gt;三系列D!N459,"＋",IF(三系列D!O459&lt;三系列D!N459,"－",""))&amp;ABS(ROUND((三系列D!O459/三系列D!N459-1)*100,1))</f>
        <v>#DIV/0!</v>
      </c>
      <c r="P378" s="2331" t="e">
        <f>IF(三系列D!P459&gt;三系列D!O459,"＋",IF(三系列D!P459&lt;三系列D!O459,"－",""))&amp;ABS(ROUND((三系列D!P459/三系列D!O459-1)*100,1))</f>
        <v>#DIV/0!</v>
      </c>
      <c r="Q378" s="2331" t="e">
        <f>IF(三系列D!Q459&gt;三系列D!P459,"＋",IF(三系列D!Q459&lt;三系列D!P459,"－",""))&amp;ABS(ROUND((三系列D!Q459/三系列D!P459-1)*100,1))</f>
        <v>#DIV/0!</v>
      </c>
      <c r="R378" s="2331" t="e">
        <f>IF(三系列D!R459&gt;三系列D!Q459,"＋",IF(三系列D!R459&lt;三系列D!Q459,"－",""))&amp;ABS(ROUND((三系列D!R459/三系列D!Q459-1)*100,1))</f>
        <v>#DIV/0!</v>
      </c>
      <c r="S378" s="2331" t="e">
        <f>IF(三系列D!S459&gt;三系列D!R459,"＋",IF(三系列D!S459&lt;三系列D!R459,"－",""))&amp;ABS(ROUND((三系列D!S459/三系列D!R459-1)*100,1))</f>
        <v>#DIV/0!</v>
      </c>
      <c r="T378" s="2331" t="e">
        <f>IF(三系列D!T459&gt;三系列D!S459,"＋",IF(三系列D!T459&lt;三系列D!S459,"－",""))&amp;ABS(ROUND((三系列D!T459/三系列D!S459-1)*100,1))</f>
        <v>#DIV/0!</v>
      </c>
      <c r="U378" s="2331" t="e">
        <f>IF(三系列D!U459&gt;三系列D!T459,"＋",IF(三系列D!U459&lt;三系列D!T459,"－",""))&amp;ABS(ROUND((三系列D!U459/三系列D!T459-1)*100,1))</f>
        <v>#DIV/0!</v>
      </c>
      <c r="V378" s="2331" t="e">
        <f>IF(三系列D!V459&gt;三系列D!U459,"＋",IF(三系列D!V459&lt;三系列D!U459,"－",""))&amp;ABS(ROUND((三系列D!V459/三系列D!U459-1)*100,1))</f>
        <v>#DIV/0!</v>
      </c>
      <c r="W378" s="2331" t="e">
        <f>IF(三系列D!W459&gt;三系列D!V459,"＋",IF(三系列D!W459&lt;三系列D!V459,"－",""))&amp;ABS(ROUND((三系列D!W459/三系列D!V459-1)*100,1))</f>
        <v>#DIV/0!</v>
      </c>
      <c r="X378" s="2331" t="e">
        <f>IF(三系列D!X459&gt;三系列D!W459,"＋",IF(三系列D!X459&lt;三系列D!W459,"－",""))&amp;ABS(ROUND((三系列D!X459/三系列D!W459-1)*100,1))&amp;IF((ROUND((三系列D!X459/三系列D!W459-1)*100,1)-ROUND((三系列D!X459/三系列D!W459-1)*100,0))=0,".0","")</f>
        <v>#DIV/0!</v>
      </c>
      <c r="Y378" s="2274"/>
      <c r="Z378" s="2274"/>
      <c r="AA378" s="2274"/>
      <c r="AB378" s="2274"/>
      <c r="AC378" s="2274"/>
      <c r="AD378" s="2274"/>
      <c r="AE378" s="2274"/>
      <c r="AF378" s="2274"/>
      <c r="AG378" s="2274"/>
    </row>
    <row r="379" spans="2:33" s="688" customFormat="1" ht="15" customHeight="1" x14ac:dyDescent="0.15">
      <c r="B379" s="703"/>
      <c r="C379" s="2272" t="s">
        <v>728</v>
      </c>
      <c r="D379" s="2255"/>
      <c r="E379" s="2255"/>
      <c r="F379" s="2255"/>
      <c r="G379" s="2255"/>
      <c r="H379" s="2273" t="s">
        <v>727</v>
      </c>
      <c r="I379" s="2255"/>
      <c r="J379" s="2331" t="e">
        <f>IF(三系列D!J460&gt;三系列D!I460,"＋",IF(三系列D!J460&lt;三系列D!I460,"－",""))&amp;ABS(ROUND((三系列D!J460/三系列D!I460-1)*100,1))</f>
        <v>#DIV/0!</v>
      </c>
      <c r="K379" s="2331" t="e">
        <f>IF(三系列D!K460&gt;三系列D!J460,"＋",IF(三系列D!K460&lt;三系列D!J460,"－",""))&amp;ABS(ROUND((三系列D!K460/三系列D!J460-1)*100,1))</f>
        <v>#DIV/0!</v>
      </c>
      <c r="L379" s="2331" t="e">
        <f>IF(三系列D!L460&gt;三系列D!K460,"＋",IF(三系列D!L460&lt;三系列D!K460,"－",""))&amp;ABS(ROUND((三系列D!L460/三系列D!K460-1)*100,1))</f>
        <v>#DIV/0!</v>
      </c>
      <c r="M379" s="2331" t="e">
        <f>IF(三系列D!M460&gt;三系列D!L460,"＋",IF(三系列D!M460&lt;三系列D!L460,"－",""))&amp;ABS(ROUND((三系列D!M460/三系列D!L460-1)*100,1))</f>
        <v>#DIV/0!</v>
      </c>
      <c r="N379" s="2331" t="e">
        <f>IF(三系列D!N460&gt;三系列D!M460,"＋",IF(三系列D!N460&lt;三系列D!M460,"－",""))&amp;ABS(ROUND((三系列D!N460/三系列D!M460-1)*100,1))</f>
        <v>#DIV/0!</v>
      </c>
      <c r="O379" s="2331" t="e">
        <f>IF(三系列D!O460&gt;三系列D!N460,"＋",IF(三系列D!O460&lt;三系列D!N460,"－",""))&amp;ABS(ROUND((三系列D!O460/三系列D!N460-1)*100,1))</f>
        <v>#DIV/0!</v>
      </c>
      <c r="P379" s="2331" t="e">
        <f>IF(三系列D!P460&gt;三系列D!O460,"＋",IF(三系列D!P460&lt;三系列D!O460,"－",""))&amp;ABS(ROUND((三系列D!P460/三系列D!O460-1)*100,1))</f>
        <v>#DIV/0!</v>
      </c>
      <c r="Q379" s="2331" t="e">
        <f>IF(三系列D!Q460&gt;三系列D!P460,"＋",IF(三系列D!Q460&lt;三系列D!P460,"－",""))&amp;ABS(ROUND((三系列D!Q460/三系列D!P460-1)*100,1))</f>
        <v>#DIV/0!</v>
      </c>
      <c r="R379" s="2331" t="e">
        <f>IF(三系列D!R460&gt;三系列D!Q460,"＋",IF(三系列D!R460&lt;三系列D!Q460,"－",""))&amp;ABS(ROUND((三系列D!R460/三系列D!Q460-1)*100,1))</f>
        <v>#DIV/0!</v>
      </c>
      <c r="S379" s="2331" t="e">
        <f>IF(三系列D!S460&gt;三系列D!R460,"＋",IF(三系列D!S460&lt;三系列D!R460,"－",""))&amp;ABS(ROUND((三系列D!S460/三系列D!R460-1)*100,1))</f>
        <v>#DIV/0!</v>
      </c>
      <c r="T379" s="2331" t="e">
        <f>IF(三系列D!T460&gt;三系列D!S460,"＋",IF(三系列D!T460&lt;三系列D!S460,"－",""))&amp;ABS(ROUND((三系列D!T460/三系列D!S460-1)*100,1))</f>
        <v>#DIV/0!</v>
      </c>
      <c r="U379" s="2331" t="e">
        <f>IF(三系列D!U460&gt;三系列D!T460,"＋",IF(三系列D!U460&lt;三系列D!T460,"－",""))&amp;ABS(ROUND((三系列D!U460/三系列D!T460-1)*100,1))</f>
        <v>#DIV/0!</v>
      </c>
      <c r="V379" s="2331" t="e">
        <f>IF(三系列D!V460&gt;三系列D!U460,"＋",IF(三系列D!V460&lt;三系列D!U460,"－",""))&amp;ABS(ROUND((三系列D!V460/三系列D!U460-1)*100,1))</f>
        <v>#DIV/0!</v>
      </c>
      <c r="W379" s="2331" t="e">
        <f>IF(三系列D!W460&gt;三系列D!V460,"＋",IF(三系列D!W460&lt;三系列D!V460,"－",""))&amp;ABS(ROUND((三系列D!W460/三系列D!V460-1)*100,1))</f>
        <v>#DIV/0!</v>
      </c>
      <c r="X379" s="2331" t="e">
        <f>IF(三系列D!X460&gt;三系列D!W460,"＋",IF(三系列D!X460&lt;三系列D!W460,"－",""))&amp;ABS(ROUND((三系列D!X460/三系列D!W460-1)*100,1))&amp;IF((ROUND((三系列D!X460/三系列D!W460-1)*100,1)-ROUND((三系列D!X460/三系列D!W460-1)*100,0))=0,".0","")</f>
        <v>#DIV/0!</v>
      </c>
      <c r="Y379" s="2274"/>
      <c r="Z379" s="2274"/>
      <c r="AA379" s="2274"/>
      <c r="AB379" s="2274"/>
      <c r="AC379" s="2274"/>
      <c r="AD379" s="2274"/>
      <c r="AE379" s="2274"/>
      <c r="AF379" s="2274"/>
      <c r="AG379" s="2274"/>
    </row>
    <row r="380" spans="2:33" s="688" customFormat="1" ht="15" customHeight="1" x14ac:dyDescent="0.15">
      <c r="B380" s="703"/>
      <c r="C380" s="2272" t="s">
        <v>960</v>
      </c>
      <c r="D380" s="2255"/>
      <c r="E380" s="2255"/>
      <c r="F380" s="2255"/>
      <c r="G380" s="2255"/>
      <c r="H380" s="2273" t="s">
        <v>726</v>
      </c>
      <c r="I380" s="2255"/>
      <c r="J380" s="2331" t="e">
        <f>IF(三系列D!J461&gt;三系列D!I461,"＋",IF(三系列D!J461&lt;三系列D!I461,"－",""))&amp;ABS(ROUND((三系列D!J461/三系列D!I461-1)*100,1))</f>
        <v>#DIV/0!</v>
      </c>
      <c r="K380" s="2331" t="e">
        <f>IF(三系列D!K461&gt;三系列D!J461,"＋",IF(三系列D!K461&lt;三系列D!J461,"－",""))&amp;ABS(ROUND((三系列D!K461/三系列D!J461-1)*100,1))</f>
        <v>#DIV/0!</v>
      </c>
      <c r="L380" s="2331" t="e">
        <f>IF(三系列D!L461&gt;三系列D!K461,"＋",IF(三系列D!L461&lt;三系列D!K461,"－",""))&amp;ABS(ROUND((三系列D!L461/三系列D!K461-1)*100,1))</f>
        <v>#DIV/0!</v>
      </c>
      <c r="M380" s="2331" t="e">
        <f>IF(三系列D!M461&gt;三系列D!L461,"＋",IF(三系列D!M461&lt;三系列D!L461,"－",""))&amp;ABS(ROUND((三系列D!M461/三系列D!L461-1)*100,1))</f>
        <v>#DIV/0!</v>
      </c>
      <c r="N380" s="2331" t="e">
        <f>IF(三系列D!N461&gt;三系列D!M461,"＋",IF(三系列D!N461&lt;三系列D!M461,"－",""))&amp;ABS(ROUND((三系列D!N461/三系列D!M461-1)*100,1))</f>
        <v>#DIV/0!</v>
      </c>
      <c r="O380" s="2331" t="e">
        <f>IF(三系列D!O461&gt;三系列D!N461,"＋",IF(三系列D!O461&lt;三系列D!N461,"－",""))&amp;ABS(ROUND((三系列D!O461/三系列D!N461-1)*100,1))</f>
        <v>#DIV/0!</v>
      </c>
      <c r="P380" s="2331" t="e">
        <f>IF(三系列D!P461&gt;三系列D!O461,"＋",IF(三系列D!P461&lt;三系列D!O461,"－",""))&amp;ABS(ROUND((三系列D!P461/三系列D!O461-1)*100,1))</f>
        <v>#DIV/0!</v>
      </c>
      <c r="Q380" s="2331" t="e">
        <f>IF(三系列D!Q461&gt;三系列D!P461,"＋",IF(三系列D!Q461&lt;三系列D!P461,"－",""))&amp;ABS(ROUND((三系列D!Q461/三系列D!P461-1)*100,1))</f>
        <v>#DIV/0!</v>
      </c>
      <c r="R380" s="2331" t="e">
        <f>IF(三系列D!R461&gt;三系列D!Q461,"＋",IF(三系列D!R461&lt;三系列D!Q461,"－",""))&amp;ABS(ROUND((三系列D!R461/三系列D!Q461-1)*100,1))</f>
        <v>#DIV/0!</v>
      </c>
      <c r="S380" s="2331" t="e">
        <f>IF(三系列D!S461&gt;三系列D!R461,"＋",IF(三系列D!S461&lt;三系列D!R461,"－",""))&amp;ABS(ROUND((三系列D!S461/三系列D!R461-1)*100,1))</f>
        <v>#DIV/0!</v>
      </c>
      <c r="T380" s="2331" t="e">
        <f>IF(三系列D!T461&gt;三系列D!S461,"＋",IF(三系列D!T461&lt;三系列D!S461,"－",""))&amp;ABS(ROUND((三系列D!T461/三系列D!S461-1)*100,1))</f>
        <v>#DIV/0!</v>
      </c>
      <c r="U380" s="2331" t="e">
        <f>IF(三系列D!U461&gt;三系列D!T461,"＋",IF(三系列D!U461&lt;三系列D!T461,"－",""))&amp;ABS(ROUND((三系列D!U461/三系列D!T461-1)*100,1))</f>
        <v>#DIV/0!</v>
      </c>
      <c r="V380" s="2331" t="e">
        <f>IF(三系列D!V461&gt;三系列D!U461,"＋",IF(三系列D!V461&lt;三系列D!U461,"－",""))&amp;ABS(ROUND((三系列D!V461/三系列D!U461-1)*100,1))</f>
        <v>#DIV/0!</v>
      </c>
      <c r="W380" s="2331" t="e">
        <f>IF(三系列D!W461&gt;三系列D!V461,"＋",IF(三系列D!W461&lt;三系列D!V461,"－",""))&amp;ABS(ROUND((三系列D!W461/三系列D!V461-1)*100,1))</f>
        <v>#DIV/0!</v>
      </c>
      <c r="X380" s="2331" t="e">
        <f>IF(三系列D!X461&gt;三系列D!W461,"＋",IF(三系列D!X461&lt;三系列D!W461,"－",""))&amp;ABS(ROUND((三系列D!X461/三系列D!W461-1)*100,1))&amp;IF((ROUND((三系列D!X461/三系列D!W461-1)*100,1)-ROUND((三系列D!X461/三系列D!W461-1)*100,0))=0,".0","")</f>
        <v>#DIV/0!</v>
      </c>
      <c r="Y380" s="2274"/>
      <c r="Z380" s="2274"/>
      <c r="AA380" s="2274"/>
      <c r="AB380" s="2274"/>
      <c r="AC380" s="2274"/>
      <c r="AD380" s="2274"/>
      <c r="AE380" s="2274"/>
      <c r="AF380" s="2274"/>
      <c r="AG380" s="2274"/>
    </row>
    <row r="381" spans="2:33" s="688" customFormat="1" ht="15" customHeight="1" x14ac:dyDescent="0.15">
      <c r="B381" s="703"/>
      <c r="C381" s="2276" t="s">
        <v>725</v>
      </c>
      <c r="D381" s="2255"/>
      <c r="E381" s="2255"/>
      <c r="F381" s="2255"/>
      <c r="G381" s="2255"/>
      <c r="H381" s="2273" t="s">
        <v>724</v>
      </c>
      <c r="I381" s="2255"/>
      <c r="J381" s="2331"/>
      <c r="K381" s="2331"/>
      <c r="L381" s="2331"/>
      <c r="M381" s="2331"/>
      <c r="N381" s="2331"/>
      <c r="O381" s="2331"/>
      <c r="P381" s="2331"/>
      <c r="Q381" s="2331"/>
      <c r="R381" s="2331"/>
      <c r="S381" s="2331"/>
      <c r="T381" s="2331"/>
      <c r="U381" s="2331"/>
      <c r="V381" s="2331"/>
      <c r="W381" s="2331"/>
      <c r="X381" s="2331"/>
      <c r="Y381" s="2274"/>
      <c r="Z381" s="2274"/>
      <c r="AA381" s="2274"/>
      <c r="AB381" s="2274"/>
      <c r="AC381" s="2274"/>
      <c r="AD381" s="2274"/>
      <c r="AE381" s="2274"/>
      <c r="AF381" s="2274"/>
      <c r="AG381" s="2274"/>
    </row>
    <row r="382" spans="2:33" s="688" customFormat="1" ht="15" customHeight="1" x14ac:dyDescent="0.15">
      <c r="B382" s="703"/>
      <c r="C382" s="2272" t="s">
        <v>723</v>
      </c>
      <c r="D382" s="2255"/>
      <c r="E382" s="2255"/>
      <c r="F382" s="2255"/>
      <c r="G382" s="2255"/>
      <c r="H382" s="2273" t="s">
        <v>722</v>
      </c>
      <c r="I382" s="2255"/>
      <c r="J382" s="2331" t="e">
        <f>IF(三系列D!J463&gt;三系列D!I463,"＋",IF(三系列D!J463&lt;三系列D!I463,"－",""))&amp;ABS(ROUND((三系列D!J463/三系列D!I463-1)*100,1))</f>
        <v>#DIV/0!</v>
      </c>
      <c r="K382" s="2331" t="e">
        <f>IF(三系列D!K463&gt;三系列D!J463,"＋",IF(三系列D!K463&lt;三系列D!J463,"－",""))&amp;ABS(ROUND((三系列D!K463/三系列D!J463-1)*100,1))</f>
        <v>#DIV/0!</v>
      </c>
      <c r="L382" s="2331" t="e">
        <f>IF(三系列D!L463&gt;三系列D!K463,"＋",IF(三系列D!L463&lt;三系列D!K463,"－",""))&amp;ABS(ROUND((三系列D!L463/三系列D!K463-1)*100,1))</f>
        <v>#DIV/0!</v>
      </c>
      <c r="M382" s="2331" t="e">
        <f>IF(三系列D!M463&gt;三系列D!L463,"＋",IF(三系列D!M463&lt;三系列D!L463,"－",""))&amp;ABS(ROUND((三系列D!M463/三系列D!L463-1)*100,1))</f>
        <v>#DIV/0!</v>
      </c>
      <c r="N382" s="2331" t="e">
        <f>IF(三系列D!N463&gt;三系列D!M463,"＋",IF(三系列D!N463&lt;三系列D!M463,"－",""))&amp;ABS(ROUND((三系列D!N463/三系列D!M463-1)*100,1))</f>
        <v>#DIV/0!</v>
      </c>
      <c r="O382" s="2331" t="e">
        <f>IF(三系列D!O463&gt;三系列D!N463,"＋",IF(三系列D!O463&lt;三系列D!N463,"－",""))&amp;ABS(ROUND((三系列D!O463/三系列D!N463-1)*100,1))</f>
        <v>#DIV/0!</v>
      </c>
      <c r="P382" s="2331" t="e">
        <f>IF(三系列D!P463&gt;三系列D!O463,"＋",IF(三系列D!P463&lt;三系列D!O463,"－",""))&amp;ABS(ROUND((三系列D!P463/三系列D!O463-1)*100,1))</f>
        <v>#DIV/0!</v>
      </c>
      <c r="Q382" s="2331" t="e">
        <f>IF(三系列D!Q463&gt;三系列D!P463,"＋",IF(三系列D!Q463&lt;三系列D!P463,"－",""))&amp;ABS(ROUND((三系列D!Q463/三系列D!P463-1)*100,1))</f>
        <v>#DIV/0!</v>
      </c>
      <c r="R382" s="2331" t="e">
        <f>IF(三系列D!R463&gt;三系列D!Q463,"＋",IF(三系列D!R463&lt;三系列D!Q463,"－",""))&amp;ABS(ROUND((三系列D!R463/三系列D!Q463-1)*100,1))</f>
        <v>#DIV/0!</v>
      </c>
      <c r="S382" s="2331" t="e">
        <f>IF(三系列D!S463&gt;三系列D!R463,"＋",IF(三系列D!S463&lt;三系列D!R463,"－",""))&amp;ABS(ROUND((三系列D!S463/三系列D!R463-1)*100,1))</f>
        <v>#DIV/0!</v>
      </c>
      <c r="T382" s="2331" t="e">
        <f>IF(三系列D!T463&gt;三系列D!S463,"＋",IF(三系列D!T463&lt;三系列D!S463,"－",""))&amp;ABS(ROUND((三系列D!T463/三系列D!S463-1)*100,1))</f>
        <v>#DIV/0!</v>
      </c>
      <c r="U382" s="2331" t="e">
        <f>IF(三系列D!U463&gt;三系列D!T463,"＋",IF(三系列D!U463&lt;三系列D!T463,"－",""))&amp;ABS(ROUND((三系列D!U463/三系列D!T463-1)*100,1))</f>
        <v>#DIV/0!</v>
      </c>
      <c r="V382" s="2331" t="e">
        <f>IF(三系列D!V463&gt;三系列D!U463,"＋",IF(三系列D!V463&lt;三系列D!U463,"－",""))&amp;ABS(ROUND((三系列D!V463/三系列D!U463-1)*100,1))</f>
        <v>#DIV/0!</v>
      </c>
      <c r="W382" s="2331" t="e">
        <f>IF(三系列D!W463&gt;三系列D!V463,"＋",IF(三系列D!W463&lt;三系列D!V463,"－",""))&amp;ABS(ROUND((三系列D!W463/三系列D!V463-1)*100,1))</f>
        <v>#DIV/0!</v>
      </c>
      <c r="X382" s="2331" t="e">
        <f>IF(三系列D!X463&gt;三系列D!W463,"＋",IF(三系列D!X463&lt;三系列D!W463,"－",""))&amp;ABS(ROUND((三系列D!X463/三系列D!W463-1)*100,1))&amp;IF((ROUND((三系列D!X463/三系列D!W463-1)*100,1)-ROUND((三系列D!X463/三系列D!W463-1)*100,0))=0,".0","")</f>
        <v>#DIV/0!</v>
      </c>
      <c r="Y382" s="2274"/>
      <c r="Z382" s="2274"/>
      <c r="AA382" s="2274"/>
      <c r="AB382" s="2274"/>
      <c r="AC382" s="2274"/>
      <c r="AD382" s="2274"/>
      <c r="AE382" s="2274"/>
      <c r="AF382" s="2274"/>
      <c r="AG382" s="2274"/>
    </row>
    <row r="383" spans="2:33" s="688" customFormat="1" ht="15" customHeight="1" x14ac:dyDescent="0.15">
      <c r="B383" s="703"/>
      <c r="C383" s="2272" t="s">
        <v>721</v>
      </c>
      <c r="D383" s="2255"/>
      <c r="E383" s="2255"/>
      <c r="F383" s="2255"/>
      <c r="G383" s="2255"/>
      <c r="H383" s="2273" t="s">
        <v>720</v>
      </c>
      <c r="I383" s="2255"/>
      <c r="J383" s="2331" t="e">
        <f>IF(三系列D!J464&gt;三系列D!I464,"＋",IF(三系列D!J464&lt;三系列D!I464,"－",""))&amp;ABS(ROUND((三系列D!J464/三系列D!I464-1)*100,1))</f>
        <v>#DIV/0!</v>
      </c>
      <c r="K383" s="2331" t="e">
        <f>IF(三系列D!K464&gt;三系列D!J464,"＋",IF(三系列D!K464&lt;三系列D!J464,"－",""))&amp;ABS(ROUND((三系列D!K464/三系列D!J464-1)*100,1))</f>
        <v>#DIV/0!</v>
      </c>
      <c r="L383" s="2331" t="e">
        <f>IF(三系列D!L464&gt;三系列D!K464,"＋",IF(三系列D!L464&lt;三系列D!K464,"－",""))&amp;ABS(ROUND((三系列D!L464/三系列D!K464-1)*100,1))</f>
        <v>#DIV/0!</v>
      </c>
      <c r="M383" s="2331" t="e">
        <f>IF(三系列D!M464&gt;三系列D!L464,"＋",IF(三系列D!M464&lt;三系列D!L464,"－",""))&amp;ABS(ROUND((三系列D!M464/三系列D!L464-1)*100,1))</f>
        <v>#DIV/0!</v>
      </c>
      <c r="N383" s="2331" t="e">
        <f>IF(三系列D!N464&gt;三系列D!M464,"＋",IF(三系列D!N464&lt;三系列D!M464,"－",""))&amp;ABS(ROUND((三系列D!N464/三系列D!M464-1)*100,1))</f>
        <v>#DIV/0!</v>
      </c>
      <c r="O383" s="2331" t="e">
        <f>IF(三系列D!O464&gt;三系列D!N464,"＋",IF(三系列D!O464&lt;三系列D!N464,"－",""))&amp;ABS(ROUND((三系列D!O464/三系列D!N464-1)*100,1))</f>
        <v>#DIV/0!</v>
      </c>
      <c r="P383" s="2331" t="e">
        <f>IF(三系列D!P464&gt;三系列D!O464,"＋",IF(三系列D!P464&lt;三系列D!O464,"－",""))&amp;ABS(ROUND((三系列D!P464/三系列D!O464-1)*100,1))</f>
        <v>#DIV/0!</v>
      </c>
      <c r="Q383" s="2331" t="e">
        <f>IF(三系列D!Q464&gt;三系列D!P464,"＋",IF(三系列D!Q464&lt;三系列D!P464,"－",""))&amp;ABS(ROUND((三系列D!Q464/三系列D!P464-1)*100,1))</f>
        <v>#DIV/0!</v>
      </c>
      <c r="R383" s="2331" t="e">
        <f>IF(三系列D!R464&gt;三系列D!Q464,"＋",IF(三系列D!R464&lt;三系列D!Q464,"－",""))&amp;ABS(ROUND((三系列D!R464/三系列D!Q464-1)*100,1))</f>
        <v>#DIV/0!</v>
      </c>
      <c r="S383" s="2331" t="e">
        <f>IF(三系列D!S464&gt;三系列D!R464,"＋",IF(三系列D!S464&lt;三系列D!R464,"－",""))&amp;ABS(ROUND((三系列D!S464/三系列D!R464-1)*100,1))</f>
        <v>#DIV/0!</v>
      </c>
      <c r="T383" s="2331" t="e">
        <f>IF(三系列D!T464&gt;三系列D!S464,"＋",IF(三系列D!T464&lt;三系列D!S464,"－",""))&amp;ABS(ROUND((三系列D!T464/三系列D!S464-1)*100,1))</f>
        <v>#DIV/0!</v>
      </c>
      <c r="U383" s="2331" t="e">
        <f>IF(三系列D!U464&gt;三系列D!T464,"＋",IF(三系列D!U464&lt;三系列D!T464,"－",""))&amp;ABS(ROUND((三系列D!U464/三系列D!T464-1)*100,1))</f>
        <v>#DIV/0!</v>
      </c>
      <c r="V383" s="2331" t="e">
        <f>IF(三系列D!V464&gt;三系列D!U464,"＋",IF(三系列D!V464&lt;三系列D!U464,"－",""))&amp;ABS(ROUND((三系列D!V464/三系列D!U464-1)*100,1))</f>
        <v>#DIV/0!</v>
      </c>
      <c r="W383" s="2331" t="e">
        <f>IF(三系列D!W464&gt;三系列D!V464,"＋",IF(三系列D!W464&lt;三系列D!V464,"－",""))&amp;ABS(ROUND((三系列D!W464/三系列D!V464-1)*100,1))</f>
        <v>#DIV/0!</v>
      </c>
      <c r="X383" s="2331" t="e">
        <f>IF(三系列D!X464&gt;三系列D!W464,"＋",IF(三系列D!X464&lt;三系列D!W464,"－",""))&amp;ABS(ROUND((三系列D!X464/三系列D!W464-1)*100,1))&amp;IF((ROUND((三系列D!X464/三系列D!W464-1)*100,1)-ROUND((三系列D!X464/三系列D!W464-1)*100,0))=0,".0","")</f>
        <v>#DIV/0!</v>
      </c>
      <c r="Y383" s="2274"/>
      <c r="Z383" s="2274"/>
      <c r="AA383" s="2274"/>
      <c r="AB383" s="2274"/>
      <c r="AC383" s="2274"/>
      <c r="AD383" s="2274"/>
      <c r="AE383" s="2274"/>
      <c r="AF383" s="2274"/>
      <c r="AG383" s="2274"/>
    </row>
    <row r="384" spans="2:33" s="688" customFormat="1" ht="15" customHeight="1" x14ac:dyDescent="0.15">
      <c r="B384" s="703"/>
      <c r="C384" s="2272" t="s">
        <v>719</v>
      </c>
      <c r="D384" s="2255"/>
      <c r="E384" s="2255"/>
      <c r="F384" s="2255"/>
      <c r="G384" s="2255"/>
      <c r="H384" s="2273" t="s">
        <v>718</v>
      </c>
      <c r="I384" s="2255"/>
      <c r="J384" s="2331" t="e">
        <f>IF(三系列D!J465&gt;三系列D!I465,"＋",IF(三系列D!J465&lt;三系列D!I465,"－",""))&amp;ABS(ROUND((三系列D!J465/三系列D!I465-1)*100,1))</f>
        <v>#DIV/0!</v>
      </c>
      <c r="K384" s="2331" t="e">
        <f>IF(三系列D!K465&gt;三系列D!J465,"＋",IF(三系列D!K465&lt;三系列D!J465,"－",""))&amp;ABS(ROUND((三系列D!K465/三系列D!J465-1)*100,1))</f>
        <v>#DIV/0!</v>
      </c>
      <c r="L384" s="2331" t="e">
        <f>IF(三系列D!L465&gt;三系列D!K465,"＋",IF(三系列D!L465&lt;三系列D!K465,"－",""))&amp;ABS(ROUND((三系列D!L465/三系列D!K465-1)*100,1))</f>
        <v>#DIV/0!</v>
      </c>
      <c r="M384" s="2331" t="e">
        <f>IF(三系列D!M465&gt;三系列D!L465,"＋",IF(三系列D!M465&lt;三系列D!L465,"－",""))&amp;ABS(ROUND((三系列D!M465/三系列D!L465-1)*100,1))</f>
        <v>#DIV/0!</v>
      </c>
      <c r="N384" s="2331" t="e">
        <f>IF(三系列D!N465&gt;三系列D!M465,"＋",IF(三系列D!N465&lt;三系列D!M465,"－",""))&amp;ABS(ROUND((三系列D!N465/三系列D!M465-1)*100,1))</f>
        <v>#DIV/0!</v>
      </c>
      <c r="O384" s="2331" t="e">
        <f>IF(三系列D!O465&gt;三系列D!N465,"＋",IF(三系列D!O465&lt;三系列D!N465,"－",""))&amp;ABS(ROUND((三系列D!O465/三系列D!N465-1)*100,1))</f>
        <v>#DIV/0!</v>
      </c>
      <c r="P384" s="2331" t="e">
        <f>IF(三系列D!P465&gt;三系列D!O465,"＋",IF(三系列D!P465&lt;三系列D!O465,"－",""))&amp;ABS(ROUND((三系列D!P465/三系列D!O465-1)*100,1))</f>
        <v>#DIV/0!</v>
      </c>
      <c r="Q384" s="2331" t="e">
        <f>IF(三系列D!Q465&gt;三系列D!P465,"＋",IF(三系列D!Q465&lt;三系列D!P465,"－",""))&amp;ABS(ROUND((三系列D!Q465/三系列D!P465-1)*100,1))</f>
        <v>#DIV/0!</v>
      </c>
      <c r="R384" s="2331" t="e">
        <f>IF(三系列D!R465&gt;三系列D!Q465,"＋",IF(三系列D!R465&lt;三系列D!Q465,"－",""))&amp;ABS(ROUND((三系列D!R465/三系列D!Q465-1)*100,1))</f>
        <v>#DIV/0!</v>
      </c>
      <c r="S384" s="2331" t="e">
        <f>IF(三系列D!S465&gt;三系列D!R465,"＋",IF(三系列D!S465&lt;三系列D!R465,"－",""))&amp;ABS(ROUND((三系列D!S465/三系列D!R465-1)*100,1))</f>
        <v>#DIV/0!</v>
      </c>
      <c r="T384" s="2331" t="e">
        <f>IF(三系列D!T465&gt;三系列D!S465,"＋",IF(三系列D!T465&lt;三系列D!S465,"－",""))&amp;ABS(ROUND((三系列D!T465/三系列D!S465-1)*100,1))</f>
        <v>#DIV/0!</v>
      </c>
      <c r="U384" s="2331" t="e">
        <f>IF(三系列D!U465&gt;三系列D!T465,"＋",IF(三系列D!U465&lt;三系列D!T465,"－",""))&amp;ABS(ROUND((三系列D!U465/三系列D!T465-1)*100,1))</f>
        <v>#DIV/0!</v>
      </c>
      <c r="V384" s="2331" t="e">
        <f>IF(三系列D!V465&gt;三系列D!U465,"＋",IF(三系列D!V465&lt;三系列D!U465,"－",""))&amp;ABS(ROUND((三系列D!V465/三系列D!U465-1)*100,1))</f>
        <v>#DIV/0!</v>
      </c>
      <c r="W384" s="2331" t="e">
        <f>IF(三系列D!W465&gt;三系列D!V465,"＋",IF(三系列D!W465&lt;三系列D!V465,"－",""))&amp;ABS(ROUND((三系列D!W465/三系列D!V465-1)*100,1))</f>
        <v>#DIV/0!</v>
      </c>
      <c r="X384" s="2331" t="e">
        <f>IF(三系列D!X465&gt;三系列D!W465,"＋",IF(三系列D!X465&lt;三系列D!W465,"－",""))&amp;ABS(ROUND((三系列D!X465/三系列D!W465-1)*100,1))&amp;IF((ROUND((三系列D!X465/三系列D!W465-1)*100,1)-ROUND((三系列D!X465/三系列D!W465-1)*100,0))=0,".0","")</f>
        <v>#DIV/0!</v>
      </c>
      <c r="Y384" s="2274"/>
      <c r="Z384" s="2274"/>
      <c r="AA384" s="2274"/>
      <c r="AB384" s="2274"/>
      <c r="AC384" s="2274"/>
      <c r="AD384" s="2274"/>
      <c r="AE384" s="2274"/>
      <c r="AF384" s="2274"/>
      <c r="AG384" s="2274"/>
    </row>
    <row r="385" spans="2:33" s="688" customFormat="1" ht="15" customHeight="1" x14ac:dyDescent="0.15">
      <c r="B385" s="703"/>
      <c r="C385" s="2272" t="s">
        <v>717</v>
      </c>
      <c r="D385" s="2255"/>
      <c r="E385" s="2255"/>
      <c r="F385" s="2255"/>
      <c r="G385" s="2255"/>
      <c r="H385" s="2273" t="s">
        <v>716</v>
      </c>
      <c r="I385" s="2255"/>
      <c r="J385" s="2331" t="e">
        <f>IF(三系列D!J466&gt;三系列D!I466,"＋",IF(三系列D!J466&lt;三系列D!I466,"－",""))&amp;ABS(ROUND((三系列D!J466/三系列D!I466-1)*100,1))</f>
        <v>#DIV/0!</v>
      </c>
      <c r="K385" s="2331" t="e">
        <f>IF(三系列D!K466&gt;三系列D!J466,"＋",IF(三系列D!K466&lt;三系列D!J466,"－",""))&amp;ABS(ROUND((三系列D!K466/三系列D!J466-1)*100,1))</f>
        <v>#DIV/0!</v>
      </c>
      <c r="L385" s="2331" t="e">
        <f>IF(三系列D!L466&gt;三系列D!K466,"＋",IF(三系列D!L466&lt;三系列D!K466,"－",""))&amp;ABS(ROUND((三系列D!L466/三系列D!K466-1)*100,1))</f>
        <v>#DIV/0!</v>
      </c>
      <c r="M385" s="2331" t="e">
        <f>IF(三系列D!M466&gt;三系列D!L466,"＋",IF(三系列D!M466&lt;三系列D!L466,"－",""))&amp;ABS(ROUND((三系列D!M466/三系列D!L466-1)*100,1))</f>
        <v>#DIV/0!</v>
      </c>
      <c r="N385" s="2331" t="e">
        <f>IF(三系列D!N466&gt;三系列D!M466,"＋",IF(三系列D!N466&lt;三系列D!M466,"－",""))&amp;ABS(ROUND((三系列D!N466/三系列D!M466-1)*100,1))</f>
        <v>#DIV/0!</v>
      </c>
      <c r="O385" s="2331" t="e">
        <f>IF(三系列D!O466&gt;三系列D!N466,"＋",IF(三系列D!O466&lt;三系列D!N466,"－",""))&amp;ABS(ROUND((三系列D!O466/三系列D!N466-1)*100,1))</f>
        <v>#DIV/0!</v>
      </c>
      <c r="P385" s="2331" t="e">
        <f>IF(三系列D!P466&gt;三系列D!O466,"＋",IF(三系列D!P466&lt;三系列D!O466,"－",""))&amp;ABS(ROUND((三系列D!P466/三系列D!O466-1)*100,1))</f>
        <v>#DIV/0!</v>
      </c>
      <c r="Q385" s="2331" t="e">
        <f>IF(三系列D!Q466&gt;三系列D!P466,"＋",IF(三系列D!Q466&lt;三系列D!P466,"－",""))&amp;ABS(ROUND((三系列D!Q466/三系列D!P466-1)*100,1))</f>
        <v>#DIV/0!</v>
      </c>
      <c r="R385" s="2331" t="e">
        <f>IF(三系列D!R466&gt;三系列D!Q466,"＋",IF(三系列D!R466&lt;三系列D!Q466,"－",""))&amp;ABS(ROUND((三系列D!R466/三系列D!Q466-1)*100,1))</f>
        <v>#DIV/0!</v>
      </c>
      <c r="S385" s="2331" t="e">
        <f>IF(三系列D!S466&gt;三系列D!R466,"＋",IF(三系列D!S466&lt;三系列D!R466,"－",""))&amp;ABS(ROUND((三系列D!S466/三系列D!R466-1)*100,1))</f>
        <v>#DIV/0!</v>
      </c>
      <c r="T385" s="2331" t="e">
        <f>IF(三系列D!T466&gt;三系列D!S466,"＋",IF(三系列D!T466&lt;三系列D!S466,"－",""))&amp;ABS(ROUND((三系列D!T466/三系列D!S466-1)*100,1))</f>
        <v>#DIV/0!</v>
      </c>
      <c r="U385" s="2331" t="e">
        <f>IF(三系列D!U466&gt;三系列D!T466,"＋",IF(三系列D!U466&lt;三系列D!T466,"－",""))&amp;ABS(ROUND((三系列D!U466/三系列D!T466-1)*100,1))</f>
        <v>#DIV/0!</v>
      </c>
      <c r="V385" s="2331" t="e">
        <f>IF(三系列D!V466&gt;三系列D!U466,"＋",IF(三系列D!V466&lt;三系列D!U466,"－",""))&amp;ABS(ROUND((三系列D!V466/三系列D!U466-1)*100,1))</f>
        <v>#DIV/0!</v>
      </c>
      <c r="W385" s="2331" t="e">
        <f>IF(三系列D!W466&gt;三系列D!V466,"＋",IF(三系列D!W466&lt;三系列D!V466,"－",""))&amp;ABS(ROUND((三系列D!W466/三系列D!V466-1)*100,1))</f>
        <v>#DIV/0!</v>
      </c>
      <c r="X385" s="2331" t="e">
        <f>IF(三系列D!X466&gt;三系列D!W466,"＋",IF(三系列D!X466&lt;三系列D!W466,"－",""))&amp;ABS(ROUND((三系列D!X466/三系列D!W466-1)*100,1))&amp;IF((ROUND((三系列D!X466/三系列D!W466-1)*100,1)-ROUND((三系列D!X466/三系列D!W466-1)*100,0))=0,".0","")</f>
        <v>#DIV/0!</v>
      </c>
      <c r="Y385" s="2274"/>
      <c r="Z385" s="2274"/>
      <c r="AA385" s="2274"/>
      <c r="AB385" s="2274"/>
      <c r="AC385" s="2274"/>
      <c r="AD385" s="2274"/>
      <c r="AE385" s="2274"/>
      <c r="AF385" s="2274"/>
      <c r="AG385" s="2274"/>
    </row>
    <row r="386" spans="2:33" s="688" customFormat="1" ht="15" customHeight="1" x14ac:dyDescent="0.15">
      <c r="B386" s="703"/>
      <c r="C386" s="2272" t="s">
        <v>715</v>
      </c>
      <c r="D386" s="2255"/>
      <c r="E386" s="2255"/>
      <c r="F386" s="2255"/>
      <c r="G386" s="2255"/>
      <c r="H386" s="2273" t="s">
        <v>714</v>
      </c>
      <c r="I386" s="2255"/>
      <c r="J386" s="2331" t="e">
        <f>IF(三系列D!J467&gt;三系列D!I467,"＋",IF(三系列D!J467&lt;三系列D!I467,"－",""))&amp;ABS(ROUND((三系列D!J467/三系列D!I467-1)*100,1))</f>
        <v>#DIV/0!</v>
      </c>
      <c r="K386" s="2331" t="e">
        <f>IF(三系列D!K467&gt;三系列D!J467,"＋",IF(三系列D!K467&lt;三系列D!J467,"－",""))&amp;ABS(ROUND((三系列D!K467/三系列D!J467-1)*100,1))</f>
        <v>#DIV/0!</v>
      </c>
      <c r="L386" s="2331" t="e">
        <f>IF(三系列D!L467&gt;三系列D!K467,"＋",IF(三系列D!L467&lt;三系列D!K467,"－",""))&amp;ABS(ROUND((三系列D!L467/三系列D!K467-1)*100,1))</f>
        <v>#DIV/0!</v>
      </c>
      <c r="M386" s="2331" t="e">
        <f>IF(三系列D!M467&gt;三系列D!L467,"＋",IF(三系列D!M467&lt;三系列D!L467,"－",""))&amp;ABS(ROUND((三系列D!M467/三系列D!L467-1)*100,1))</f>
        <v>#DIV/0!</v>
      </c>
      <c r="N386" s="2331" t="e">
        <f>IF(三系列D!N467&gt;三系列D!M467,"＋",IF(三系列D!N467&lt;三系列D!M467,"－",""))&amp;ABS(ROUND((三系列D!N467/三系列D!M467-1)*100,1))</f>
        <v>#DIV/0!</v>
      </c>
      <c r="O386" s="2331" t="e">
        <f>IF(三系列D!O467&gt;三系列D!N467,"＋",IF(三系列D!O467&lt;三系列D!N467,"－",""))&amp;ABS(ROUND((三系列D!O467/三系列D!N467-1)*100,1))</f>
        <v>#DIV/0!</v>
      </c>
      <c r="P386" s="2331" t="e">
        <f>IF(三系列D!P467&gt;三系列D!O467,"＋",IF(三系列D!P467&lt;三系列D!O467,"－",""))&amp;ABS(ROUND((三系列D!P467/三系列D!O467-1)*100,1))</f>
        <v>#DIV/0!</v>
      </c>
      <c r="Q386" s="2331" t="e">
        <f>IF(三系列D!Q467&gt;三系列D!P467,"＋",IF(三系列D!Q467&lt;三系列D!P467,"－",""))&amp;ABS(ROUND((三系列D!Q467/三系列D!P467-1)*100,1))</f>
        <v>#DIV/0!</v>
      </c>
      <c r="R386" s="2331" t="e">
        <f>IF(三系列D!R467&gt;三系列D!Q467,"＋",IF(三系列D!R467&lt;三系列D!Q467,"－",""))&amp;ABS(ROUND((三系列D!R467/三系列D!Q467-1)*100,1))</f>
        <v>#DIV/0!</v>
      </c>
      <c r="S386" s="2331" t="e">
        <f>IF(三系列D!S467&gt;三系列D!R467,"＋",IF(三系列D!S467&lt;三系列D!R467,"－",""))&amp;ABS(ROUND((三系列D!S467/三系列D!R467-1)*100,1))</f>
        <v>#DIV/0!</v>
      </c>
      <c r="T386" s="2331" t="e">
        <f>IF(三系列D!T467&gt;三系列D!S467,"＋",IF(三系列D!T467&lt;三系列D!S467,"－",""))&amp;ABS(ROUND((三系列D!T467/三系列D!S467-1)*100,1))</f>
        <v>#DIV/0!</v>
      </c>
      <c r="U386" s="2331" t="e">
        <f>IF(三系列D!U467&gt;三系列D!T467,"＋",IF(三系列D!U467&lt;三系列D!T467,"－",""))&amp;ABS(ROUND((三系列D!U467/三系列D!T467-1)*100,1))</f>
        <v>#DIV/0!</v>
      </c>
      <c r="V386" s="2331" t="e">
        <f>IF(三系列D!V467&gt;三系列D!U467,"＋",IF(三系列D!V467&lt;三系列D!U467,"－",""))&amp;ABS(ROUND((三系列D!V467/三系列D!U467-1)*100,1))</f>
        <v>#DIV/0!</v>
      </c>
      <c r="W386" s="2331" t="e">
        <f>IF(三系列D!W467&gt;三系列D!V467,"＋",IF(三系列D!W467&lt;三系列D!V467,"－",""))&amp;ABS(ROUND((三系列D!W467/三系列D!V467-1)*100,1))</f>
        <v>#DIV/0!</v>
      </c>
      <c r="X386" s="2331" t="e">
        <f>IF(三系列D!X467&gt;三系列D!W467,"＋",IF(三系列D!X467&lt;三系列D!W467,"－",""))&amp;ABS(ROUND((三系列D!X467/三系列D!W467-1)*100,1))&amp;IF((ROUND((三系列D!X467/三系列D!W467-1)*100,1)-ROUND((三系列D!X467/三系列D!W467-1)*100,0))=0,".0","")</f>
        <v>#DIV/0!</v>
      </c>
      <c r="Y386" s="2274"/>
      <c r="Z386" s="2274"/>
      <c r="AA386" s="2274"/>
      <c r="AB386" s="2274"/>
      <c r="AC386" s="2274"/>
      <c r="AD386" s="2274"/>
      <c r="AE386" s="2274"/>
      <c r="AF386" s="2274"/>
      <c r="AG386" s="2274"/>
    </row>
    <row r="387" spans="2:33" s="688" customFormat="1" ht="15" customHeight="1" x14ac:dyDescent="0.15">
      <c r="B387" s="703"/>
      <c r="C387" s="2272" t="s">
        <v>713</v>
      </c>
      <c r="D387" s="2255"/>
      <c r="E387" s="2255"/>
      <c r="F387" s="2255"/>
      <c r="G387" s="2255"/>
      <c r="H387" s="2273" t="s">
        <v>712</v>
      </c>
      <c r="I387" s="2255"/>
      <c r="J387" s="2331" t="e">
        <f>IF(三系列D!J468&gt;三系列D!I468,"＋",IF(三系列D!J468&lt;三系列D!I468,"－",""))&amp;ABS(ROUND((三系列D!J468/三系列D!I468-1)*100,1))</f>
        <v>#DIV/0!</v>
      </c>
      <c r="K387" s="2331" t="e">
        <f>IF(三系列D!K468&gt;三系列D!J468,"＋",IF(三系列D!K468&lt;三系列D!J468,"－",""))&amp;ABS(ROUND((三系列D!K468/三系列D!J468-1)*100,1))</f>
        <v>#DIV/0!</v>
      </c>
      <c r="L387" s="2331" t="e">
        <f>IF(三系列D!L468&gt;三系列D!K468,"＋",IF(三系列D!L468&lt;三系列D!K468,"－",""))&amp;ABS(ROUND((三系列D!L468/三系列D!K468-1)*100,1))</f>
        <v>#DIV/0!</v>
      </c>
      <c r="M387" s="2331" t="e">
        <f>IF(三系列D!M468&gt;三系列D!L468,"＋",IF(三系列D!M468&lt;三系列D!L468,"－",""))&amp;ABS(ROUND((三系列D!M468/三系列D!L468-1)*100,1))</f>
        <v>#DIV/0!</v>
      </c>
      <c r="N387" s="2331" t="e">
        <f>IF(三系列D!N468&gt;三系列D!M468,"＋",IF(三系列D!N468&lt;三系列D!M468,"－",""))&amp;ABS(ROUND((三系列D!N468/三系列D!M468-1)*100,1))</f>
        <v>#DIV/0!</v>
      </c>
      <c r="O387" s="2331" t="e">
        <f>IF(三系列D!O468&gt;三系列D!N468,"＋",IF(三系列D!O468&lt;三系列D!N468,"－",""))&amp;ABS(ROUND((三系列D!O468/三系列D!N468-1)*100,1))</f>
        <v>#DIV/0!</v>
      </c>
      <c r="P387" s="2331" t="e">
        <f>IF(三系列D!P468&gt;三系列D!O468,"＋",IF(三系列D!P468&lt;三系列D!O468,"－",""))&amp;ABS(ROUND((三系列D!P468/三系列D!O468-1)*100,1))</f>
        <v>#DIV/0!</v>
      </c>
      <c r="Q387" s="2331" t="e">
        <f>IF(三系列D!Q468&gt;三系列D!P468,"＋",IF(三系列D!Q468&lt;三系列D!P468,"－",""))&amp;ABS(ROUND((三系列D!Q468/三系列D!P468-1)*100,1))</f>
        <v>#DIV/0!</v>
      </c>
      <c r="R387" s="2331" t="e">
        <f>IF(三系列D!R468&gt;三系列D!Q468,"＋",IF(三系列D!R468&lt;三系列D!Q468,"－",""))&amp;ABS(ROUND((三系列D!R468/三系列D!Q468-1)*100,1))</f>
        <v>#DIV/0!</v>
      </c>
      <c r="S387" s="2331" t="e">
        <f>IF(三系列D!S468&gt;三系列D!R468,"＋",IF(三系列D!S468&lt;三系列D!R468,"－",""))&amp;ABS(ROUND((三系列D!S468/三系列D!R468-1)*100,1))</f>
        <v>#DIV/0!</v>
      </c>
      <c r="T387" s="2331" t="e">
        <f>IF(三系列D!T468&gt;三系列D!S468,"＋",IF(三系列D!T468&lt;三系列D!S468,"－",""))&amp;ABS(ROUND((三系列D!T468/三系列D!S468-1)*100,1))</f>
        <v>#DIV/0!</v>
      </c>
      <c r="U387" s="2331" t="e">
        <f>IF(三系列D!U468&gt;三系列D!T468,"＋",IF(三系列D!U468&lt;三系列D!T468,"－",""))&amp;ABS(ROUND((三系列D!U468/三系列D!T468-1)*100,1))</f>
        <v>#DIV/0!</v>
      </c>
      <c r="V387" s="2331" t="e">
        <f>IF(三系列D!V468&gt;三系列D!U468,"＋",IF(三系列D!V468&lt;三系列D!U468,"－",""))&amp;ABS(ROUND((三系列D!V468/三系列D!U468-1)*100,1))</f>
        <v>#DIV/0!</v>
      </c>
      <c r="W387" s="2331" t="e">
        <f>IF(三系列D!W468&gt;三系列D!V468,"＋",IF(三系列D!W468&lt;三系列D!V468,"－",""))&amp;ABS(ROUND((三系列D!W468/三系列D!V468-1)*100,1))</f>
        <v>#DIV/0!</v>
      </c>
      <c r="X387" s="2331" t="e">
        <f>IF(三系列D!X468&gt;三系列D!W468,"＋",IF(三系列D!X468&lt;三系列D!W468,"－",""))&amp;ABS(ROUND((三系列D!X468/三系列D!W468-1)*100,1))&amp;IF((ROUND((三系列D!X468/三系列D!W468-1)*100,1)-ROUND((三系列D!X468/三系列D!W468-1)*100,0))=0,".0","")</f>
        <v>#DIV/0!</v>
      </c>
      <c r="Y387" s="2274"/>
      <c r="Z387" s="2274"/>
      <c r="AA387" s="2274"/>
      <c r="AB387" s="2274"/>
      <c r="AC387" s="2274"/>
      <c r="AD387" s="2274"/>
      <c r="AE387" s="2274"/>
      <c r="AF387" s="2274"/>
      <c r="AG387" s="2274"/>
    </row>
    <row r="388" spans="2:33" s="688" customFormat="1" ht="15" customHeight="1" x14ac:dyDescent="0.15">
      <c r="B388" s="703"/>
      <c r="C388" s="2272" t="s">
        <v>711</v>
      </c>
      <c r="D388" s="2255"/>
      <c r="E388" s="2255"/>
      <c r="F388" s="2255"/>
      <c r="G388" s="2255"/>
      <c r="H388" s="2273" t="s">
        <v>710</v>
      </c>
      <c r="I388" s="2255"/>
      <c r="J388" s="2331" t="e">
        <f>IF(三系列D!J469&gt;三系列D!I469,"＋",IF(三系列D!J469&lt;三系列D!I469,"－",""))&amp;ABS(ROUND((三系列D!J469/三系列D!I469-1)*100,1))</f>
        <v>#DIV/0!</v>
      </c>
      <c r="K388" s="2331" t="e">
        <f>IF(三系列D!K469&gt;三系列D!J469,"＋",IF(三系列D!K469&lt;三系列D!J469,"－",""))&amp;ABS(ROUND((三系列D!K469/三系列D!J469-1)*100,1))</f>
        <v>#DIV/0!</v>
      </c>
      <c r="L388" s="2331" t="e">
        <f>IF(三系列D!L469&gt;三系列D!K469,"＋",IF(三系列D!L469&lt;三系列D!K469,"－",""))&amp;ABS(ROUND((三系列D!L469/三系列D!K469-1)*100,1))</f>
        <v>#DIV/0!</v>
      </c>
      <c r="M388" s="2331" t="e">
        <f>IF(三系列D!M469&gt;三系列D!L469,"＋",IF(三系列D!M469&lt;三系列D!L469,"－",""))&amp;ABS(ROUND((三系列D!M469/三系列D!L469-1)*100,1))</f>
        <v>#DIV/0!</v>
      </c>
      <c r="N388" s="2331" t="e">
        <f>IF(三系列D!N469&gt;三系列D!M469,"＋",IF(三系列D!N469&lt;三系列D!M469,"－",""))&amp;ABS(ROUND((三系列D!N469/三系列D!M469-1)*100,1))</f>
        <v>#DIV/0!</v>
      </c>
      <c r="O388" s="2331" t="e">
        <f>IF(三系列D!O469&gt;三系列D!N469,"＋",IF(三系列D!O469&lt;三系列D!N469,"－",""))&amp;ABS(ROUND((三系列D!O469/三系列D!N469-1)*100,1))</f>
        <v>#DIV/0!</v>
      </c>
      <c r="P388" s="2331" t="e">
        <f>IF(三系列D!P469&gt;三系列D!O469,"＋",IF(三系列D!P469&lt;三系列D!O469,"－",""))&amp;ABS(ROUND((三系列D!P469/三系列D!O469-1)*100,1))</f>
        <v>#DIV/0!</v>
      </c>
      <c r="Q388" s="2331" t="e">
        <f>IF(三系列D!Q469&gt;三系列D!P469,"＋",IF(三系列D!Q469&lt;三系列D!P469,"－",""))&amp;ABS(ROUND((三系列D!Q469/三系列D!P469-1)*100,1))</f>
        <v>#DIV/0!</v>
      </c>
      <c r="R388" s="2331" t="e">
        <f>IF(三系列D!R469&gt;三系列D!Q469,"＋",IF(三系列D!R469&lt;三系列D!Q469,"－",""))&amp;ABS(ROUND((三系列D!R469/三系列D!Q469-1)*100,1))</f>
        <v>#DIV/0!</v>
      </c>
      <c r="S388" s="2331" t="e">
        <f>IF(三系列D!S469&gt;三系列D!R469,"＋",IF(三系列D!S469&lt;三系列D!R469,"－",""))&amp;ABS(ROUND((三系列D!S469/三系列D!R469-1)*100,1))</f>
        <v>#DIV/0!</v>
      </c>
      <c r="T388" s="2331" t="e">
        <f>IF(三系列D!T469&gt;三系列D!S469,"＋",IF(三系列D!T469&lt;三系列D!S469,"－",""))&amp;ABS(ROUND((三系列D!T469/三系列D!S469-1)*100,1))</f>
        <v>#DIV/0!</v>
      </c>
      <c r="U388" s="2331" t="e">
        <f>IF(三系列D!U469&gt;三系列D!T469,"＋",IF(三系列D!U469&lt;三系列D!T469,"－",""))&amp;ABS(ROUND((三系列D!U469/三系列D!T469-1)*100,1))</f>
        <v>#DIV/0!</v>
      </c>
      <c r="V388" s="2331" t="e">
        <f>IF(三系列D!V469&gt;三系列D!U469,"＋",IF(三系列D!V469&lt;三系列D!U469,"－",""))&amp;ABS(ROUND((三系列D!V469/三系列D!U469-1)*100,1))</f>
        <v>#DIV/0!</v>
      </c>
      <c r="W388" s="2331" t="e">
        <f>IF(三系列D!W469&gt;三系列D!V469,"＋",IF(三系列D!W469&lt;三系列D!V469,"－",""))&amp;ABS(ROUND((三系列D!W469/三系列D!V469-1)*100,1))</f>
        <v>#DIV/0!</v>
      </c>
      <c r="X388" s="2331" t="e">
        <f>IF(三系列D!X469&gt;三系列D!W469,"＋",IF(三系列D!X469&lt;三系列D!W469,"－",""))&amp;ABS(ROUND((三系列D!X469/三系列D!W469-1)*100,1))&amp;IF((ROUND((三系列D!X469/三系列D!W469-1)*100,1)-ROUND((三系列D!X469/三系列D!W469-1)*100,0))=0,".0","")</f>
        <v>#DIV/0!</v>
      </c>
      <c r="Y388" s="2274"/>
      <c r="Z388" s="2274"/>
      <c r="AA388" s="2274"/>
      <c r="AB388" s="2274"/>
      <c r="AC388" s="2274"/>
      <c r="AD388" s="2274"/>
      <c r="AE388" s="2274"/>
      <c r="AF388" s="2274"/>
      <c r="AG388" s="2274"/>
    </row>
    <row r="389" spans="2:33" s="688" customFormat="1" ht="15" customHeight="1" x14ac:dyDescent="0.15">
      <c r="B389" s="703"/>
      <c r="C389" s="2272" t="s">
        <v>709</v>
      </c>
      <c r="D389" s="2255"/>
      <c r="E389" s="2255"/>
      <c r="F389" s="2255"/>
      <c r="G389" s="2255"/>
      <c r="H389" s="2273" t="s">
        <v>708</v>
      </c>
      <c r="I389" s="2255"/>
      <c r="J389" s="2331" t="e">
        <f>IF(三系列D!J470&gt;三系列D!I470,"＋",IF(三系列D!J470&lt;三系列D!I470,"－",""))&amp;ABS(ROUND((三系列D!J470/三系列D!I470-1)*100,1))</f>
        <v>#DIV/0!</v>
      </c>
      <c r="K389" s="2331" t="e">
        <f>IF(三系列D!K470&gt;三系列D!J470,"＋",IF(三系列D!K470&lt;三系列D!J470,"－",""))&amp;ABS(ROUND((三系列D!K470/三系列D!J470-1)*100,1))</f>
        <v>#DIV/0!</v>
      </c>
      <c r="L389" s="2331" t="e">
        <f>IF(三系列D!L470&gt;三系列D!K470,"＋",IF(三系列D!L470&lt;三系列D!K470,"－",""))&amp;ABS(ROUND((三系列D!L470/三系列D!K470-1)*100,1))</f>
        <v>#DIV/0!</v>
      </c>
      <c r="M389" s="2331" t="e">
        <f>IF(三系列D!M470&gt;三系列D!L470,"＋",IF(三系列D!M470&lt;三系列D!L470,"－",""))&amp;ABS(ROUND((三系列D!M470/三系列D!L470-1)*100,1))</f>
        <v>#DIV/0!</v>
      </c>
      <c r="N389" s="2331" t="e">
        <f>IF(三系列D!N470&gt;三系列D!M470,"＋",IF(三系列D!N470&lt;三系列D!M470,"－",""))&amp;ABS(ROUND((三系列D!N470/三系列D!M470-1)*100,1))</f>
        <v>#DIV/0!</v>
      </c>
      <c r="O389" s="2331" t="e">
        <f>IF(三系列D!O470&gt;三系列D!N470,"＋",IF(三系列D!O470&lt;三系列D!N470,"－",""))&amp;ABS(ROUND((三系列D!O470/三系列D!N470-1)*100,1))</f>
        <v>#DIV/0!</v>
      </c>
      <c r="P389" s="2331" t="e">
        <f>IF(三系列D!P470&gt;三系列D!O470,"＋",IF(三系列D!P470&lt;三系列D!O470,"－",""))&amp;ABS(ROUND((三系列D!P470/三系列D!O470-1)*100,1))</f>
        <v>#DIV/0!</v>
      </c>
      <c r="Q389" s="2331" t="e">
        <f>IF(三系列D!Q470&gt;三系列D!P470,"＋",IF(三系列D!Q470&lt;三系列D!P470,"－",""))&amp;ABS(ROUND((三系列D!Q470/三系列D!P470-1)*100,1))</f>
        <v>#DIV/0!</v>
      </c>
      <c r="R389" s="2331" t="e">
        <f>IF(三系列D!R470&gt;三系列D!Q470,"＋",IF(三系列D!R470&lt;三系列D!Q470,"－",""))&amp;ABS(ROUND((三系列D!R470/三系列D!Q470-1)*100,1))</f>
        <v>#DIV/0!</v>
      </c>
      <c r="S389" s="2331" t="e">
        <f>IF(三系列D!S470&gt;三系列D!R470,"＋",IF(三系列D!S470&lt;三系列D!R470,"－",""))&amp;ABS(ROUND((三系列D!S470/三系列D!R470-1)*100,1))</f>
        <v>#DIV/0!</v>
      </c>
      <c r="T389" s="2331" t="e">
        <f>IF(三系列D!T470&gt;三系列D!S470,"＋",IF(三系列D!T470&lt;三系列D!S470,"－",""))&amp;ABS(ROUND((三系列D!T470/三系列D!S470-1)*100,1))</f>
        <v>#DIV/0!</v>
      </c>
      <c r="U389" s="2331" t="e">
        <f>IF(三系列D!U470&gt;三系列D!T470,"＋",IF(三系列D!U470&lt;三系列D!T470,"－",""))&amp;ABS(ROUND((三系列D!U470/三系列D!T470-1)*100,1))</f>
        <v>#DIV/0!</v>
      </c>
      <c r="V389" s="2331" t="e">
        <f>IF(三系列D!V470&gt;三系列D!U470,"＋",IF(三系列D!V470&lt;三系列D!U470,"－",""))&amp;ABS(ROUND((三系列D!V470/三系列D!U470-1)*100,1))</f>
        <v>#DIV/0!</v>
      </c>
      <c r="W389" s="2331" t="e">
        <f>IF(三系列D!W470&gt;三系列D!V470,"＋",IF(三系列D!W470&lt;三系列D!V470,"－",""))&amp;ABS(ROUND((三系列D!W470/三系列D!V470-1)*100,1))</f>
        <v>#DIV/0!</v>
      </c>
      <c r="X389" s="2331" t="e">
        <f>IF(三系列D!X470&gt;三系列D!W470,"＋",IF(三系列D!X470&lt;三系列D!W470,"－",""))&amp;ABS(ROUND((三系列D!X470/三系列D!W470-1)*100,1))&amp;IF((ROUND((三系列D!X470/三系列D!W470-1)*100,1)-ROUND((三系列D!X470/三系列D!W470-1)*100,0))=0,".0","")</f>
        <v>#DIV/0!</v>
      </c>
      <c r="Y389" s="2274"/>
      <c r="Z389" s="2274"/>
      <c r="AA389" s="2274"/>
      <c r="AB389" s="2274"/>
      <c r="AC389" s="2274"/>
      <c r="AD389" s="2274"/>
      <c r="AE389" s="2274"/>
      <c r="AF389" s="2274"/>
      <c r="AG389" s="2274"/>
    </row>
    <row r="390" spans="2:33" s="688" customFormat="1" ht="15" customHeight="1" x14ac:dyDescent="0.15">
      <c r="B390" s="703"/>
      <c r="C390" s="2272" t="s">
        <v>707</v>
      </c>
      <c r="D390" s="2255"/>
      <c r="E390" s="2255"/>
      <c r="F390" s="2255"/>
      <c r="G390" s="2255"/>
      <c r="H390" s="2273" t="s">
        <v>706</v>
      </c>
      <c r="I390" s="2255"/>
      <c r="J390" s="2331" t="e">
        <f>IF(三系列D!J471&gt;三系列D!I471,"＋",IF(三系列D!J471&lt;三系列D!I471,"－",""))&amp;ABS(ROUND((三系列D!J471/三系列D!I471-1)*100,1))</f>
        <v>#DIV/0!</v>
      </c>
      <c r="K390" s="2331" t="e">
        <f>IF(三系列D!K471&gt;三系列D!J471,"＋",IF(三系列D!K471&lt;三系列D!J471,"－",""))&amp;ABS(ROUND((三系列D!K471/三系列D!J471-1)*100,1))</f>
        <v>#DIV/0!</v>
      </c>
      <c r="L390" s="2331" t="e">
        <f>IF(三系列D!L471&gt;三系列D!K471,"＋",IF(三系列D!L471&lt;三系列D!K471,"－",""))&amp;ABS(ROUND((三系列D!L471/三系列D!K471-1)*100,1))</f>
        <v>#DIV/0!</v>
      </c>
      <c r="M390" s="2331" t="e">
        <f>IF(三系列D!M471&gt;三系列D!L471,"＋",IF(三系列D!M471&lt;三系列D!L471,"－",""))&amp;ABS(ROUND((三系列D!M471/三系列D!L471-1)*100,1))</f>
        <v>#DIV/0!</v>
      </c>
      <c r="N390" s="2331" t="e">
        <f>IF(三系列D!N471&gt;三系列D!M471,"＋",IF(三系列D!N471&lt;三系列D!M471,"－",""))&amp;ABS(ROUND((三系列D!N471/三系列D!M471-1)*100,1))</f>
        <v>#DIV/0!</v>
      </c>
      <c r="O390" s="2331" t="e">
        <f>IF(三系列D!O471&gt;三系列D!N471,"＋",IF(三系列D!O471&lt;三系列D!N471,"－",""))&amp;ABS(ROUND((三系列D!O471/三系列D!N471-1)*100,1))</f>
        <v>#DIV/0!</v>
      </c>
      <c r="P390" s="2331" t="e">
        <f>IF(三系列D!P471&gt;三系列D!O471,"＋",IF(三系列D!P471&lt;三系列D!O471,"－",""))&amp;ABS(ROUND((三系列D!P471/三系列D!O471-1)*100,1))</f>
        <v>#DIV/0!</v>
      </c>
      <c r="Q390" s="2331" t="e">
        <f>IF(三系列D!Q471&gt;三系列D!P471,"＋",IF(三系列D!Q471&lt;三系列D!P471,"－",""))&amp;ABS(ROUND((三系列D!Q471/三系列D!P471-1)*100,1))</f>
        <v>#DIV/0!</v>
      </c>
      <c r="R390" s="2331" t="e">
        <f>IF(三系列D!R471&gt;三系列D!Q471,"＋",IF(三系列D!R471&lt;三系列D!Q471,"－",""))&amp;ABS(ROUND((三系列D!R471/三系列D!Q471-1)*100,1))</f>
        <v>#DIV/0!</v>
      </c>
      <c r="S390" s="2331" t="e">
        <f>IF(三系列D!S471&gt;三系列D!R471,"＋",IF(三系列D!S471&lt;三系列D!R471,"－",""))&amp;ABS(ROUND((三系列D!S471/三系列D!R471-1)*100,1))</f>
        <v>#DIV/0!</v>
      </c>
      <c r="T390" s="2331" t="e">
        <f>IF(三系列D!T471&gt;三系列D!S471,"＋",IF(三系列D!T471&lt;三系列D!S471,"－",""))&amp;ABS(ROUND((三系列D!T471/三系列D!S471-1)*100,1))</f>
        <v>#DIV/0!</v>
      </c>
      <c r="U390" s="2331" t="e">
        <f>IF(三系列D!U471&gt;三系列D!T471,"＋",IF(三系列D!U471&lt;三系列D!T471,"－",""))&amp;ABS(ROUND((三系列D!U471/三系列D!T471-1)*100,1))</f>
        <v>#DIV/0!</v>
      </c>
      <c r="V390" s="2331" t="e">
        <f>IF(三系列D!V471&gt;三系列D!U471,"＋",IF(三系列D!V471&lt;三系列D!U471,"－",""))&amp;ABS(ROUND((三系列D!V471/三系列D!U471-1)*100,1))</f>
        <v>#DIV/0!</v>
      </c>
      <c r="W390" s="2331" t="e">
        <f>IF(三系列D!W471&gt;三系列D!V471,"＋",IF(三系列D!W471&lt;三系列D!V471,"－",""))&amp;ABS(ROUND((三系列D!W471/三系列D!V471-1)*100,1))</f>
        <v>#DIV/0!</v>
      </c>
      <c r="X390" s="2331" t="e">
        <f>IF(三系列D!X471&gt;三系列D!W471,"＋",IF(三系列D!X471&lt;三系列D!W471,"－",""))&amp;ABS(ROUND((三系列D!X471/三系列D!W471-1)*100,1))&amp;IF((ROUND((三系列D!X471/三系列D!W471-1)*100,1)-ROUND((三系列D!X471/三系列D!W471-1)*100,0))=0,".0","")</f>
        <v>#DIV/0!</v>
      </c>
      <c r="Y390" s="2274"/>
      <c r="Z390" s="2274"/>
      <c r="AA390" s="2274"/>
      <c r="AB390" s="2274"/>
      <c r="AC390" s="2274"/>
      <c r="AD390" s="2274"/>
      <c r="AE390" s="2274"/>
      <c r="AF390" s="2274"/>
      <c r="AG390" s="2274"/>
    </row>
    <row r="391" spans="2:33" s="688" customFormat="1" ht="15" customHeight="1" x14ac:dyDescent="0.15">
      <c r="B391" s="703"/>
      <c r="C391" s="2272" t="s">
        <v>705</v>
      </c>
      <c r="D391" s="2255"/>
      <c r="E391" s="2255"/>
      <c r="F391" s="2255"/>
      <c r="G391" s="2255"/>
      <c r="H391" s="2273" t="s">
        <v>704</v>
      </c>
      <c r="I391" s="2255"/>
      <c r="J391" s="2331" t="e">
        <f>IF(三系列D!J472&gt;三系列D!I472,"＋",IF(三系列D!J472&lt;三系列D!I472,"－",""))&amp;ABS(ROUND((三系列D!J472/三系列D!I472-1)*100,1))</f>
        <v>#DIV/0!</v>
      </c>
      <c r="K391" s="2331" t="e">
        <f>IF(三系列D!K472&gt;三系列D!J472,"＋",IF(三系列D!K472&lt;三系列D!J472,"－",""))&amp;ABS(ROUND((三系列D!K472/三系列D!J472-1)*100,1))</f>
        <v>#DIV/0!</v>
      </c>
      <c r="L391" s="2331" t="e">
        <f>IF(三系列D!L472&gt;三系列D!K472,"＋",IF(三系列D!L472&lt;三系列D!K472,"－",""))&amp;ABS(ROUND((三系列D!L472/三系列D!K472-1)*100,1))</f>
        <v>#DIV/0!</v>
      </c>
      <c r="M391" s="2331" t="e">
        <f>IF(三系列D!M472&gt;三系列D!L472,"＋",IF(三系列D!M472&lt;三系列D!L472,"－",""))&amp;ABS(ROUND((三系列D!M472/三系列D!L472-1)*100,1))</f>
        <v>#DIV/0!</v>
      </c>
      <c r="N391" s="2331" t="e">
        <f>IF(三系列D!N472&gt;三系列D!M472,"＋",IF(三系列D!N472&lt;三系列D!M472,"－",""))&amp;ABS(ROUND((三系列D!N472/三系列D!M472-1)*100,1))</f>
        <v>#DIV/0!</v>
      </c>
      <c r="O391" s="2331" t="e">
        <f>IF(三系列D!O472&gt;三系列D!N472,"＋",IF(三系列D!O472&lt;三系列D!N472,"－",""))&amp;ABS(ROUND((三系列D!O472/三系列D!N472-1)*100,1))</f>
        <v>#DIV/0!</v>
      </c>
      <c r="P391" s="2331" t="e">
        <f>IF(三系列D!P472&gt;三系列D!O472,"＋",IF(三系列D!P472&lt;三系列D!O472,"－",""))&amp;ABS(ROUND((三系列D!P472/三系列D!O472-1)*100,1))</f>
        <v>#DIV/0!</v>
      </c>
      <c r="Q391" s="2331" t="e">
        <f>IF(三系列D!Q472&gt;三系列D!P472,"＋",IF(三系列D!Q472&lt;三系列D!P472,"－",""))&amp;ABS(ROUND((三系列D!Q472/三系列D!P472-1)*100,1))</f>
        <v>#DIV/0!</v>
      </c>
      <c r="R391" s="2331" t="e">
        <f>IF(三系列D!R472&gt;三系列D!Q472,"＋",IF(三系列D!R472&lt;三系列D!Q472,"－",""))&amp;ABS(ROUND((三系列D!R472/三系列D!Q472-1)*100,1))</f>
        <v>#DIV/0!</v>
      </c>
      <c r="S391" s="2331" t="e">
        <f>IF(三系列D!S472&gt;三系列D!R472,"＋",IF(三系列D!S472&lt;三系列D!R472,"－",""))&amp;ABS(ROUND((三系列D!S472/三系列D!R472-1)*100,1))</f>
        <v>#DIV/0!</v>
      </c>
      <c r="T391" s="2331" t="e">
        <f>IF(三系列D!T472&gt;三系列D!S472,"＋",IF(三系列D!T472&lt;三系列D!S472,"－",""))&amp;ABS(ROUND((三系列D!T472/三系列D!S472-1)*100,1))</f>
        <v>#DIV/0!</v>
      </c>
      <c r="U391" s="2331" t="e">
        <f>IF(三系列D!U472&gt;三系列D!T472,"＋",IF(三系列D!U472&lt;三系列D!T472,"－",""))&amp;ABS(ROUND((三系列D!U472/三系列D!T472-1)*100,1))</f>
        <v>#DIV/0!</v>
      </c>
      <c r="V391" s="2331" t="e">
        <f>IF(三系列D!V472&gt;三系列D!U472,"＋",IF(三系列D!V472&lt;三系列D!U472,"－",""))&amp;ABS(ROUND((三系列D!V472/三系列D!U472-1)*100,1))</f>
        <v>#DIV/0!</v>
      </c>
      <c r="W391" s="2331" t="e">
        <f>IF(三系列D!W472&gt;三系列D!V472,"＋",IF(三系列D!W472&lt;三系列D!V472,"－",""))&amp;ABS(ROUND((三系列D!W472/三系列D!V472-1)*100,1))</f>
        <v>#DIV/0!</v>
      </c>
      <c r="X391" s="2331" t="e">
        <f>IF(三系列D!X472&gt;三系列D!W472,"＋",IF(三系列D!X472&lt;三系列D!W472,"－",""))&amp;ABS(ROUND((三系列D!X472/三系列D!W472-1)*100,1))&amp;IF((ROUND((三系列D!X472/三系列D!W472-1)*100,1)-ROUND((三系列D!X472/三系列D!W472-1)*100,0))=0,".0","")</f>
        <v>#DIV/0!</v>
      </c>
      <c r="Y391" s="2274"/>
      <c r="Z391" s="2274"/>
      <c r="AA391" s="2274"/>
      <c r="AB391" s="2274"/>
      <c r="AC391" s="2274"/>
      <c r="AD391" s="2274"/>
      <c r="AE391" s="2274"/>
      <c r="AF391" s="2274"/>
      <c r="AG391" s="2274"/>
    </row>
    <row r="392" spans="2:33" s="688" customFormat="1" ht="15" customHeight="1" x14ac:dyDescent="0.15">
      <c r="B392" s="703"/>
      <c r="C392" s="2272" t="s">
        <v>703</v>
      </c>
      <c r="D392" s="2255"/>
      <c r="E392" s="2255"/>
      <c r="F392" s="2255"/>
      <c r="G392" s="2255"/>
      <c r="H392" s="2273" t="s">
        <v>702</v>
      </c>
      <c r="I392" s="2255"/>
      <c r="J392" s="2331" t="e">
        <f>IF(三系列D!J473&gt;三系列D!I473,"＋",IF(三系列D!J473&lt;三系列D!I473,"－",""))&amp;ABS(ROUND((三系列D!J473/三系列D!I473-1)*100,1))</f>
        <v>#DIV/0!</v>
      </c>
      <c r="K392" s="2331" t="e">
        <f>IF(三系列D!K473&gt;三系列D!J473,"＋",IF(三系列D!K473&lt;三系列D!J473,"－",""))&amp;ABS(ROUND((三系列D!K473/三系列D!J473-1)*100,1))</f>
        <v>#DIV/0!</v>
      </c>
      <c r="L392" s="2331" t="e">
        <f>IF(三系列D!L473&gt;三系列D!K473,"＋",IF(三系列D!L473&lt;三系列D!K473,"－",""))&amp;ABS(ROUND((三系列D!L473/三系列D!K473-1)*100,1))</f>
        <v>#DIV/0!</v>
      </c>
      <c r="M392" s="2331" t="e">
        <f>IF(三系列D!M473&gt;三系列D!L473,"＋",IF(三系列D!M473&lt;三系列D!L473,"－",""))&amp;ABS(ROUND((三系列D!M473/三系列D!L473-1)*100,1))</f>
        <v>#DIV/0!</v>
      </c>
      <c r="N392" s="2331" t="e">
        <f>IF(三系列D!N473&gt;三系列D!M473,"＋",IF(三系列D!N473&lt;三系列D!M473,"－",""))&amp;ABS(ROUND((三系列D!N473/三系列D!M473-1)*100,1))</f>
        <v>#DIV/0!</v>
      </c>
      <c r="O392" s="2331" t="e">
        <f>IF(三系列D!O473&gt;三系列D!N473,"＋",IF(三系列D!O473&lt;三系列D!N473,"－",""))&amp;ABS(ROUND((三系列D!O473/三系列D!N473-1)*100,1))</f>
        <v>#DIV/0!</v>
      </c>
      <c r="P392" s="2331" t="e">
        <f>IF(三系列D!P473&gt;三系列D!O473,"＋",IF(三系列D!P473&lt;三系列D!O473,"－",""))&amp;ABS(ROUND((三系列D!P473/三系列D!O473-1)*100,1))</f>
        <v>#DIV/0!</v>
      </c>
      <c r="Q392" s="2331" t="e">
        <f>IF(三系列D!Q473&gt;三系列D!P473,"＋",IF(三系列D!Q473&lt;三系列D!P473,"－",""))&amp;ABS(ROUND((三系列D!Q473/三系列D!P473-1)*100,1))</f>
        <v>#DIV/0!</v>
      </c>
      <c r="R392" s="2331" t="e">
        <f>IF(三系列D!R473&gt;三系列D!Q473,"＋",IF(三系列D!R473&lt;三系列D!Q473,"－",""))&amp;ABS(ROUND((三系列D!R473/三系列D!Q473-1)*100,1))</f>
        <v>#DIV/0!</v>
      </c>
      <c r="S392" s="2331" t="e">
        <f>IF(三系列D!S473&gt;三系列D!R473,"＋",IF(三系列D!S473&lt;三系列D!R473,"－",""))&amp;ABS(ROUND((三系列D!S473/三系列D!R473-1)*100,1))</f>
        <v>#DIV/0!</v>
      </c>
      <c r="T392" s="2331" t="e">
        <f>IF(三系列D!T473&gt;三系列D!S473,"＋",IF(三系列D!T473&lt;三系列D!S473,"－",""))&amp;ABS(ROUND((三系列D!T473/三系列D!S473-1)*100,1))</f>
        <v>#DIV/0!</v>
      </c>
      <c r="U392" s="2331" t="e">
        <f>IF(三系列D!U473&gt;三系列D!T473,"＋",IF(三系列D!U473&lt;三系列D!T473,"－",""))&amp;ABS(ROUND((三系列D!U473/三系列D!T473-1)*100,1))</f>
        <v>#DIV/0!</v>
      </c>
      <c r="V392" s="2331" t="e">
        <f>IF(三系列D!V473&gt;三系列D!U473,"＋",IF(三系列D!V473&lt;三系列D!U473,"－",""))&amp;ABS(ROUND((三系列D!V473/三系列D!U473-1)*100,1))</f>
        <v>#DIV/0!</v>
      </c>
      <c r="W392" s="2331" t="e">
        <f>IF(三系列D!W473&gt;三系列D!V473,"＋",IF(三系列D!W473&lt;三系列D!V473,"－",""))&amp;ABS(ROUND((三系列D!W473/三系列D!V473-1)*100,1))</f>
        <v>#DIV/0!</v>
      </c>
      <c r="X392" s="2331" t="e">
        <f>IF(三系列D!X473&gt;三系列D!W473,"＋",IF(三系列D!X473&lt;三系列D!W473,"－",""))&amp;ABS(ROUND((三系列D!X473/三系列D!W473-1)*100,1))&amp;IF((ROUND((三系列D!X473/三系列D!W473-1)*100,1)-ROUND((三系列D!X473/三系列D!W473-1)*100,0))=0,".0","")</f>
        <v>#DIV/0!</v>
      </c>
      <c r="Y392" s="2274"/>
      <c r="Z392" s="2274"/>
      <c r="AA392" s="2274"/>
      <c r="AB392" s="2274"/>
      <c r="AC392" s="2274"/>
      <c r="AD392" s="2274"/>
      <c r="AE392" s="2274"/>
      <c r="AF392" s="2274"/>
      <c r="AG392" s="2274"/>
    </row>
    <row r="393" spans="2:33" s="688" customFormat="1" ht="15" customHeight="1" x14ac:dyDescent="0.15">
      <c r="B393" s="703"/>
      <c r="C393" s="2272" t="s">
        <v>701</v>
      </c>
      <c r="D393" s="2255"/>
      <c r="E393" s="2255"/>
      <c r="F393" s="2255"/>
      <c r="G393" s="2255"/>
      <c r="H393" s="2273" t="s">
        <v>1527</v>
      </c>
      <c r="I393" s="2255"/>
      <c r="J393" s="2331" t="e">
        <f>IF(三系列D!J474&gt;三系列D!I474,"＋",IF(三系列D!J474&lt;三系列D!I474,"－",""))&amp;ABS(ROUND((三系列D!J474/三系列D!I474-1)*100,1))</f>
        <v>#DIV/0!</v>
      </c>
      <c r="K393" s="2331" t="e">
        <f>IF(三系列D!K474&gt;三系列D!J474,"＋",IF(三系列D!K474&lt;三系列D!J474,"－",""))&amp;ABS(ROUND((三系列D!K474/三系列D!J474-1)*100,1))</f>
        <v>#DIV/0!</v>
      </c>
      <c r="L393" s="2331" t="e">
        <f>IF(三系列D!L474&gt;三系列D!K474,"＋",IF(三系列D!L474&lt;三系列D!K474,"－",""))&amp;ABS(ROUND((三系列D!L474/三系列D!K474-1)*100,1))</f>
        <v>#DIV/0!</v>
      </c>
      <c r="M393" s="2331" t="e">
        <f>IF(三系列D!M474&gt;三系列D!L474,"＋",IF(三系列D!M474&lt;三系列D!L474,"－",""))&amp;ABS(ROUND((三系列D!M474/三系列D!L474-1)*100,1))</f>
        <v>#DIV/0!</v>
      </c>
      <c r="N393" s="2331" t="e">
        <f>IF(三系列D!N474&gt;三系列D!M474,"＋",IF(三系列D!N474&lt;三系列D!M474,"－",""))&amp;ABS(ROUND((三系列D!N474/三系列D!M474-1)*100,1))</f>
        <v>#DIV/0!</v>
      </c>
      <c r="O393" s="2331" t="e">
        <f>IF(三系列D!O474&gt;三系列D!N474,"＋",IF(三系列D!O474&lt;三系列D!N474,"－",""))&amp;ABS(ROUND((三系列D!O474/三系列D!N474-1)*100,1))</f>
        <v>#DIV/0!</v>
      </c>
      <c r="P393" s="2331" t="e">
        <f>IF(三系列D!P474&gt;三系列D!O474,"＋",IF(三系列D!P474&lt;三系列D!O474,"－",""))&amp;ABS(ROUND((三系列D!P474/三系列D!O474-1)*100,1))</f>
        <v>#DIV/0!</v>
      </c>
      <c r="Q393" s="2331" t="e">
        <f>IF(三系列D!Q474&gt;三系列D!P474,"＋",IF(三系列D!Q474&lt;三系列D!P474,"－",""))&amp;ABS(ROUND((三系列D!Q474/三系列D!P474-1)*100,1))</f>
        <v>#DIV/0!</v>
      </c>
      <c r="R393" s="2331" t="e">
        <f>IF(三系列D!R474&gt;三系列D!Q474,"＋",IF(三系列D!R474&lt;三系列D!Q474,"－",""))&amp;ABS(ROUND((三系列D!R474/三系列D!Q474-1)*100,1))</f>
        <v>#DIV/0!</v>
      </c>
      <c r="S393" s="2331" t="e">
        <f>IF(三系列D!S474&gt;三系列D!R474,"＋",IF(三系列D!S474&lt;三系列D!R474,"－",""))&amp;ABS(ROUND((三系列D!S474/三系列D!R474-1)*100,1))</f>
        <v>#DIV/0!</v>
      </c>
      <c r="T393" s="2331" t="e">
        <f>IF(三系列D!T474&gt;三系列D!S474,"＋",IF(三系列D!T474&lt;三系列D!S474,"－",""))&amp;ABS(ROUND((三系列D!T474/三系列D!S474-1)*100,1))</f>
        <v>#DIV/0!</v>
      </c>
      <c r="U393" s="2331" t="e">
        <f>IF(三系列D!U474&gt;三系列D!T474,"＋",IF(三系列D!U474&lt;三系列D!T474,"－",""))&amp;ABS(ROUND((三系列D!U474/三系列D!T474-1)*100,1))</f>
        <v>#DIV/0!</v>
      </c>
      <c r="V393" s="2331" t="e">
        <f>IF(三系列D!V474&gt;三系列D!U474,"＋",IF(三系列D!V474&lt;三系列D!U474,"－",""))&amp;ABS(ROUND((三系列D!V474/三系列D!U474-1)*100,1))</f>
        <v>#DIV/0!</v>
      </c>
      <c r="W393" s="2331" t="e">
        <f>IF(三系列D!W474&gt;三系列D!V474,"＋",IF(三系列D!W474&lt;三系列D!V474,"－",""))&amp;ABS(ROUND((三系列D!W474/三系列D!V474-1)*100,1))</f>
        <v>#DIV/0!</v>
      </c>
      <c r="X393" s="2331" t="e">
        <f>IF(三系列D!X474&gt;三系列D!W474,"＋",IF(三系列D!X474&lt;三系列D!W474,"－",""))&amp;ABS(ROUND((三系列D!X474/三系列D!W474-1)*100,1))&amp;IF((ROUND((三系列D!X474/三系列D!W474-1)*100,1)-ROUND((三系列D!X474/三系列D!W474-1)*100,0))=0,".0","")</f>
        <v>#DIV/0!</v>
      </c>
      <c r="Y393" s="2274"/>
      <c r="Z393" s="2274"/>
      <c r="AA393" s="2274"/>
      <c r="AB393" s="2274"/>
      <c r="AC393" s="2274"/>
      <c r="AD393" s="2274"/>
      <c r="AE393" s="2274"/>
      <c r="AF393" s="2274"/>
      <c r="AG393" s="2274"/>
    </row>
    <row r="394" spans="2:33" s="688" customFormat="1" ht="15" customHeight="1" x14ac:dyDescent="0.15">
      <c r="B394" s="703"/>
      <c r="C394" s="2277" t="s">
        <v>961</v>
      </c>
      <c r="D394" s="2255"/>
      <c r="E394" s="2255"/>
      <c r="F394" s="2255"/>
      <c r="G394" s="2255"/>
      <c r="H394" s="2273" t="s">
        <v>1526</v>
      </c>
      <c r="I394" s="2255"/>
      <c r="J394" s="2331" t="e">
        <f>IF(三系列D!J475&gt;三系列D!I475,"＋",IF(三系列D!J475&lt;三系列D!I475,"－",""))&amp;ABS(ROUND((三系列D!J475/三系列D!I475-1)*100,1))</f>
        <v>#DIV/0!</v>
      </c>
      <c r="K394" s="2331" t="e">
        <f>IF(三系列D!K475&gt;三系列D!J475,"＋",IF(三系列D!K475&lt;三系列D!J475,"－",""))&amp;ABS(ROUND((三系列D!K475/三系列D!J475-1)*100,1))</f>
        <v>#DIV/0!</v>
      </c>
      <c r="L394" s="2331" t="e">
        <f>IF(三系列D!L475&gt;三系列D!K475,"＋",IF(三系列D!L475&lt;三系列D!K475,"－",""))&amp;ABS(ROUND((三系列D!L475/三系列D!K475-1)*100,1))</f>
        <v>#DIV/0!</v>
      </c>
      <c r="M394" s="2331" t="e">
        <f>IF(三系列D!M475&gt;三系列D!L475,"＋",IF(三系列D!M475&lt;三系列D!L475,"－",""))&amp;ABS(ROUND((三系列D!M475/三系列D!L475-1)*100,1))</f>
        <v>#DIV/0!</v>
      </c>
      <c r="N394" s="2331" t="e">
        <f>IF(三系列D!N475&gt;三系列D!M475,"＋",IF(三系列D!N475&lt;三系列D!M475,"－",""))&amp;ABS(ROUND((三系列D!N475/三系列D!M475-1)*100,1))</f>
        <v>#DIV/0!</v>
      </c>
      <c r="O394" s="2331" t="e">
        <f>IF(三系列D!O475&gt;三系列D!N475,"＋",IF(三系列D!O475&lt;三系列D!N475,"－",""))&amp;ABS(ROUND((三系列D!O475/三系列D!N475-1)*100,1))</f>
        <v>#DIV/0!</v>
      </c>
      <c r="P394" s="2331" t="e">
        <f>IF(三系列D!P475&gt;三系列D!O475,"＋",IF(三系列D!P475&lt;三系列D!O475,"－",""))&amp;ABS(ROUND((三系列D!P475/三系列D!O475-1)*100,1))</f>
        <v>#DIV/0!</v>
      </c>
      <c r="Q394" s="2331" t="e">
        <f>IF(三系列D!Q475&gt;三系列D!P475,"＋",IF(三系列D!Q475&lt;三系列D!P475,"－",""))&amp;ABS(ROUND((三系列D!Q475/三系列D!P475-1)*100,1))</f>
        <v>#DIV/0!</v>
      </c>
      <c r="R394" s="2331" t="e">
        <f>IF(三系列D!R475&gt;三系列D!Q475,"＋",IF(三系列D!R475&lt;三系列D!Q475,"－",""))&amp;ABS(ROUND((三系列D!R475/三系列D!Q475-1)*100,1))</f>
        <v>#DIV/0!</v>
      </c>
      <c r="S394" s="2331" t="e">
        <f>IF(三系列D!S475&gt;三系列D!R475,"＋",IF(三系列D!S475&lt;三系列D!R475,"－",""))&amp;ABS(ROUND((三系列D!S475/三系列D!R475-1)*100,1))</f>
        <v>#DIV/0!</v>
      </c>
      <c r="T394" s="2331" t="e">
        <f>IF(三系列D!T475&gt;三系列D!S475,"＋",IF(三系列D!T475&lt;三系列D!S475,"－",""))&amp;ABS(ROUND((三系列D!T475/三系列D!S475-1)*100,1))</f>
        <v>#DIV/0!</v>
      </c>
      <c r="U394" s="2331" t="e">
        <f>IF(三系列D!U475&gt;三系列D!T475,"＋",IF(三系列D!U475&lt;三系列D!T475,"－",""))&amp;ABS(ROUND((三系列D!U475/三系列D!T475-1)*100,1))</f>
        <v>#DIV/0!</v>
      </c>
      <c r="V394" s="2331" t="e">
        <f>IF(三系列D!V475&gt;三系列D!U475,"＋",IF(三系列D!V475&lt;三系列D!U475,"－",""))&amp;ABS(ROUND((三系列D!V475/三系列D!U475-1)*100,1))</f>
        <v>#DIV/0!</v>
      </c>
      <c r="W394" s="2331" t="e">
        <f>IF(三系列D!W475&gt;三系列D!V475,"＋",IF(三系列D!W475&lt;三系列D!V475,"－",""))&amp;ABS(ROUND((三系列D!W475/三系列D!V475-1)*100,1))</f>
        <v>#DIV/0!</v>
      </c>
      <c r="X394" s="2331" t="e">
        <f>IF(三系列D!X475&gt;三系列D!W475,"＋",IF(三系列D!X475&lt;三系列D!W475,"－",""))&amp;ABS(ROUND((三系列D!X475/三系列D!W475-1)*100,1))&amp;IF((ROUND((三系列D!X475/三系列D!W475-1)*100,1)-ROUND((三系列D!X475/三系列D!W475-1)*100,0))=0,".0","")</f>
        <v>#DIV/0!</v>
      </c>
      <c r="Y394" s="2274"/>
      <c r="Z394" s="2274"/>
      <c r="AA394" s="2274"/>
      <c r="AB394" s="2274"/>
      <c r="AC394" s="2274"/>
      <c r="AD394" s="2274"/>
      <c r="AE394" s="2274"/>
      <c r="AF394" s="2274"/>
      <c r="AG394" s="2274"/>
    </row>
    <row r="395" spans="2:33" s="688" customFormat="1" ht="15" customHeight="1" x14ac:dyDescent="0.15">
      <c r="B395" s="703"/>
      <c r="C395" s="2277" t="s">
        <v>962</v>
      </c>
      <c r="D395" s="2255"/>
      <c r="E395" s="2255"/>
      <c r="F395" s="2255"/>
      <c r="G395" s="2255"/>
      <c r="H395" s="2273" t="s">
        <v>1525</v>
      </c>
      <c r="I395" s="2255"/>
      <c r="J395" s="2331" t="e">
        <f>IF(三系列D!J476&gt;三系列D!I476,"＋",IF(三系列D!J476&lt;三系列D!I476,"－",""))&amp;ABS(ROUND((三系列D!J476/三系列D!I476-1)*100,1))</f>
        <v>#DIV/0!</v>
      </c>
      <c r="K395" s="2331" t="e">
        <f>IF(三系列D!K476&gt;三系列D!J476,"＋",IF(三系列D!K476&lt;三系列D!J476,"－",""))&amp;ABS(ROUND((三系列D!K476/三系列D!J476-1)*100,1))</f>
        <v>#DIV/0!</v>
      </c>
      <c r="L395" s="2331" t="e">
        <f>IF(三系列D!L476&gt;三系列D!K476,"＋",IF(三系列D!L476&lt;三系列D!K476,"－",""))&amp;ABS(ROUND((三系列D!L476/三系列D!K476-1)*100,1))</f>
        <v>#DIV/0!</v>
      </c>
      <c r="M395" s="2331" t="e">
        <f>IF(三系列D!M476&gt;三系列D!L476,"＋",IF(三系列D!M476&lt;三系列D!L476,"－",""))&amp;ABS(ROUND((三系列D!M476/三系列D!L476-1)*100,1))</f>
        <v>#DIV/0!</v>
      </c>
      <c r="N395" s="2331" t="e">
        <f>IF(三系列D!N476&gt;三系列D!M476,"＋",IF(三系列D!N476&lt;三系列D!M476,"－",""))&amp;ABS(ROUND((三系列D!N476/三系列D!M476-1)*100,1))</f>
        <v>#DIV/0!</v>
      </c>
      <c r="O395" s="2331" t="e">
        <f>IF(三系列D!O476&gt;三系列D!N476,"＋",IF(三系列D!O476&lt;三系列D!N476,"－",""))&amp;ABS(ROUND((三系列D!O476/三系列D!N476-1)*100,1))</f>
        <v>#DIV/0!</v>
      </c>
      <c r="P395" s="2331" t="e">
        <f>IF(三系列D!P476&gt;三系列D!O476,"＋",IF(三系列D!P476&lt;三系列D!O476,"－",""))&amp;ABS(ROUND((三系列D!P476/三系列D!O476-1)*100,1))</f>
        <v>#DIV/0!</v>
      </c>
      <c r="Q395" s="2331" t="e">
        <f>IF(三系列D!Q476&gt;三系列D!P476,"＋",IF(三系列D!Q476&lt;三系列D!P476,"－",""))&amp;ABS(ROUND((三系列D!Q476/三系列D!P476-1)*100,1))</f>
        <v>#DIV/0!</v>
      </c>
      <c r="R395" s="2331" t="e">
        <f>IF(三系列D!R476&gt;三系列D!Q476,"＋",IF(三系列D!R476&lt;三系列D!Q476,"－",""))&amp;ABS(ROUND((三系列D!R476/三系列D!Q476-1)*100,1))</f>
        <v>#DIV/0!</v>
      </c>
      <c r="S395" s="2331" t="e">
        <f>IF(三系列D!S476&gt;三系列D!R476,"＋",IF(三系列D!S476&lt;三系列D!R476,"－",""))&amp;ABS(ROUND((三系列D!S476/三系列D!R476-1)*100,1))</f>
        <v>#DIV/0!</v>
      </c>
      <c r="T395" s="2331" t="e">
        <f>IF(三系列D!T476&gt;三系列D!S476,"＋",IF(三系列D!T476&lt;三系列D!S476,"－",""))&amp;ABS(ROUND((三系列D!T476/三系列D!S476-1)*100,1))</f>
        <v>#DIV/0!</v>
      </c>
      <c r="U395" s="2331" t="e">
        <f>IF(三系列D!U476&gt;三系列D!T476,"＋",IF(三系列D!U476&lt;三系列D!T476,"－",""))&amp;ABS(ROUND((三系列D!U476/三系列D!T476-1)*100,1))</f>
        <v>#DIV/0!</v>
      </c>
      <c r="V395" s="2331" t="e">
        <f>IF(三系列D!V476&gt;三系列D!U476,"＋",IF(三系列D!V476&lt;三系列D!U476,"－",""))&amp;ABS(ROUND((三系列D!V476/三系列D!U476-1)*100,1))</f>
        <v>#DIV/0!</v>
      </c>
      <c r="W395" s="2331" t="e">
        <f>IF(三系列D!W476&gt;三系列D!V476,"＋",IF(三系列D!W476&lt;三系列D!V476,"－",""))&amp;ABS(ROUND((三系列D!W476/三系列D!V476-1)*100,1))</f>
        <v>#DIV/0!</v>
      </c>
      <c r="X395" s="2331" t="e">
        <f>IF(三系列D!X476&gt;三系列D!W476,"＋",IF(三系列D!X476&lt;三系列D!W476,"－",""))&amp;ABS(ROUND((三系列D!X476/三系列D!W476-1)*100,1))&amp;IF((ROUND((三系列D!X476/三系列D!W476-1)*100,1)-ROUND((三系列D!X476/三系列D!W476-1)*100,0))=0,".0","")</f>
        <v>#DIV/0!</v>
      </c>
      <c r="Y395" s="2274"/>
      <c r="Z395" s="2274"/>
      <c r="AA395" s="2274"/>
      <c r="AB395" s="2274"/>
      <c r="AC395" s="2274"/>
      <c r="AD395" s="2274"/>
      <c r="AE395" s="2274"/>
      <c r="AF395" s="2274"/>
      <c r="AG395" s="2274"/>
    </row>
    <row r="396" spans="2:33" s="688" customFormat="1" ht="15" customHeight="1" x14ac:dyDescent="0.15">
      <c r="B396" s="703"/>
      <c r="C396" s="2277" t="s">
        <v>1524</v>
      </c>
      <c r="D396" s="2255"/>
      <c r="E396" s="2255"/>
      <c r="F396" s="2255"/>
      <c r="G396" s="2255"/>
      <c r="H396" s="2273" t="s">
        <v>1523</v>
      </c>
      <c r="I396" s="2255"/>
      <c r="J396" s="2331" t="e">
        <f>IF(三系列D!J477&gt;三系列D!I477,"＋",IF(三系列D!J477&lt;三系列D!I477,"－",""))&amp;ABS(ROUND((三系列D!J477/三系列D!I477-1)*100,1))</f>
        <v>#DIV/0!</v>
      </c>
      <c r="K396" s="2331" t="e">
        <f>IF(三系列D!K477&gt;三系列D!J477,"＋",IF(三系列D!K477&lt;三系列D!J477,"－",""))&amp;ABS(ROUND((三系列D!K477/三系列D!J477-1)*100,1))</f>
        <v>#DIV/0!</v>
      </c>
      <c r="L396" s="2331" t="e">
        <f>IF(三系列D!L477&gt;三系列D!K477,"＋",IF(三系列D!L477&lt;三系列D!K477,"－",""))&amp;ABS(ROUND((三系列D!L477/三系列D!K477-1)*100,1))</f>
        <v>#DIV/0!</v>
      </c>
      <c r="M396" s="2331" t="e">
        <f>IF(三系列D!M477&gt;三系列D!L477,"＋",IF(三系列D!M477&lt;三系列D!L477,"－",""))&amp;ABS(ROUND((三系列D!M477/三系列D!L477-1)*100,1))</f>
        <v>#DIV/0!</v>
      </c>
      <c r="N396" s="2331" t="e">
        <f>IF(三系列D!N477&gt;三系列D!M477,"＋",IF(三系列D!N477&lt;三系列D!M477,"－",""))&amp;ABS(ROUND((三系列D!N477/三系列D!M477-1)*100,1))</f>
        <v>#DIV/0!</v>
      </c>
      <c r="O396" s="2331" t="e">
        <f>IF(三系列D!O477&gt;三系列D!N477,"＋",IF(三系列D!O477&lt;三系列D!N477,"－",""))&amp;ABS(ROUND((三系列D!O477/三系列D!N477-1)*100,1))</f>
        <v>#DIV/0!</v>
      </c>
      <c r="P396" s="2331" t="e">
        <f>IF(三系列D!P477&gt;三系列D!O477,"＋",IF(三系列D!P477&lt;三系列D!O477,"－",""))&amp;ABS(ROUND((三系列D!P477/三系列D!O477-1)*100,1))</f>
        <v>#DIV/0!</v>
      </c>
      <c r="Q396" s="2331" t="e">
        <f>IF(三系列D!Q477&gt;三系列D!P477,"＋",IF(三系列D!Q477&lt;三系列D!P477,"－",""))&amp;ABS(ROUND((三系列D!Q477/三系列D!P477-1)*100,1))</f>
        <v>#DIV/0!</v>
      </c>
      <c r="R396" s="2331" t="e">
        <f>IF(三系列D!R477&gt;三系列D!Q477,"＋",IF(三系列D!R477&lt;三系列D!Q477,"－",""))&amp;ABS(ROUND((三系列D!R477/三系列D!Q477-1)*100,1))</f>
        <v>#DIV/0!</v>
      </c>
      <c r="S396" s="2331" t="e">
        <f>IF(三系列D!S477&gt;三系列D!R477,"＋",IF(三系列D!S477&lt;三系列D!R477,"－",""))&amp;ABS(ROUND((三系列D!S477/三系列D!R477-1)*100,1))</f>
        <v>#DIV/0!</v>
      </c>
      <c r="T396" s="2331" t="e">
        <f>IF(三系列D!T477&gt;三系列D!S477,"＋",IF(三系列D!T477&lt;三系列D!S477,"－",""))&amp;ABS(ROUND((三系列D!T477/三系列D!S477-1)*100,1))</f>
        <v>#DIV/0!</v>
      </c>
      <c r="U396" s="2331" t="e">
        <f>IF(三系列D!U477&gt;三系列D!T477,"＋",IF(三系列D!U477&lt;三系列D!T477,"－",""))&amp;ABS(ROUND((三系列D!U477/三系列D!T477-1)*100,1))</f>
        <v>#DIV/0!</v>
      </c>
      <c r="V396" s="2331" t="e">
        <f>IF(三系列D!V477&gt;三系列D!U477,"＋",IF(三系列D!V477&lt;三系列D!U477,"－",""))&amp;ABS(ROUND((三系列D!V477/三系列D!U477-1)*100,1))</f>
        <v>#DIV/0!</v>
      </c>
      <c r="W396" s="2331" t="e">
        <f>IF(三系列D!W477&gt;三系列D!V477,"＋",IF(三系列D!W477&lt;三系列D!V477,"－",""))&amp;ABS(ROUND((三系列D!W477/三系列D!V477-1)*100,1))</f>
        <v>#DIV/0!</v>
      </c>
      <c r="X396" s="2331" t="e">
        <f>IF(三系列D!X477&gt;三系列D!W477,"＋",IF(三系列D!X477&lt;三系列D!W477,"－",""))&amp;ABS(ROUND((三系列D!X477/三系列D!W477-1)*100,1))&amp;IF((ROUND((三系列D!X477/三系列D!W477-1)*100,1)-ROUND((三系列D!X477/三系列D!W477-1)*100,0))=0,".0","")</f>
        <v>#DIV/0!</v>
      </c>
      <c r="Y396" s="2274"/>
      <c r="Z396" s="2274"/>
      <c r="AA396" s="2274"/>
      <c r="AB396" s="2274"/>
      <c r="AC396" s="2274"/>
      <c r="AD396" s="2274"/>
      <c r="AE396" s="2274"/>
      <c r="AF396" s="2274"/>
      <c r="AG396" s="2274"/>
    </row>
    <row r="397" spans="2:33" s="688" customFormat="1" ht="15" customHeight="1" x14ac:dyDescent="0.15">
      <c r="B397" s="703"/>
      <c r="C397" s="2277" t="s">
        <v>963</v>
      </c>
      <c r="D397" s="2255"/>
      <c r="E397" s="2255"/>
      <c r="F397" s="2255"/>
      <c r="G397" s="2255"/>
      <c r="H397" s="2273" t="s">
        <v>1522</v>
      </c>
      <c r="I397" s="2255"/>
      <c r="J397" s="2331" t="e">
        <f>IF(三系列D!J478&gt;三系列D!I478,"＋",IF(三系列D!J478&lt;三系列D!I478,"－",""))&amp;ABS(ROUND((三系列D!J478/三系列D!I478-1)*100,1))</f>
        <v>#DIV/0!</v>
      </c>
      <c r="K397" s="2331" t="e">
        <f>IF(三系列D!K478&gt;三系列D!J478,"＋",IF(三系列D!K478&lt;三系列D!J478,"－",""))&amp;ABS(ROUND((三系列D!K478/三系列D!J478-1)*100,1))</f>
        <v>#DIV/0!</v>
      </c>
      <c r="L397" s="2331" t="e">
        <f>IF(三系列D!L478&gt;三系列D!K478,"＋",IF(三系列D!L478&lt;三系列D!K478,"－",""))&amp;ABS(ROUND((三系列D!L478/三系列D!K478-1)*100,1))</f>
        <v>#DIV/0!</v>
      </c>
      <c r="M397" s="2331" t="e">
        <f>IF(三系列D!M478&gt;三系列D!L478,"＋",IF(三系列D!M478&lt;三系列D!L478,"－",""))&amp;ABS(ROUND((三系列D!M478/三系列D!L478-1)*100,1))</f>
        <v>#DIV/0!</v>
      </c>
      <c r="N397" s="2331" t="e">
        <f>IF(三系列D!N478&gt;三系列D!M478,"＋",IF(三系列D!N478&lt;三系列D!M478,"－",""))&amp;ABS(ROUND((三系列D!N478/三系列D!M478-1)*100,1))</f>
        <v>#DIV/0!</v>
      </c>
      <c r="O397" s="2331" t="e">
        <f>IF(三系列D!O478&gt;三系列D!N478,"＋",IF(三系列D!O478&lt;三系列D!N478,"－",""))&amp;ABS(ROUND((三系列D!O478/三系列D!N478-1)*100,1))</f>
        <v>#DIV/0!</v>
      </c>
      <c r="P397" s="2331" t="e">
        <f>IF(三系列D!P478&gt;三系列D!O478,"＋",IF(三系列D!P478&lt;三系列D!O478,"－",""))&amp;ABS(ROUND((三系列D!P478/三系列D!O478-1)*100,1))</f>
        <v>#DIV/0!</v>
      </c>
      <c r="Q397" s="2331" t="e">
        <f>IF(三系列D!Q478&gt;三系列D!P478,"＋",IF(三系列D!Q478&lt;三系列D!P478,"－",""))&amp;ABS(ROUND((三系列D!Q478/三系列D!P478-1)*100,1))</f>
        <v>#DIV/0!</v>
      </c>
      <c r="R397" s="2331" t="e">
        <f>IF(三系列D!R478&gt;三系列D!Q478,"＋",IF(三系列D!R478&lt;三系列D!Q478,"－",""))&amp;ABS(ROUND((三系列D!R478/三系列D!Q478-1)*100,1))</f>
        <v>#DIV/0!</v>
      </c>
      <c r="S397" s="2331" t="e">
        <f>IF(三系列D!S478&gt;三系列D!R478,"＋",IF(三系列D!S478&lt;三系列D!R478,"－",""))&amp;ABS(ROUND((三系列D!S478/三系列D!R478-1)*100,1))</f>
        <v>#DIV/0!</v>
      </c>
      <c r="T397" s="2331" t="e">
        <f>IF(三系列D!T478&gt;三系列D!S478,"＋",IF(三系列D!T478&lt;三系列D!S478,"－",""))&amp;ABS(ROUND((三系列D!T478/三系列D!S478-1)*100,1))</f>
        <v>#DIV/0!</v>
      </c>
      <c r="U397" s="2331" t="e">
        <f>IF(三系列D!U478&gt;三系列D!T478,"＋",IF(三系列D!U478&lt;三系列D!T478,"－",""))&amp;ABS(ROUND((三系列D!U478/三系列D!T478-1)*100,1))</f>
        <v>#DIV/0!</v>
      </c>
      <c r="V397" s="2331" t="e">
        <f>IF(三系列D!V478&gt;三系列D!U478,"＋",IF(三系列D!V478&lt;三系列D!U478,"－",""))&amp;ABS(ROUND((三系列D!V478/三系列D!U478-1)*100,1))</f>
        <v>#DIV/0!</v>
      </c>
      <c r="W397" s="2331" t="e">
        <f>IF(三系列D!W478&gt;三系列D!V478,"＋",IF(三系列D!W478&lt;三系列D!V478,"－",""))&amp;ABS(ROUND((三系列D!W478/三系列D!V478-1)*100,1))</f>
        <v>#DIV/0!</v>
      </c>
      <c r="X397" s="2331" t="e">
        <f>IF(三系列D!X478&gt;三系列D!W478,"＋",IF(三系列D!X478&lt;三系列D!W478,"－",""))&amp;ABS(ROUND((三系列D!X478/三系列D!W478-1)*100,1))&amp;IF((ROUND((三系列D!X478/三系列D!W478-1)*100,1)-ROUND((三系列D!X478/三系列D!W478-1)*100,0))=0,".0","")</f>
        <v>#DIV/0!</v>
      </c>
      <c r="Y397" s="2274"/>
      <c r="Z397" s="2274"/>
      <c r="AA397" s="2274"/>
      <c r="AB397" s="2274"/>
      <c r="AC397" s="2274"/>
      <c r="AD397" s="2274"/>
      <c r="AE397" s="2274"/>
      <c r="AF397" s="2274"/>
      <c r="AG397" s="2274"/>
    </row>
    <row r="398" spans="2:33" s="688" customFormat="1" ht="15" customHeight="1" x14ac:dyDescent="0.15">
      <c r="B398" s="703"/>
      <c r="C398" s="2277" t="s">
        <v>964</v>
      </c>
      <c r="D398" s="2255"/>
      <c r="E398" s="2255"/>
      <c r="F398" s="2255"/>
      <c r="G398" s="2255"/>
      <c r="H398" s="2273" t="s">
        <v>1521</v>
      </c>
      <c r="I398" s="2255"/>
      <c r="J398" s="2331" t="e">
        <f>IF(三系列D!J479&gt;三系列D!I479,"＋",IF(三系列D!J479&lt;三系列D!I479,"－",""))&amp;ABS(ROUND((三系列D!J479/三系列D!I479-1)*100,1))</f>
        <v>#DIV/0!</v>
      </c>
      <c r="K398" s="2331" t="e">
        <f>IF(三系列D!K479&gt;三系列D!J479,"＋",IF(三系列D!K479&lt;三系列D!J479,"－",""))&amp;ABS(ROUND((三系列D!K479/三系列D!J479-1)*100,1))</f>
        <v>#DIV/0!</v>
      </c>
      <c r="L398" s="2331" t="e">
        <f>IF(三系列D!L479&gt;三系列D!K479,"＋",IF(三系列D!L479&lt;三系列D!K479,"－",""))&amp;ABS(ROUND((三系列D!L479/三系列D!K479-1)*100,1))</f>
        <v>#DIV/0!</v>
      </c>
      <c r="M398" s="2331" t="e">
        <f>IF(三系列D!M479&gt;三系列D!L479,"＋",IF(三系列D!M479&lt;三系列D!L479,"－",""))&amp;ABS(ROUND((三系列D!M479/三系列D!L479-1)*100,1))</f>
        <v>#DIV/0!</v>
      </c>
      <c r="N398" s="2331" t="e">
        <f>IF(三系列D!N479&gt;三系列D!M479,"＋",IF(三系列D!N479&lt;三系列D!M479,"－",""))&amp;ABS(ROUND((三系列D!N479/三系列D!M479-1)*100,1))</f>
        <v>#DIV/0!</v>
      </c>
      <c r="O398" s="2331" t="e">
        <f>IF(三系列D!O479&gt;三系列D!N479,"＋",IF(三系列D!O479&lt;三系列D!N479,"－",""))&amp;ABS(ROUND((三系列D!O479/三系列D!N479-1)*100,1))</f>
        <v>#DIV/0!</v>
      </c>
      <c r="P398" s="2331" t="e">
        <f>IF(三系列D!P479&gt;三系列D!O479,"＋",IF(三系列D!P479&lt;三系列D!O479,"－",""))&amp;ABS(ROUND((三系列D!P479/三系列D!O479-1)*100,1))</f>
        <v>#DIV/0!</v>
      </c>
      <c r="Q398" s="2331" t="e">
        <f>IF(三系列D!Q479&gt;三系列D!P479,"＋",IF(三系列D!Q479&lt;三系列D!P479,"－",""))&amp;ABS(ROUND((三系列D!Q479/三系列D!P479-1)*100,1))</f>
        <v>#DIV/0!</v>
      </c>
      <c r="R398" s="2331" t="e">
        <f>IF(三系列D!R479&gt;三系列D!Q479,"＋",IF(三系列D!R479&lt;三系列D!Q479,"－",""))&amp;ABS(ROUND((三系列D!R479/三系列D!Q479-1)*100,1))</f>
        <v>#DIV/0!</v>
      </c>
      <c r="S398" s="2331" t="e">
        <f>IF(三系列D!S479&gt;三系列D!R479,"＋",IF(三系列D!S479&lt;三系列D!R479,"－",""))&amp;ABS(ROUND((三系列D!S479/三系列D!R479-1)*100,1))</f>
        <v>#DIV/0!</v>
      </c>
      <c r="T398" s="2331" t="e">
        <f>IF(三系列D!T479&gt;三系列D!S479,"＋",IF(三系列D!T479&lt;三系列D!S479,"－",""))&amp;ABS(ROUND((三系列D!T479/三系列D!S479-1)*100,1))</f>
        <v>#DIV/0!</v>
      </c>
      <c r="U398" s="2331" t="e">
        <f>IF(三系列D!U479&gt;三系列D!T479,"＋",IF(三系列D!U479&lt;三系列D!T479,"－",""))&amp;ABS(ROUND((三系列D!U479/三系列D!T479-1)*100,1))</f>
        <v>#DIV/0!</v>
      </c>
      <c r="V398" s="2331" t="e">
        <f>IF(三系列D!V479&gt;三系列D!U479,"＋",IF(三系列D!V479&lt;三系列D!U479,"－",""))&amp;ABS(ROUND((三系列D!V479/三系列D!U479-1)*100,1))</f>
        <v>#DIV/0!</v>
      </c>
      <c r="W398" s="2331" t="e">
        <f>IF(三系列D!W479&gt;三系列D!V479,"＋",IF(三系列D!W479&lt;三系列D!V479,"－",""))&amp;ABS(ROUND((三系列D!W479/三系列D!V479-1)*100,1))</f>
        <v>#DIV/0!</v>
      </c>
      <c r="X398" s="2331" t="e">
        <f>IF(三系列D!X479&gt;三系列D!W479,"＋",IF(三系列D!X479&lt;三系列D!W479,"－",""))&amp;ABS(ROUND((三系列D!X479/三系列D!W479-1)*100,1))&amp;IF((ROUND((三系列D!X479/三系列D!W479-1)*100,1)-ROUND((三系列D!X479/三系列D!W479-1)*100,0))=0,".0","")</f>
        <v>#DIV/0!</v>
      </c>
      <c r="Y398" s="2274"/>
      <c r="Z398" s="2274"/>
      <c r="AA398" s="2274"/>
      <c r="AB398" s="2274"/>
      <c r="AC398" s="2274"/>
      <c r="AD398" s="2274"/>
      <c r="AE398" s="2274"/>
      <c r="AF398" s="2274"/>
      <c r="AG398" s="2274"/>
    </row>
    <row r="399" spans="2:33" s="688" customFormat="1" ht="15" customHeight="1" x14ac:dyDescent="0.15">
      <c r="B399" s="703"/>
      <c r="C399" s="2277" t="s">
        <v>965</v>
      </c>
      <c r="D399" s="2255"/>
      <c r="E399" s="2255"/>
      <c r="F399" s="2255"/>
      <c r="G399" s="2255"/>
      <c r="H399" s="2273" t="s">
        <v>1520</v>
      </c>
      <c r="I399" s="2255"/>
      <c r="J399" s="2331" t="e">
        <f>IF(三系列D!J480&gt;三系列D!I480,"＋",IF(三系列D!J480&lt;三系列D!I480,"－",""))&amp;ABS(ROUND((三系列D!J480/三系列D!I480-1)*100,1))</f>
        <v>#DIV/0!</v>
      </c>
      <c r="K399" s="2331" t="e">
        <f>IF(三系列D!K480&gt;三系列D!J480,"＋",IF(三系列D!K480&lt;三系列D!J480,"－",""))&amp;ABS(ROUND((三系列D!K480/三系列D!J480-1)*100,1))</f>
        <v>#DIV/0!</v>
      </c>
      <c r="L399" s="2331" t="e">
        <f>IF(三系列D!L480&gt;三系列D!K480,"＋",IF(三系列D!L480&lt;三系列D!K480,"－",""))&amp;ABS(ROUND((三系列D!L480/三系列D!K480-1)*100,1))</f>
        <v>#DIV/0!</v>
      </c>
      <c r="M399" s="2331" t="e">
        <f>IF(三系列D!M480&gt;三系列D!L480,"＋",IF(三系列D!M480&lt;三系列D!L480,"－",""))&amp;ABS(ROUND((三系列D!M480/三系列D!L480-1)*100,1))</f>
        <v>#DIV/0!</v>
      </c>
      <c r="N399" s="2331" t="e">
        <f>IF(三系列D!N480&gt;三系列D!M480,"＋",IF(三系列D!N480&lt;三系列D!M480,"－",""))&amp;ABS(ROUND((三系列D!N480/三系列D!M480-1)*100,1))</f>
        <v>#DIV/0!</v>
      </c>
      <c r="O399" s="2331" t="e">
        <f>IF(三系列D!O480&gt;三系列D!N480,"＋",IF(三系列D!O480&lt;三系列D!N480,"－",""))&amp;ABS(ROUND((三系列D!O480/三系列D!N480-1)*100,1))</f>
        <v>#DIV/0!</v>
      </c>
      <c r="P399" s="2331" t="e">
        <f>IF(三系列D!P480&gt;三系列D!O480,"＋",IF(三系列D!P480&lt;三系列D!O480,"－",""))&amp;ABS(ROUND((三系列D!P480/三系列D!O480-1)*100,1))</f>
        <v>#DIV/0!</v>
      </c>
      <c r="Q399" s="2331" t="e">
        <f>IF(三系列D!Q480&gt;三系列D!P480,"＋",IF(三系列D!Q480&lt;三系列D!P480,"－",""))&amp;ABS(ROUND((三系列D!Q480/三系列D!P480-1)*100,1))</f>
        <v>#DIV/0!</v>
      </c>
      <c r="R399" s="2331" t="e">
        <f>IF(三系列D!R480&gt;三系列D!Q480,"＋",IF(三系列D!R480&lt;三系列D!Q480,"－",""))&amp;ABS(ROUND((三系列D!R480/三系列D!Q480-1)*100,1))</f>
        <v>#DIV/0!</v>
      </c>
      <c r="S399" s="2331" t="e">
        <f>IF(三系列D!S480&gt;三系列D!R480,"＋",IF(三系列D!S480&lt;三系列D!R480,"－",""))&amp;ABS(ROUND((三系列D!S480/三系列D!R480-1)*100,1))</f>
        <v>#DIV/0!</v>
      </c>
      <c r="T399" s="2331" t="e">
        <f>IF(三系列D!T480&gt;三系列D!S480,"＋",IF(三系列D!T480&lt;三系列D!S480,"－",""))&amp;ABS(ROUND((三系列D!T480/三系列D!S480-1)*100,1))</f>
        <v>#DIV/0!</v>
      </c>
      <c r="U399" s="2331" t="e">
        <f>IF(三系列D!U480&gt;三系列D!T480,"＋",IF(三系列D!U480&lt;三系列D!T480,"－",""))&amp;ABS(ROUND((三系列D!U480/三系列D!T480-1)*100,1))</f>
        <v>#DIV/0!</v>
      </c>
      <c r="V399" s="2331" t="e">
        <f>IF(三系列D!V480&gt;三系列D!U480,"＋",IF(三系列D!V480&lt;三系列D!U480,"－",""))&amp;ABS(ROUND((三系列D!V480/三系列D!U480-1)*100,1))</f>
        <v>#DIV/0!</v>
      </c>
      <c r="W399" s="2331" t="e">
        <f>IF(三系列D!W480&gt;三系列D!V480,"＋",IF(三系列D!W480&lt;三系列D!V480,"－",""))&amp;ABS(ROUND((三系列D!W480/三系列D!V480-1)*100,1))</f>
        <v>#DIV/0!</v>
      </c>
      <c r="X399" s="2331" t="e">
        <f>IF(三系列D!X480&gt;三系列D!W480,"＋",IF(三系列D!X480&lt;三系列D!W480,"－",""))&amp;ABS(ROUND((三系列D!X480/三系列D!W480-1)*100,1))&amp;IF((ROUND((三系列D!X480/三系列D!W480-1)*100,1)-ROUND((三系列D!X480/三系列D!W480-1)*100,0))=0,".0","")</f>
        <v>#DIV/0!</v>
      </c>
      <c r="Y399" s="2274"/>
      <c r="Z399" s="2274"/>
      <c r="AA399" s="2274"/>
      <c r="AB399" s="2274"/>
      <c r="AC399" s="2274"/>
      <c r="AD399" s="2274"/>
      <c r="AE399" s="2274"/>
      <c r="AF399" s="2274"/>
      <c r="AG399" s="2274"/>
    </row>
    <row r="400" spans="2:33" s="688" customFormat="1" ht="15" customHeight="1" x14ac:dyDescent="0.15">
      <c r="B400" s="703"/>
      <c r="C400" s="2277" t="s">
        <v>966</v>
      </c>
      <c r="D400" s="2255"/>
      <c r="E400" s="2255"/>
      <c r="F400" s="2255"/>
      <c r="G400" s="2255"/>
      <c r="H400" s="2273" t="s">
        <v>1519</v>
      </c>
      <c r="I400" s="2255"/>
      <c r="J400" s="2331" t="e">
        <f>IF(三系列D!J481&gt;三系列D!I481,"＋",IF(三系列D!J481&lt;三系列D!I481,"－",""))&amp;ABS(ROUND((三系列D!J481/三系列D!I481-1)*100,1))</f>
        <v>#DIV/0!</v>
      </c>
      <c r="K400" s="2331" t="e">
        <f>IF(三系列D!K481&gt;三系列D!J481,"＋",IF(三系列D!K481&lt;三系列D!J481,"－",""))&amp;ABS(ROUND((三系列D!K481/三系列D!J481-1)*100,1))</f>
        <v>#DIV/0!</v>
      </c>
      <c r="L400" s="2331" t="e">
        <f>IF(三系列D!L481&gt;三系列D!K481,"＋",IF(三系列D!L481&lt;三系列D!K481,"－",""))&amp;ABS(ROUND((三系列D!L481/三系列D!K481-1)*100,1))</f>
        <v>#DIV/0!</v>
      </c>
      <c r="M400" s="2331" t="e">
        <f>IF(三系列D!M481&gt;三系列D!L481,"＋",IF(三系列D!M481&lt;三系列D!L481,"－",""))&amp;ABS(ROUND((三系列D!M481/三系列D!L481-1)*100,1))</f>
        <v>#DIV/0!</v>
      </c>
      <c r="N400" s="2331" t="e">
        <f>IF(三系列D!N481&gt;三系列D!M481,"＋",IF(三系列D!N481&lt;三系列D!M481,"－",""))&amp;ABS(ROUND((三系列D!N481/三系列D!M481-1)*100,1))</f>
        <v>#DIV/0!</v>
      </c>
      <c r="O400" s="2331" t="e">
        <f>IF(三系列D!O481&gt;三系列D!N481,"＋",IF(三系列D!O481&lt;三系列D!N481,"－",""))&amp;ABS(ROUND((三系列D!O481/三系列D!N481-1)*100,1))</f>
        <v>#DIV/0!</v>
      </c>
      <c r="P400" s="2331" t="e">
        <f>IF(三系列D!P481&gt;三系列D!O481,"＋",IF(三系列D!P481&lt;三系列D!O481,"－",""))&amp;ABS(ROUND((三系列D!P481/三系列D!O481-1)*100,1))</f>
        <v>#DIV/0!</v>
      </c>
      <c r="Q400" s="2331" t="e">
        <f>IF(三系列D!Q481&gt;三系列D!P481,"＋",IF(三系列D!Q481&lt;三系列D!P481,"－",""))&amp;ABS(ROUND((三系列D!Q481/三系列D!P481-1)*100,1))</f>
        <v>#DIV/0!</v>
      </c>
      <c r="R400" s="2331" t="e">
        <f>IF(三系列D!R481&gt;三系列D!Q481,"＋",IF(三系列D!R481&lt;三系列D!Q481,"－",""))&amp;ABS(ROUND((三系列D!R481/三系列D!Q481-1)*100,1))</f>
        <v>#DIV/0!</v>
      </c>
      <c r="S400" s="2331" t="e">
        <f>IF(三系列D!S481&gt;三系列D!R481,"＋",IF(三系列D!S481&lt;三系列D!R481,"－",""))&amp;ABS(ROUND((三系列D!S481/三系列D!R481-1)*100,1))</f>
        <v>#DIV/0!</v>
      </c>
      <c r="T400" s="2331" t="e">
        <f>IF(三系列D!T481&gt;三系列D!S481,"＋",IF(三系列D!T481&lt;三系列D!S481,"－",""))&amp;ABS(ROUND((三系列D!T481/三系列D!S481-1)*100,1))</f>
        <v>#DIV/0!</v>
      </c>
      <c r="U400" s="2331" t="e">
        <f>IF(三系列D!U481&gt;三系列D!T481,"＋",IF(三系列D!U481&lt;三系列D!T481,"－",""))&amp;ABS(ROUND((三系列D!U481/三系列D!T481-1)*100,1))</f>
        <v>#DIV/0!</v>
      </c>
      <c r="V400" s="2331" t="e">
        <f>IF(三系列D!V481&gt;三系列D!U481,"＋",IF(三系列D!V481&lt;三系列D!U481,"－",""))&amp;ABS(ROUND((三系列D!V481/三系列D!U481-1)*100,1))</f>
        <v>#DIV/0!</v>
      </c>
      <c r="W400" s="2331" t="e">
        <f>IF(三系列D!W481&gt;三系列D!V481,"＋",IF(三系列D!W481&lt;三系列D!V481,"－",""))&amp;ABS(ROUND((三系列D!W481/三系列D!V481-1)*100,1))</f>
        <v>#DIV/0!</v>
      </c>
      <c r="X400" s="2331" t="e">
        <f>IF(三系列D!X481&gt;三系列D!W481,"＋",IF(三系列D!X481&lt;三系列D!W481,"－",""))&amp;ABS(ROUND((三系列D!X481/三系列D!W481-1)*100,1))&amp;IF((ROUND((三系列D!X481/三系列D!W481-1)*100,1)-ROUND((三系列D!X481/三系列D!W481-1)*100,0))=0,".0","")</f>
        <v>#DIV/0!</v>
      </c>
      <c r="Y400" s="2274"/>
      <c r="Z400" s="2274"/>
      <c r="AA400" s="2274"/>
      <c r="AB400" s="2274"/>
      <c r="AC400" s="2274"/>
      <c r="AD400" s="2274"/>
      <c r="AE400" s="2274"/>
      <c r="AF400" s="2274"/>
      <c r="AG400" s="2274"/>
    </row>
    <row r="401" spans="2:33" s="688" customFormat="1" ht="15" customHeight="1" x14ac:dyDescent="0.15">
      <c r="B401" s="703"/>
      <c r="C401" s="2277" t="s">
        <v>967</v>
      </c>
      <c r="D401" s="2255"/>
      <c r="E401" s="2255"/>
      <c r="F401" s="2255"/>
      <c r="G401" s="2255"/>
      <c r="H401" s="2273" t="s">
        <v>1518</v>
      </c>
      <c r="I401" s="2255"/>
      <c r="J401" s="2331" t="e">
        <f>IF(三系列D!J482&gt;三系列D!I482,"＋",IF(三系列D!J482&lt;三系列D!I482,"－",""))&amp;ABS(ROUND((三系列D!J482/三系列D!I482-1)*100,1))</f>
        <v>#DIV/0!</v>
      </c>
      <c r="K401" s="2331" t="e">
        <f>IF(三系列D!K482&gt;三系列D!J482,"＋",IF(三系列D!K482&lt;三系列D!J482,"－",""))&amp;ABS(ROUND((三系列D!K482/三系列D!J482-1)*100,1))</f>
        <v>#DIV/0!</v>
      </c>
      <c r="L401" s="2331" t="e">
        <f>IF(三系列D!L482&gt;三系列D!K482,"＋",IF(三系列D!L482&lt;三系列D!K482,"－",""))&amp;ABS(ROUND((三系列D!L482/三系列D!K482-1)*100,1))</f>
        <v>#DIV/0!</v>
      </c>
      <c r="M401" s="2331" t="e">
        <f>IF(三系列D!M482&gt;三系列D!L482,"＋",IF(三系列D!M482&lt;三系列D!L482,"－",""))&amp;ABS(ROUND((三系列D!M482/三系列D!L482-1)*100,1))</f>
        <v>#DIV/0!</v>
      </c>
      <c r="N401" s="2331" t="e">
        <f>IF(三系列D!N482&gt;三系列D!M482,"＋",IF(三系列D!N482&lt;三系列D!M482,"－",""))&amp;ABS(ROUND((三系列D!N482/三系列D!M482-1)*100,1))</f>
        <v>#DIV/0!</v>
      </c>
      <c r="O401" s="2331" t="e">
        <f>IF(三系列D!O482&gt;三系列D!N482,"＋",IF(三系列D!O482&lt;三系列D!N482,"－",""))&amp;ABS(ROUND((三系列D!O482/三系列D!N482-1)*100,1))</f>
        <v>#DIV/0!</v>
      </c>
      <c r="P401" s="2331" t="e">
        <f>IF(三系列D!P482&gt;三系列D!O482,"＋",IF(三系列D!P482&lt;三系列D!O482,"－",""))&amp;ABS(ROUND((三系列D!P482/三系列D!O482-1)*100,1))</f>
        <v>#DIV/0!</v>
      </c>
      <c r="Q401" s="2331" t="e">
        <f>IF(三系列D!Q482&gt;三系列D!P482,"＋",IF(三系列D!Q482&lt;三系列D!P482,"－",""))&amp;ABS(ROUND((三系列D!Q482/三系列D!P482-1)*100,1))</f>
        <v>#DIV/0!</v>
      </c>
      <c r="R401" s="2331" t="e">
        <f>IF(三系列D!R482&gt;三系列D!Q482,"＋",IF(三系列D!R482&lt;三系列D!Q482,"－",""))&amp;ABS(ROUND((三系列D!R482/三系列D!Q482-1)*100,1))</f>
        <v>#DIV/0!</v>
      </c>
      <c r="S401" s="2331" t="e">
        <f>IF(三系列D!S482&gt;三系列D!R482,"＋",IF(三系列D!S482&lt;三系列D!R482,"－",""))&amp;ABS(ROUND((三系列D!S482/三系列D!R482-1)*100,1))</f>
        <v>#DIV/0!</v>
      </c>
      <c r="T401" s="2331" t="e">
        <f>IF(三系列D!T482&gt;三系列D!S482,"＋",IF(三系列D!T482&lt;三系列D!S482,"－",""))&amp;ABS(ROUND((三系列D!T482/三系列D!S482-1)*100,1))</f>
        <v>#DIV/0!</v>
      </c>
      <c r="U401" s="2331" t="e">
        <f>IF(三系列D!U482&gt;三系列D!T482,"＋",IF(三系列D!U482&lt;三系列D!T482,"－",""))&amp;ABS(ROUND((三系列D!U482/三系列D!T482-1)*100,1))</f>
        <v>#DIV/0!</v>
      </c>
      <c r="V401" s="2331" t="e">
        <f>IF(三系列D!V482&gt;三系列D!U482,"＋",IF(三系列D!V482&lt;三系列D!U482,"－",""))&amp;ABS(ROUND((三系列D!V482/三系列D!U482-1)*100,1))</f>
        <v>#DIV/0!</v>
      </c>
      <c r="W401" s="2331" t="e">
        <f>IF(三系列D!W482&gt;三系列D!V482,"＋",IF(三系列D!W482&lt;三系列D!V482,"－",""))&amp;ABS(ROUND((三系列D!W482/三系列D!V482-1)*100,1))</f>
        <v>#DIV/0!</v>
      </c>
      <c r="X401" s="2331" t="e">
        <f>IF(三系列D!X482&gt;三系列D!W482,"＋",IF(三系列D!X482&lt;三系列D!W482,"－",""))&amp;ABS(ROUND((三系列D!X482/三系列D!W482-1)*100,1))&amp;IF((ROUND((三系列D!X482/三系列D!W482-1)*100,1)-ROUND((三系列D!X482/三系列D!W482-1)*100,0))=0,".0","")</f>
        <v>#DIV/0!</v>
      </c>
      <c r="Y401" s="2274"/>
      <c r="Z401" s="2274"/>
      <c r="AA401" s="2274"/>
      <c r="AB401" s="2274"/>
      <c r="AC401" s="2274"/>
      <c r="AD401" s="2274"/>
      <c r="AE401" s="2274"/>
      <c r="AF401" s="2274"/>
      <c r="AG401" s="2274"/>
    </row>
    <row r="402" spans="2:33" s="688" customFormat="1" ht="15" customHeight="1" x14ac:dyDescent="0.15">
      <c r="B402" s="703"/>
      <c r="C402" s="2277" t="s">
        <v>968</v>
      </c>
      <c r="D402" s="2255"/>
      <c r="E402" s="2255"/>
      <c r="F402" s="2255"/>
      <c r="G402" s="2255"/>
      <c r="H402" s="2273" t="s">
        <v>1517</v>
      </c>
      <c r="I402" s="2255"/>
      <c r="J402" s="2331" t="e">
        <f>IF(三系列D!J483&gt;三系列D!I483,"＋",IF(三系列D!J483&lt;三系列D!I483,"－",""))&amp;ABS(ROUND((三系列D!J483/三系列D!I483-1)*100,1))</f>
        <v>#DIV/0!</v>
      </c>
      <c r="K402" s="2331" t="e">
        <f>IF(三系列D!K483&gt;三系列D!J483,"＋",IF(三系列D!K483&lt;三系列D!J483,"－",""))&amp;ABS(ROUND((三系列D!K483/三系列D!J483-1)*100,1))</f>
        <v>#DIV/0!</v>
      </c>
      <c r="L402" s="2331" t="e">
        <f>IF(三系列D!L483&gt;三系列D!K483,"＋",IF(三系列D!L483&lt;三系列D!K483,"－",""))&amp;ABS(ROUND((三系列D!L483/三系列D!K483-1)*100,1))</f>
        <v>#DIV/0!</v>
      </c>
      <c r="M402" s="2331" t="e">
        <f>IF(三系列D!M483&gt;三系列D!L483,"＋",IF(三系列D!M483&lt;三系列D!L483,"－",""))&amp;ABS(ROUND((三系列D!M483/三系列D!L483-1)*100,1))</f>
        <v>#DIV/0!</v>
      </c>
      <c r="N402" s="2331" t="e">
        <f>IF(三系列D!N483&gt;三系列D!M483,"＋",IF(三系列D!N483&lt;三系列D!M483,"－",""))&amp;ABS(ROUND((三系列D!N483/三系列D!M483-1)*100,1))</f>
        <v>#DIV/0!</v>
      </c>
      <c r="O402" s="2331" t="e">
        <f>IF(三系列D!O483&gt;三系列D!N483,"＋",IF(三系列D!O483&lt;三系列D!N483,"－",""))&amp;ABS(ROUND((三系列D!O483/三系列D!N483-1)*100,1))</f>
        <v>#DIV/0!</v>
      </c>
      <c r="P402" s="2331" t="e">
        <f>IF(三系列D!P483&gt;三系列D!O483,"＋",IF(三系列D!P483&lt;三系列D!O483,"－",""))&amp;ABS(ROUND((三系列D!P483/三系列D!O483-1)*100,1))</f>
        <v>#DIV/0!</v>
      </c>
      <c r="Q402" s="2331" t="e">
        <f>IF(三系列D!Q483&gt;三系列D!P483,"＋",IF(三系列D!Q483&lt;三系列D!P483,"－",""))&amp;ABS(ROUND((三系列D!Q483/三系列D!P483-1)*100,1))</f>
        <v>#DIV/0!</v>
      </c>
      <c r="R402" s="2331" t="e">
        <f>IF(三系列D!R483&gt;三系列D!Q483,"＋",IF(三系列D!R483&lt;三系列D!Q483,"－",""))&amp;ABS(ROUND((三系列D!R483/三系列D!Q483-1)*100,1))</f>
        <v>#DIV/0!</v>
      </c>
      <c r="S402" s="2331" t="e">
        <f>IF(三系列D!S483&gt;三系列D!R483,"＋",IF(三系列D!S483&lt;三系列D!R483,"－",""))&amp;ABS(ROUND((三系列D!S483/三系列D!R483-1)*100,1))</f>
        <v>#DIV/0!</v>
      </c>
      <c r="T402" s="2331" t="e">
        <f>IF(三系列D!T483&gt;三系列D!S483,"＋",IF(三系列D!T483&lt;三系列D!S483,"－",""))&amp;ABS(ROUND((三系列D!T483/三系列D!S483-1)*100,1))</f>
        <v>#DIV/0!</v>
      </c>
      <c r="U402" s="2331" t="e">
        <f>IF(三系列D!U483&gt;三系列D!T483,"＋",IF(三系列D!U483&lt;三系列D!T483,"－",""))&amp;ABS(ROUND((三系列D!U483/三系列D!T483-1)*100,1))</f>
        <v>#DIV/0!</v>
      </c>
      <c r="V402" s="2331" t="e">
        <f>IF(三系列D!V483&gt;三系列D!U483,"＋",IF(三系列D!V483&lt;三系列D!U483,"－",""))&amp;ABS(ROUND((三系列D!V483/三系列D!U483-1)*100,1))</f>
        <v>#DIV/0!</v>
      </c>
      <c r="W402" s="2331" t="e">
        <f>IF(三系列D!W483&gt;三系列D!V483,"＋",IF(三系列D!W483&lt;三系列D!V483,"－",""))&amp;ABS(ROUND((三系列D!W483/三系列D!V483-1)*100,1))</f>
        <v>#DIV/0!</v>
      </c>
      <c r="X402" s="2331" t="e">
        <f>IF(三系列D!X483&gt;三系列D!W483,"＋",IF(三系列D!X483&lt;三系列D!W483,"－",""))&amp;ABS(ROUND((三系列D!X483/三系列D!W483-1)*100,1))&amp;IF((ROUND((三系列D!X483/三系列D!W483-1)*100,1)-ROUND((三系列D!X483/三系列D!W483-1)*100,0))=0,".0","")</f>
        <v>#DIV/0!</v>
      </c>
      <c r="Y402" s="2274"/>
      <c r="Z402" s="2274"/>
      <c r="AA402" s="2274"/>
      <c r="AB402" s="2274"/>
      <c r="AC402" s="2274"/>
      <c r="AD402" s="2274"/>
      <c r="AE402" s="2274"/>
      <c r="AF402" s="2274"/>
      <c r="AG402" s="2274"/>
    </row>
    <row r="403" spans="2:33" s="688" customFormat="1" ht="15" customHeight="1" x14ac:dyDescent="0.15">
      <c r="B403" s="703"/>
      <c r="C403" s="2277" t="s">
        <v>969</v>
      </c>
      <c r="D403" s="2255"/>
      <c r="E403" s="2255"/>
      <c r="F403" s="2255"/>
      <c r="G403" s="2255"/>
      <c r="H403" s="2273" t="s">
        <v>1516</v>
      </c>
      <c r="I403" s="2255"/>
      <c r="J403" s="2331" t="e">
        <f>IF(三系列D!J484&gt;三系列D!I484,"＋",IF(三系列D!J484&lt;三系列D!I484,"－",""))&amp;ABS(ROUND((三系列D!J484/三系列D!I484-1)*100,1))</f>
        <v>#DIV/0!</v>
      </c>
      <c r="K403" s="2331" t="e">
        <f>IF(三系列D!K484&gt;三系列D!J484,"＋",IF(三系列D!K484&lt;三系列D!J484,"－",""))&amp;ABS(ROUND((三系列D!K484/三系列D!J484-1)*100,1))</f>
        <v>#DIV/0!</v>
      </c>
      <c r="L403" s="2331" t="e">
        <f>IF(三系列D!L484&gt;三系列D!K484,"＋",IF(三系列D!L484&lt;三系列D!K484,"－",""))&amp;ABS(ROUND((三系列D!L484/三系列D!K484-1)*100,1))</f>
        <v>#DIV/0!</v>
      </c>
      <c r="M403" s="2331" t="e">
        <f>IF(三系列D!M484&gt;三系列D!L484,"＋",IF(三系列D!M484&lt;三系列D!L484,"－",""))&amp;ABS(ROUND((三系列D!M484/三系列D!L484-1)*100,1))</f>
        <v>#DIV/0!</v>
      </c>
      <c r="N403" s="2331" t="e">
        <f>IF(三系列D!N484&gt;三系列D!M484,"＋",IF(三系列D!N484&lt;三系列D!M484,"－",""))&amp;ABS(ROUND((三系列D!N484/三系列D!M484-1)*100,1))</f>
        <v>#DIV/0!</v>
      </c>
      <c r="O403" s="2331" t="e">
        <f>IF(三系列D!O484&gt;三系列D!N484,"＋",IF(三系列D!O484&lt;三系列D!N484,"－",""))&amp;ABS(ROUND((三系列D!O484/三系列D!N484-1)*100,1))</f>
        <v>#DIV/0!</v>
      </c>
      <c r="P403" s="2331" t="e">
        <f>IF(三系列D!P484&gt;三系列D!O484,"＋",IF(三系列D!P484&lt;三系列D!O484,"－",""))&amp;ABS(ROUND((三系列D!P484/三系列D!O484-1)*100,1))</f>
        <v>#DIV/0!</v>
      </c>
      <c r="Q403" s="2331" t="e">
        <f>IF(三系列D!Q484&gt;三系列D!P484,"＋",IF(三系列D!Q484&lt;三系列D!P484,"－",""))&amp;ABS(ROUND((三系列D!Q484/三系列D!P484-1)*100,1))</f>
        <v>#DIV/0!</v>
      </c>
      <c r="R403" s="2331" t="e">
        <f>IF(三系列D!R484&gt;三系列D!Q484,"＋",IF(三系列D!R484&lt;三系列D!Q484,"－",""))&amp;ABS(ROUND((三系列D!R484/三系列D!Q484-1)*100,1))</f>
        <v>#DIV/0!</v>
      </c>
      <c r="S403" s="2331" t="e">
        <f>IF(三系列D!S484&gt;三系列D!R484,"＋",IF(三系列D!S484&lt;三系列D!R484,"－",""))&amp;ABS(ROUND((三系列D!S484/三系列D!R484-1)*100,1))</f>
        <v>#DIV/0!</v>
      </c>
      <c r="T403" s="2331" t="e">
        <f>IF(三系列D!T484&gt;三系列D!S484,"＋",IF(三系列D!T484&lt;三系列D!S484,"－",""))&amp;ABS(ROUND((三系列D!T484/三系列D!S484-1)*100,1))</f>
        <v>#DIV/0!</v>
      </c>
      <c r="U403" s="2331" t="e">
        <f>IF(三系列D!U484&gt;三系列D!T484,"＋",IF(三系列D!U484&lt;三系列D!T484,"－",""))&amp;ABS(ROUND((三系列D!U484/三系列D!T484-1)*100,1))</f>
        <v>#DIV/0!</v>
      </c>
      <c r="V403" s="2331" t="e">
        <f>IF(三系列D!V484&gt;三系列D!U484,"＋",IF(三系列D!V484&lt;三系列D!U484,"－",""))&amp;ABS(ROUND((三系列D!V484/三系列D!U484-1)*100,1))</f>
        <v>#DIV/0!</v>
      </c>
      <c r="W403" s="2331" t="e">
        <f>IF(三系列D!W484&gt;三系列D!V484,"＋",IF(三系列D!W484&lt;三系列D!V484,"－",""))&amp;ABS(ROUND((三系列D!W484/三系列D!V484-1)*100,1))</f>
        <v>#DIV/0!</v>
      </c>
      <c r="X403" s="2331" t="e">
        <f>IF(三系列D!X484&gt;三系列D!W484,"＋",IF(三系列D!X484&lt;三系列D!W484,"－",""))&amp;ABS(ROUND((三系列D!X484/三系列D!W484-1)*100,1))&amp;IF((ROUND((三系列D!X484/三系列D!W484-1)*100,1)-ROUND((三系列D!X484/三系列D!W484-1)*100,0))=0,".0","")</f>
        <v>#DIV/0!</v>
      </c>
      <c r="Y403" s="2274"/>
      <c r="Z403" s="2274"/>
      <c r="AA403" s="2274"/>
      <c r="AB403" s="2274"/>
      <c r="AC403" s="2274"/>
      <c r="AD403" s="2274"/>
      <c r="AE403" s="2274"/>
      <c r="AF403" s="2274"/>
      <c r="AG403" s="2274"/>
    </row>
    <row r="404" spans="2:33" s="688" customFormat="1" ht="15" customHeight="1" x14ac:dyDescent="0.15">
      <c r="B404" s="703"/>
      <c r="C404" s="2277" t="s">
        <v>970</v>
      </c>
      <c r="D404" s="2255"/>
      <c r="E404" s="2255"/>
      <c r="F404" s="2255"/>
      <c r="G404" s="2255"/>
      <c r="H404" s="2273" t="s">
        <v>1515</v>
      </c>
      <c r="I404" s="2255"/>
      <c r="J404" s="2331" t="e">
        <f>IF(三系列D!J485&gt;三系列D!I485,"＋",IF(三系列D!J485&lt;三系列D!I485,"－",""))&amp;ABS(ROUND((三系列D!J485/三系列D!I485-1)*100,1))</f>
        <v>#DIV/0!</v>
      </c>
      <c r="K404" s="2331" t="e">
        <f>IF(三系列D!K485&gt;三系列D!J485,"＋",IF(三系列D!K485&lt;三系列D!J485,"－",""))&amp;ABS(ROUND((三系列D!K485/三系列D!J485-1)*100,1))</f>
        <v>#DIV/0!</v>
      </c>
      <c r="L404" s="2331" t="e">
        <f>IF(三系列D!L485&gt;三系列D!K485,"＋",IF(三系列D!L485&lt;三系列D!K485,"－",""))&amp;ABS(ROUND((三系列D!L485/三系列D!K485-1)*100,1))</f>
        <v>#DIV/0!</v>
      </c>
      <c r="M404" s="2331" t="e">
        <f>IF(三系列D!M485&gt;三系列D!L485,"＋",IF(三系列D!M485&lt;三系列D!L485,"－",""))&amp;ABS(ROUND((三系列D!M485/三系列D!L485-1)*100,1))</f>
        <v>#DIV/0!</v>
      </c>
      <c r="N404" s="2331" t="e">
        <f>IF(三系列D!N485&gt;三系列D!M485,"＋",IF(三系列D!N485&lt;三系列D!M485,"－",""))&amp;ABS(ROUND((三系列D!N485/三系列D!M485-1)*100,1))</f>
        <v>#DIV/0!</v>
      </c>
      <c r="O404" s="2331" t="e">
        <f>IF(三系列D!O485&gt;三系列D!N485,"＋",IF(三系列D!O485&lt;三系列D!N485,"－",""))&amp;ABS(ROUND((三系列D!O485/三系列D!N485-1)*100,1))</f>
        <v>#DIV/0!</v>
      </c>
      <c r="P404" s="2331" t="e">
        <f>IF(三系列D!P485&gt;三系列D!O485,"＋",IF(三系列D!P485&lt;三系列D!O485,"－",""))&amp;ABS(ROUND((三系列D!P485/三系列D!O485-1)*100,1))</f>
        <v>#DIV/0!</v>
      </c>
      <c r="Q404" s="2331" t="e">
        <f>IF(三系列D!Q485&gt;三系列D!P485,"＋",IF(三系列D!Q485&lt;三系列D!P485,"－",""))&amp;ABS(ROUND((三系列D!Q485/三系列D!P485-1)*100,1))</f>
        <v>#DIV/0!</v>
      </c>
      <c r="R404" s="2331" t="e">
        <f>IF(三系列D!R485&gt;三系列D!Q485,"＋",IF(三系列D!R485&lt;三系列D!Q485,"－",""))&amp;ABS(ROUND((三系列D!R485/三系列D!Q485-1)*100,1))</f>
        <v>#DIV/0!</v>
      </c>
      <c r="S404" s="2331" t="e">
        <f>IF(三系列D!S485&gt;三系列D!R485,"＋",IF(三系列D!S485&lt;三系列D!R485,"－",""))&amp;ABS(ROUND((三系列D!S485/三系列D!R485-1)*100,1))</f>
        <v>#DIV/0!</v>
      </c>
      <c r="T404" s="2331" t="e">
        <f>IF(三系列D!T485&gt;三系列D!S485,"＋",IF(三系列D!T485&lt;三系列D!S485,"－",""))&amp;ABS(ROUND((三系列D!T485/三系列D!S485-1)*100,1))</f>
        <v>#DIV/0!</v>
      </c>
      <c r="U404" s="2331" t="e">
        <f>IF(三系列D!U485&gt;三系列D!T485,"＋",IF(三系列D!U485&lt;三系列D!T485,"－",""))&amp;ABS(ROUND((三系列D!U485/三系列D!T485-1)*100,1))</f>
        <v>#DIV/0!</v>
      </c>
      <c r="V404" s="2331" t="e">
        <f>IF(三系列D!V485&gt;三系列D!U485,"＋",IF(三系列D!V485&lt;三系列D!U485,"－",""))&amp;ABS(ROUND((三系列D!V485/三系列D!U485-1)*100,1))</f>
        <v>#DIV/0!</v>
      </c>
      <c r="W404" s="2331" t="e">
        <f>IF(三系列D!W485&gt;三系列D!V485,"＋",IF(三系列D!W485&lt;三系列D!V485,"－",""))&amp;ABS(ROUND((三系列D!W485/三系列D!V485-1)*100,1))</f>
        <v>#DIV/0!</v>
      </c>
      <c r="X404" s="2331" t="e">
        <f>IF(三系列D!X485&gt;三系列D!W485,"＋",IF(三系列D!X485&lt;三系列D!W485,"－",""))&amp;ABS(ROUND((三系列D!X485/三系列D!W485-1)*100,1))&amp;IF((ROUND((三系列D!X485/三系列D!W485-1)*100,1)-ROUND((三系列D!X485/三系列D!W485-1)*100,0))=0,".0","")</f>
        <v>#DIV/0!</v>
      </c>
      <c r="Y404" s="2274"/>
      <c r="Z404" s="2274"/>
      <c r="AA404" s="2274"/>
      <c r="AB404" s="2274"/>
      <c r="AC404" s="2274"/>
      <c r="AD404" s="2274"/>
      <c r="AE404" s="2274"/>
      <c r="AF404" s="2274"/>
      <c r="AG404" s="2274"/>
    </row>
    <row r="405" spans="2:33" s="688" customFormat="1" ht="15" customHeight="1" x14ac:dyDescent="0.15">
      <c r="B405" s="703"/>
      <c r="C405" s="2277" t="s">
        <v>971</v>
      </c>
      <c r="D405" s="2255"/>
      <c r="E405" s="2255"/>
      <c r="F405" s="2255"/>
      <c r="G405" s="2255"/>
      <c r="H405" s="2273" t="s">
        <v>1514</v>
      </c>
      <c r="I405" s="2255"/>
      <c r="J405" s="2331" t="e">
        <f>IF(三系列D!J486&gt;三系列D!I486,"＋",IF(三系列D!J486&lt;三系列D!I486,"－",""))&amp;ABS(ROUND((三系列D!J486/三系列D!I486-1)*100,1))</f>
        <v>#DIV/0!</v>
      </c>
      <c r="K405" s="2331" t="e">
        <f>IF(三系列D!K486&gt;三系列D!J486,"＋",IF(三系列D!K486&lt;三系列D!J486,"－",""))&amp;ABS(ROUND((三系列D!K486/三系列D!J486-1)*100,1))</f>
        <v>#DIV/0!</v>
      </c>
      <c r="L405" s="2331" t="e">
        <f>IF(三系列D!L486&gt;三系列D!K486,"＋",IF(三系列D!L486&lt;三系列D!K486,"－",""))&amp;ABS(ROUND((三系列D!L486/三系列D!K486-1)*100,1))</f>
        <v>#DIV/0!</v>
      </c>
      <c r="M405" s="2331" t="e">
        <f>IF(三系列D!M486&gt;三系列D!L486,"＋",IF(三系列D!M486&lt;三系列D!L486,"－",""))&amp;ABS(ROUND((三系列D!M486/三系列D!L486-1)*100,1))</f>
        <v>#DIV/0!</v>
      </c>
      <c r="N405" s="2331" t="e">
        <f>IF(三系列D!N486&gt;三系列D!M486,"＋",IF(三系列D!N486&lt;三系列D!M486,"－",""))&amp;ABS(ROUND((三系列D!N486/三系列D!M486-1)*100,1))</f>
        <v>#DIV/0!</v>
      </c>
      <c r="O405" s="2331" t="e">
        <f>IF(三系列D!O486&gt;三系列D!N486,"＋",IF(三系列D!O486&lt;三系列D!N486,"－",""))&amp;ABS(ROUND((三系列D!O486/三系列D!N486-1)*100,1))</f>
        <v>#DIV/0!</v>
      </c>
      <c r="P405" s="2331" t="e">
        <f>IF(三系列D!P486&gt;三系列D!O486,"＋",IF(三系列D!P486&lt;三系列D!O486,"－",""))&amp;ABS(ROUND((三系列D!P486/三系列D!O486-1)*100,1))</f>
        <v>#DIV/0!</v>
      </c>
      <c r="Q405" s="2331" t="e">
        <f>IF(三系列D!Q486&gt;三系列D!P486,"＋",IF(三系列D!Q486&lt;三系列D!P486,"－",""))&amp;ABS(ROUND((三系列D!Q486/三系列D!P486-1)*100,1))</f>
        <v>#DIV/0!</v>
      </c>
      <c r="R405" s="2331" t="e">
        <f>IF(三系列D!R486&gt;三系列D!Q486,"＋",IF(三系列D!R486&lt;三系列D!Q486,"－",""))&amp;ABS(ROUND((三系列D!R486/三系列D!Q486-1)*100,1))</f>
        <v>#DIV/0!</v>
      </c>
      <c r="S405" s="2331" t="e">
        <f>IF(三系列D!S486&gt;三系列D!R486,"＋",IF(三系列D!S486&lt;三系列D!R486,"－",""))&amp;ABS(ROUND((三系列D!S486/三系列D!R486-1)*100,1))</f>
        <v>#DIV/0!</v>
      </c>
      <c r="T405" s="2331" t="e">
        <f>IF(三系列D!T486&gt;三系列D!S486,"＋",IF(三系列D!T486&lt;三系列D!S486,"－",""))&amp;ABS(ROUND((三系列D!T486/三系列D!S486-1)*100,1))</f>
        <v>#DIV/0!</v>
      </c>
      <c r="U405" s="2331" t="e">
        <f>IF(三系列D!U486&gt;三系列D!T486,"＋",IF(三系列D!U486&lt;三系列D!T486,"－",""))&amp;ABS(ROUND((三系列D!U486/三系列D!T486-1)*100,1))</f>
        <v>#DIV/0!</v>
      </c>
      <c r="V405" s="2331" t="e">
        <f>IF(三系列D!V486&gt;三系列D!U486,"＋",IF(三系列D!V486&lt;三系列D!U486,"－",""))&amp;ABS(ROUND((三系列D!V486/三系列D!U486-1)*100,1))</f>
        <v>#DIV/0!</v>
      </c>
      <c r="W405" s="2331" t="e">
        <f>IF(三系列D!W486&gt;三系列D!V486,"＋",IF(三系列D!W486&lt;三系列D!V486,"－",""))&amp;ABS(ROUND((三系列D!W486/三系列D!V486-1)*100,1))</f>
        <v>#DIV/0!</v>
      </c>
      <c r="X405" s="2331" t="e">
        <f>IF(三系列D!X486&gt;三系列D!W486,"＋",IF(三系列D!X486&lt;三系列D!W486,"－",""))&amp;ABS(ROUND((三系列D!X486/三系列D!W486-1)*100,1))&amp;IF((ROUND((三系列D!X486/三系列D!W486-1)*100,1)-ROUND((三系列D!X486/三系列D!W486-1)*100,0))=0,".0","")</f>
        <v>#DIV/0!</v>
      </c>
      <c r="Y405" s="2274"/>
      <c r="Z405" s="2274"/>
      <c r="AA405" s="2274"/>
      <c r="AB405" s="2274"/>
      <c r="AC405" s="2274"/>
      <c r="AD405" s="2274"/>
      <c r="AE405" s="2274"/>
      <c r="AF405" s="2274"/>
      <c r="AG405" s="2274"/>
    </row>
    <row r="406" spans="2:33" s="688" customFormat="1" ht="15" customHeight="1" x14ac:dyDescent="0.15">
      <c r="B406" s="703"/>
      <c r="C406" s="2277" t="s">
        <v>972</v>
      </c>
      <c r="D406" s="2255"/>
      <c r="E406" s="2255"/>
      <c r="F406" s="2255"/>
      <c r="G406" s="2255"/>
      <c r="H406" s="2273" t="s">
        <v>1513</v>
      </c>
      <c r="I406" s="2255"/>
      <c r="J406" s="2331" t="e">
        <f>IF(三系列D!J487&gt;三系列D!I487,"＋",IF(三系列D!J487&lt;三系列D!I487,"－",""))&amp;ABS(ROUND((三系列D!J487/三系列D!I487-1)*100,1))</f>
        <v>#DIV/0!</v>
      </c>
      <c r="K406" s="2331" t="e">
        <f>IF(三系列D!K487&gt;三系列D!J487,"＋",IF(三系列D!K487&lt;三系列D!J487,"－",""))&amp;ABS(ROUND((三系列D!K487/三系列D!J487-1)*100,1))</f>
        <v>#DIV/0!</v>
      </c>
      <c r="L406" s="2331" t="e">
        <f>IF(三系列D!L487&gt;三系列D!K487,"＋",IF(三系列D!L487&lt;三系列D!K487,"－",""))&amp;ABS(ROUND((三系列D!L487/三系列D!K487-1)*100,1))</f>
        <v>#DIV/0!</v>
      </c>
      <c r="M406" s="2331" t="e">
        <f>IF(三系列D!M487&gt;三系列D!L487,"＋",IF(三系列D!M487&lt;三系列D!L487,"－",""))&amp;ABS(ROUND((三系列D!M487/三系列D!L487-1)*100,1))</f>
        <v>#DIV/0!</v>
      </c>
      <c r="N406" s="2331" t="e">
        <f>IF(三系列D!N487&gt;三系列D!M487,"＋",IF(三系列D!N487&lt;三系列D!M487,"－",""))&amp;ABS(ROUND((三系列D!N487/三系列D!M487-1)*100,1))</f>
        <v>#DIV/0!</v>
      </c>
      <c r="O406" s="2331" t="e">
        <f>IF(三系列D!O487&gt;三系列D!N487,"＋",IF(三系列D!O487&lt;三系列D!N487,"－",""))&amp;ABS(ROUND((三系列D!O487/三系列D!N487-1)*100,1))</f>
        <v>#DIV/0!</v>
      </c>
      <c r="P406" s="2331" t="e">
        <f>IF(三系列D!P487&gt;三系列D!O487,"＋",IF(三系列D!P487&lt;三系列D!O487,"－",""))&amp;ABS(ROUND((三系列D!P487/三系列D!O487-1)*100,1))</f>
        <v>#DIV/0!</v>
      </c>
      <c r="Q406" s="2331" t="e">
        <f>IF(三系列D!Q487&gt;三系列D!P487,"＋",IF(三系列D!Q487&lt;三系列D!P487,"－",""))&amp;ABS(ROUND((三系列D!Q487/三系列D!P487-1)*100,1))</f>
        <v>#DIV/0!</v>
      </c>
      <c r="R406" s="2331" t="e">
        <f>IF(三系列D!R487&gt;三系列D!Q487,"＋",IF(三系列D!R487&lt;三系列D!Q487,"－",""))&amp;ABS(ROUND((三系列D!R487/三系列D!Q487-1)*100,1))</f>
        <v>#DIV/0!</v>
      </c>
      <c r="S406" s="2331" t="e">
        <f>IF(三系列D!S487&gt;三系列D!R487,"＋",IF(三系列D!S487&lt;三系列D!R487,"－",""))&amp;ABS(ROUND((三系列D!S487/三系列D!R487-1)*100,1))</f>
        <v>#DIV/0!</v>
      </c>
      <c r="T406" s="2331" t="e">
        <f>IF(三系列D!T487&gt;三系列D!S487,"＋",IF(三系列D!T487&lt;三系列D!S487,"－",""))&amp;ABS(ROUND((三系列D!T487/三系列D!S487-1)*100,1))</f>
        <v>#DIV/0!</v>
      </c>
      <c r="U406" s="2331" t="e">
        <f>IF(三系列D!U487&gt;三系列D!T487,"＋",IF(三系列D!U487&lt;三系列D!T487,"－",""))&amp;ABS(ROUND((三系列D!U487/三系列D!T487-1)*100,1))</f>
        <v>#DIV/0!</v>
      </c>
      <c r="V406" s="2331" t="e">
        <f>IF(三系列D!V487&gt;三系列D!U487,"＋",IF(三系列D!V487&lt;三系列D!U487,"－",""))&amp;ABS(ROUND((三系列D!V487/三系列D!U487-1)*100,1))</f>
        <v>#DIV/0!</v>
      </c>
      <c r="W406" s="2331" t="e">
        <f>IF(三系列D!W487&gt;三系列D!V487,"＋",IF(三系列D!W487&lt;三系列D!V487,"－",""))&amp;ABS(ROUND((三系列D!W487/三系列D!V487-1)*100,1))</f>
        <v>#DIV/0!</v>
      </c>
      <c r="X406" s="2331" t="e">
        <f>IF(三系列D!X487&gt;三系列D!W487,"＋",IF(三系列D!X487&lt;三系列D!W487,"－",""))&amp;ABS(ROUND((三系列D!X487/三系列D!W487-1)*100,1))&amp;IF((ROUND((三系列D!X487/三系列D!W487-1)*100,1)-ROUND((三系列D!X487/三系列D!W487-1)*100,0))=0,".0","")</f>
        <v>#DIV/0!</v>
      </c>
      <c r="Y406" s="2274"/>
      <c r="Z406" s="2274"/>
      <c r="AA406" s="2274"/>
      <c r="AB406" s="2274"/>
      <c r="AC406" s="2274"/>
      <c r="AD406" s="2274"/>
      <c r="AE406" s="2274"/>
      <c r="AF406" s="2274"/>
      <c r="AG406" s="2274"/>
    </row>
    <row r="407" spans="2:33" s="688" customFormat="1" ht="15" customHeight="1" x14ac:dyDescent="0.15">
      <c r="B407" s="703"/>
      <c r="C407" s="2277" t="s">
        <v>973</v>
      </c>
      <c r="D407" s="2255"/>
      <c r="E407" s="2255"/>
      <c r="F407" s="2255"/>
      <c r="G407" s="2255"/>
      <c r="H407" s="2273" t="s">
        <v>1512</v>
      </c>
      <c r="I407" s="2255"/>
      <c r="J407" s="2331" t="e">
        <f>IF(三系列D!J488&gt;三系列D!I488,"＋",IF(三系列D!J488&lt;三系列D!I488,"－",""))&amp;ABS(ROUND((三系列D!J488/三系列D!I488-1)*100,1))</f>
        <v>#DIV/0!</v>
      </c>
      <c r="K407" s="2331" t="e">
        <f>IF(三系列D!K488&gt;三系列D!J488,"＋",IF(三系列D!K488&lt;三系列D!J488,"－",""))&amp;ABS(ROUND((三系列D!K488/三系列D!J488-1)*100,1))</f>
        <v>#DIV/0!</v>
      </c>
      <c r="L407" s="2331" t="e">
        <f>IF(三系列D!L488&gt;三系列D!K488,"＋",IF(三系列D!L488&lt;三系列D!K488,"－",""))&amp;ABS(ROUND((三系列D!L488/三系列D!K488-1)*100,1))</f>
        <v>#DIV/0!</v>
      </c>
      <c r="M407" s="2331" t="e">
        <f>IF(三系列D!M488&gt;三系列D!L488,"＋",IF(三系列D!M488&lt;三系列D!L488,"－",""))&amp;ABS(ROUND((三系列D!M488/三系列D!L488-1)*100,1))</f>
        <v>#DIV/0!</v>
      </c>
      <c r="N407" s="2331" t="e">
        <f>IF(三系列D!N488&gt;三系列D!M488,"＋",IF(三系列D!N488&lt;三系列D!M488,"－",""))&amp;ABS(ROUND((三系列D!N488/三系列D!M488-1)*100,1))</f>
        <v>#DIV/0!</v>
      </c>
      <c r="O407" s="2331" t="e">
        <f>IF(三系列D!O488&gt;三系列D!N488,"＋",IF(三系列D!O488&lt;三系列D!N488,"－",""))&amp;ABS(ROUND((三系列D!O488/三系列D!N488-1)*100,1))</f>
        <v>#DIV/0!</v>
      </c>
      <c r="P407" s="2331" t="e">
        <f>IF(三系列D!P488&gt;三系列D!O488,"＋",IF(三系列D!P488&lt;三系列D!O488,"－",""))&amp;ABS(ROUND((三系列D!P488/三系列D!O488-1)*100,1))</f>
        <v>#DIV/0!</v>
      </c>
      <c r="Q407" s="2331" t="e">
        <f>IF(三系列D!Q488&gt;三系列D!P488,"＋",IF(三系列D!Q488&lt;三系列D!P488,"－",""))&amp;ABS(ROUND((三系列D!Q488/三系列D!P488-1)*100,1))</f>
        <v>#DIV/0!</v>
      </c>
      <c r="R407" s="2331" t="e">
        <f>IF(三系列D!R488&gt;三系列D!Q488,"＋",IF(三系列D!R488&lt;三系列D!Q488,"－",""))&amp;ABS(ROUND((三系列D!R488/三系列D!Q488-1)*100,1))</f>
        <v>#DIV/0!</v>
      </c>
      <c r="S407" s="2331" t="e">
        <f>IF(三系列D!S488&gt;三系列D!R488,"＋",IF(三系列D!S488&lt;三系列D!R488,"－",""))&amp;ABS(ROUND((三系列D!S488/三系列D!R488-1)*100,1))</f>
        <v>#DIV/0!</v>
      </c>
      <c r="T407" s="2331" t="e">
        <f>IF(三系列D!T488&gt;三系列D!S488,"＋",IF(三系列D!T488&lt;三系列D!S488,"－",""))&amp;ABS(ROUND((三系列D!T488/三系列D!S488-1)*100,1))</f>
        <v>#DIV/0!</v>
      </c>
      <c r="U407" s="2331" t="e">
        <f>IF(三系列D!U488&gt;三系列D!T488,"＋",IF(三系列D!U488&lt;三系列D!T488,"－",""))&amp;ABS(ROUND((三系列D!U488/三系列D!T488-1)*100,1))</f>
        <v>#DIV/0!</v>
      </c>
      <c r="V407" s="2331" t="e">
        <f>IF(三系列D!V488&gt;三系列D!U488,"＋",IF(三系列D!V488&lt;三系列D!U488,"－",""))&amp;ABS(ROUND((三系列D!V488/三系列D!U488-1)*100,1))</f>
        <v>#DIV/0!</v>
      </c>
      <c r="W407" s="2331" t="e">
        <f>IF(三系列D!W488&gt;三系列D!V488,"＋",IF(三系列D!W488&lt;三系列D!V488,"－",""))&amp;ABS(ROUND((三系列D!W488/三系列D!V488-1)*100,1))</f>
        <v>#DIV/0!</v>
      </c>
      <c r="X407" s="2331" t="e">
        <f>IF(三系列D!X488&gt;三系列D!W488,"＋",IF(三系列D!X488&lt;三系列D!W488,"－",""))&amp;ABS(ROUND((三系列D!X488/三系列D!W488-1)*100,1))&amp;IF((ROUND((三系列D!X488/三系列D!W488-1)*100,1)-ROUND((三系列D!X488/三系列D!W488-1)*100,0))=0,".0","")</f>
        <v>#DIV/0!</v>
      </c>
      <c r="Y407" s="2274"/>
      <c r="Z407" s="2274"/>
      <c r="AA407" s="2274"/>
      <c r="AB407" s="2274"/>
      <c r="AC407" s="2274"/>
      <c r="AD407" s="2274"/>
      <c r="AE407" s="2274"/>
      <c r="AF407" s="2274"/>
      <c r="AG407" s="2274"/>
    </row>
    <row r="408" spans="2:33" s="688" customFormat="1" ht="15" customHeight="1" x14ac:dyDescent="0.15">
      <c r="B408" s="703"/>
      <c r="C408" s="2248"/>
      <c r="D408" s="2248"/>
      <c r="E408" s="2248"/>
      <c r="F408" s="2248"/>
      <c r="G408" s="2248"/>
      <c r="H408" s="2278"/>
      <c r="I408" s="2248"/>
      <c r="J408" s="2248"/>
      <c r="K408" s="2248"/>
      <c r="L408" s="2248"/>
      <c r="M408" s="2248"/>
      <c r="N408" s="2248"/>
      <c r="O408" s="2248"/>
      <c r="P408" s="2248"/>
      <c r="Q408" s="2248"/>
      <c r="R408" s="2248"/>
      <c r="S408" s="2248"/>
      <c r="T408" s="2248"/>
      <c r="U408" s="2248"/>
      <c r="V408" s="2248"/>
      <c r="W408" s="2248"/>
      <c r="X408" s="2248"/>
      <c r="Y408" s="2248"/>
      <c r="Z408" s="2248"/>
      <c r="AA408" s="2248"/>
      <c r="AB408" s="2248"/>
      <c r="AC408" s="2248"/>
      <c r="AD408" s="2248"/>
      <c r="AE408" s="2248"/>
      <c r="AF408" s="2248"/>
      <c r="AG408" s="2248"/>
    </row>
    <row r="409" spans="2:33" s="688" customFormat="1" ht="15" customHeight="1" x14ac:dyDescent="0.15">
      <c r="B409" s="703"/>
      <c r="C409" s="2248"/>
      <c r="D409" s="2248"/>
      <c r="E409" s="2248"/>
      <c r="F409" s="2248"/>
      <c r="G409" s="2248"/>
      <c r="H409" s="2278"/>
      <c r="I409" s="2248"/>
      <c r="J409" s="2248"/>
      <c r="K409" s="2248"/>
      <c r="L409" s="2248"/>
      <c r="M409" s="2248"/>
      <c r="N409" s="2248"/>
      <c r="O409" s="2248"/>
      <c r="P409" s="2248"/>
      <c r="Q409" s="2248"/>
      <c r="R409" s="2248"/>
      <c r="S409" s="2248"/>
      <c r="T409" s="2248"/>
      <c r="U409" s="2248"/>
      <c r="V409" s="2248"/>
      <c r="W409" s="2248"/>
      <c r="X409" s="2248"/>
      <c r="Y409" s="2248"/>
      <c r="Z409" s="2248"/>
      <c r="AA409" s="2248"/>
      <c r="AB409" s="2248"/>
      <c r="AC409" s="2248"/>
      <c r="AD409" s="2248"/>
      <c r="AE409" s="2248"/>
      <c r="AF409" s="2248"/>
      <c r="AG409" s="2248"/>
    </row>
    <row r="410" spans="2:33" s="688" customFormat="1" ht="15" customHeight="1" x14ac:dyDescent="0.15">
      <c r="B410" s="703"/>
      <c r="C410" s="2279" t="s">
        <v>1511</v>
      </c>
      <c r="D410" s="2248"/>
      <c r="E410" s="2248"/>
      <c r="F410" s="2248"/>
      <c r="G410" s="2248"/>
      <c r="H410" s="2278"/>
      <c r="I410" s="2248"/>
      <c r="J410" s="2248"/>
      <c r="K410" s="2248"/>
      <c r="L410" s="2248"/>
      <c r="M410" s="2248"/>
      <c r="N410" s="2248"/>
      <c r="O410" s="2248"/>
      <c r="P410" s="2248"/>
      <c r="Q410" s="2248"/>
      <c r="R410" s="2248"/>
      <c r="S410" s="2248"/>
      <c r="T410" s="2248"/>
      <c r="U410" s="2248"/>
      <c r="V410" s="2248"/>
      <c r="W410" s="2248"/>
      <c r="X410" s="2248"/>
      <c r="Y410" s="2248"/>
      <c r="Z410" s="2248"/>
      <c r="AA410" s="2248"/>
      <c r="AB410" s="2248"/>
      <c r="AC410" s="2248"/>
      <c r="AD410" s="2248"/>
      <c r="AE410" s="2248"/>
      <c r="AF410" s="2248"/>
      <c r="AG410" s="2248"/>
    </row>
    <row r="411" spans="2:33" s="688" customFormat="1" ht="15" customHeight="1" x14ac:dyDescent="0.15">
      <c r="B411" s="703"/>
      <c r="C411" s="2280" t="s">
        <v>956</v>
      </c>
      <c r="D411" s="2255"/>
      <c r="E411" s="2255"/>
      <c r="F411" s="2255"/>
      <c r="G411" s="2255"/>
      <c r="H411" s="2273"/>
      <c r="I411" s="2255"/>
      <c r="J411" s="2255"/>
      <c r="K411" s="2255"/>
      <c r="L411" s="2255"/>
      <c r="M411" s="2255"/>
      <c r="N411" s="2255"/>
      <c r="O411" s="2255"/>
      <c r="P411" s="2255"/>
      <c r="Q411" s="2255"/>
      <c r="R411" s="2255"/>
      <c r="S411" s="2255"/>
      <c r="T411" s="2255"/>
      <c r="U411" s="2255"/>
      <c r="V411" s="2255"/>
      <c r="W411" s="2255"/>
      <c r="X411" s="2255"/>
      <c r="Y411" s="2255"/>
      <c r="Z411" s="2255"/>
      <c r="AA411" s="2255"/>
      <c r="AB411" s="2255"/>
      <c r="AC411" s="2255"/>
      <c r="AD411" s="2255"/>
      <c r="AE411" s="2255"/>
      <c r="AF411" s="2255"/>
      <c r="AG411" s="2255"/>
    </row>
    <row r="412" spans="2:33" s="688" customFormat="1" ht="15" customHeight="1" x14ac:dyDescent="0.15">
      <c r="B412" s="703"/>
      <c r="C412" s="2281" t="s">
        <v>1510</v>
      </c>
      <c r="D412" s="2282"/>
      <c r="E412" s="2282"/>
      <c r="F412" s="2282"/>
      <c r="G412" s="2282"/>
      <c r="H412" s="2283" t="s">
        <v>1509</v>
      </c>
      <c r="I412" s="2324"/>
      <c r="J412" s="2324"/>
      <c r="K412" s="2324"/>
      <c r="L412" s="2324"/>
      <c r="M412" s="2324"/>
      <c r="N412" s="2324"/>
      <c r="O412" s="2324"/>
      <c r="P412" s="2324"/>
      <c r="Q412" s="2324"/>
      <c r="R412" s="2324"/>
      <c r="S412" s="2324"/>
      <c r="T412" s="2324"/>
      <c r="U412" s="2324"/>
      <c r="V412" s="2324"/>
      <c r="W412" s="2324"/>
      <c r="X412" s="2324"/>
      <c r="Y412" s="2284"/>
      <c r="Z412" s="2284"/>
      <c r="AA412" s="2284"/>
      <c r="AB412" s="2284"/>
      <c r="AC412" s="2284"/>
      <c r="AD412" s="2284"/>
      <c r="AE412" s="2284"/>
      <c r="AF412" s="2284"/>
      <c r="AG412" s="2284"/>
    </row>
    <row r="413" spans="2:33" s="688" customFormat="1" ht="15" customHeight="1" x14ac:dyDescent="0.15">
      <c r="B413" s="703"/>
      <c r="C413" s="2285" t="s">
        <v>1508</v>
      </c>
      <c r="D413" s="2269"/>
      <c r="E413" s="2269"/>
      <c r="F413" s="2269"/>
      <c r="G413" s="2269"/>
      <c r="H413" s="2270" t="s">
        <v>1507</v>
      </c>
      <c r="I413" s="2325"/>
      <c r="J413" s="2325"/>
      <c r="K413" s="2325"/>
      <c r="L413" s="2325"/>
      <c r="M413" s="2325"/>
      <c r="N413" s="2325"/>
      <c r="O413" s="2325"/>
      <c r="P413" s="2325"/>
      <c r="Q413" s="2325"/>
      <c r="R413" s="2325"/>
      <c r="S413" s="2325"/>
      <c r="T413" s="2325"/>
      <c r="U413" s="2325"/>
      <c r="V413" s="2325"/>
      <c r="W413" s="2325"/>
      <c r="X413" s="2325"/>
      <c r="Y413" s="2286"/>
      <c r="Z413" s="2286"/>
      <c r="AA413" s="2286"/>
      <c r="AB413" s="2286"/>
      <c r="AC413" s="2286"/>
      <c r="AD413" s="2286"/>
      <c r="AE413" s="2286"/>
      <c r="AF413" s="2286"/>
      <c r="AG413" s="2286"/>
    </row>
    <row r="414" spans="2:33" s="688" customFormat="1" ht="15" customHeight="1" x14ac:dyDescent="0.15">
      <c r="B414" s="703"/>
      <c r="C414" s="2287" t="s">
        <v>957</v>
      </c>
      <c r="D414" s="2255"/>
      <c r="E414" s="2255"/>
      <c r="F414" s="2255"/>
      <c r="G414" s="2255"/>
      <c r="H414" s="2273"/>
      <c r="I414" s="2255"/>
      <c r="J414" s="2255"/>
      <c r="K414" s="2255"/>
      <c r="L414" s="2255"/>
      <c r="M414" s="2255"/>
      <c r="N414" s="2255"/>
      <c r="O414" s="2255"/>
      <c r="P414" s="2255"/>
      <c r="Q414" s="2255"/>
      <c r="R414" s="2255"/>
      <c r="S414" s="2255"/>
      <c r="T414" s="2255"/>
      <c r="U414" s="2255"/>
      <c r="V414" s="2255"/>
      <c r="W414" s="2255"/>
      <c r="X414" s="2255"/>
      <c r="Y414" s="2255"/>
      <c r="Z414" s="2255"/>
      <c r="AA414" s="2255"/>
      <c r="AB414" s="2255"/>
      <c r="AC414" s="2255"/>
      <c r="AD414" s="2255"/>
      <c r="AE414" s="2255"/>
      <c r="AF414" s="2255"/>
      <c r="AG414" s="2255"/>
    </row>
    <row r="415" spans="2:33" s="688" customFormat="1" ht="15" customHeight="1" x14ac:dyDescent="0.15">
      <c r="B415" s="703"/>
      <c r="C415" s="2281" t="s">
        <v>1506</v>
      </c>
      <c r="D415" s="2282"/>
      <c r="E415" s="2282"/>
      <c r="F415" s="2282"/>
      <c r="G415" s="2282"/>
      <c r="H415" s="2283" t="s">
        <v>1505</v>
      </c>
      <c r="I415" s="2324"/>
      <c r="J415" s="2324"/>
      <c r="K415" s="2324"/>
      <c r="L415" s="2324"/>
      <c r="M415" s="2324"/>
      <c r="N415" s="2324"/>
      <c r="O415" s="2324"/>
      <c r="P415" s="2324"/>
      <c r="Q415" s="2324"/>
      <c r="R415" s="2324"/>
      <c r="S415" s="2324"/>
      <c r="T415" s="2324"/>
      <c r="U415" s="2324"/>
      <c r="V415" s="2324"/>
      <c r="W415" s="2324"/>
      <c r="X415" s="2324"/>
      <c r="Y415" s="2284"/>
      <c r="Z415" s="2284"/>
      <c r="AA415" s="2284"/>
      <c r="AB415" s="2284"/>
      <c r="AC415" s="2284"/>
      <c r="AD415" s="2284"/>
      <c r="AE415" s="2284"/>
      <c r="AF415" s="2284"/>
      <c r="AG415" s="2284"/>
    </row>
    <row r="416" spans="2:33" s="688" customFormat="1" ht="15" customHeight="1" x14ac:dyDescent="0.15">
      <c r="B416" s="703"/>
      <c r="C416" s="2285" t="s">
        <v>1504</v>
      </c>
      <c r="D416" s="2269"/>
      <c r="E416" s="2269"/>
      <c r="F416" s="2269"/>
      <c r="G416" s="2269"/>
      <c r="H416" s="2270" t="s">
        <v>1503</v>
      </c>
      <c r="I416" s="2325"/>
      <c r="J416" s="2325"/>
      <c r="K416" s="2325"/>
      <c r="L416" s="2325"/>
      <c r="M416" s="2325"/>
      <c r="N416" s="2325"/>
      <c r="O416" s="2325"/>
      <c r="P416" s="2325"/>
      <c r="Q416" s="2325"/>
      <c r="R416" s="2325"/>
      <c r="S416" s="2325"/>
      <c r="T416" s="2325"/>
      <c r="U416" s="2325"/>
      <c r="V416" s="2325"/>
      <c r="W416" s="2325"/>
      <c r="X416" s="2325"/>
      <c r="Y416" s="2286"/>
      <c r="Z416" s="2286"/>
      <c r="AA416" s="2286"/>
      <c r="AB416" s="2286"/>
      <c r="AC416" s="2286"/>
      <c r="AD416" s="2286"/>
      <c r="AE416" s="2286"/>
      <c r="AF416" s="2286"/>
      <c r="AG416" s="2286"/>
    </row>
    <row r="417" spans="2:47" s="688" customFormat="1" ht="15" customHeight="1" x14ac:dyDescent="0.15">
      <c r="B417" s="703"/>
      <c r="C417" s="2287" t="s">
        <v>958</v>
      </c>
      <c r="D417" s="2255"/>
      <c r="E417" s="2255"/>
      <c r="F417" s="2255"/>
      <c r="G417" s="2255"/>
      <c r="H417" s="2273"/>
      <c r="I417" s="2255"/>
      <c r="J417" s="2255"/>
      <c r="K417" s="2255"/>
      <c r="L417" s="2255"/>
      <c r="M417" s="2255"/>
      <c r="N417" s="2255"/>
      <c r="O417" s="2255"/>
      <c r="P417" s="2255"/>
      <c r="Q417" s="2255"/>
      <c r="R417" s="2255"/>
      <c r="S417" s="2255"/>
      <c r="T417" s="2255"/>
      <c r="U417" s="2255"/>
      <c r="V417" s="2255"/>
      <c r="W417" s="2255"/>
      <c r="X417" s="2255"/>
      <c r="Y417" s="2255"/>
      <c r="Z417" s="2255"/>
      <c r="AA417" s="2255"/>
      <c r="AB417" s="2255"/>
      <c r="AC417" s="2255"/>
      <c r="AD417" s="2255"/>
      <c r="AE417" s="2255"/>
      <c r="AF417" s="2255"/>
      <c r="AG417" s="2255"/>
    </row>
    <row r="418" spans="2:47" s="688" customFormat="1" ht="15" customHeight="1" x14ac:dyDescent="0.15">
      <c r="B418" s="703"/>
      <c r="C418" s="2288" t="s">
        <v>1502</v>
      </c>
      <c r="D418" s="2282"/>
      <c r="E418" s="2282"/>
      <c r="F418" s="2282"/>
      <c r="G418" s="2282"/>
      <c r="H418" s="2283" t="s">
        <v>1501</v>
      </c>
      <c r="I418" s="2324"/>
      <c r="J418" s="2324"/>
      <c r="K418" s="2324"/>
      <c r="L418" s="2324"/>
      <c r="M418" s="2324"/>
      <c r="N418" s="2324"/>
      <c r="O418" s="2324"/>
      <c r="P418" s="2324"/>
      <c r="Q418" s="2324"/>
      <c r="R418" s="2324"/>
      <c r="S418" s="2324"/>
      <c r="T418" s="2324"/>
      <c r="U418" s="2324"/>
      <c r="V418" s="2324"/>
      <c r="W418" s="2324"/>
      <c r="X418" s="2324"/>
      <c r="Y418" s="2284"/>
      <c r="Z418" s="2284"/>
      <c r="AA418" s="2284"/>
      <c r="AB418" s="2284"/>
      <c r="AC418" s="2284"/>
      <c r="AD418" s="2284"/>
      <c r="AE418" s="2284"/>
      <c r="AF418" s="2284"/>
      <c r="AG418" s="2284"/>
    </row>
    <row r="419" spans="2:47" s="688" customFormat="1" ht="15" customHeight="1" x14ac:dyDescent="0.15">
      <c r="B419" s="703"/>
      <c r="C419" s="2289" t="s">
        <v>534</v>
      </c>
      <c r="D419" s="2269"/>
      <c r="E419" s="2269"/>
      <c r="F419" s="2269"/>
      <c r="G419" s="2269"/>
      <c r="H419" s="2270" t="s">
        <v>1500</v>
      </c>
      <c r="I419" s="2325"/>
      <c r="J419" s="2325"/>
      <c r="K419" s="2325"/>
      <c r="L419" s="2325"/>
      <c r="M419" s="2325"/>
      <c r="N419" s="2325"/>
      <c r="O419" s="2325"/>
      <c r="P419" s="2325"/>
      <c r="Q419" s="2325"/>
      <c r="R419" s="2325"/>
      <c r="S419" s="2325"/>
      <c r="T419" s="2325"/>
      <c r="U419" s="2325"/>
      <c r="V419" s="2325"/>
      <c r="W419" s="2325"/>
      <c r="X419" s="2325"/>
      <c r="Y419" s="2286"/>
      <c r="Z419" s="2286"/>
      <c r="AA419" s="2286"/>
      <c r="AB419" s="2286"/>
      <c r="AC419" s="2286"/>
      <c r="AD419" s="2286"/>
      <c r="AE419" s="2286"/>
      <c r="AF419" s="2286"/>
      <c r="AG419" s="2286"/>
    </row>
    <row r="420" spans="2:47" ht="15" customHeight="1" x14ac:dyDescent="0.15">
      <c r="C420" s="2290"/>
      <c r="D420" s="2290"/>
      <c r="E420" s="2290"/>
      <c r="F420" s="2290"/>
      <c r="G420" s="2291"/>
      <c r="H420" s="2291"/>
      <c r="I420" s="2291"/>
      <c r="J420" s="2291"/>
      <c r="K420" s="2291"/>
      <c r="L420" s="2291"/>
      <c r="M420" s="2291"/>
      <c r="N420" s="2291"/>
      <c r="O420" s="2291"/>
      <c r="P420" s="2291"/>
      <c r="Q420" s="2291"/>
      <c r="R420" s="2291"/>
      <c r="S420" s="2291"/>
      <c r="T420" s="2291"/>
      <c r="U420" s="2291"/>
      <c r="V420" s="2291"/>
      <c r="W420" s="2291"/>
      <c r="X420" s="2291"/>
      <c r="Y420" s="2291"/>
      <c r="Z420" s="2291"/>
      <c r="AA420" s="2291"/>
      <c r="AB420" s="2291"/>
      <c r="AC420" s="2291"/>
      <c r="AD420" s="2291"/>
      <c r="AE420" s="2291"/>
      <c r="AF420" s="2291"/>
      <c r="AG420" s="2291"/>
      <c r="AU420" s="688"/>
    </row>
    <row r="421" spans="2:47" ht="15" customHeight="1" x14ac:dyDescent="0.15">
      <c r="C421" s="2290"/>
      <c r="D421" s="2290"/>
      <c r="E421" s="2290"/>
      <c r="F421" s="2290"/>
      <c r="G421" s="2291"/>
      <c r="H421" s="2291"/>
      <c r="I421" s="2291"/>
      <c r="J421" s="2291"/>
      <c r="K421" s="2291"/>
      <c r="L421" s="2291"/>
      <c r="M421" s="2291"/>
      <c r="N421" s="2291"/>
      <c r="O421" s="2291"/>
      <c r="P421" s="2291"/>
      <c r="Q421" s="2291"/>
      <c r="R421" s="2291"/>
      <c r="S421" s="2291"/>
      <c r="T421" s="2291"/>
      <c r="U421" s="2291"/>
      <c r="V421" s="2291"/>
      <c r="W421" s="2291"/>
      <c r="X421" s="2291"/>
      <c r="Y421" s="2291"/>
      <c r="Z421" s="2291"/>
      <c r="AA421" s="2291"/>
      <c r="AB421" s="2291"/>
      <c r="AC421" s="2291"/>
      <c r="AD421" s="2291"/>
      <c r="AE421" s="2291"/>
      <c r="AF421" s="2291"/>
      <c r="AG421" s="2291"/>
    </row>
    <row r="422" spans="2:47" s="688" customFormat="1" ht="15" customHeight="1" x14ac:dyDescent="0.15">
      <c r="B422" s="703"/>
      <c r="C422" s="2279" t="s">
        <v>820</v>
      </c>
      <c r="D422" s="2248"/>
      <c r="E422" s="2248"/>
      <c r="F422" s="2248"/>
      <c r="G422" s="2248"/>
      <c r="H422" s="2278"/>
      <c r="I422" s="2248"/>
      <c r="J422" s="2248"/>
      <c r="K422" s="2248"/>
      <c r="L422" s="2248"/>
      <c r="M422" s="2248"/>
      <c r="N422" s="2248"/>
      <c r="O422" s="2248"/>
      <c r="P422" s="2248"/>
      <c r="Q422" s="2248"/>
      <c r="R422" s="2248"/>
      <c r="S422" s="2248"/>
      <c r="T422" s="2248"/>
      <c r="U422" s="2248"/>
      <c r="V422" s="2248"/>
      <c r="W422" s="2248"/>
      <c r="X422" s="2248"/>
      <c r="Y422" s="2248"/>
      <c r="Z422" s="2248"/>
      <c r="AA422" s="2248"/>
      <c r="AB422" s="2248"/>
      <c r="AC422" s="2248"/>
      <c r="AD422" s="2248"/>
      <c r="AE422" s="2248"/>
      <c r="AF422" s="2248"/>
      <c r="AG422" s="2248"/>
      <c r="AU422" s="305"/>
    </row>
    <row r="423" spans="2:47" s="701" customFormat="1" ht="15" customHeight="1" x14ac:dyDescent="0.15">
      <c r="B423" s="715"/>
      <c r="C423" s="2292" t="s">
        <v>819</v>
      </c>
      <c r="D423" s="2292"/>
      <c r="E423" s="2292"/>
      <c r="F423" s="2292"/>
      <c r="G423" s="2292"/>
      <c r="H423" s="2292"/>
      <c r="I423" s="2329"/>
      <c r="J423" s="2329"/>
      <c r="K423" s="2329"/>
      <c r="L423" s="2329"/>
      <c r="M423" s="2329"/>
      <c r="N423" s="2329"/>
      <c r="O423" s="2329"/>
      <c r="P423" s="2329"/>
      <c r="Q423" s="2329"/>
      <c r="R423" s="2329"/>
      <c r="S423" s="2329"/>
      <c r="T423" s="2329"/>
      <c r="U423" s="2329"/>
      <c r="V423" s="2329"/>
      <c r="W423" s="2329"/>
      <c r="X423" s="2329"/>
      <c r="Y423" s="2293"/>
      <c r="Z423" s="2293"/>
      <c r="AA423" s="2293"/>
      <c r="AB423" s="2293"/>
      <c r="AC423" s="2293"/>
      <c r="AD423" s="2293"/>
      <c r="AE423" s="2293"/>
      <c r="AF423" s="2293"/>
      <c r="AG423" s="2293"/>
      <c r="AU423" s="688"/>
    </row>
    <row r="424" spans="2:47" s="701" customFormat="1" ht="15" customHeight="1" x14ac:dyDescent="0.15">
      <c r="B424" s="715"/>
      <c r="C424" s="2292" t="s">
        <v>818</v>
      </c>
      <c r="D424" s="2292"/>
      <c r="E424" s="2292"/>
      <c r="F424" s="2292"/>
      <c r="G424" s="2292"/>
      <c r="H424" s="2292"/>
      <c r="I424" s="2329"/>
      <c r="J424" s="2329"/>
      <c r="K424" s="2329"/>
      <c r="L424" s="2329"/>
      <c r="M424" s="2329"/>
      <c r="N424" s="2329"/>
      <c r="O424" s="2329"/>
      <c r="P424" s="2329"/>
      <c r="Q424" s="2329"/>
      <c r="R424" s="2329"/>
      <c r="S424" s="2329"/>
      <c r="T424" s="2329"/>
      <c r="U424" s="2329"/>
      <c r="V424" s="2329"/>
      <c r="W424" s="2329"/>
      <c r="X424" s="2329"/>
      <c r="Y424" s="2293"/>
      <c r="Z424" s="2293"/>
      <c r="AA424" s="2293"/>
      <c r="AB424" s="2293"/>
      <c r="AC424" s="2293"/>
      <c r="AD424" s="2293"/>
      <c r="AE424" s="2293"/>
      <c r="AF424" s="2293"/>
      <c r="AG424" s="2293"/>
    </row>
    <row r="425" spans="2:47" s="701" customFormat="1" ht="15" customHeight="1" x14ac:dyDescent="0.15">
      <c r="B425" s="715"/>
      <c r="C425" s="2292" t="s">
        <v>817</v>
      </c>
      <c r="D425" s="2292"/>
      <c r="E425" s="2292"/>
      <c r="F425" s="2292"/>
      <c r="G425" s="2292"/>
      <c r="H425" s="2292"/>
      <c r="I425" s="2329"/>
      <c r="J425" s="2329"/>
      <c r="K425" s="2329"/>
      <c r="L425" s="2329"/>
      <c r="M425" s="2329"/>
      <c r="N425" s="2329"/>
      <c r="O425" s="2329"/>
      <c r="P425" s="2329"/>
      <c r="Q425" s="2329"/>
      <c r="R425" s="2329"/>
      <c r="S425" s="2329"/>
      <c r="T425" s="2329"/>
      <c r="U425" s="2329"/>
      <c r="V425" s="2329"/>
      <c r="W425" s="2329"/>
      <c r="X425" s="2329"/>
      <c r="Y425" s="2293"/>
      <c r="Z425" s="2293"/>
      <c r="AA425" s="2293"/>
      <c r="AB425" s="2293"/>
      <c r="AC425" s="2293"/>
      <c r="AD425" s="2293"/>
      <c r="AE425" s="2293"/>
      <c r="AF425" s="2293"/>
      <c r="AG425" s="2293"/>
    </row>
    <row r="426" spans="2:47" s="701" customFormat="1" ht="15" customHeight="1" x14ac:dyDescent="0.15">
      <c r="B426" s="715"/>
      <c r="C426" s="2292" t="s">
        <v>816</v>
      </c>
      <c r="D426" s="2292"/>
      <c r="E426" s="2292"/>
      <c r="F426" s="2292"/>
      <c r="G426" s="2292"/>
      <c r="H426" s="2292"/>
      <c r="I426" s="2329"/>
      <c r="J426" s="2329"/>
      <c r="K426" s="2329"/>
      <c r="L426" s="2329"/>
      <c r="M426" s="2329"/>
      <c r="N426" s="2329"/>
      <c r="O426" s="2329"/>
      <c r="P426" s="2329"/>
      <c r="Q426" s="2329"/>
      <c r="R426" s="2329"/>
      <c r="S426" s="2329"/>
      <c r="T426" s="2329"/>
      <c r="U426" s="2329"/>
      <c r="V426" s="2329"/>
      <c r="W426" s="2329"/>
      <c r="X426" s="2329"/>
      <c r="Y426" s="2293"/>
      <c r="Z426" s="2293"/>
      <c r="AA426" s="2293"/>
      <c r="AB426" s="2293"/>
      <c r="AC426" s="2293"/>
      <c r="AD426" s="2293"/>
      <c r="AE426" s="2293"/>
      <c r="AF426" s="2293"/>
      <c r="AG426" s="2293"/>
    </row>
    <row r="427" spans="2:47" s="701" customFormat="1" ht="15" customHeight="1" x14ac:dyDescent="0.15">
      <c r="B427" s="715"/>
      <c r="C427" s="2292" t="s">
        <v>815</v>
      </c>
      <c r="D427" s="2292"/>
      <c r="E427" s="2292"/>
      <c r="F427" s="2292"/>
      <c r="G427" s="2292"/>
      <c r="H427" s="2292"/>
      <c r="I427" s="2329"/>
      <c r="J427" s="2329"/>
      <c r="K427" s="2329"/>
      <c r="L427" s="2329"/>
      <c r="M427" s="2329"/>
      <c r="N427" s="2329"/>
      <c r="O427" s="2329"/>
      <c r="P427" s="2329"/>
      <c r="Q427" s="2329"/>
      <c r="R427" s="2329"/>
      <c r="S427" s="2329"/>
      <c r="T427" s="2329"/>
      <c r="U427" s="2329"/>
      <c r="V427" s="2329"/>
      <c r="W427" s="2329"/>
      <c r="X427" s="2329"/>
      <c r="Y427" s="2293"/>
      <c r="Z427" s="2293"/>
      <c r="AA427" s="2293"/>
      <c r="AB427" s="2293"/>
      <c r="AC427" s="2293"/>
      <c r="AD427" s="2293"/>
      <c r="AE427" s="2293"/>
      <c r="AF427" s="2293"/>
      <c r="AG427" s="2293"/>
    </row>
    <row r="428" spans="2:47" s="701" customFormat="1" ht="15" customHeight="1" x14ac:dyDescent="0.15">
      <c r="B428" s="715"/>
      <c r="C428" s="2292" t="s">
        <v>814</v>
      </c>
      <c r="D428" s="2292"/>
      <c r="E428" s="2292"/>
      <c r="F428" s="2292"/>
      <c r="G428" s="2292"/>
      <c r="H428" s="2292"/>
      <c r="I428" s="2329"/>
      <c r="J428" s="2329"/>
      <c r="K428" s="2329"/>
      <c r="L428" s="2329"/>
      <c r="M428" s="2329"/>
      <c r="N428" s="2329"/>
      <c r="O428" s="2329"/>
      <c r="P428" s="2329"/>
      <c r="Q428" s="2329"/>
      <c r="R428" s="2329"/>
      <c r="S428" s="2329"/>
      <c r="T428" s="2329"/>
      <c r="U428" s="2329"/>
      <c r="V428" s="2329"/>
      <c r="W428" s="2329"/>
      <c r="X428" s="2329"/>
      <c r="Y428" s="2293"/>
      <c r="Z428" s="2293"/>
      <c r="AA428" s="2293"/>
      <c r="AB428" s="2293"/>
      <c r="AC428" s="2293"/>
      <c r="AD428" s="2293"/>
      <c r="AE428" s="2293"/>
      <c r="AF428" s="2293"/>
      <c r="AG428" s="2293"/>
    </row>
    <row r="429" spans="2:47" s="701" customFormat="1" ht="15" customHeight="1" x14ac:dyDescent="0.15">
      <c r="B429" s="715"/>
      <c r="C429" s="2292" t="s">
        <v>813</v>
      </c>
      <c r="D429" s="2292"/>
      <c r="E429" s="2292"/>
      <c r="F429" s="2292"/>
      <c r="G429" s="2292"/>
      <c r="H429" s="2292"/>
      <c r="I429" s="2329"/>
      <c r="J429" s="2329"/>
      <c r="K429" s="2329"/>
      <c r="L429" s="2329"/>
      <c r="M429" s="2329"/>
      <c r="N429" s="2329"/>
      <c r="O429" s="2329"/>
      <c r="P429" s="2329"/>
      <c r="Q429" s="2329"/>
      <c r="R429" s="2329"/>
      <c r="S429" s="2329"/>
      <c r="T429" s="2329"/>
      <c r="U429" s="2329"/>
      <c r="V429" s="2329"/>
      <c r="W429" s="2329"/>
      <c r="X429" s="2329"/>
      <c r="Y429" s="2293"/>
      <c r="Z429" s="2293"/>
      <c r="AA429" s="2293"/>
      <c r="AB429" s="2293"/>
      <c r="AC429" s="2293"/>
      <c r="AD429" s="2293"/>
      <c r="AE429" s="2293"/>
      <c r="AF429" s="2293"/>
      <c r="AG429" s="2293"/>
    </row>
    <row r="430" spans="2:47" s="701" customFormat="1" ht="15" customHeight="1" x14ac:dyDescent="0.15">
      <c r="B430" s="715"/>
      <c r="C430" s="2292" t="s">
        <v>812</v>
      </c>
      <c r="D430" s="2292"/>
      <c r="E430" s="2292"/>
      <c r="F430" s="2292"/>
      <c r="G430" s="2292"/>
      <c r="H430" s="2292"/>
      <c r="I430" s="2329"/>
      <c r="J430" s="2329"/>
      <c r="K430" s="2329"/>
      <c r="L430" s="2329"/>
      <c r="M430" s="2329"/>
      <c r="N430" s="2329"/>
      <c r="O430" s="2329"/>
      <c r="P430" s="2329"/>
      <c r="Q430" s="2329"/>
      <c r="R430" s="2329"/>
      <c r="S430" s="2329"/>
      <c r="T430" s="2329"/>
      <c r="U430" s="2329"/>
      <c r="V430" s="2329"/>
      <c r="W430" s="2329"/>
      <c r="X430" s="2329"/>
      <c r="Y430" s="2293"/>
      <c r="Z430" s="2293"/>
      <c r="AA430" s="2293"/>
      <c r="AB430" s="2293"/>
      <c r="AC430" s="2293"/>
      <c r="AD430" s="2293"/>
      <c r="AE430" s="2293"/>
      <c r="AF430" s="2293"/>
      <c r="AG430" s="2293"/>
    </row>
    <row r="431" spans="2:47" s="701" customFormat="1" ht="15" customHeight="1" x14ac:dyDescent="0.15">
      <c r="B431" s="715"/>
      <c r="C431" s="2292" t="s">
        <v>811</v>
      </c>
      <c r="D431" s="2292"/>
      <c r="E431" s="2292"/>
      <c r="F431" s="2292"/>
      <c r="G431" s="2292"/>
      <c r="H431" s="2292"/>
      <c r="I431" s="2329"/>
      <c r="J431" s="2329"/>
      <c r="K431" s="2329"/>
      <c r="L431" s="2329"/>
      <c r="M431" s="2329"/>
      <c r="N431" s="2329"/>
      <c r="O431" s="2329"/>
      <c r="P431" s="2329"/>
      <c r="Q431" s="2329"/>
      <c r="R431" s="2329"/>
      <c r="S431" s="2329"/>
      <c r="T431" s="2329"/>
      <c r="U431" s="2329"/>
      <c r="V431" s="2329"/>
      <c r="W431" s="2329"/>
      <c r="X431" s="2329"/>
      <c r="Y431" s="2293"/>
      <c r="Z431" s="2293"/>
      <c r="AA431" s="2293"/>
      <c r="AB431" s="2293"/>
      <c r="AC431" s="2293"/>
      <c r="AD431" s="2293"/>
      <c r="AE431" s="2293"/>
      <c r="AF431" s="2293"/>
      <c r="AG431" s="2293"/>
    </row>
    <row r="432" spans="2:47" s="701" customFormat="1" ht="15" customHeight="1" x14ac:dyDescent="0.15">
      <c r="B432" s="715"/>
      <c r="C432" s="2292" t="s">
        <v>810</v>
      </c>
      <c r="D432" s="2292"/>
      <c r="E432" s="2292"/>
      <c r="F432" s="2292"/>
      <c r="G432" s="2292"/>
      <c r="H432" s="2292"/>
      <c r="I432" s="2329"/>
      <c r="J432" s="2329"/>
      <c r="K432" s="2329"/>
      <c r="L432" s="2329"/>
      <c r="M432" s="2329"/>
      <c r="N432" s="2329"/>
      <c r="O432" s="2329"/>
      <c r="P432" s="2329"/>
      <c r="Q432" s="2329"/>
      <c r="R432" s="2329"/>
      <c r="S432" s="2329"/>
      <c r="T432" s="2329"/>
      <c r="U432" s="2329"/>
      <c r="V432" s="2329"/>
      <c r="W432" s="2329"/>
      <c r="X432" s="2329"/>
      <c r="Y432" s="2293"/>
      <c r="Z432" s="2293"/>
      <c r="AA432" s="2293"/>
      <c r="AB432" s="2293"/>
      <c r="AC432" s="2293"/>
      <c r="AD432" s="2293"/>
      <c r="AE432" s="2293"/>
      <c r="AF432" s="2293"/>
      <c r="AG432" s="2293"/>
    </row>
    <row r="433" spans="2:47" s="701" customFormat="1" ht="15" customHeight="1" x14ac:dyDescent="0.15">
      <c r="B433" s="715"/>
      <c r="C433" s="2292" t="s">
        <v>809</v>
      </c>
      <c r="D433" s="2292"/>
      <c r="E433" s="2292"/>
      <c r="F433" s="2292"/>
      <c r="G433" s="2292"/>
      <c r="H433" s="2292"/>
      <c r="I433" s="2329"/>
      <c r="J433" s="2329"/>
      <c r="K433" s="2329"/>
      <c r="L433" s="2329"/>
      <c r="M433" s="2329"/>
      <c r="N433" s="2329"/>
      <c r="O433" s="2329"/>
      <c r="P433" s="2329"/>
      <c r="Q433" s="2329"/>
      <c r="R433" s="2329"/>
      <c r="S433" s="2329"/>
      <c r="T433" s="2329"/>
      <c r="U433" s="2329"/>
      <c r="V433" s="2329"/>
      <c r="W433" s="2329"/>
      <c r="X433" s="2329"/>
      <c r="Y433" s="2293"/>
      <c r="Z433" s="2293"/>
      <c r="AA433" s="2293"/>
      <c r="AB433" s="2293"/>
      <c r="AC433" s="2293"/>
      <c r="AD433" s="2293"/>
      <c r="AE433" s="2293"/>
      <c r="AF433" s="2293"/>
      <c r="AG433" s="2293"/>
    </row>
    <row r="434" spans="2:47" s="701" customFormat="1" ht="15" customHeight="1" x14ac:dyDescent="0.15">
      <c r="B434" s="715"/>
      <c r="C434" s="2292" t="s">
        <v>808</v>
      </c>
      <c r="D434" s="2292"/>
      <c r="E434" s="2292"/>
      <c r="F434" s="2292"/>
      <c r="G434" s="2292"/>
      <c r="H434" s="2292"/>
      <c r="I434" s="2329"/>
      <c r="J434" s="2329"/>
      <c r="K434" s="2329"/>
      <c r="L434" s="2329"/>
      <c r="M434" s="2329"/>
      <c r="N434" s="2329"/>
      <c r="O434" s="2329"/>
      <c r="P434" s="2329"/>
      <c r="Q434" s="2329"/>
      <c r="R434" s="2329"/>
      <c r="S434" s="2329"/>
      <c r="T434" s="2329"/>
      <c r="U434" s="2329"/>
      <c r="V434" s="2329"/>
      <c r="W434" s="2329"/>
      <c r="X434" s="2329"/>
      <c r="Y434" s="2293"/>
      <c r="Z434" s="2293"/>
      <c r="AA434" s="2293"/>
      <c r="AB434" s="2293"/>
      <c r="AC434" s="2293"/>
      <c r="AD434" s="2293"/>
      <c r="AE434" s="2293"/>
      <c r="AF434" s="2293"/>
      <c r="AG434" s="2293"/>
    </row>
    <row r="435" spans="2:47" s="701" customFormat="1" ht="15" customHeight="1" x14ac:dyDescent="0.15">
      <c r="B435" s="715"/>
      <c r="C435" s="2292" t="s">
        <v>807</v>
      </c>
      <c r="D435" s="2292"/>
      <c r="E435" s="2292"/>
      <c r="F435" s="2292"/>
      <c r="G435" s="2292"/>
      <c r="H435" s="2292"/>
      <c r="I435" s="2329"/>
      <c r="J435" s="2329"/>
      <c r="K435" s="2329"/>
      <c r="L435" s="2329"/>
      <c r="M435" s="2329"/>
      <c r="N435" s="2329"/>
      <c r="O435" s="2329"/>
      <c r="P435" s="2329"/>
      <c r="Q435" s="2329"/>
      <c r="R435" s="2329"/>
      <c r="S435" s="2329"/>
      <c r="T435" s="2329"/>
      <c r="U435" s="2329"/>
      <c r="V435" s="2329"/>
      <c r="W435" s="2329"/>
      <c r="X435" s="2329"/>
      <c r="Y435" s="2293"/>
      <c r="Z435" s="2293"/>
      <c r="AA435" s="2293"/>
      <c r="AB435" s="2293"/>
      <c r="AC435" s="2293"/>
      <c r="AD435" s="2293"/>
      <c r="AE435" s="2293"/>
      <c r="AF435" s="2293"/>
      <c r="AG435" s="2293"/>
    </row>
    <row r="436" spans="2:47" s="701" customFormat="1" ht="15" customHeight="1" x14ac:dyDescent="0.15">
      <c r="B436" s="715"/>
      <c r="C436" s="2292" t="s">
        <v>806</v>
      </c>
      <c r="D436" s="2292"/>
      <c r="E436" s="2292"/>
      <c r="F436" s="2292"/>
      <c r="G436" s="2292"/>
      <c r="H436" s="2292"/>
      <c r="I436" s="2329"/>
      <c r="J436" s="2329"/>
      <c r="K436" s="2329"/>
      <c r="L436" s="2329"/>
      <c r="M436" s="2329"/>
      <c r="N436" s="2329"/>
      <c r="O436" s="2329"/>
      <c r="P436" s="2329"/>
      <c r="Q436" s="2329"/>
      <c r="R436" s="2329"/>
      <c r="S436" s="2329"/>
      <c r="T436" s="2329"/>
      <c r="U436" s="2329"/>
      <c r="V436" s="2329"/>
      <c r="W436" s="2329"/>
      <c r="X436" s="2329"/>
      <c r="Y436" s="2293"/>
      <c r="Z436" s="2293"/>
      <c r="AA436" s="2293"/>
      <c r="AB436" s="2293"/>
      <c r="AC436" s="2293"/>
      <c r="AD436" s="2293"/>
      <c r="AE436" s="2293"/>
      <c r="AF436" s="2293"/>
      <c r="AG436" s="2293"/>
    </row>
    <row r="437" spans="2:47" s="701" customFormat="1" ht="15" customHeight="1" x14ac:dyDescent="0.15">
      <c r="B437" s="715"/>
      <c r="C437" s="2292" t="s">
        <v>805</v>
      </c>
      <c r="D437" s="2292"/>
      <c r="E437" s="2292"/>
      <c r="F437" s="2292"/>
      <c r="G437" s="2292"/>
      <c r="H437" s="2292"/>
      <c r="I437" s="2329"/>
      <c r="J437" s="2329"/>
      <c r="K437" s="2329"/>
      <c r="L437" s="2329"/>
      <c r="M437" s="2329"/>
      <c r="N437" s="2329"/>
      <c r="O437" s="2329"/>
      <c r="P437" s="2329"/>
      <c r="Q437" s="2329"/>
      <c r="R437" s="2329"/>
      <c r="S437" s="2329"/>
      <c r="T437" s="2329"/>
      <c r="U437" s="2329"/>
      <c r="V437" s="2329"/>
      <c r="W437" s="2329"/>
      <c r="X437" s="2329"/>
      <c r="Y437" s="2293"/>
      <c r="Z437" s="2293"/>
      <c r="AA437" s="2293"/>
      <c r="AB437" s="2293"/>
      <c r="AC437" s="2293"/>
      <c r="AD437" s="2293"/>
      <c r="AE437" s="2293"/>
      <c r="AF437" s="2293"/>
      <c r="AG437" s="2293"/>
    </row>
    <row r="438" spans="2:47" ht="15" customHeight="1" x14ac:dyDescent="0.15">
      <c r="C438" s="2291"/>
      <c r="D438" s="2290"/>
      <c r="E438" s="2290"/>
      <c r="F438" s="2290"/>
      <c r="G438" s="2291"/>
      <c r="H438" s="2291"/>
      <c r="I438" s="2291"/>
      <c r="J438" s="2291"/>
      <c r="K438" s="2291"/>
      <c r="L438" s="2291"/>
      <c r="M438" s="2291"/>
      <c r="N438" s="2291"/>
      <c r="O438" s="2291"/>
      <c r="P438" s="2291"/>
      <c r="Q438" s="2291"/>
      <c r="R438" s="2291"/>
      <c r="S438" s="2291"/>
      <c r="T438" s="2291"/>
      <c r="U438" s="2291"/>
      <c r="V438" s="2291"/>
      <c r="W438" s="2291"/>
      <c r="X438" s="2291"/>
      <c r="Y438" s="2291"/>
      <c r="Z438" s="2291"/>
      <c r="AA438" s="2291"/>
      <c r="AB438" s="2291"/>
      <c r="AC438" s="2291"/>
      <c r="AD438" s="2291"/>
      <c r="AE438" s="2291"/>
      <c r="AF438" s="2291"/>
      <c r="AG438" s="2291"/>
      <c r="AU438" s="701"/>
    </row>
    <row r="439" spans="2:47" ht="15" customHeight="1" x14ac:dyDescent="0.15">
      <c r="C439" s="2291"/>
      <c r="D439" s="2290"/>
      <c r="E439" s="2290"/>
      <c r="F439" s="2290"/>
      <c r="G439" s="2291"/>
      <c r="H439" s="2291"/>
      <c r="I439" s="2291"/>
      <c r="J439" s="2291"/>
      <c r="K439" s="2291"/>
      <c r="L439" s="2291"/>
      <c r="M439" s="2291"/>
      <c r="N439" s="2291"/>
      <c r="O439" s="2291"/>
      <c r="P439" s="2291"/>
      <c r="Q439" s="2291"/>
      <c r="R439" s="2291"/>
      <c r="S439" s="2291"/>
      <c r="T439" s="2291"/>
      <c r="U439" s="2291"/>
      <c r="V439" s="2291"/>
      <c r="W439" s="2291"/>
      <c r="X439" s="2291"/>
      <c r="Y439" s="2291"/>
      <c r="Z439" s="2291"/>
      <c r="AA439" s="2291"/>
      <c r="AB439" s="2291"/>
      <c r="AC439" s="2291"/>
      <c r="AD439" s="2291"/>
      <c r="AE439" s="2291"/>
      <c r="AF439" s="2291"/>
      <c r="AG439" s="2291"/>
    </row>
    <row r="440" spans="2:47" s="688" customFormat="1" ht="15" customHeight="1" x14ac:dyDescent="0.15">
      <c r="B440" s="703"/>
      <c r="C440" s="2279" t="s">
        <v>821</v>
      </c>
      <c r="D440" s="2248"/>
      <c r="E440" s="2248"/>
      <c r="F440" s="2248"/>
      <c r="G440" s="2248"/>
      <c r="H440" s="2278"/>
      <c r="I440" s="2248"/>
      <c r="J440" s="2248"/>
      <c r="K440" s="2248"/>
      <c r="L440" s="2248"/>
      <c r="M440" s="2248"/>
      <c r="N440" s="2248"/>
      <c r="O440" s="2248"/>
      <c r="P440" s="2248"/>
      <c r="Q440" s="2248"/>
      <c r="R440" s="2248"/>
      <c r="S440" s="2248"/>
      <c r="T440" s="2248"/>
      <c r="U440" s="2248"/>
      <c r="V440" s="2248"/>
      <c r="W440" s="2248"/>
      <c r="X440" s="2248"/>
      <c r="Y440" s="2248"/>
      <c r="Z440" s="2248"/>
      <c r="AA440" s="2248"/>
      <c r="AB440" s="2248"/>
      <c r="AC440" s="2248"/>
      <c r="AD440" s="2248"/>
      <c r="AE440" s="2248"/>
      <c r="AF440" s="2248"/>
      <c r="AG440" s="2248"/>
      <c r="AU440" s="305"/>
    </row>
    <row r="441" spans="2:47" s="688" customFormat="1" ht="15" customHeight="1" x14ac:dyDescent="0.15">
      <c r="B441" s="703"/>
      <c r="C441" s="2294" t="s">
        <v>1584</v>
      </c>
      <c r="D441" s="2295"/>
      <c r="E441" s="2295"/>
      <c r="F441" s="2295"/>
      <c r="G441" s="2295"/>
      <c r="H441" s="2296"/>
      <c r="I441" s="2324"/>
      <c r="J441" s="2324"/>
      <c r="K441" s="2324"/>
      <c r="L441" s="2324"/>
      <c r="M441" s="2324"/>
      <c r="N441" s="2324"/>
      <c r="O441" s="2324"/>
      <c r="P441" s="2324"/>
      <c r="Q441" s="2324"/>
      <c r="R441" s="2324"/>
      <c r="S441" s="2324"/>
      <c r="T441" s="2324"/>
      <c r="U441" s="2324"/>
      <c r="V441" s="2324"/>
      <c r="W441" s="2324"/>
      <c r="X441" s="2324"/>
      <c r="Y441" s="2284"/>
      <c r="Z441" s="2284"/>
      <c r="AA441" s="2284"/>
      <c r="AB441" s="2284"/>
      <c r="AC441" s="2284"/>
      <c r="AD441" s="2284"/>
      <c r="AE441" s="2284"/>
      <c r="AF441" s="2284"/>
      <c r="AG441" s="2284"/>
    </row>
    <row r="442" spans="2:47" s="688" customFormat="1" ht="15" customHeight="1" x14ac:dyDescent="0.15">
      <c r="B442" s="703"/>
      <c r="C442" s="2297" t="s">
        <v>748</v>
      </c>
      <c r="D442" s="2298"/>
      <c r="E442" s="2298"/>
      <c r="F442" s="2298"/>
      <c r="G442" s="2298"/>
      <c r="H442" s="2299"/>
      <c r="I442" s="2325"/>
      <c r="J442" s="2325"/>
      <c r="K442" s="2325"/>
      <c r="L442" s="2325"/>
      <c r="M442" s="2325"/>
      <c r="N442" s="2325"/>
      <c r="O442" s="2325"/>
      <c r="P442" s="2325"/>
      <c r="Q442" s="2325"/>
      <c r="R442" s="2325"/>
      <c r="S442" s="2325"/>
      <c r="T442" s="2325"/>
      <c r="U442" s="2325"/>
      <c r="V442" s="2325"/>
      <c r="W442" s="2325"/>
      <c r="X442" s="2325"/>
      <c r="Y442" s="2286"/>
      <c r="Z442" s="2286"/>
      <c r="AA442" s="2286"/>
      <c r="AB442" s="2286"/>
      <c r="AC442" s="2286"/>
      <c r="AD442" s="2286"/>
      <c r="AE442" s="2286"/>
      <c r="AF442" s="2286"/>
      <c r="AG442" s="2286"/>
    </row>
    <row r="443" spans="2:47" s="688" customFormat="1" ht="15" customHeight="1" x14ac:dyDescent="0.15">
      <c r="B443" s="703"/>
      <c r="C443" s="2300" t="s">
        <v>1543</v>
      </c>
      <c r="D443" s="2295"/>
      <c r="E443" s="2295"/>
      <c r="F443" s="2295"/>
      <c r="G443" s="2295"/>
      <c r="H443" s="2296"/>
      <c r="I443" s="2324"/>
      <c r="J443" s="2324"/>
      <c r="K443" s="2324"/>
      <c r="L443" s="2324"/>
      <c r="M443" s="2324"/>
      <c r="N443" s="2324"/>
      <c r="O443" s="2324"/>
      <c r="P443" s="2324"/>
      <c r="Q443" s="2324"/>
      <c r="R443" s="2324"/>
      <c r="S443" s="2324"/>
      <c r="T443" s="2324"/>
      <c r="U443" s="2324"/>
      <c r="V443" s="2324"/>
      <c r="W443" s="2324"/>
      <c r="X443" s="2324"/>
      <c r="Y443" s="2284"/>
      <c r="Z443" s="2284"/>
      <c r="AA443" s="2284"/>
      <c r="AB443" s="2284"/>
      <c r="AC443" s="2284"/>
      <c r="AD443" s="2284"/>
      <c r="AE443" s="2284"/>
      <c r="AF443" s="2284"/>
      <c r="AG443" s="2284"/>
    </row>
    <row r="444" spans="2:47" s="688" customFormat="1" ht="15" customHeight="1" x14ac:dyDescent="0.15">
      <c r="B444" s="703"/>
      <c r="C444" s="2268" t="s">
        <v>1542</v>
      </c>
      <c r="D444" s="2298"/>
      <c r="E444" s="2298"/>
      <c r="F444" s="2298"/>
      <c r="G444" s="2298"/>
      <c r="H444" s="2299"/>
      <c r="I444" s="2325"/>
      <c r="J444" s="2325"/>
      <c r="K444" s="2325"/>
      <c r="L444" s="2325"/>
      <c r="M444" s="2325"/>
      <c r="N444" s="2325"/>
      <c r="O444" s="2325"/>
      <c r="P444" s="2325"/>
      <c r="Q444" s="2325"/>
      <c r="R444" s="2325"/>
      <c r="S444" s="2325"/>
      <c r="T444" s="2325"/>
      <c r="U444" s="2325"/>
      <c r="V444" s="2325"/>
      <c r="W444" s="2325"/>
      <c r="X444" s="2325"/>
      <c r="Y444" s="2286"/>
      <c r="Z444" s="2286"/>
      <c r="AA444" s="2286"/>
      <c r="AB444" s="2286"/>
      <c r="AC444" s="2286"/>
      <c r="AD444" s="2286"/>
      <c r="AE444" s="2286"/>
      <c r="AF444" s="2286"/>
      <c r="AG444" s="2286"/>
    </row>
    <row r="445" spans="2:47" s="688" customFormat="1" ht="15" customHeight="1" x14ac:dyDescent="0.15">
      <c r="B445" s="703"/>
      <c r="C445" s="2300" t="s">
        <v>1541</v>
      </c>
      <c r="D445" s="2295"/>
      <c r="E445" s="2295"/>
      <c r="F445" s="2295"/>
      <c r="G445" s="2295"/>
      <c r="H445" s="2296"/>
      <c r="I445" s="2324"/>
      <c r="J445" s="2324"/>
      <c r="K445" s="2324"/>
      <c r="L445" s="2324"/>
      <c r="M445" s="2324"/>
      <c r="N445" s="2324"/>
      <c r="O445" s="2324"/>
      <c r="P445" s="2324"/>
      <c r="Q445" s="2324"/>
      <c r="R445" s="2324"/>
      <c r="S445" s="2324"/>
      <c r="T445" s="2324"/>
      <c r="U445" s="2324"/>
      <c r="V445" s="2324"/>
      <c r="W445" s="2324"/>
      <c r="X445" s="2324"/>
      <c r="Y445" s="2284"/>
      <c r="Z445" s="2284"/>
      <c r="AA445" s="2284"/>
      <c r="AB445" s="2284"/>
      <c r="AC445" s="2284"/>
      <c r="AD445" s="2284"/>
      <c r="AE445" s="2284"/>
      <c r="AF445" s="2284"/>
      <c r="AG445" s="2284"/>
    </row>
    <row r="446" spans="2:47" s="688" customFormat="1" ht="15" customHeight="1" x14ac:dyDescent="0.15">
      <c r="B446" s="703"/>
      <c r="C446" s="2301" t="s">
        <v>1540</v>
      </c>
      <c r="D446" s="2302"/>
      <c r="E446" s="2302"/>
      <c r="F446" s="2302"/>
      <c r="G446" s="2302"/>
      <c r="H446" s="2303"/>
      <c r="I446" s="2326"/>
      <c r="J446" s="2326"/>
      <c r="K446" s="2326"/>
      <c r="L446" s="2326"/>
      <c r="M446" s="2326"/>
      <c r="N446" s="2326"/>
      <c r="O446" s="2326"/>
      <c r="P446" s="2326"/>
      <c r="Q446" s="2326"/>
      <c r="R446" s="2326"/>
      <c r="S446" s="2326"/>
      <c r="T446" s="2326"/>
      <c r="U446" s="2326"/>
      <c r="V446" s="2326"/>
      <c r="W446" s="2326"/>
      <c r="X446" s="2326"/>
      <c r="Y446" s="2304"/>
      <c r="Z446" s="2304"/>
      <c r="AA446" s="2304"/>
      <c r="AB446" s="2304"/>
      <c r="AC446" s="2304"/>
      <c r="AD446" s="2304"/>
      <c r="AE446" s="2304"/>
      <c r="AF446" s="2304"/>
      <c r="AG446" s="2304"/>
    </row>
    <row r="447" spans="2:47" s="688" customFormat="1" ht="15" customHeight="1" x14ac:dyDescent="0.15">
      <c r="B447" s="703"/>
      <c r="C447" s="2301" t="s">
        <v>1538</v>
      </c>
      <c r="D447" s="2302"/>
      <c r="E447" s="2302"/>
      <c r="F447" s="2302"/>
      <c r="G447" s="2302"/>
      <c r="H447" s="2303"/>
      <c r="I447" s="2326"/>
      <c r="J447" s="2326"/>
      <c r="K447" s="2326"/>
      <c r="L447" s="2326"/>
      <c r="M447" s="2326"/>
      <c r="N447" s="2326"/>
      <c r="O447" s="2326"/>
      <c r="P447" s="2326"/>
      <c r="Q447" s="2326"/>
      <c r="R447" s="2326"/>
      <c r="S447" s="2326"/>
      <c r="T447" s="2326"/>
      <c r="U447" s="2326"/>
      <c r="V447" s="2326"/>
      <c r="W447" s="2326"/>
      <c r="X447" s="2326"/>
      <c r="Y447" s="2304"/>
      <c r="Z447" s="2304"/>
      <c r="AA447" s="2304"/>
      <c r="AB447" s="2304"/>
      <c r="AC447" s="2304"/>
      <c r="AD447" s="2304"/>
      <c r="AE447" s="2304"/>
      <c r="AF447" s="2304"/>
      <c r="AG447" s="2304"/>
    </row>
    <row r="448" spans="2:47" s="688" customFormat="1" ht="15" customHeight="1" x14ac:dyDescent="0.15">
      <c r="B448" s="703"/>
      <c r="C448" s="2268" t="s">
        <v>1536</v>
      </c>
      <c r="D448" s="2298"/>
      <c r="E448" s="2298"/>
      <c r="F448" s="2298"/>
      <c r="G448" s="2298"/>
      <c r="H448" s="2299"/>
      <c r="I448" s="2325"/>
      <c r="J448" s="2325"/>
      <c r="K448" s="2325"/>
      <c r="L448" s="2325"/>
      <c r="M448" s="2325"/>
      <c r="N448" s="2325"/>
      <c r="O448" s="2325"/>
      <c r="P448" s="2325"/>
      <c r="Q448" s="2325"/>
      <c r="R448" s="2325"/>
      <c r="S448" s="2325"/>
      <c r="T448" s="2325"/>
      <c r="U448" s="2325"/>
      <c r="V448" s="2325"/>
      <c r="W448" s="2325"/>
      <c r="X448" s="2325"/>
      <c r="Y448" s="2286"/>
      <c r="Z448" s="2286"/>
      <c r="AA448" s="2286"/>
      <c r="AB448" s="2286"/>
      <c r="AC448" s="2286"/>
      <c r="AD448" s="2286"/>
      <c r="AE448" s="2286"/>
      <c r="AF448" s="2286"/>
      <c r="AG448" s="2286"/>
    </row>
    <row r="449" spans="2:33" s="688" customFormat="1" ht="15" customHeight="1" x14ac:dyDescent="0.15">
      <c r="B449" s="703"/>
      <c r="C449" s="2294" t="s">
        <v>1534</v>
      </c>
      <c r="D449" s="2295"/>
      <c r="E449" s="2295"/>
      <c r="F449" s="2295"/>
      <c r="G449" s="2295"/>
      <c r="H449" s="2296"/>
      <c r="I449" s="2324"/>
      <c r="J449" s="2324"/>
      <c r="K449" s="2324"/>
      <c r="L449" s="2324"/>
      <c r="M449" s="2324"/>
      <c r="N449" s="2324"/>
      <c r="O449" s="2324"/>
      <c r="P449" s="2324"/>
      <c r="Q449" s="2324"/>
      <c r="R449" s="2324"/>
      <c r="S449" s="2324"/>
      <c r="T449" s="2324"/>
      <c r="U449" s="2324"/>
      <c r="V449" s="2324"/>
      <c r="W449" s="2324"/>
      <c r="X449" s="2324"/>
      <c r="Y449" s="2284"/>
      <c r="Z449" s="2284"/>
      <c r="AA449" s="2284"/>
      <c r="AB449" s="2284"/>
      <c r="AC449" s="2284"/>
      <c r="AD449" s="2284"/>
      <c r="AE449" s="2284"/>
      <c r="AF449" s="2284"/>
      <c r="AG449" s="2284"/>
    </row>
    <row r="450" spans="2:33" s="688" customFormat="1" ht="15" customHeight="1" x14ac:dyDescent="0.15">
      <c r="B450" s="703"/>
      <c r="C450" s="2305" t="s">
        <v>1531</v>
      </c>
      <c r="D450" s="2302"/>
      <c r="E450" s="2302"/>
      <c r="F450" s="2302"/>
      <c r="G450" s="2302"/>
      <c r="H450" s="2303"/>
      <c r="I450" s="2326"/>
      <c r="J450" s="2326"/>
      <c r="K450" s="2326"/>
      <c r="L450" s="2326"/>
      <c r="M450" s="2326"/>
      <c r="N450" s="2326"/>
      <c r="O450" s="2326"/>
      <c r="P450" s="2326"/>
      <c r="Q450" s="2326"/>
      <c r="R450" s="2326"/>
      <c r="S450" s="2326"/>
      <c r="T450" s="2326"/>
      <c r="U450" s="2326"/>
      <c r="V450" s="2326"/>
      <c r="W450" s="2326"/>
      <c r="X450" s="2326"/>
      <c r="Y450" s="2304"/>
      <c r="Z450" s="2304"/>
      <c r="AA450" s="2304"/>
      <c r="AB450" s="2304"/>
      <c r="AC450" s="2304"/>
      <c r="AD450" s="2304"/>
      <c r="AE450" s="2304"/>
      <c r="AF450" s="2304"/>
      <c r="AG450" s="2304"/>
    </row>
    <row r="451" spans="2:33" s="688" customFormat="1" ht="15" customHeight="1" x14ac:dyDescent="0.15">
      <c r="B451" s="703"/>
      <c r="C451" s="2297" t="s">
        <v>1529</v>
      </c>
      <c r="D451" s="2298"/>
      <c r="E451" s="2298"/>
      <c r="F451" s="2298"/>
      <c r="G451" s="2298"/>
      <c r="H451" s="2299"/>
      <c r="I451" s="2325"/>
      <c r="J451" s="2325"/>
      <c r="K451" s="2325"/>
      <c r="L451" s="2325"/>
      <c r="M451" s="2325"/>
      <c r="N451" s="2325"/>
      <c r="O451" s="2325"/>
      <c r="P451" s="2325"/>
      <c r="Q451" s="2325"/>
      <c r="R451" s="2325"/>
      <c r="S451" s="2325"/>
      <c r="T451" s="2325"/>
      <c r="U451" s="2325"/>
      <c r="V451" s="2325"/>
      <c r="W451" s="2325"/>
      <c r="X451" s="2325"/>
      <c r="Y451" s="2286"/>
      <c r="Z451" s="2286"/>
      <c r="AA451" s="2286"/>
      <c r="AB451" s="2286"/>
      <c r="AC451" s="2286"/>
      <c r="AD451" s="2286"/>
      <c r="AE451" s="2286"/>
      <c r="AF451" s="2286"/>
      <c r="AG451" s="2286"/>
    </row>
    <row r="452" spans="2:33" s="688" customFormat="1" ht="15" customHeight="1" x14ac:dyDescent="0.15">
      <c r="B452" s="703"/>
      <c r="C452" s="2300" t="s">
        <v>743</v>
      </c>
      <c r="D452" s="2295"/>
      <c r="E452" s="2295"/>
      <c r="F452" s="2295"/>
      <c r="G452" s="2295"/>
      <c r="H452" s="2296"/>
      <c r="I452" s="2324"/>
      <c r="J452" s="2324"/>
      <c r="K452" s="2324"/>
      <c r="L452" s="2324"/>
      <c r="M452" s="2324"/>
      <c r="N452" s="2324"/>
      <c r="O452" s="2324"/>
      <c r="P452" s="2324"/>
      <c r="Q452" s="2324"/>
      <c r="R452" s="2324"/>
      <c r="S452" s="2324"/>
      <c r="T452" s="2324"/>
      <c r="U452" s="2324"/>
      <c r="V452" s="2324"/>
      <c r="W452" s="2324"/>
      <c r="X452" s="2324"/>
      <c r="Y452" s="2284"/>
      <c r="Z452" s="2284"/>
      <c r="AA452" s="2284"/>
      <c r="AB452" s="2284"/>
      <c r="AC452" s="2284"/>
      <c r="AD452" s="2284"/>
      <c r="AE452" s="2284"/>
      <c r="AF452" s="2284"/>
      <c r="AG452" s="2284"/>
    </row>
    <row r="453" spans="2:33" s="688" customFormat="1" ht="15" customHeight="1" x14ac:dyDescent="0.15">
      <c r="B453" s="703"/>
      <c r="C453" s="2301" t="s">
        <v>741</v>
      </c>
      <c r="D453" s="2302"/>
      <c r="E453" s="2302"/>
      <c r="F453" s="2302"/>
      <c r="G453" s="2302"/>
      <c r="H453" s="2303"/>
      <c r="I453" s="2326"/>
      <c r="J453" s="2326"/>
      <c r="K453" s="2326"/>
      <c r="L453" s="2326"/>
      <c r="M453" s="2326"/>
      <c r="N453" s="2326"/>
      <c r="O453" s="2326"/>
      <c r="P453" s="2326"/>
      <c r="Q453" s="2326"/>
      <c r="R453" s="2326"/>
      <c r="S453" s="2326"/>
      <c r="T453" s="2326"/>
      <c r="U453" s="2326"/>
      <c r="V453" s="2326"/>
      <c r="W453" s="2326"/>
      <c r="X453" s="2326"/>
      <c r="Y453" s="2304"/>
      <c r="Z453" s="2304"/>
      <c r="AA453" s="2304"/>
      <c r="AB453" s="2304"/>
      <c r="AC453" s="2304"/>
      <c r="AD453" s="2304"/>
      <c r="AE453" s="2304"/>
      <c r="AF453" s="2304"/>
      <c r="AG453" s="2304"/>
    </row>
    <row r="454" spans="2:33" s="688" customFormat="1" ht="15" customHeight="1" x14ac:dyDescent="0.15">
      <c r="B454" s="703"/>
      <c r="C454" s="2268" t="s">
        <v>959</v>
      </c>
      <c r="D454" s="2298"/>
      <c r="E454" s="2298"/>
      <c r="F454" s="2298"/>
      <c r="G454" s="2298"/>
      <c r="H454" s="2299"/>
      <c r="I454" s="2325"/>
      <c r="J454" s="2325"/>
      <c r="K454" s="2325"/>
      <c r="L454" s="2325"/>
      <c r="M454" s="2325"/>
      <c r="N454" s="2325"/>
      <c r="O454" s="2325"/>
      <c r="P454" s="2325"/>
      <c r="Q454" s="2325"/>
      <c r="R454" s="2325"/>
      <c r="S454" s="2325"/>
      <c r="T454" s="2325"/>
      <c r="U454" s="2325"/>
      <c r="V454" s="2325"/>
      <c r="W454" s="2325"/>
      <c r="X454" s="2325"/>
      <c r="Y454" s="2286"/>
      <c r="Z454" s="2286"/>
      <c r="AA454" s="2286"/>
      <c r="AB454" s="2286"/>
      <c r="AC454" s="2286"/>
      <c r="AD454" s="2286"/>
      <c r="AE454" s="2286"/>
      <c r="AF454" s="2286"/>
      <c r="AG454" s="2286"/>
    </row>
    <row r="455" spans="2:33" s="688" customFormat="1" ht="15" customHeight="1" x14ac:dyDescent="0.15">
      <c r="B455" s="703"/>
      <c r="C455" s="2300" t="s">
        <v>738</v>
      </c>
      <c r="D455" s="2295"/>
      <c r="E455" s="2295"/>
      <c r="F455" s="2295"/>
      <c r="G455" s="2295"/>
      <c r="H455" s="2296"/>
      <c r="I455" s="2324"/>
      <c r="J455" s="2324"/>
      <c r="K455" s="2324"/>
      <c r="L455" s="2324"/>
      <c r="M455" s="2324"/>
      <c r="N455" s="2324"/>
      <c r="O455" s="2324"/>
      <c r="P455" s="2324"/>
      <c r="Q455" s="2324"/>
      <c r="R455" s="2324"/>
      <c r="S455" s="2324"/>
      <c r="T455" s="2324"/>
      <c r="U455" s="2324"/>
      <c r="V455" s="2324"/>
      <c r="W455" s="2324"/>
      <c r="X455" s="2324"/>
      <c r="Y455" s="2284"/>
      <c r="Z455" s="2284"/>
      <c r="AA455" s="2284"/>
      <c r="AB455" s="2284"/>
      <c r="AC455" s="2284"/>
      <c r="AD455" s="2284"/>
      <c r="AE455" s="2284"/>
      <c r="AF455" s="2284"/>
      <c r="AG455" s="2284"/>
    </row>
    <row r="456" spans="2:33" s="688" customFormat="1" ht="15" customHeight="1" x14ac:dyDescent="0.15">
      <c r="B456" s="703"/>
      <c r="C456" s="2301" t="s">
        <v>736</v>
      </c>
      <c r="D456" s="2302"/>
      <c r="E456" s="2302"/>
      <c r="F456" s="2302"/>
      <c r="G456" s="2302"/>
      <c r="H456" s="2303"/>
      <c r="I456" s="2326"/>
      <c r="J456" s="2326"/>
      <c r="K456" s="2326"/>
      <c r="L456" s="2326"/>
      <c r="M456" s="2326"/>
      <c r="N456" s="2326"/>
      <c r="O456" s="2326"/>
      <c r="P456" s="2326"/>
      <c r="Q456" s="2326"/>
      <c r="R456" s="2326"/>
      <c r="S456" s="2326"/>
      <c r="T456" s="2326"/>
      <c r="U456" s="2326"/>
      <c r="V456" s="2326"/>
      <c r="W456" s="2326"/>
      <c r="X456" s="2326"/>
      <c r="Y456" s="2304"/>
      <c r="Z456" s="2304"/>
      <c r="AA456" s="2304"/>
      <c r="AB456" s="2304"/>
      <c r="AC456" s="2304"/>
      <c r="AD456" s="2304"/>
      <c r="AE456" s="2304"/>
      <c r="AF456" s="2304"/>
      <c r="AG456" s="2304"/>
    </row>
    <row r="457" spans="2:33" s="688" customFormat="1" ht="15" customHeight="1" x14ac:dyDescent="0.15">
      <c r="B457" s="703"/>
      <c r="C457" s="2301" t="s">
        <v>734</v>
      </c>
      <c r="D457" s="2302"/>
      <c r="E457" s="2302"/>
      <c r="F457" s="2302"/>
      <c r="G457" s="2302"/>
      <c r="H457" s="2303"/>
      <c r="I457" s="2326"/>
      <c r="J457" s="2326"/>
      <c r="K457" s="2326"/>
      <c r="L457" s="2326"/>
      <c r="M457" s="2326"/>
      <c r="N457" s="2326"/>
      <c r="O457" s="2326"/>
      <c r="P457" s="2326"/>
      <c r="Q457" s="2326"/>
      <c r="R457" s="2326"/>
      <c r="S457" s="2326"/>
      <c r="T457" s="2326"/>
      <c r="U457" s="2326"/>
      <c r="V457" s="2326"/>
      <c r="W457" s="2326"/>
      <c r="X457" s="2326"/>
      <c r="Y457" s="2304"/>
      <c r="Z457" s="2304"/>
      <c r="AA457" s="2304"/>
      <c r="AB457" s="2304"/>
      <c r="AC457" s="2304"/>
      <c r="AD457" s="2304"/>
      <c r="AE457" s="2304"/>
      <c r="AF457" s="2304"/>
      <c r="AG457" s="2304"/>
    </row>
    <row r="458" spans="2:33" s="688" customFormat="1" ht="15" customHeight="1" x14ac:dyDescent="0.15">
      <c r="B458" s="703"/>
      <c r="C458" s="2301" t="s">
        <v>732</v>
      </c>
      <c r="D458" s="2302"/>
      <c r="E458" s="2302"/>
      <c r="F458" s="2302"/>
      <c r="G458" s="2302"/>
      <c r="H458" s="2303"/>
      <c r="I458" s="2326"/>
      <c r="J458" s="2326"/>
      <c r="K458" s="2326"/>
      <c r="L458" s="2326"/>
      <c r="M458" s="2326"/>
      <c r="N458" s="2326"/>
      <c r="O458" s="2326"/>
      <c r="P458" s="2326"/>
      <c r="Q458" s="2326"/>
      <c r="R458" s="2326"/>
      <c r="S458" s="2326"/>
      <c r="T458" s="2326"/>
      <c r="U458" s="2326"/>
      <c r="V458" s="2326"/>
      <c r="W458" s="2326"/>
      <c r="X458" s="2326"/>
      <c r="Y458" s="2304"/>
      <c r="Z458" s="2304"/>
      <c r="AA458" s="2304"/>
      <c r="AB458" s="2304"/>
      <c r="AC458" s="2304"/>
      <c r="AD458" s="2304"/>
      <c r="AE458" s="2304"/>
      <c r="AF458" s="2304"/>
      <c r="AG458" s="2304"/>
    </row>
    <row r="459" spans="2:33" s="688" customFormat="1" ht="15" customHeight="1" x14ac:dyDescent="0.15">
      <c r="B459" s="703"/>
      <c r="C459" s="2268" t="s">
        <v>730</v>
      </c>
      <c r="D459" s="2298"/>
      <c r="E459" s="2298"/>
      <c r="F459" s="2298"/>
      <c r="G459" s="2298"/>
      <c r="H459" s="2299"/>
      <c r="I459" s="2325"/>
      <c r="J459" s="2325"/>
      <c r="K459" s="2325"/>
      <c r="L459" s="2325"/>
      <c r="M459" s="2325"/>
      <c r="N459" s="2325"/>
      <c r="O459" s="2325"/>
      <c r="P459" s="2325"/>
      <c r="Q459" s="2325"/>
      <c r="R459" s="2325"/>
      <c r="S459" s="2325"/>
      <c r="T459" s="2325"/>
      <c r="U459" s="2325"/>
      <c r="V459" s="2325"/>
      <c r="W459" s="2325"/>
      <c r="X459" s="2325"/>
      <c r="Y459" s="2286"/>
      <c r="Z459" s="2286"/>
      <c r="AA459" s="2286"/>
      <c r="AB459" s="2286"/>
      <c r="AC459" s="2286"/>
      <c r="AD459" s="2286"/>
      <c r="AE459" s="2286"/>
      <c r="AF459" s="2286"/>
      <c r="AG459" s="2286"/>
    </row>
    <row r="460" spans="2:33" s="688" customFormat="1" ht="15" customHeight="1" x14ac:dyDescent="0.15">
      <c r="B460" s="703"/>
      <c r="C460" s="2300" t="s">
        <v>728</v>
      </c>
      <c r="D460" s="2295"/>
      <c r="E460" s="2295"/>
      <c r="F460" s="2295"/>
      <c r="G460" s="2295"/>
      <c r="H460" s="2296"/>
      <c r="I460" s="2324"/>
      <c r="J460" s="2324"/>
      <c r="K460" s="2324"/>
      <c r="L460" s="2324"/>
      <c r="M460" s="2324"/>
      <c r="N460" s="2324"/>
      <c r="O460" s="2324"/>
      <c r="P460" s="2324"/>
      <c r="Q460" s="2324"/>
      <c r="R460" s="2324"/>
      <c r="S460" s="2324"/>
      <c r="T460" s="2324"/>
      <c r="U460" s="2324"/>
      <c r="V460" s="2324"/>
      <c r="W460" s="2324"/>
      <c r="X460" s="2324"/>
      <c r="Y460" s="2284"/>
      <c r="Z460" s="2284"/>
      <c r="AA460" s="2284"/>
      <c r="AB460" s="2284"/>
      <c r="AC460" s="2284"/>
      <c r="AD460" s="2284"/>
      <c r="AE460" s="2284"/>
      <c r="AF460" s="2284"/>
      <c r="AG460" s="2284"/>
    </row>
    <row r="461" spans="2:33" s="688" customFormat="1" ht="15" customHeight="1" x14ac:dyDescent="0.15">
      <c r="B461" s="703"/>
      <c r="C461" s="2268" t="s">
        <v>960</v>
      </c>
      <c r="D461" s="2298"/>
      <c r="E461" s="2298"/>
      <c r="F461" s="2298"/>
      <c r="G461" s="2298"/>
      <c r="H461" s="2299"/>
      <c r="I461" s="2325"/>
      <c r="J461" s="2325"/>
      <c r="K461" s="2325"/>
      <c r="L461" s="2325"/>
      <c r="M461" s="2325"/>
      <c r="N461" s="2325"/>
      <c r="O461" s="2325"/>
      <c r="P461" s="2325"/>
      <c r="Q461" s="2325"/>
      <c r="R461" s="2325"/>
      <c r="S461" s="2325"/>
      <c r="T461" s="2325"/>
      <c r="U461" s="2325"/>
      <c r="V461" s="2325"/>
      <c r="W461" s="2325"/>
      <c r="X461" s="2325"/>
      <c r="Y461" s="2286"/>
      <c r="Z461" s="2286"/>
      <c r="AA461" s="2286"/>
      <c r="AB461" s="2286"/>
      <c r="AC461" s="2286"/>
      <c r="AD461" s="2286"/>
      <c r="AE461" s="2286"/>
      <c r="AF461" s="2286"/>
      <c r="AG461" s="2286"/>
    </row>
    <row r="462" spans="2:33" s="688" customFormat="1" ht="15" customHeight="1" x14ac:dyDescent="0.15">
      <c r="B462" s="703"/>
      <c r="C462" s="2306" t="s">
        <v>725</v>
      </c>
      <c r="D462" s="2295"/>
      <c r="E462" s="2295"/>
      <c r="F462" s="2295"/>
      <c r="G462" s="2295"/>
      <c r="H462" s="2296"/>
      <c r="I462" s="2324"/>
      <c r="J462" s="2324"/>
      <c r="K462" s="2324"/>
      <c r="L462" s="2324"/>
      <c r="M462" s="2324"/>
      <c r="N462" s="2324"/>
      <c r="O462" s="2324"/>
      <c r="P462" s="2324"/>
      <c r="Q462" s="2324"/>
      <c r="R462" s="2324"/>
      <c r="S462" s="2324"/>
      <c r="T462" s="2324"/>
      <c r="U462" s="2324"/>
      <c r="V462" s="2324"/>
      <c r="W462" s="2324"/>
      <c r="X462" s="2324"/>
      <c r="Y462" s="2284"/>
      <c r="Z462" s="2284"/>
      <c r="AA462" s="2284"/>
      <c r="AB462" s="2284"/>
      <c r="AC462" s="2284"/>
      <c r="AD462" s="2284"/>
      <c r="AE462" s="2284"/>
      <c r="AF462" s="2284"/>
      <c r="AG462" s="2284"/>
    </row>
    <row r="463" spans="2:33" s="688" customFormat="1" ht="15" customHeight="1" x14ac:dyDescent="0.15">
      <c r="B463" s="703"/>
      <c r="C463" s="2301" t="s">
        <v>723</v>
      </c>
      <c r="D463" s="2302"/>
      <c r="E463" s="2302"/>
      <c r="F463" s="2302"/>
      <c r="G463" s="2302"/>
      <c r="H463" s="2303"/>
      <c r="I463" s="2326"/>
      <c r="J463" s="2326"/>
      <c r="K463" s="2326"/>
      <c r="L463" s="2326"/>
      <c r="M463" s="2326"/>
      <c r="N463" s="2326"/>
      <c r="O463" s="2326"/>
      <c r="P463" s="2326"/>
      <c r="Q463" s="2326"/>
      <c r="R463" s="2326"/>
      <c r="S463" s="2326"/>
      <c r="T463" s="2326"/>
      <c r="U463" s="2326"/>
      <c r="V463" s="2326"/>
      <c r="W463" s="2326"/>
      <c r="X463" s="2326"/>
      <c r="Y463" s="2304"/>
      <c r="Z463" s="2304"/>
      <c r="AA463" s="2304"/>
      <c r="AB463" s="2304"/>
      <c r="AC463" s="2304"/>
      <c r="AD463" s="2304"/>
      <c r="AE463" s="2304"/>
      <c r="AF463" s="2304"/>
      <c r="AG463" s="2304"/>
    </row>
    <row r="464" spans="2:33" s="688" customFormat="1" ht="15" customHeight="1" x14ac:dyDescent="0.15">
      <c r="B464" s="703"/>
      <c r="C464" s="2301" t="s">
        <v>721</v>
      </c>
      <c r="D464" s="2302"/>
      <c r="E464" s="2302"/>
      <c r="F464" s="2302"/>
      <c r="G464" s="2302"/>
      <c r="H464" s="2303"/>
      <c r="I464" s="2326"/>
      <c r="J464" s="2326"/>
      <c r="K464" s="2326"/>
      <c r="L464" s="2326"/>
      <c r="M464" s="2326"/>
      <c r="N464" s="2326"/>
      <c r="O464" s="2326"/>
      <c r="P464" s="2326"/>
      <c r="Q464" s="2326"/>
      <c r="R464" s="2326"/>
      <c r="S464" s="2326"/>
      <c r="T464" s="2326"/>
      <c r="U464" s="2326"/>
      <c r="V464" s="2326"/>
      <c r="W464" s="2326"/>
      <c r="X464" s="2326"/>
      <c r="Y464" s="2304"/>
      <c r="Z464" s="2304"/>
      <c r="AA464" s="2304"/>
      <c r="AB464" s="2304"/>
      <c r="AC464" s="2304"/>
      <c r="AD464" s="2304"/>
      <c r="AE464" s="2304"/>
      <c r="AF464" s="2304"/>
      <c r="AG464" s="2304"/>
    </row>
    <row r="465" spans="2:33" s="688" customFormat="1" ht="15" customHeight="1" x14ac:dyDescent="0.15">
      <c r="B465" s="703"/>
      <c r="C465" s="2268" t="s">
        <v>719</v>
      </c>
      <c r="D465" s="2298"/>
      <c r="E465" s="2298"/>
      <c r="F465" s="2298"/>
      <c r="G465" s="2298"/>
      <c r="H465" s="2299"/>
      <c r="I465" s="2325"/>
      <c r="J465" s="2325"/>
      <c r="K465" s="2325"/>
      <c r="L465" s="2325"/>
      <c r="M465" s="2325"/>
      <c r="N465" s="2325"/>
      <c r="O465" s="2325"/>
      <c r="P465" s="2325"/>
      <c r="Q465" s="2325"/>
      <c r="R465" s="2325"/>
      <c r="S465" s="2325"/>
      <c r="T465" s="2325"/>
      <c r="U465" s="2325"/>
      <c r="V465" s="2325"/>
      <c r="W465" s="2325"/>
      <c r="X465" s="2325"/>
      <c r="Y465" s="2286"/>
      <c r="Z465" s="2286"/>
      <c r="AA465" s="2286"/>
      <c r="AB465" s="2286"/>
      <c r="AC465" s="2286"/>
      <c r="AD465" s="2286"/>
      <c r="AE465" s="2286"/>
      <c r="AF465" s="2286"/>
      <c r="AG465" s="2286"/>
    </row>
    <row r="466" spans="2:33" s="688" customFormat="1" ht="15" customHeight="1" x14ac:dyDescent="0.15">
      <c r="B466" s="703"/>
      <c r="C466" s="2300" t="s">
        <v>717</v>
      </c>
      <c r="D466" s="2295"/>
      <c r="E466" s="2295"/>
      <c r="F466" s="2295"/>
      <c r="G466" s="2295"/>
      <c r="H466" s="2296"/>
      <c r="I466" s="2324"/>
      <c r="J466" s="2324"/>
      <c r="K466" s="2324"/>
      <c r="L466" s="2324"/>
      <c r="M466" s="2324"/>
      <c r="N466" s="2324"/>
      <c r="O466" s="2324"/>
      <c r="P466" s="2324"/>
      <c r="Q466" s="2324"/>
      <c r="R466" s="2324"/>
      <c r="S466" s="2324"/>
      <c r="T466" s="2324"/>
      <c r="U466" s="2324"/>
      <c r="V466" s="2324"/>
      <c r="W466" s="2324"/>
      <c r="X466" s="2324"/>
      <c r="Y466" s="2284"/>
      <c r="Z466" s="2284"/>
      <c r="AA466" s="2284"/>
      <c r="AB466" s="2284"/>
      <c r="AC466" s="2284"/>
      <c r="AD466" s="2284"/>
      <c r="AE466" s="2284"/>
      <c r="AF466" s="2284"/>
      <c r="AG466" s="2284"/>
    </row>
    <row r="467" spans="2:33" s="688" customFormat="1" ht="15" customHeight="1" x14ac:dyDescent="0.15">
      <c r="B467" s="703"/>
      <c r="C467" s="2301" t="s">
        <v>715</v>
      </c>
      <c r="D467" s="2302"/>
      <c r="E467" s="2302"/>
      <c r="F467" s="2302"/>
      <c r="G467" s="2302"/>
      <c r="H467" s="2303"/>
      <c r="I467" s="2326"/>
      <c r="J467" s="2326"/>
      <c r="K467" s="2326"/>
      <c r="L467" s="2326"/>
      <c r="M467" s="2326"/>
      <c r="N467" s="2326"/>
      <c r="O467" s="2326"/>
      <c r="P467" s="2326"/>
      <c r="Q467" s="2326"/>
      <c r="R467" s="2326"/>
      <c r="S467" s="2326"/>
      <c r="T467" s="2326"/>
      <c r="U467" s="2326"/>
      <c r="V467" s="2326"/>
      <c r="W467" s="2326"/>
      <c r="X467" s="2326"/>
      <c r="Y467" s="2304"/>
      <c r="Z467" s="2304"/>
      <c r="AA467" s="2304"/>
      <c r="AB467" s="2304"/>
      <c r="AC467" s="2304"/>
      <c r="AD467" s="2304"/>
      <c r="AE467" s="2304"/>
      <c r="AF467" s="2304"/>
      <c r="AG467" s="2304"/>
    </row>
    <row r="468" spans="2:33" s="688" customFormat="1" ht="15" customHeight="1" x14ac:dyDescent="0.15">
      <c r="B468" s="703"/>
      <c r="C468" s="2268" t="s">
        <v>713</v>
      </c>
      <c r="D468" s="2298"/>
      <c r="E468" s="2298"/>
      <c r="F468" s="2298"/>
      <c r="G468" s="2298"/>
      <c r="H468" s="2299"/>
      <c r="I468" s="2325"/>
      <c r="J468" s="2325"/>
      <c r="K468" s="2325"/>
      <c r="L468" s="2325"/>
      <c r="M468" s="2325"/>
      <c r="N468" s="2325"/>
      <c r="O468" s="2325"/>
      <c r="P468" s="2325"/>
      <c r="Q468" s="2325"/>
      <c r="R468" s="2325"/>
      <c r="S468" s="2325"/>
      <c r="T468" s="2325"/>
      <c r="U468" s="2325"/>
      <c r="V468" s="2325"/>
      <c r="W468" s="2325"/>
      <c r="X468" s="2325"/>
      <c r="Y468" s="2286"/>
      <c r="Z468" s="2286"/>
      <c r="AA468" s="2286"/>
      <c r="AB468" s="2286"/>
      <c r="AC468" s="2286"/>
      <c r="AD468" s="2286"/>
      <c r="AE468" s="2286"/>
      <c r="AF468" s="2286"/>
      <c r="AG468" s="2286"/>
    </row>
    <row r="469" spans="2:33" s="688" customFormat="1" ht="15" customHeight="1" x14ac:dyDescent="0.15">
      <c r="B469" s="703"/>
      <c r="C469" s="2300" t="s">
        <v>711</v>
      </c>
      <c r="D469" s="2295"/>
      <c r="E469" s="2295"/>
      <c r="F469" s="2295"/>
      <c r="G469" s="2295"/>
      <c r="H469" s="2296"/>
      <c r="I469" s="2324"/>
      <c r="J469" s="2324"/>
      <c r="K469" s="2324"/>
      <c r="L469" s="2324"/>
      <c r="M469" s="2324"/>
      <c r="N469" s="2324"/>
      <c r="O469" s="2324"/>
      <c r="P469" s="2324"/>
      <c r="Q469" s="2324"/>
      <c r="R469" s="2324"/>
      <c r="S469" s="2324"/>
      <c r="T469" s="2324"/>
      <c r="U469" s="2324"/>
      <c r="V469" s="2324"/>
      <c r="W469" s="2324"/>
      <c r="X469" s="2324"/>
      <c r="Y469" s="2284"/>
      <c r="Z469" s="2284"/>
      <c r="AA469" s="2284"/>
      <c r="AB469" s="2284"/>
      <c r="AC469" s="2284"/>
      <c r="AD469" s="2284"/>
      <c r="AE469" s="2284"/>
      <c r="AF469" s="2284"/>
      <c r="AG469" s="2284"/>
    </row>
    <row r="470" spans="2:33" s="688" customFormat="1" ht="15" customHeight="1" x14ac:dyDescent="0.15">
      <c r="B470" s="703"/>
      <c r="C470" s="2301" t="s">
        <v>709</v>
      </c>
      <c r="D470" s="2302"/>
      <c r="E470" s="2302"/>
      <c r="F470" s="2302"/>
      <c r="G470" s="2302"/>
      <c r="H470" s="2303"/>
      <c r="I470" s="2326"/>
      <c r="J470" s="2326"/>
      <c r="K470" s="2326"/>
      <c r="L470" s="2326"/>
      <c r="M470" s="2326"/>
      <c r="N470" s="2326"/>
      <c r="O470" s="2326"/>
      <c r="P470" s="2326"/>
      <c r="Q470" s="2326"/>
      <c r="R470" s="2326"/>
      <c r="S470" s="2326"/>
      <c r="T470" s="2326"/>
      <c r="U470" s="2326"/>
      <c r="V470" s="2326"/>
      <c r="W470" s="2326"/>
      <c r="X470" s="2326"/>
      <c r="Y470" s="2304"/>
      <c r="Z470" s="2304"/>
      <c r="AA470" s="2304"/>
      <c r="AB470" s="2304"/>
      <c r="AC470" s="2304"/>
      <c r="AD470" s="2304"/>
      <c r="AE470" s="2304"/>
      <c r="AF470" s="2304"/>
      <c r="AG470" s="2304"/>
    </row>
    <row r="471" spans="2:33" s="688" customFormat="1" ht="15" customHeight="1" x14ac:dyDescent="0.15">
      <c r="B471" s="703"/>
      <c r="C471" s="2301" t="s">
        <v>707</v>
      </c>
      <c r="D471" s="2302"/>
      <c r="E471" s="2302"/>
      <c r="F471" s="2302"/>
      <c r="G471" s="2302"/>
      <c r="H471" s="2303"/>
      <c r="I471" s="2326"/>
      <c r="J471" s="2326"/>
      <c r="K471" s="2326"/>
      <c r="L471" s="2326"/>
      <c r="M471" s="2326"/>
      <c r="N471" s="2326"/>
      <c r="O471" s="2326"/>
      <c r="P471" s="2326"/>
      <c r="Q471" s="2326"/>
      <c r="R471" s="2326"/>
      <c r="S471" s="2326"/>
      <c r="T471" s="2326"/>
      <c r="U471" s="2326"/>
      <c r="V471" s="2326"/>
      <c r="W471" s="2326"/>
      <c r="X471" s="2326"/>
      <c r="Y471" s="2304"/>
      <c r="Z471" s="2304"/>
      <c r="AA471" s="2304"/>
      <c r="AB471" s="2304"/>
      <c r="AC471" s="2304"/>
      <c r="AD471" s="2304"/>
      <c r="AE471" s="2304"/>
      <c r="AF471" s="2304"/>
      <c r="AG471" s="2304"/>
    </row>
    <row r="472" spans="2:33" s="688" customFormat="1" ht="15" customHeight="1" x14ac:dyDescent="0.15">
      <c r="B472" s="703"/>
      <c r="C472" s="2301" t="s">
        <v>705</v>
      </c>
      <c r="D472" s="2302"/>
      <c r="E472" s="2302"/>
      <c r="F472" s="2302"/>
      <c r="G472" s="2302"/>
      <c r="H472" s="2303"/>
      <c r="I472" s="2326"/>
      <c r="J472" s="2326"/>
      <c r="K472" s="2326"/>
      <c r="L472" s="2326"/>
      <c r="M472" s="2326"/>
      <c r="N472" s="2326"/>
      <c r="O472" s="2326"/>
      <c r="P472" s="2326"/>
      <c r="Q472" s="2326"/>
      <c r="R472" s="2326"/>
      <c r="S472" s="2326"/>
      <c r="T472" s="2326"/>
      <c r="U472" s="2326"/>
      <c r="V472" s="2326"/>
      <c r="W472" s="2326"/>
      <c r="X472" s="2326"/>
      <c r="Y472" s="2304"/>
      <c r="Z472" s="2304"/>
      <c r="AA472" s="2304"/>
      <c r="AB472" s="2304"/>
      <c r="AC472" s="2304"/>
      <c r="AD472" s="2304"/>
      <c r="AE472" s="2304"/>
      <c r="AF472" s="2304"/>
      <c r="AG472" s="2304"/>
    </row>
    <row r="473" spans="2:33" s="688" customFormat="1" ht="15" customHeight="1" x14ac:dyDescent="0.15">
      <c r="B473" s="703"/>
      <c r="C473" s="2301" t="s">
        <v>703</v>
      </c>
      <c r="D473" s="2302"/>
      <c r="E473" s="2302"/>
      <c r="F473" s="2302"/>
      <c r="G473" s="2302"/>
      <c r="H473" s="2303"/>
      <c r="I473" s="2326"/>
      <c r="J473" s="2326"/>
      <c r="K473" s="2326"/>
      <c r="L473" s="2326"/>
      <c r="M473" s="2326"/>
      <c r="N473" s="2326"/>
      <c r="O473" s="2326"/>
      <c r="P473" s="2326"/>
      <c r="Q473" s="2326"/>
      <c r="R473" s="2326"/>
      <c r="S473" s="2326"/>
      <c r="T473" s="2326"/>
      <c r="U473" s="2326"/>
      <c r="V473" s="2326"/>
      <c r="W473" s="2326"/>
      <c r="X473" s="2326"/>
      <c r="Y473" s="2304"/>
      <c r="Z473" s="2304"/>
      <c r="AA473" s="2304"/>
      <c r="AB473" s="2304"/>
      <c r="AC473" s="2304"/>
      <c r="AD473" s="2304"/>
      <c r="AE473" s="2304"/>
      <c r="AF473" s="2304"/>
      <c r="AG473" s="2304"/>
    </row>
    <row r="474" spans="2:33" s="688" customFormat="1" ht="15" customHeight="1" x14ac:dyDescent="0.15">
      <c r="B474" s="703"/>
      <c r="C474" s="2268" t="s">
        <v>701</v>
      </c>
      <c r="D474" s="2298"/>
      <c r="E474" s="2298"/>
      <c r="F474" s="2298"/>
      <c r="G474" s="2298"/>
      <c r="H474" s="2299"/>
      <c r="I474" s="2325"/>
      <c r="J474" s="2325"/>
      <c r="K474" s="2325"/>
      <c r="L474" s="2325"/>
      <c r="M474" s="2325"/>
      <c r="N474" s="2325"/>
      <c r="O474" s="2325"/>
      <c r="P474" s="2325"/>
      <c r="Q474" s="2325"/>
      <c r="R474" s="2325"/>
      <c r="S474" s="2325"/>
      <c r="T474" s="2325"/>
      <c r="U474" s="2325"/>
      <c r="V474" s="2325"/>
      <c r="W474" s="2325"/>
      <c r="X474" s="2325"/>
      <c r="Y474" s="2286"/>
      <c r="Z474" s="2286"/>
      <c r="AA474" s="2286"/>
      <c r="AB474" s="2286"/>
      <c r="AC474" s="2286"/>
      <c r="AD474" s="2286"/>
      <c r="AE474" s="2286"/>
      <c r="AF474" s="2286"/>
      <c r="AG474" s="2286"/>
    </row>
    <row r="475" spans="2:33" s="688" customFormat="1" ht="15" customHeight="1" x14ac:dyDescent="0.15">
      <c r="B475" s="703"/>
      <c r="C475" s="2307" t="s">
        <v>961</v>
      </c>
      <c r="D475" s="2302"/>
      <c r="E475" s="2302"/>
      <c r="F475" s="2302"/>
      <c r="G475" s="2302"/>
      <c r="H475" s="2303"/>
      <c r="I475" s="2326"/>
      <c r="J475" s="2326"/>
      <c r="K475" s="2326"/>
      <c r="L475" s="2326"/>
      <c r="M475" s="2326"/>
      <c r="N475" s="2326"/>
      <c r="O475" s="2326"/>
      <c r="P475" s="2326"/>
      <c r="Q475" s="2326"/>
      <c r="R475" s="2326"/>
      <c r="S475" s="2326"/>
      <c r="T475" s="2326"/>
      <c r="U475" s="2326"/>
      <c r="V475" s="2326"/>
      <c r="W475" s="2326"/>
      <c r="X475" s="2326"/>
      <c r="Y475" s="2304"/>
      <c r="Z475" s="2304"/>
      <c r="AA475" s="2304"/>
      <c r="AB475" s="2304"/>
      <c r="AC475" s="2304"/>
      <c r="AD475" s="2304"/>
      <c r="AE475" s="2304"/>
      <c r="AF475" s="2304"/>
      <c r="AG475" s="2304"/>
    </row>
    <row r="476" spans="2:33" s="688" customFormat="1" ht="15" customHeight="1" x14ac:dyDescent="0.15">
      <c r="B476" s="703"/>
      <c r="C476" s="2307" t="s">
        <v>962</v>
      </c>
      <c r="D476" s="2302"/>
      <c r="E476" s="2302"/>
      <c r="F476" s="2302"/>
      <c r="G476" s="2302"/>
      <c r="H476" s="2303"/>
      <c r="I476" s="2326"/>
      <c r="J476" s="2326"/>
      <c r="K476" s="2326"/>
      <c r="L476" s="2326"/>
      <c r="M476" s="2326"/>
      <c r="N476" s="2326"/>
      <c r="O476" s="2326"/>
      <c r="P476" s="2326"/>
      <c r="Q476" s="2326"/>
      <c r="R476" s="2326"/>
      <c r="S476" s="2326"/>
      <c r="T476" s="2326"/>
      <c r="U476" s="2326"/>
      <c r="V476" s="2326"/>
      <c r="W476" s="2326"/>
      <c r="X476" s="2326"/>
      <c r="Y476" s="2304"/>
      <c r="Z476" s="2304"/>
      <c r="AA476" s="2304"/>
      <c r="AB476" s="2304"/>
      <c r="AC476" s="2304"/>
      <c r="AD476" s="2304"/>
      <c r="AE476" s="2304"/>
      <c r="AF476" s="2304"/>
      <c r="AG476" s="2304"/>
    </row>
    <row r="477" spans="2:33" s="688" customFormat="1" ht="15" customHeight="1" x14ac:dyDescent="0.15">
      <c r="B477" s="703"/>
      <c r="C477" s="2307" t="s">
        <v>1524</v>
      </c>
      <c r="D477" s="2302"/>
      <c r="E477" s="2302"/>
      <c r="F477" s="2302"/>
      <c r="G477" s="2302"/>
      <c r="H477" s="2303"/>
      <c r="I477" s="2326"/>
      <c r="J477" s="2326"/>
      <c r="K477" s="2326"/>
      <c r="L477" s="2326"/>
      <c r="M477" s="2326"/>
      <c r="N477" s="2326"/>
      <c r="O477" s="2326"/>
      <c r="P477" s="2326"/>
      <c r="Q477" s="2326"/>
      <c r="R477" s="2326"/>
      <c r="S477" s="2326"/>
      <c r="T477" s="2326"/>
      <c r="U477" s="2326"/>
      <c r="V477" s="2326"/>
      <c r="W477" s="2326"/>
      <c r="X477" s="2326"/>
      <c r="Y477" s="2304"/>
      <c r="Z477" s="2304"/>
      <c r="AA477" s="2304"/>
      <c r="AB477" s="2304"/>
      <c r="AC477" s="2304"/>
      <c r="AD477" s="2304"/>
      <c r="AE477" s="2304"/>
      <c r="AF477" s="2304"/>
      <c r="AG477" s="2304"/>
    </row>
    <row r="478" spans="2:33" s="688" customFormat="1" ht="15" customHeight="1" x14ac:dyDescent="0.15">
      <c r="B478" s="703"/>
      <c r="C478" s="2307" t="s">
        <v>963</v>
      </c>
      <c r="D478" s="2302"/>
      <c r="E478" s="2302"/>
      <c r="F478" s="2302"/>
      <c r="G478" s="2302"/>
      <c r="H478" s="2303"/>
      <c r="I478" s="2326"/>
      <c r="J478" s="2326"/>
      <c r="K478" s="2326"/>
      <c r="L478" s="2326"/>
      <c r="M478" s="2326"/>
      <c r="N478" s="2326"/>
      <c r="O478" s="2326"/>
      <c r="P478" s="2326"/>
      <c r="Q478" s="2326"/>
      <c r="R478" s="2326"/>
      <c r="S478" s="2326"/>
      <c r="T478" s="2326"/>
      <c r="U478" s="2326"/>
      <c r="V478" s="2326"/>
      <c r="W478" s="2326"/>
      <c r="X478" s="2326"/>
      <c r="Y478" s="2304"/>
      <c r="Z478" s="2304"/>
      <c r="AA478" s="2304"/>
      <c r="AB478" s="2304"/>
      <c r="AC478" s="2304"/>
      <c r="AD478" s="2304"/>
      <c r="AE478" s="2304"/>
      <c r="AF478" s="2304"/>
      <c r="AG478" s="2304"/>
    </row>
    <row r="479" spans="2:33" s="688" customFormat="1" ht="15" customHeight="1" x14ac:dyDescent="0.15">
      <c r="B479" s="703"/>
      <c r="C479" s="2307" t="s">
        <v>964</v>
      </c>
      <c r="D479" s="2302"/>
      <c r="E479" s="2302"/>
      <c r="F479" s="2302"/>
      <c r="G479" s="2302"/>
      <c r="H479" s="2303"/>
      <c r="I479" s="2326"/>
      <c r="J479" s="2326"/>
      <c r="K479" s="2326"/>
      <c r="L479" s="2326"/>
      <c r="M479" s="2326"/>
      <c r="N479" s="2326"/>
      <c r="O479" s="2326"/>
      <c r="P479" s="2326"/>
      <c r="Q479" s="2326"/>
      <c r="R479" s="2326"/>
      <c r="S479" s="2326"/>
      <c r="T479" s="2326"/>
      <c r="U479" s="2326"/>
      <c r="V479" s="2326"/>
      <c r="W479" s="2326"/>
      <c r="X479" s="2326"/>
      <c r="Y479" s="2304"/>
      <c r="Z479" s="2304"/>
      <c r="AA479" s="2304"/>
      <c r="AB479" s="2304"/>
      <c r="AC479" s="2304"/>
      <c r="AD479" s="2304"/>
      <c r="AE479" s="2304"/>
      <c r="AF479" s="2304"/>
      <c r="AG479" s="2304"/>
    </row>
    <row r="480" spans="2:33" s="688" customFormat="1" ht="15" customHeight="1" x14ac:dyDescent="0.15">
      <c r="B480" s="703"/>
      <c r="C480" s="2307" t="s">
        <v>965</v>
      </c>
      <c r="D480" s="2302"/>
      <c r="E480" s="2302"/>
      <c r="F480" s="2302"/>
      <c r="G480" s="2302"/>
      <c r="H480" s="2303"/>
      <c r="I480" s="2326"/>
      <c r="J480" s="2326"/>
      <c r="K480" s="2326"/>
      <c r="L480" s="2326"/>
      <c r="M480" s="2326"/>
      <c r="N480" s="2326"/>
      <c r="O480" s="2326"/>
      <c r="P480" s="2326"/>
      <c r="Q480" s="2326"/>
      <c r="R480" s="2326"/>
      <c r="S480" s="2326"/>
      <c r="T480" s="2326"/>
      <c r="U480" s="2326"/>
      <c r="V480" s="2326"/>
      <c r="W480" s="2326"/>
      <c r="X480" s="2326"/>
      <c r="Y480" s="2304"/>
      <c r="Z480" s="2304"/>
      <c r="AA480" s="2304"/>
      <c r="AB480" s="2304"/>
      <c r="AC480" s="2304"/>
      <c r="AD480" s="2304"/>
      <c r="AE480" s="2304"/>
      <c r="AF480" s="2304"/>
      <c r="AG480" s="2304"/>
    </row>
    <row r="481" spans="2:47" s="688" customFormat="1" ht="15" customHeight="1" x14ac:dyDescent="0.15">
      <c r="B481" s="703"/>
      <c r="C481" s="2307" t="s">
        <v>966</v>
      </c>
      <c r="D481" s="2302"/>
      <c r="E481" s="2302"/>
      <c r="F481" s="2302"/>
      <c r="G481" s="2302"/>
      <c r="H481" s="2303"/>
      <c r="I481" s="2326"/>
      <c r="J481" s="2326"/>
      <c r="K481" s="2326"/>
      <c r="L481" s="2326"/>
      <c r="M481" s="2326"/>
      <c r="N481" s="2326"/>
      <c r="O481" s="2326"/>
      <c r="P481" s="2326"/>
      <c r="Q481" s="2326"/>
      <c r="R481" s="2326"/>
      <c r="S481" s="2326"/>
      <c r="T481" s="2326"/>
      <c r="U481" s="2326"/>
      <c r="V481" s="2326"/>
      <c r="W481" s="2326"/>
      <c r="X481" s="2326"/>
      <c r="Y481" s="2304"/>
      <c r="Z481" s="2304"/>
      <c r="AA481" s="2304"/>
      <c r="AB481" s="2304"/>
      <c r="AC481" s="2304"/>
      <c r="AD481" s="2304"/>
      <c r="AE481" s="2304"/>
      <c r="AF481" s="2304"/>
      <c r="AG481" s="2304"/>
    </row>
    <row r="482" spans="2:47" s="688" customFormat="1" ht="15" customHeight="1" x14ac:dyDescent="0.15">
      <c r="B482" s="703"/>
      <c r="C482" s="2307" t="s">
        <v>967</v>
      </c>
      <c r="D482" s="2302"/>
      <c r="E482" s="2302"/>
      <c r="F482" s="2302"/>
      <c r="G482" s="2302"/>
      <c r="H482" s="2303"/>
      <c r="I482" s="2326"/>
      <c r="J482" s="2326"/>
      <c r="K482" s="2326"/>
      <c r="L482" s="2326"/>
      <c r="M482" s="2326"/>
      <c r="N482" s="2326"/>
      <c r="O482" s="2326"/>
      <c r="P482" s="2326"/>
      <c r="Q482" s="2326"/>
      <c r="R482" s="2326"/>
      <c r="S482" s="2326"/>
      <c r="T482" s="2326"/>
      <c r="U482" s="2326"/>
      <c r="V482" s="2326"/>
      <c r="W482" s="2326"/>
      <c r="X482" s="2326"/>
      <c r="Y482" s="2304"/>
      <c r="Z482" s="2304"/>
      <c r="AA482" s="2304"/>
      <c r="AB482" s="2304"/>
      <c r="AC482" s="2304"/>
      <c r="AD482" s="2304"/>
      <c r="AE482" s="2304"/>
      <c r="AF482" s="2304"/>
      <c r="AG482" s="2304"/>
    </row>
    <row r="483" spans="2:47" s="688" customFormat="1" ht="15" customHeight="1" thickBot="1" x14ac:dyDescent="0.2">
      <c r="B483" s="703"/>
      <c r="C483" s="2307" t="s">
        <v>968</v>
      </c>
      <c r="D483" s="2302"/>
      <c r="E483" s="2302"/>
      <c r="F483" s="2302"/>
      <c r="G483" s="2302"/>
      <c r="H483" s="2303"/>
      <c r="I483" s="2326"/>
      <c r="J483" s="2326"/>
      <c r="K483" s="2326"/>
      <c r="L483" s="2326"/>
      <c r="M483" s="2326"/>
      <c r="N483" s="2326"/>
      <c r="O483" s="2326"/>
      <c r="P483" s="2326"/>
      <c r="Q483" s="2326"/>
      <c r="R483" s="2326"/>
      <c r="S483" s="2326"/>
      <c r="T483" s="2326"/>
      <c r="U483" s="2326"/>
      <c r="V483" s="2326"/>
      <c r="W483" s="2326"/>
      <c r="X483" s="2326"/>
      <c r="Y483" s="2304"/>
      <c r="Z483" s="2304"/>
      <c r="AA483" s="2304"/>
      <c r="AB483" s="2304"/>
      <c r="AC483" s="2304"/>
      <c r="AD483" s="2304"/>
      <c r="AE483" s="2304"/>
      <c r="AF483" s="2304"/>
      <c r="AG483" s="2304"/>
    </row>
    <row r="484" spans="2:47" s="688" customFormat="1" ht="15" customHeight="1" thickBot="1" x14ac:dyDescent="0.2">
      <c r="B484" s="703"/>
      <c r="C484" s="2307" t="s">
        <v>969</v>
      </c>
      <c r="D484" s="2302"/>
      <c r="E484" s="2302"/>
      <c r="F484" s="2302"/>
      <c r="G484" s="2302"/>
      <c r="H484" s="2303"/>
      <c r="I484" s="2326"/>
      <c r="J484" s="2326"/>
      <c r="K484" s="2326"/>
      <c r="L484" s="2326"/>
      <c r="M484" s="2326"/>
      <c r="N484" s="2326"/>
      <c r="O484" s="2326"/>
      <c r="P484" s="2326"/>
      <c r="Q484" s="2326"/>
      <c r="R484" s="2326"/>
      <c r="S484" s="2326"/>
      <c r="T484" s="2326"/>
      <c r="U484" s="2326"/>
      <c r="V484" s="2326"/>
      <c r="W484" s="2327"/>
      <c r="X484" s="2328"/>
      <c r="Y484" s="2304"/>
      <c r="Z484" s="2304"/>
      <c r="AA484" s="2304"/>
      <c r="AB484" s="2304"/>
      <c r="AC484" s="2304"/>
      <c r="AD484" s="2304"/>
      <c r="AE484" s="2304"/>
      <c r="AF484" s="2304"/>
      <c r="AG484" s="2304"/>
    </row>
    <row r="485" spans="2:47" s="688" customFormat="1" ht="15" customHeight="1" x14ac:dyDescent="0.15">
      <c r="B485" s="703"/>
      <c r="C485" s="2307" t="s">
        <v>970</v>
      </c>
      <c r="D485" s="2302"/>
      <c r="E485" s="2302"/>
      <c r="F485" s="2302"/>
      <c r="G485" s="2302"/>
      <c r="H485" s="2303"/>
      <c r="I485" s="2326"/>
      <c r="J485" s="2326"/>
      <c r="K485" s="2326"/>
      <c r="L485" s="2326"/>
      <c r="M485" s="2326"/>
      <c r="N485" s="2326"/>
      <c r="O485" s="2326"/>
      <c r="P485" s="2326"/>
      <c r="Q485" s="2326"/>
      <c r="R485" s="2326"/>
      <c r="S485" s="2326"/>
      <c r="T485" s="2326"/>
      <c r="U485" s="2326"/>
      <c r="V485" s="2326"/>
      <c r="W485" s="2326"/>
      <c r="X485" s="2326"/>
      <c r="Y485" s="2304"/>
      <c r="Z485" s="2304"/>
      <c r="AA485" s="2304"/>
      <c r="AB485" s="2304"/>
      <c r="AC485" s="2304"/>
      <c r="AD485" s="2304"/>
      <c r="AE485" s="2304"/>
      <c r="AF485" s="2304"/>
      <c r="AG485" s="2304"/>
    </row>
    <row r="486" spans="2:47" s="688" customFormat="1" ht="15" customHeight="1" x14ac:dyDescent="0.15">
      <c r="B486" s="703"/>
      <c r="C486" s="2307" t="s">
        <v>971</v>
      </c>
      <c r="D486" s="2302"/>
      <c r="E486" s="2302"/>
      <c r="F486" s="2302"/>
      <c r="G486" s="2302"/>
      <c r="H486" s="2303"/>
      <c r="I486" s="2326"/>
      <c r="J486" s="2326"/>
      <c r="K486" s="2326"/>
      <c r="L486" s="2326"/>
      <c r="M486" s="2326"/>
      <c r="N486" s="2326"/>
      <c r="O486" s="2326"/>
      <c r="P486" s="2326"/>
      <c r="Q486" s="2326"/>
      <c r="R486" s="2326"/>
      <c r="S486" s="2326"/>
      <c r="T486" s="2326"/>
      <c r="U486" s="2326"/>
      <c r="V486" s="2326"/>
      <c r="W486" s="2326"/>
      <c r="X486" s="2326"/>
      <c r="Y486" s="2304"/>
      <c r="Z486" s="2304"/>
      <c r="AA486" s="2304"/>
      <c r="AB486" s="2304"/>
      <c r="AC486" s="2304"/>
      <c r="AD486" s="2304"/>
      <c r="AE486" s="2304"/>
      <c r="AF486" s="2304"/>
      <c r="AG486" s="2304"/>
    </row>
    <row r="487" spans="2:47" s="688" customFormat="1" ht="15" customHeight="1" x14ac:dyDescent="0.15">
      <c r="B487" s="703"/>
      <c r="C487" s="2307" t="s">
        <v>972</v>
      </c>
      <c r="D487" s="2302"/>
      <c r="E487" s="2302"/>
      <c r="F487" s="2302"/>
      <c r="G487" s="2302"/>
      <c r="H487" s="2303"/>
      <c r="I487" s="2326"/>
      <c r="J487" s="2326"/>
      <c r="K487" s="2326"/>
      <c r="L487" s="2326"/>
      <c r="M487" s="2326"/>
      <c r="N487" s="2326"/>
      <c r="O487" s="2326"/>
      <c r="P487" s="2326"/>
      <c r="Q487" s="2326"/>
      <c r="R487" s="2326"/>
      <c r="S487" s="2326"/>
      <c r="T487" s="2326"/>
      <c r="U487" s="2326"/>
      <c r="V487" s="2326"/>
      <c r="W487" s="2326"/>
      <c r="X487" s="2326"/>
      <c r="Y487" s="2304"/>
      <c r="Z487" s="2304"/>
      <c r="AA487" s="2304"/>
      <c r="AB487" s="2304"/>
      <c r="AC487" s="2304"/>
      <c r="AD487" s="2304"/>
      <c r="AE487" s="2304"/>
      <c r="AF487" s="2304"/>
      <c r="AG487" s="2304"/>
    </row>
    <row r="488" spans="2:47" s="688" customFormat="1" ht="15" customHeight="1" x14ac:dyDescent="0.15">
      <c r="B488" s="703"/>
      <c r="C488" s="2308" t="s">
        <v>973</v>
      </c>
      <c r="D488" s="2298"/>
      <c r="E488" s="2298"/>
      <c r="F488" s="2298"/>
      <c r="G488" s="2298"/>
      <c r="H488" s="2299"/>
      <c r="I488" s="2325"/>
      <c r="J488" s="2325"/>
      <c r="K488" s="2325"/>
      <c r="L488" s="2325"/>
      <c r="M488" s="2325"/>
      <c r="N488" s="2325"/>
      <c r="O488" s="2325"/>
      <c r="P488" s="2325"/>
      <c r="Q488" s="2325"/>
      <c r="R488" s="2325"/>
      <c r="S488" s="2325"/>
      <c r="T488" s="2325"/>
      <c r="U488" s="2325"/>
      <c r="V488" s="2325"/>
      <c r="W488" s="2325"/>
      <c r="X488" s="2325"/>
      <c r="Y488" s="2286"/>
      <c r="Z488" s="2286"/>
      <c r="AA488" s="2286"/>
      <c r="AB488" s="2286"/>
      <c r="AC488" s="2286"/>
      <c r="AD488" s="2286"/>
      <c r="AE488" s="2286"/>
      <c r="AF488" s="2286"/>
      <c r="AG488" s="2286"/>
    </row>
    <row r="489" spans="2:47" s="688" customFormat="1" ht="15" customHeight="1" x14ac:dyDescent="0.15">
      <c r="B489" s="703"/>
      <c r="C489" s="2248"/>
      <c r="D489" s="2248"/>
      <c r="E489" s="2248"/>
      <c r="F489" s="2248"/>
      <c r="G489" s="2248"/>
      <c r="H489" s="2278"/>
      <c r="I489" s="2248"/>
      <c r="J489" s="2248"/>
      <c r="K489" s="2248"/>
      <c r="L489" s="2248"/>
      <c r="M489" s="2248"/>
      <c r="N489" s="2248"/>
      <c r="O489" s="2248"/>
      <c r="P489" s="2248"/>
      <c r="Q489" s="2248"/>
      <c r="R489" s="2248"/>
      <c r="S489" s="2248"/>
      <c r="T489" s="2248"/>
      <c r="U489" s="2248"/>
      <c r="V489" s="2248"/>
      <c r="W489" s="2248"/>
      <c r="X489" s="2248"/>
      <c r="Y489" s="2248"/>
      <c r="Z489" s="2248"/>
      <c r="AA489" s="2248"/>
      <c r="AB489" s="2248"/>
      <c r="AC489" s="2248"/>
      <c r="AD489" s="2248"/>
      <c r="AE489" s="2248"/>
      <c r="AF489" s="2248"/>
      <c r="AG489" s="2248"/>
    </row>
    <row r="490" spans="2:47" ht="15" customHeight="1" x14ac:dyDescent="0.15">
      <c r="C490" s="2291"/>
      <c r="D490" s="2290"/>
      <c r="E490" s="2290"/>
      <c r="F490" s="2290"/>
      <c r="G490" s="2291"/>
      <c r="H490" s="2291"/>
      <c r="I490" s="2291"/>
      <c r="J490" s="2291"/>
      <c r="K490" s="2291"/>
      <c r="L490" s="2291"/>
      <c r="M490" s="2291"/>
      <c r="N490" s="2291"/>
      <c r="O490" s="2291"/>
      <c r="P490" s="2291"/>
      <c r="Q490" s="2291"/>
      <c r="R490" s="2291"/>
      <c r="S490" s="2291"/>
      <c r="T490" s="2291"/>
      <c r="U490" s="2291"/>
      <c r="V490" s="2291"/>
      <c r="W490" s="2291"/>
      <c r="X490" s="2291"/>
      <c r="Y490" s="2291"/>
      <c r="Z490" s="2291"/>
      <c r="AA490" s="2291"/>
      <c r="AB490" s="2291"/>
      <c r="AC490" s="2291"/>
      <c r="AD490" s="2291"/>
      <c r="AE490" s="2291"/>
      <c r="AF490" s="2291"/>
      <c r="AG490" s="2291"/>
      <c r="AU490" s="688"/>
    </row>
    <row r="491" spans="2:47" ht="15" customHeight="1" x14ac:dyDescent="0.15">
      <c r="C491" s="2291"/>
      <c r="D491" s="2290"/>
      <c r="E491" s="2290"/>
      <c r="F491" s="2290"/>
      <c r="G491" s="2291"/>
      <c r="H491" s="2291"/>
      <c r="I491" s="2291"/>
      <c r="J491" s="2291"/>
      <c r="K491" s="2291"/>
      <c r="L491" s="2291"/>
      <c r="M491" s="2291"/>
      <c r="N491" s="2291"/>
      <c r="O491" s="2291"/>
      <c r="P491" s="2291"/>
      <c r="Q491" s="2291"/>
      <c r="R491" s="2291"/>
      <c r="S491" s="2291"/>
      <c r="T491" s="2291"/>
      <c r="U491" s="2291"/>
      <c r="V491" s="2291"/>
      <c r="W491" s="2291"/>
      <c r="X491" s="2291"/>
      <c r="Y491" s="2291"/>
      <c r="Z491" s="2291"/>
      <c r="AA491" s="2291"/>
      <c r="AB491" s="2291"/>
      <c r="AC491" s="2291"/>
      <c r="AD491" s="2291"/>
      <c r="AE491" s="2291"/>
      <c r="AF491" s="2291"/>
      <c r="AG491" s="2291"/>
    </row>
    <row r="492" spans="2:47" s="683" customFormat="1" ht="15" customHeight="1" x14ac:dyDescent="0.15">
      <c r="B492" s="716"/>
      <c r="C492" s="2309" t="s">
        <v>871</v>
      </c>
      <c r="D492" s="2310"/>
      <c r="E492" s="2310"/>
      <c r="F492" s="2310"/>
      <c r="G492" s="2310"/>
      <c r="H492" s="2311"/>
      <c r="I492" s="2247"/>
      <c r="J492" s="2310"/>
      <c r="K492" s="2310"/>
      <c r="L492" s="2310"/>
      <c r="M492" s="2310"/>
      <c r="N492" s="2310"/>
      <c r="O492" s="2310"/>
      <c r="P492" s="2310"/>
      <c r="Q492" s="2310"/>
      <c r="R492" s="2310"/>
      <c r="S492" s="2310"/>
      <c r="T492" s="2310"/>
      <c r="U492" s="2310"/>
      <c r="V492" s="2312"/>
      <c r="W492" s="2312"/>
      <c r="X492" s="2312"/>
      <c r="Y492" s="2312"/>
      <c r="Z492" s="2312"/>
      <c r="AA492" s="2312"/>
      <c r="AB492" s="2312"/>
      <c r="AC492" s="2312"/>
      <c r="AD492" s="2312"/>
      <c r="AE492" s="2248"/>
      <c r="AF492" s="2248"/>
      <c r="AG492" s="2248"/>
      <c r="AU492" s="305"/>
    </row>
    <row r="493" spans="2:47" s="683" customFormat="1" ht="15" customHeight="1" x14ac:dyDescent="0.15">
      <c r="B493" s="717"/>
      <c r="C493" s="2313" t="s">
        <v>870</v>
      </c>
      <c r="D493" s="2314"/>
      <c r="E493" s="2315">
        <v>61</v>
      </c>
      <c r="F493" s="2315">
        <v>62</v>
      </c>
      <c r="G493" s="2315">
        <v>63</v>
      </c>
      <c r="H493" s="2316" t="s">
        <v>869</v>
      </c>
      <c r="I493" s="2253"/>
      <c r="J493" s="2253"/>
      <c r="K493" s="2253"/>
      <c r="L493" s="2253"/>
      <c r="M493" s="2253"/>
      <c r="N493" s="2253"/>
      <c r="O493" s="2253"/>
      <c r="P493" s="2253"/>
      <c r="Q493" s="2253"/>
      <c r="R493" s="2253"/>
      <c r="S493" s="2253"/>
      <c r="T493" s="2253"/>
      <c r="U493" s="2253"/>
      <c r="V493" s="2253"/>
      <c r="W493" s="2253"/>
      <c r="X493" s="2253"/>
      <c r="Y493" s="2253"/>
      <c r="Z493" s="2253"/>
      <c r="AA493" s="2253"/>
      <c r="AB493" s="2253"/>
      <c r="AC493" s="2253"/>
      <c r="AD493" s="2253"/>
      <c r="AE493" s="2253"/>
      <c r="AF493" s="2253"/>
      <c r="AG493" s="2253"/>
    </row>
    <row r="494" spans="2:47" s="683" customFormat="1" ht="15" customHeight="1" x14ac:dyDescent="0.15">
      <c r="B494" s="716"/>
      <c r="C494" s="2317" t="s">
        <v>868</v>
      </c>
      <c r="D494" s="2310"/>
      <c r="E494" s="2318"/>
      <c r="F494" s="2318"/>
      <c r="G494" s="2318"/>
      <c r="H494" s="2316" t="s">
        <v>867</v>
      </c>
      <c r="I494" s="2323"/>
      <c r="J494" s="2323"/>
      <c r="K494" s="2323"/>
      <c r="L494" s="2323"/>
      <c r="M494" s="2323"/>
      <c r="N494" s="2323"/>
      <c r="O494" s="2323"/>
      <c r="P494" s="2323"/>
      <c r="Q494" s="2323"/>
      <c r="R494" s="2323"/>
      <c r="S494" s="2323"/>
      <c r="T494" s="2323"/>
      <c r="U494" s="2323"/>
      <c r="V494" s="2323"/>
      <c r="W494" s="2323"/>
      <c r="X494" s="2323"/>
      <c r="Y494" s="2319"/>
      <c r="Z494" s="2319"/>
      <c r="AA494" s="2319"/>
      <c r="AB494" s="2319"/>
      <c r="AC494" s="2319"/>
      <c r="AD494" s="2319"/>
      <c r="AE494" s="2319"/>
      <c r="AF494" s="2319"/>
      <c r="AG494" s="2319"/>
    </row>
    <row r="495" spans="2:47" s="683" customFormat="1" ht="15" customHeight="1" x14ac:dyDescent="0.15">
      <c r="B495" s="716"/>
      <c r="C495" s="2317" t="s">
        <v>974</v>
      </c>
      <c r="D495" s="2310"/>
      <c r="E495" s="2318"/>
      <c r="F495" s="2318"/>
      <c r="G495" s="2318"/>
      <c r="H495" s="2316" t="s">
        <v>866</v>
      </c>
      <c r="I495" s="2323"/>
      <c r="J495" s="2323"/>
      <c r="K495" s="2323"/>
      <c r="L495" s="2323"/>
      <c r="M495" s="2323"/>
      <c r="N495" s="2323"/>
      <c r="O495" s="2323"/>
      <c r="P495" s="2323"/>
      <c r="Q495" s="2323"/>
      <c r="R495" s="2323"/>
      <c r="S495" s="2323"/>
      <c r="T495" s="2323"/>
      <c r="U495" s="2323"/>
      <c r="V495" s="2323"/>
      <c r="W495" s="2323"/>
      <c r="X495" s="2323"/>
      <c r="Y495" s="2319"/>
      <c r="Z495" s="2319"/>
      <c r="AA495" s="2319"/>
      <c r="AB495" s="2319"/>
      <c r="AC495" s="2319"/>
      <c r="AD495" s="2319"/>
      <c r="AE495" s="2319"/>
      <c r="AF495" s="2319"/>
      <c r="AG495" s="2319"/>
    </row>
    <row r="496" spans="2:47" s="683" customFormat="1" ht="15" customHeight="1" x14ac:dyDescent="0.15">
      <c r="B496" s="716"/>
      <c r="C496" s="2320" t="s">
        <v>1239</v>
      </c>
      <c r="D496" s="2310"/>
      <c r="E496" s="2318"/>
      <c r="F496" s="2318"/>
      <c r="G496" s="2318"/>
      <c r="H496" s="2316" t="s">
        <v>865</v>
      </c>
      <c r="I496" s="2323"/>
      <c r="J496" s="2323"/>
      <c r="K496" s="2323"/>
      <c r="L496" s="2323"/>
      <c r="M496" s="2323"/>
      <c r="N496" s="2323"/>
      <c r="O496" s="2323"/>
      <c r="P496" s="2323"/>
      <c r="Q496" s="2323"/>
      <c r="R496" s="2323"/>
      <c r="S496" s="2323"/>
      <c r="T496" s="2323"/>
      <c r="U496" s="2323"/>
      <c r="V496" s="2323"/>
      <c r="W496" s="2323"/>
      <c r="X496" s="2323"/>
      <c r="Y496" s="2319"/>
      <c r="Z496" s="2319"/>
      <c r="AA496" s="2319"/>
      <c r="AB496" s="2319"/>
      <c r="AC496" s="2319"/>
      <c r="AD496" s="2319"/>
      <c r="AE496" s="2319"/>
      <c r="AF496" s="2319"/>
      <c r="AG496" s="2319"/>
    </row>
    <row r="497" spans="2:33" s="683" customFormat="1" ht="15" customHeight="1" x14ac:dyDescent="0.15">
      <c r="B497" s="716"/>
      <c r="C497" s="2320" t="s">
        <v>975</v>
      </c>
      <c r="D497" s="2310"/>
      <c r="E497" s="2318"/>
      <c r="F497" s="2318"/>
      <c r="G497" s="2318"/>
      <c r="H497" s="2316" t="s">
        <v>864</v>
      </c>
      <c r="I497" s="2323"/>
      <c r="J497" s="2323"/>
      <c r="K497" s="2323"/>
      <c r="L497" s="2323"/>
      <c r="M497" s="2323"/>
      <c r="N497" s="2323"/>
      <c r="O497" s="2323"/>
      <c r="P497" s="2323"/>
      <c r="Q497" s="2323"/>
      <c r="R497" s="2323"/>
      <c r="S497" s="2323"/>
      <c r="T497" s="2323"/>
      <c r="U497" s="2323"/>
      <c r="V497" s="2323"/>
      <c r="W497" s="2323"/>
      <c r="X497" s="2323"/>
      <c r="Y497" s="2319"/>
      <c r="Z497" s="2319"/>
      <c r="AA497" s="2319"/>
      <c r="AB497" s="2319"/>
      <c r="AC497" s="2319"/>
      <c r="AD497" s="2319"/>
      <c r="AE497" s="2319"/>
      <c r="AF497" s="2319"/>
      <c r="AG497" s="2319"/>
    </row>
    <row r="498" spans="2:33" s="683" customFormat="1" ht="15" customHeight="1" x14ac:dyDescent="0.15">
      <c r="B498" s="716"/>
      <c r="C498" s="2321" t="s">
        <v>843</v>
      </c>
      <c r="D498" s="2310"/>
      <c r="E498" s="2318"/>
      <c r="F498" s="2318"/>
      <c r="G498" s="2318"/>
      <c r="H498" s="2316" t="s">
        <v>863</v>
      </c>
      <c r="I498" s="2323"/>
      <c r="J498" s="2323"/>
      <c r="K498" s="2323"/>
      <c r="L498" s="2323"/>
      <c r="M498" s="2323"/>
      <c r="N498" s="2323"/>
      <c r="O498" s="2323"/>
      <c r="P498" s="2323"/>
      <c r="Q498" s="2323"/>
      <c r="R498" s="2323"/>
      <c r="S498" s="2323"/>
      <c r="T498" s="2323"/>
      <c r="U498" s="2323"/>
      <c r="V498" s="2323"/>
      <c r="W498" s="2323"/>
      <c r="X498" s="2323"/>
      <c r="Y498" s="2319"/>
      <c r="Z498" s="2319"/>
      <c r="AA498" s="2319"/>
      <c r="AB498" s="2319"/>
      <c r="AC498" s="2319"/>
      <c r="AD498" s="2319"/>
      <c r="AE498" s="2319"/>
      <c r="AF498" s="2319"/>
      <c r="AG498" s="2319"/>
    </row>
    <row r="499" spans="2:33" s="683" customFormat="1" ht="15" customHeight="1" x14ac:dyDescent="0.15">
      <c r="B499" s="716"/>
      <c r="C499" s="2321" t="s">
        <v>862</v>
      </c>
      <c r="D499" s="2310"/>
      <c r="E499" s="2318"/>
      <c r="F499" s="2318"/>
      <c r="G499" s="2318"/>
      <c r="H499" s="2316" t="s">
        <v>861</v>
      </c>
      <c r="I499" s="2323"/>
      <c r="J499" s="2323"/>
      <c r="K499" s="2323"/>
      <c r="L499" s="2323"/>
      <c r="M499" s="2323"/>
      <c r="N499" s="2323"/>
      <c r="O499" s="2323"/>
      <c r="P499" s="2323"/>
      <c r="Q499" s="2323"/>
      <c r="R499" s="2323"/>
      <c r="S499" s="2323"/>
      <c r="T499" s="2323"/>
      <c r="U499" s="2323"/>
      <c r="V499" s="2323"/>
      <c r="W499" s="2323"/>
      <c r="X499" s="2323"/>
      <c r="Y499" s="2319"/>
      <c r="Z499" s="2319"/>
      <c r="AA499" s="2319"/>
      <c r="AB499" s="2319"/>
      <c r="AC499" s="2319"/>
      <c r="AD499" s="2319"/>
      <c r="AE499" s="2319"/>
      <c r="AF499" s="2319"/>
      <c r="AG499" s="2319"/>
    </row>
    <row r="500" spans="2:33" s="683" customFormat="1" ht="15" customHeight="1" x14ac:dyDescent="0.15">
      <c r="B500" s="716"/>
      <c r="C500" s="2321" t="s">
        <v>860</v>
      </c>
      <c r="D500" s="2310"/>
      <c r="E500" s="2318"/>
      <c r="F500" s="2318"/>
      <c r="G500" s="2318"/>
      <c r="H500" s="2316" t="s">
        <v>859</v>
      </c>
      <c r="I500" s="2323"/>
      <c r="J500" s="2323"/>
      <c r="K500" s="2323"/>
      <c r="L500" s="2323"/>
      <c r="M500" s="2323"/>
      <c r="N500" s="2323"/>
      <c r="O500" s="2323"/>
      <c r="P500" s="2323"/>
      <c r="Q500" s="2323"/>
      <c r="R500" s="2323"/>
      <c r="S500" s="2323"/>
      <c r="T500" s="2323"/>
      <c r="U500" s="2323"/>
      <c r="V500" s="2323"/>
      <c r="W500" s="2323"/>
      <c r="X500" s="2323"/>
      <c r="Y500" s="2319"/>
      <c r="Z500" s="2319"/>
      <c r="AA500" s="2319"/>
      <c r="AB500" s="2319"/>
      <c r="AC500" s="2319"/>
      <c r="AD500" s="2319"/>
      <c r="AE500" s="2319"/>
      <c r="AF500" s="2319"/>
      <c r="AG500" s="2319"/>
    </row>
    <row r="501" spans="2:33" s="683" customFormat="1" ht="15" customHeight="1" x14ac:dyDescent="0.15">
      <c r="B501" s="716"/>
      <c r="C501" s="2321" t="s">
        <v>858</v>
      </c>
      <c r="D501" s="2310"/>
      <c r="E501" s="2318"/>
      <c r="F501" s="2318"/>
      <c r="G501" s="2318"/>
      <c r="H501" s="2316" t="s">
        <v>857</v>
      </c>
      <c r="I501" s="2323"/>
      <c r="J501" s="2323"/>
      <c r="K501" s="2323"/>
      <c r="L501" s="2323"/>
      <c r="M501" s="2323"/>
      <c r="N501" s="2323"/>
      <c r="O501" s="2323"/>
      <c r="P501" s="2323"/>
      <c r="Q501" s="2323"/>
      <c r="R501" s="2323"/>
      <c r="S501" s="2323"/>
      <c r="T501" s="2323"/>
      <c r="U501" s="2323"/>
      <c r="V501" s="2323"/>
      <c r="W501" s="2323"/>
      <c r="X501" s="2323"/>
      <c r="Y501" s="2319"/>
      <c r="Z501" s="2319"/>
      <c r="AA501" s="2319"/>
      <c r="AB501" s="2319"/>
      <c r="AC501" s="2319"/>
      <c r="AD501" s="2319"/>
      <c r="AE501" s="2319"/>
      <c r="AF501" s="2319"/>
      <c r="AG501" s="2319"/>
    </row>
    <row r="502" spans="2:33" s="683" customFormat="1" ht="15" customHeight="1" x14ac:dyDescent="0.15">
      <c r="B502" s="716"/>
      <c r="C502" s="2321" t="s">
        <v>856</v>
      </c>
      <c r="D502" s="2310"/>
      <c r="E502" s="2318"/>
      <c r="F502" s="2318"/>
      <c r="G502" s="2318"/>
      <c r="H502" s="2316" t="s">
        <v>855</v>
      </c>
      <c r="I502" s="2323"/>
      <c r="J502" s="2323"/>
      <c r="K502" s="2323"/>
      <c r="L502" s="2323"/>
      <c r="M502" s="2323"/>
      <c r="N502" s="2323"/>
      <c r="O502" s="2323"/>
      <c r="P502" s="2323"/>
      <c r="Q502" s="2323"/>
      <c r="R502" s="2323"/>
      <c r="S502" s="2323"/>
      <c r="T502" s="2323"/>
      <c r="U502" s="2323"/>
      <c r="V502" s="2323"/>
      <c r="W502" s="2323"/>
      <c r="X502" s="2323"/>
      <c r="Y502" s="2319"/>
      <c r="Z502" s="2319"/>
      <c r="AA502" s="2319"/>
      <c r="AB502" s="2319"/>
      <c r="AC502" s="2319"/>
      <c r="AD502" s="2319"/>
      <c r="AE502" s="2319"/>
      <c r="AF502" s="2319"/>
      <c r="AG502" s="2319"/>
    </row>
    <row r="503" spans="2:33" s="683" customFormat="1" ht="15" customHeight="1" x14ac:dyDescent="0.15">
      <c r="B503" s="716"/>
      <c r="C503" s="2321" t="s">
        <v>854</v>
      </c>
      <c r="D503" s="2310"/>
      <c r="E503" s="2318"/>
      <c r="F503" s="2318"/>
      <c r="G503" s="2318"/>
      <c r="H503" s="2316" t="s">
        <v>853</v>
      </c>
      <c r="I503" s="2323"/>
      <c r="J503" s="2323"/>
      <c r="K503" s="2323"/>
      <c r="L503" s="2323"/>
      <c r="M503" s="2323"/>
      <c r="N503" s="2323"/>
      <c r="O503" s="2323"/>
      <c r="P503" s="2323"/>
      <c r="Q503" s="2323"/>
      <c r="R503" s="2323"/>
      <c r="S503" s="2323"/>
      <c r="T503" s="2323"/>
      <c r="U503" s="2323"/>
      <c r="V503" s="2323"/>
      <c r="W503" s="2323"/>
      <c r="X503" s="2323"/>
      <c r="Y503" s="2319"/>
      <c r="Z503" s="2319"/>
      <c r="AA503" s="2319"/>
      <c r="AB503" s="2319"/>
      <c r="AC503" s="2319"/>
      <c r="AD503" s="2319"/>
      <c r="AE503" s="2319"/>
      <c r="AF503" s="2319"/>
      <c r="AG503" s="2319"/>
    </row>
    <row r="504" spans="2:33" s="683" customFormat="1" ht="15" customHeight="1" x14ac:dyDescent="0.15">
      <c r="B504" s="716"/>
      <c r="C504" s="2321" t="s">
        <v>852</v>
      </c>
      <c r="D504" s="2310"/>
      <c r="E504" s="2318"/>
      <c r="F504" s="2318"/>
      <c r="G504" s="2318"/>
      <c r="H504" s="2316" t="s">
        <v>851</v>
      </c>
      <c r="I504" s="2323"/>
      <c r="J504" s="2323"/>
      <c r="K504" s="2323"/>
      <c r="L504" s="2323"/>
      <c r="M504" s="2323"/>
      <c r="N504" s="2323"/>
      <c r="O504" s="2323"/>
      <c r="P504" s="2323"/>
      <c r="Q504" s="2323"/>
      <c r="R504" s="2323"/>
      <c r="S504" s="2323"/>
      <c r="T504" s="2323"/>
      <c r="U504" s="2323"/>
      <c r="V504" s="2323"/>
      <c r="W504" s="2323"/>
      <c r="X504" s="2323"/>
      <c r="Y504" s="2319"/>
      <c r="Z504" s="2319"/>
      <c r="AA504" s="2319"/>
      <c r="AB504" s="2319"/>
      <c r="AC504" s="2319"/>
      <c r="AD504" s="2319"/>
      <c r="AE504" s="2319"/>
      <c r="AF504" s="2319"/>
      <c r="AG504" s="2319"/>
    </row>
    <row r="505" spans="2:33" s="683" customFormat="1" ht="15" customHeight="1" x14ac:dyDescent="0.15">
      <c r="B505" s="716"/>
      <c r="C505" s="2321" t="s">
        <v>850</v>
      </c>
      <c r="D505" s="2310"/>
      <c r="E505" s="2318"/>
      <c r="F505" s="2318"/>
      <c r="G505" s="2318"/>
      <c r="H505" s="2316" t="s">
        <v>849</v>
      </c>
      <c r="I505" s="2323"/>
      <c r="J505" s="2323"/>
      <c r="K505" s="2323"/>
      <c r="L505" s="2323"/>
      <c r="M505" s="2323"/>
      <c r="N505" s="2323"/>
      <c r="O505" s="2323"/>
      <c r="P505" s="2323"/>
      <c r="Q505" s="2323"/>
      <c r="R505" s="2323"/>
      <c r="S505" s="2323"/>
      <c r="T505" s="2323"/>
      <c r="U505" s="2323"/>
      <c r="V505" s="2323"/>
      <c r="W505" s="2323"/>
      <c r="X505" s="2323"/>
      <c r="Y505" s="2319"/>
      <c r="Z505" s="2319"/>
      <c r="AA505" s="2319"/>
      <c r="AB505" s="2319"/>
      <c r="AC505" s="2319"/>
      <c r="AD505" s="2319"/>
      <c r="AE505" s="2319"/>
      <c r="AF505" s="2319"/>
      <c r="AG505" s="2319"/>
    </row>
    <row r="506" spans="2:33" s="683" customFormat="1" ht="15" customHeight="1" x14ac:dyDescent="0.15">
      <c r="B506" s="716"/>
      <c r="C506" s="2321" t="s">
        <v>848</v>
      </c>
      <c r="D506" s="2310"/>
      <c r="E506" s="2318"/>
      <c r="F506" s="2318"/>
      <c r="G506" s="2318"/>
      <c r="H506" s="2316" t="s">
        <v>847</v>
      </c>
      <c r="I506" s="2323"/>
      <c r="J506" s="2323"/>
      <c r="K506" s="2323"/>
      <c r="L506" s="2323"/>
      <c r="M506" s="2323"/>
      <c r="N506" s="2323"/>
      <c r="O506" s="2323"/>
      <c r="P506" s="2323"/>
      <c r="Q506" s="2323"/>
      <c r="R506" s="2323"/>
      <c r="S506" s="2323"/>
      <c r="T506" s="2323"/>
      <c r="U506" s="2323"/>
      <c r="V506" s="2323"/>
      <c r="W506" s="2323"/>
      <c r="X506" s="2323"/>
      <c r="Y506" s="2319"/>
      <c r="Z506" s="2319"/>
      <c r="AA506" s="2319"/>
      <c r="AB506" s="2319"/>
      <c r="AC506" s="2319"/>
      <c r="AD506" s="2319"/>
      <c r="AE506" s="2319"/>
      <c r="AF506" s="2319"/>
      <c r="AG506" s="2319"/>
    </row>
    <row r="507" spans="2:33" s="683" customFormat="1" ht="15" customHeight="1" x14ac:dyDescent="0.15">
      <c r="B507" s="716"/>
      <c r="C507" s="2321" t="s">
        <v>846</v>
      </c>
      <c r="D507" s="2310"/>
      <c r="E507" s="2318"/>
      <c r="F507" s="2318"/>
      <c r="G507" s="2318"/>
      <c r="H507" s="2316" t="s">
        <v>845</v>
      </c>
      <c r="I507" s="2323"/>
      <c r="J507" s="2323"/>
      <c r="K507" s="2323"/>
      <c r="L507" s="2323"/>
      <c r="M507" s="2323"/>
      <c r="N507" s="2323"/>
      <c r="O507" s="2323"/>
      <c r="P507" s="2323"/>
      <c r="Q507" s="2323"/>
      <c r="R507" s="2323"/>
      <c r="S507" s="2323"/>
      <c r="T507" s="2323"/>
      <c r="U507" s="2323"/>
      <c r="V507" s="2323"/>
      <c r="W507" s="2323"/>
      <c r="X507" s="2323"/>
      <c r="Y507" s="2319"/>
      <c r="Z507" s="2319"/>
      <c r="AA507" s="2319"/>
      <c r="AB507" s="2319"/>
      <c r="AC507" s="2319"/>
      <c r="AD507" s="2319"/>
      <c r="AE507" s="2319"/>
      <c r="AF507" s="2319"/>
      <c r="AG507" s="2319"/>
    </row>
    <row r="508" spans="2:33" s="683" customFormat="1" ht="15" customHeight="1" x14ac:dyDescent="0.15">
      <c r="B508" s="716"/>
      <c r="C508" s="2317" t="s">
        <v>976</v>
      </c>
      <c r="D508" s="2310"/>
      <c r="E508" s="2318"/>
      <c r="F508" s="2318"/>
      <c r="G508" s="2318"/>
      <c r="H508" s="2316" t="s">
        <v>844</v>
      </c>
      <c r="I508" s="2323"/>
      <c r="J508" s="2323"/>
      <c r="K508" s="2323"/>
      <c r="L508" s="2323"/>
      <c r="M508" s="2323"/>
      <c r="N508" s="2323"/>
      <c r="O508" s="2323"/>
      <c r="P508" s="2323"/>
      <c r="Q508" s="2323"/>
      <c r="R508" s="2323"/>
      <c r="S508" s="2323"/>
      <c r="T508" s="2323"/>
      <c r="U508" s="2323"/>
      <c r="V508" s="2323"/>
      <c r="W508" s="2323"/>
      <c r="X508" s="2323"/>
      <c r="Y508" s="2319"/>
      <c r="Z508" s="2319"/>
      <c r="AA508" s="2319"/>
      <c r="AB508" s="2319"/>
      <c r="AC508" s="2319"/>
      <c r="AD508" s="2319"/>
      <c r="AE508" s="2319"/>
      <c r="AF508" s="2319"/>
      <c r="AG508" s="2319"/>
    </row>
    <row r="509" spans="2:33" s="683" customFormat="1" ht="15" customHeight="1" x14ac:dyDescent="0.15">
      <c r="B509" s="716"/>
      <c r="C509" s="2321" t="s">
        <v>843</v>
      </c>
      <c r="D509" s="2310"/>
      <c r="E509" s="2318"/>
      <c r="F509" s="2318"/>
      <c r="G509" s="2318"/>
      <c r="H509" s="2316" t="s">
        <v>842</v>
      </c>
      <c r="I509" s="2323"/>
      <c r="J509" s="2323"/>
      <c r="K509" s="2323"/>
      <c r="L509" s="2323"/>
      <c r="M509" s="2323"/>
      <c r="N509" s="2323"/>
      <c r="O509" s="2323"/>
      <c r="P509" s="2323"/>
      <c r="Q509" s="2323"/>
      <c r="R509" s="2323"/>
      <c r="S509" s="2323"/>
      <c r="T509" s="2323"/>
      <c r="U509" s="2323"/>
      <c r="V509" s="2323"/>
      <c r="W509" s="2323"/>
      <c r="X509" s="2323"/>
      <c r="Y509" s="2319"/>
      <c r="Z509" s="2319"/>
      <c r="AA509" s="2319"/>
      <c r="AB509" s="2319"/>
      <c r="AC509" s="2319"/>
      <c r="AD509" s="2319"/>
      <c r="AE509" s="2319"/>
      <c r="AF509" s="2319"/>
      <c r="AG509" s="2319"/>
    </row>
    <row r="510" spans="2:33" s="683" customFormat="1" ht="15" customHeight="1" x14ac:dyDescent="0.15">
      <c r="B510" s="716"/>
      <c r="C510" s="2321" t="s">
        <v>841</v>
      </c>
      <c r="D510" s="2310"/>
      <c r="E510" s="2318"/>
      <c r="F510" s="2318"/>
      <c r="G510" s="2318"/>
      <c r="H510" s="2316" t="s">
        <v>840</v>
      </c>
      <c r="I510" s="2323"/>
      <c r="J510" s="2323"/>
      <c r="K510" s="2323"/>
      <c r="L510" s="2323"/>
      <c r="M510" s="2323"/>
      <c r="N510" s="2323"/>
      <c r="O510" s="2323"/>
      <c r="P510" s="2323"/>
      <c r="Q510" s="2323"/>
      <c r="R510" s="2323"/>
      <c r="S510" s="2323"/>
      <c r="T510" s="2323"/>
      <c r="U510" s="2323"/>
      <c r="V510" s="2323"/>
      <c r="W510" s="2323"/>
      <c r="X510" s="2323"/>
      <c r="Y510" s="2319"/>
      <c r="Z510" s="2319"/>
      <c r="AA510" s="2319"/>
      <c r="AB510" s="2319"/>
      <c r="AC510" s="2319"/>
      <c r="AD510" s="2319"/>
      <c r="AE510" s="2319"/>
      <c r="AF510" s="2319"/>
      <c r="AG510" s="2319"/>
    </row>
    <row r="511" spans="2:33" s="683" customFormat="1" ht="15" customHeight="1" x14ac:dyDescent="0.15">
      <c r="B511" s="716"/>
      <c r="C511" s="2321" t="s">
        <v>839</v>
      </c>
      <c r="D511" s="2310"/>
      <c r="E511" s="2318"/>
      <c r="F511" s="2318"/>
      <c r="G511" s="2318"/>
      <c r="H511" s="2316" t="s">
        <v>838</v>
      </c>
      <c r="I511" s="2323"/>
      <c r="J511" s="2323"/>
      <c r="K511" s="2323"/>
      <c r="L511" s="2323"/>
      <c r="M511" s="2323"/>
      <c r="N511" s="2323"/>
      <c r="O511" s="2323"/>
      <c r="P511" s="2323"/>
      <c r="Q511" s="2323"/>
      <c r="R511" s="2323"/>
      <c r="S511" s="2323"/>
      <c r="T511" s="2323"/>
      <c r="U511" s="2323"/>
      <c r="V511" s="2323"/>
      <c r="W511" s="2323"/>
      <c r="X511" s="2323"/>
      <c r="Y511" s="2319"/>
      <c r="Z511" s="2319"/>
      <c r="AA511" s="2319"/>
      <c r="AB511" s="2319"/>
      <c r="AC511" s="2319"/>
      <c r="AD511" s="2319"/>
      <c r="AE511" s="2319"/>
      <c r="AF511" s="2319"/>
      <c r="AG511" s="2319"/>
    </row>
    <row r="512" spans="2:33" s="683" customFormat="1" ht="15" customHeight="1" x14ac:dyDescent="0.15">
      <c r="B512" s="716"/>
      <c r="C512" s="2321" t="s">
        <v>837</v>
      </c>
      <c r="D512" s="2310"/>
      <c r="E512" s="2318"/>
      <c r="F512" s="2318"/>
      <c r="G512" s="2318"/>
      <c r="H512" s="2316" t="s">
        <v>836</v>
      </c>
      <c r="I512" s="2323"/>
      <c r="J512" s="2323"/>
      <c r="K512" s="2323"/>
      <c r="L512" s="2323"/>
      <c r="M512" s="2323"/>
      <c r="N512" s="2323"/>
      <c r="O512" s="2323"/>
      <c r="P512" s="2323"/>
      <c r="Q512" s="2323"/>
      <c r="R512" s="2323"/>
      <c r="S512" s="2323"/>
      <c r="T512" s="2323"/>
      <c r="U512" s="2323"/>
      <c r="V512" s="2323"/>
      <c r="W512" s="2323"/>
      <c r="X512" s="2323"/>
      <c r="Y512" s="2319"/>
      <c r="Z512" s="2319"/>
      <c r="AA512" s="2319"/>
      <c r="AB512" s="2319"/>
      <c r="AC512" s="2319"/>
      <c r="AD512" s="2319"/>
      <c r="AE512" s="2319"/>
      <c r="AF512" s="2319"/>
      <c r="AG512" s="2319"/>
    </row>
    <row r="513" spans="2:47" s="683" customFormat="1" ht="15" customHeight="1" x14ac:dyDescent="0.15">
      <c r="B513" s="716"/>
      <c r="C513" s="2321" t="s">
        <v>835</v>
      </c>
      <c r="D513" s="2310"/>
      <c r="E513" s="2318"/>
      <c r="F513" s="2318"/>
      <c r="G513" s="2318"/>
      <c r="H513" s="2316" t="s">
        <v>834</v>
      </c>
      <c r="I513" s="2323"/>
      <c r="J513" s="2323"/>
      <c r="K513" s="2323"/>
      <c r="L513" s="2323"/>
      <c r="M513" s="2323"/>
      <c r="N513" s="2323"/>
      <c r="O513" s="2323"/>
      <c r="P513" s="2323"/>
      <c r="Q513" s="2323"/>
      <c r="R513" s="2323"/>
      <c r="S513" s="2323"/>
      <c r="T513" s="2323"/>
      <c r="U513" s="2323"/>
      <c r="V513" s="2323"/>
      <c r="W513" s="2323"/>
      <c r="X513" s="2323"/>
      <c r="Y513" s="2319"/>
      <c r="Z513" s="2319"/>
      <c r="AA513" s="2319"/>
      <c r="AB513" s="2319"/>
      <c r="AC513" s="2319"/>
      <c r="AD513" s="2319"/>
      <c r="AE513" s="2319"/>
      <c r="AF513" s="2319"/>
      <c r="AG513" s="2319"/>
    </row>
    <row r="514" spans="2:47" s="683" customFormat="1" ht="15" customHeight="1" x14ac:dyDescent="0.15">
      <c r="B514" s="716"/>
      <c r="C514" s="2321" t="s">
        <v>833</v>
      </c>
      <c r="D514" s="2310"/>
      <c r="E514" s="2318"/>
      <c r="F514" s="2318"/>
      <c r="G514" s="2318"/>
      <c r="H514" s="2316" t="s">
        <v>832</v>
      </c>
      <c r="I514" s="2323"/>
      <c r="J514" s="2323"/>
      <c r="K514" s="2323"/>
      <c r="L514" s="2323"/>
      <c r="M514" s="2323"/>
      <c r="N514" s="2323"/>
      <c r="O514" s="2323"/>
      <c r="P514" s="2323"/>
      <c r="Q514" s="2323"/>
      <c r="R514" s="2323"/>
      <c r="S514" s="2323"/>
      <c r="T514" s="2323"/>
      <c r="U514" s="2323"/>
      <c r="V514" s="2323"/>
      <c r="W514" s="2323"/>
      <c r="X514" s="2323"/>
      <c r="Y514" s="2319"/>
      <c r="Z514" s="2319"/>
      <c r="AA514" s="2319"/>
      <c r="AB514" s="2319"/>
      <c r="AC514" s="2319"/>
      <c r="AD514" s="2319"/>
      <c r="AE514" s="2319"/>
      <c r="AF514" s="2319"/>
      <c r="AG514" s="2319"/>
    </row>
    <row r="515" spans="2:47" s="683" customFormat="1" ht="15" customHeight="1" x14ac:dyDescent="0.15">
      <c r="B515" s="716"/>
      <c r="C515" s="2321" t="s">
        <v>831</v>
      </c>
      <c r="D515" s="2310"/>
      <c r="E515" s="2318"/>
      <c r="F515" s="2318"/>
      <c r="G515" s="2318"/>
      <c r="H515" s="2316" t="s">
        <v>830</v>
      </c>
      <c r="I515" s="2323"/>
      <c r="J515" s="2323"/>
      <c r="K515" s="2323"/>
      <c r="L515" s="2323"/>
      <c r="M515" s="2323"/>
      <c r="N515" s="2323"/>
      <c r="O515" s="2323"/>
      <c r="P515" s="2323"/>
      <c r="Q515" s="2323"/>
      <c r="R515" s="2323"/>
      <c r="S515" s="2323"/>
      <c r="T515" s="2323"/>
      <c r="U515" s="2323"/>
      <c r="V515" s="2323"/>
      <c r="W515" s="2323"/>
      <c r="X515" s="2323"/>
      <c r="Y515" s="2319"/>
      <c r="Z515" s="2319"/>
      <c r="AA515" s="2319"/>
      <c r="AB515" s="2319"/>
      <c r="AC515" s="2319"/>
      <c r="AD515" s="2319"/>
      <c r="AE515" s="2319"/>
      <c r="AF515" s="2319"/>
      <c r="AG515" s="2319"/>
    </row>
    <row r="516" spans="2:47" s="683" customFormat="1" ht="15" customHeight="1" x14ac:dyDescent="0.15">
      <c r="B516" s="716"/>
      <c r="C516" s="2321" t="s">
        <v>829</v>
      </c>
      <c r="D516" s="2310"/>
      <c r="E516" s="2318"/>
      <c r="F516" s="2318"/>
      <c r="G516" s="2318"/>
      <c r="H516" s="2316" t="s">
        <v>828</v>
      </c>
      <c r="I516" s="2323"/>
      <c r="J516" s="2323"/>
      <c r="K516" s="2323"/>
      <c r="L516" s="2323"/>
      <c r="M516" s="2323"/>
      <c r="N516" s="2323"/>
      <c r="O516" s="2323"/>
      <c r="P516" s="2323"/>
      <c r="Q516" s="2323"/>
      <c r="R516" s="2323"/>
      <c r="S516" s="2323"/>
      <c r="T516" s="2323"/>
      <c r="U516" s="2323"/>
      <c r="V516" s="2323"/>
      <c r="W516" s="2323"/>
      <c r="X516" s="2323"/>
      <c r="Y516" s="2319"/>
      <c r="Z516" s="2319"/>
      <c r="AA516" s="2319"/>
      <c r="AB516" s="2319"/>
      <c r="AC516" s="2319"/>
      <c r="AD516" s="2319"/>
      <c r="AE516" s="2319"/>
      <c r="AF516" s="2319"/>
      <c r="AG516" s="2319"/>
    </row>
    <row r="517" spans="2:47" s="683" customFormat="1" ht="15" customHeight="1" x14ac:dyDescent="0.15">
      <c r="B517" s="716"/>
      <c r="C517" s="2321" t="s">
        <v>827</v>
      </c>
      <c r="D517" s="2310"/>
      <c r="E517" s="2318"/>
      <c r="F517" s="2318"/>
      <c r="G517" s="2318"/>
      <c r="H517" s="2316" t="s">
        <v>826</v>
      </c>
      <c r="I517" s="2323"/>
      <c r="J517" s="2323"/>
      <c r="K517" s="2323"/>
      <c r="L517" s="2323"/>
      <c r="M517" s="2323"/>
      <c r="N517" s="2323"/>
      <c r="O517" s="2323"/>
      <c r="P517" s="2323"/>
      <c r="Q517" s="2323"/>
      <c r="R517" s="2323"/>
      <c r="S517" s="2323"/>
      <c r="T517" s="2323"/>
      <c r="U517" s="2323"/>
      <c r="V517" s="2323"/>
      <c r="W517" s="2323"/>
      <c r="X517" s="2323"/>
      <c r="Y517" s="2319"/>
      <c r="Z517" s="2319"/>
      <c r="AA517" s="2319"/>
      <c r="AB517" s="2319"/>
      <c r="AC517" s="2319"/>
      <c r="AD517" s="2319"/>
      <c r="AE517" s="2319"/>
      <c r="AF517" s="2319"/>
      <c r="AG517" s="2319"/>
    </row>
    <row r="518" spans="2:47" s="683" customFormat="1" ht="15" customHeight="1" x14ac:dyDescent="0.15">
      <c r="B518" s="716"/>
      <c r="C518" s="2321" t="s">
        <v>825</v>
      </c>
      <c r="D518" s="2310"/>
      <c r="E518" s="2318"/>
      <c r="F518" s="2318"/>
      <c r="G518" s="2318"/>
      <c r="H518" s="2316" t="s">
        <v>824</v>
      </c>
      <c r="I518" s="2323"/>
      <c r="J518" s="2323"/>
      <c r="K518" s="2323"/>
      <c r="L518" s="2323"/>
      <c r="M518" s="2323"/>
      <c r="N518" s="2323"/>
      <c r="O518" s="2323"/>
      <c r="P518" s="2323"/>
      <c r="Q518" s="2323"/>
      <c r="R518" s="2323"/>
      <c r="S518" s="2323"/>
      <c r="T518" s="2323"/>
      <c r="U518" s="2323"/>
      <c r="V518" s="2323"/>
      <c r="W518" s="2323"/>
      <c r="X518" s="2323"/>
      <c r="Y518" s="2319"/>
      <c r="Z518" s="2319"/>
      <c r="AA518" s="2319"/>
      <c r="AB518" s="2319"/>
      <c r="AC518" s="2319"/>
      <c r="AD518" s="2319"/>
      <c r="AE518" s="2319"/>
      <c r="AF518" s="2319"/>
      <c r="AG518" s="2319"/>
    </row>
    <row r="519" spans="2:47" s="683" customFormat="1" ht="15" customHeight="1" x14ac:dyDescent="0.15">
      <c r="B519" s="716"/>
      <c r="C519" s="2322" t="s">
        <v>977</v>
      </c>
      <c r="D519" s="2310"/>
      <c r="E519" s="2318"/>
      <c r="F519" s="2318"/>
      <c r="G519" s="2318"/>
      <c r="H519" s="2316" t="s">
        <v>823</v>
      </c>
      <c r="I519" s="2323"/>
      <c r="J519" s="2323"/>
      <c r="K519" s="2323"/>
      <c r="L519" s="2323"/>
      <c r="M519" s="2323"/>
      <c r="N519" s="2323"/>
      <c r="O519" s="2323"/>
      <c r="P519" s="2323"/>
      <c r="Q519" s="2323"/>
      <c r="R519" s="2323"/>
      <c r="S519" s="2323"/>
      <c r="T519" s="2323"/>
      <c r="U519" s="2323"/>
      <c r="V519" s="2323"/>
      <c r="W519" s="2323"/>
      <c r="X519" s="2323"/>
      <c r="Y519" s="2319"/>
      <c r="Z519" s="2319"/>
      <c r="AA519" s="2319"/>
      <c r="AB519" s="2319"/>
      <c r="AC519" s="2319"/>
      <c r="AD519" s="2319"/>
      <c r="AE519" s="2319"/>
      <c r="AF519" s="2319"/>
      <c r="AG519" s="2319"/>
    </row>
    <row r="520" spans="2:47" ht="15" customHeight="1" x14ac:dyDescent="0.15">
      <c r="C520" s="305"/>
      <c r="AU520" s="683"/>
    </row>
    <row r="521" spans="2:47" ht="32.25" customHeight="1" x14ac:dyDescent="0.15">
      <c r="C521" s="305"/>
    </row>
    <row r="522" spans="2:47" s="683" customFormat="1" x14ac:dyDescent="0.15">
      <c r="B522" s="703"/>
      <c r="C522" s="710" t="s">
        <v>1289</v>
      </c>
      <c r="H522" s="709"/>
      <c r="I522" s="1041" t="s">
        <v>1192</v>
      </c>
      <c r="AU522" s="305"/>
    </row>
    <row r="523" spans="2:47" s="683" customFormat="1" ht="11.25" x14ac:dyDescent="0.15">
      <c r="B523" s="718"/>
      <c r="C523" s="721"/>
      <c r="D523" s="708"/>
      <c r="E523" s="707">
        <v>61</v>
      </c>
      <c r="F523" s="707">
        <v>62</v>
      </c>
      <c r="G523" s="707">
        <v>63</v>
      </c>
      <c r="H523" s="706">
        <v>1</v>
      </c>
      <c r="I523" s="1042">
        <v>2</v>
      </c>
      <c r="J523" s="1042">
        <v>3</v>
      </c>
      <c r="K523" s="1042">
        <v>4</v>
      </c>
      <c r="L523" s="1042">
        <v>5</v>
      </c>
      <c r="M523" s="1042">
        <v>6</v>
      </c>
      <c r="N523" s="1042">
        <v>7</v>
      </c>
      <c r="O523" s="1042">
        <v>8</v>
      </c>
      <c r="P523" s="1042">
        <v>9</v>
      </c>
      <c r="Q523" s="1042">
        <v>10</v>
      </c>
      <c r="R523" s="1042">
        <v>11</v>
      </c>
      <c r="S523" s="1042">
        <v>12</v>
      </c>
      <c r="T523" s="1042">
        <v>13</v>
      </c>
      <c r="U523" s="1042">
        <v>14</v>
      </c>
      <c r="V523" s="1042">
        <v>15</v>
      </c>
      <c r="W523" s="1042">
        <v>16</v>
      </c>
      <c r="X523" s="1042">
        <v>17</v>
      </c>
      <c r="Y523" s="1042"/>
      <c r="Z523" s="1042"/>
      <c r="AA523" s="1042"/>
      <c r="AB523" s="1042"/>
      <c r="AC523" s="1042"/>
      <c r="AD523" s="1042">
        <v>23</v>
      </c>
      <c r="AE523" s="1042">
        <v>24</v>
      </c>
      <c r="AF523" s="1042">
        <v>25</v>
      </c>
      <c r="AG523" s="1042">
        <v>26</v>
      </c>
      <c r="AH523" s="1042">
        <v>27</v>
      </c>
      <c r="AI523" s="1042">
        <v>28</v>
      </c>
      <c r="AJ523" s="1042">
        <v>29</v>
      </c>
      <c r="AK523" s="1042">
        <v>30</v>
      </c>
      <c r="AL523" s="1042">
        <v>1</v>
      </c>
      <c r="AM523" s="1042">
        <v>2</v>
      </c>
      <c r="AN523" s="1042">
        <v>3</v>
      </c>
      <c r="AO523" s="1042">
        <v>4</v>
      </c>
    </row>
    <row r="524" spans="2:47" s="683" customFormat="1" ht="11.25" x14ac:dyDescent="0.15">
      <c r="B524" s="696"/>
      <c r="C524" s="722" t="s">
        <v>908</v>
      </c>
      <c r="D524" s="705"/>
      <c r="E524" s="705"/>
      <c r="F524" s="705"/>
      <c r="G524" s="705"/>
      <c r="H524" s="704"/>
      <c r="I524" s="685"/>
      <c r="J524" s="685"/>
      <c r="K524" s="685"/>
      <c r="L524" s="685"/>
      <c r="M524" s="685"/>
      <c r="N524" s="685"/>
      <c r="O524" s="685"/>
      <c r="P524" s="685"/>
      <c r="Q524" s="685"/>
      <c r="R524" s="685"/>
      <c r="S524" s="685"/>
      <c r="T524" s="685"/>
      <c r="U524" s="685"/>
      <c r="V524" s="685"/>
      <c r="W524" s="685"/>
      <c r="X524" s="685"/>
      <c r="Y524" s="685"/>
      <c r="Z524" s="685"/>
      <c r="AA524" s="685"/>
      <c r="AB524" s="685"/>
      <c r="AC524" s="685"/>
      <c r="AD524" s="685"/>
      <c r="AE524" s="685"/>
      <c r="AF524" s="685"/>
      <c r="AG524" s="685"/>
      <c r="AH524" s="685"/>
      <c r="AI524" s="685"/>
      <c r="AJ524" s="685"/>
      <c r="AK524" s="685"/>
      <c r="AL524" s="685"/>
      <c r="AM524" s="685"/>
      <c r="AN524" s="685"/>
      <c r="AO524" s="685"/>
    </row>
    <row r="525" spans="2:47" s="683" customFormat="1" ht="11.25" x14ac:dyDescent="0.15">
      <c r="B525" s="696"/>
      <c r="C525" s="723" t="s">
        <v>1565</v>
      </c>
      <c r="D525" s="705"/>
      <c r="E525" s="705"/>
      <c r="F525" s="705"/>
      <c r="G525" s="705"/>
      <c r="H525" s="704" t="s">
        <v>907</v>
      </c>
      <c r="I525" s="2265"/>
      <c r="J525" s="2265"/>
      <c r="K525" s="2265"/>
      <c r="L525" s="2265"/>
      <c r="M525" s="2265"/>
      <c r="N525" s="2265"/>
      <c r="O525" s="2265"/>
      <c r="P525" s="2265"/>
      <c r="Q525" s="2265"/>
      <c r="R525" s="2265"/>
      <c r="S525" s="2265"/>
      <c r="T525" s="1837"/>
      <c r="U525" s="1837"/>
      <c r="V525" s="1837"/>
      <c r="W525" s="1837"/>
      <c r="X525" s="1837"/>
      <c r="Y525" s="1830"/>
      <c r="Z525" s="1830"/>
      <c r="AA525" s="1830"/>
      <c r="AB525" s="1830"/>
      <c r="AC525" s="1830"/>
      <c r="AD525" s="1839">
        <v>98.342650894354264</v>
      </c>
      <c r="AE525" s="1839">
        <v>97.559313669353813</v>
      </c>
      <c r="AF525" s="1839">
        <v>97.74323014643933</v>
      </c>
      <c r="AG525" s="1839">
        <v>99.934182006939182</v>
      </c>
      <c r="AH525" s="1839">
        <v>99.924201261468383</v>
      </c>
      <c r="AI525" s="1839">
        <v>99.758150964774543</v>
      </c>
      <c r="AJ525" s="1839">
        <v>100.29340421790005</v>
      </c>
      <c r="AK525" s="1839">
        <v>100.83379574885258</v>
      </c>
      <c r="AL525" s="1839">
        <v>101.49231435973216</v>
      </c>
      <c r="AM525" s="1839">
        <v>101.49483919985582</v>
      </c>
      <c r="AN525" s="1839">
        <v>102.73153603723631</v>
      </c>
      <c r="AO525" s="1839">
        <v>105.91556290254631</v>
      </c>
    </row>
    <row r="526" spans="2:47" s="683" customFormat="1" ht="11.25" x14ac:dyDescent="0.15">
      <c r="B526" s="696"/>
      <c r="C526" s="723" t="s">
        <v>1566</v>
      </c>
      <c r="D526" s="705"/>
      <c r="E526" s="705"/>
      <c r="F526" s="705"/>
      <c r="G526" s="705"/>
      <c r="H526" s="704" t="s">
        <v>906</v>
      </c>
      <c r="I526" s="2265"/>
      <c r="J526" s="2265"/>
      <c r="K526" s="2265"/>
      <c r="L526" s="2265"/>
      <c r="M526" s="2265"/>
      <c r="N526" s="2265"/>
      <c r="O526" s="2265"/>
      <c r="P526" s="2265"/>
      <c r="Q526" s="2265"/>
      <c r="R526" s="2265"/>
      <c r="S526" s="2265"/>
      <c r="T526" s="1837"/>
      <c r="U526" s="1837"/>
      <c r="V526" s="1837"/>
      <c r="W526" s="1837"/>
      <c r="X526" s="1837"/>
      <c r="Y526" s="1830"/>
      <c r="Z526" s="1830"/>
      <c r="AA526" s="1830"/>
      <c r="AB526" s="1830"/>
      <c r="AC526" s="1830"/>
      <c r="AD526" s="1839">
        <v>98.318946264835532</v>
      </c>
      <c r="AE526" s="1839">
        <v>97.548026218320345</v>
      </c>
      <c r="AF526" s="1839">
        <v>97.735566116680843</v>
      </c>
      <c r="AG526" s="1839">
        <v>99.944766383494866</v>
      </c>
      <c r="AH526" s="1839">
        <v>99.930625042476805</v>
      </c>
      <c r="AI526" s="1839">
        <v>99.769421395184139</v>
      </c>
      <c r="AJ526" s="1839">
        <v>100.30133819039393</v>
      </c>
      <c r="AK526" s="1839">
        <v>100.8442965805032</v>
      </c>
      <c r="AL526" s="1839">
        <v>101.52022699654906</v>
      </c>
      <c r="AM526" s="1839">
        <v>101.53789394419057</v>
      </c>
      <c r="AN526" s="1839">
        <v>102.7663098986225</v>
      </c>
      <c r="AO526" s="1839">
        <v>105.96072352814065</v>
      </c>
    </row>
    <row r="527" spans="2:47" s="683" customFormat="1" ht="11.25" x14ac:dyDescent="0.15">
      <c r="B527" s="696"/>
      <c r="C527" s="723" t="s">
        <v>1681</v>
      </c>
      <c r="D527" s="705"/>
      <c r="E527" s="705"/>
      <c r="F527" s="705"/>
      <c r="G527" s="705"/>
      <c r="H527" s="704" t="s">
        <v>905</v>
      </c>
      <c r="I527" s="2265"/>
      <c r="J527" s="2265"/>
      <c r="K527" s="2265"/>
      <c r="L527" s="2265"/>
      <c r="M527" s="2265"/>
      <c r="N527" s="2265"/>
      <c r="O527" s="2265"/>
      <c r="P527" s="2265"/>
      <c r="Q527" s="2265"/>
      <c r="R527" s="2265"/>
      <c r="S527" s="2265"/>
      <c r="T527" s="1837"/>
      <c r="U527" s="1837"/>
      <c r="V527" s="1837"/>
      <c r="W527" s="1837"/>
      <c r="X527" s="1837"/>
      <c r="Y527" s="1830"/>
      <c r="Z527" s="1830"/>
      <c r="AA527" s="1830"/>
      <c r="AB527" s="1830"/>
      <c r="AC527" s="1830"/>
      <c r="AD527" s="1839">
        <v>93.800000000000011</v>
      </c>
      <c r="AE527" s="1839">
        <v>93.200000000000017</v>
      </c>
      <c r="AF527" s="1839">
        <v>93.800000000000011</v>
      </c>
      <c r="AG527" s="1839">
        <v>97.899999999999991</v>
      </c>
      <c r="AH527" s="1839">
        <v>100.59999999999998</v>
      </c>
      <c r="AI527" s="1839">
        <v>102.2</v>
      </c>
      <c r="AJ527" s="1839">
        <v>103.19999999999997</v>
      </c>
      <c r="AK527" s="1839">
        <v>103.59999999999998</v>
      </c>
      <c r="AL527" s="1839">
        <v>104.5</v>
      </c>
      <c r="AM527" s="1839">
        <v>104.89999999999999</v>
      </c>
      <c r="AN527" s="1839">
        <v>105.60000000000001</v>
      </c>
      <c r="AO527" s="1839">
        <v>111.99999999999997</v>
      </c>
    </row>
    <row r="528" spans="2:47" s="683" customFormat="1" ht="11.25" x14ac:dyDescent="0.15">
      <c r="B528" s="696"/>
      <c r="C528" s="723" t="s">
        <v>1682</v>
      </c>
      <c r="D528" s="705"/>
      <c r="E528" s="705"/>
      <c r="F528" s="705"/>
      <c r="G528" s="705"/>
      <c r="H528" s="704" t="s">
        <v>904</v>
      </c>
      <c r="I528" s="2265"/>
      <c r="J528" s="2265"/>
      <c r="K528" s="2265"/>
      <c r="L528" s="2265"/>
      <c r="M528" s="2265"/>
      <c r="N528" s="2265"/>
      <c r="O528" s="2265"/>
      <c r="P528" s="2265"/>
      <c r="Q528" s="2265"/>
      <c r="R528" s="2265"/>
      <c r="S528" s="2265"/>
      <c r="T528" s="1837"/>
      <c r="U528" s="1837"/>
      <c r="V528" s="1837"/>
      <c r="W528" s="1837"/>
      <c r="X528" s="1837"/>
      <c r="Y528" s="1830"/>
      <c r="Z528" s="1830"/>
      <c r="AA528" s="1830"/>
      <c r="AB528" s="1830"/>
      <c r="AC528" s="1830"/>
      <c r="AD528" s="1839">
        <v>97.500000000000014</v>
      </c>
      <c r="AE528" s="1839">
        <v>97.100000000000023</v>
      </c>
      <c r="AF528" s="1839">
        <v>96.7</v>
      </c>
      <c r="AG528" s="1839">
        <v>100.2</v>
      </c>
      <c r="AH528" s="1839">
        <v>99.9</v>
      </c>
      <c r="AI528" s="1839">
        <v>101</v>
      </c>
      <c r="AJ528" s="1839">
        <v>103</v>
      </c>
      <c r="AK528" s="1839">
        <v>105.20000000000003</v>
      </c>
      <c r="AL528" s="1839">
        <v>108.5</v>
      </c>
      <c r="AM528" s="1839">
        <v>112.29999999999998</v>
      </c>
      <c r="AN528" s="1839">
        <v>117.79999999999997</v>
      </c>
      <c r="AO528" s="1839">
        <v>121.49999999999996</v>
      </c>
    </row>
    <row r="529" spans="2:41" s="683" customFormat="1" ht="11.25" x14ac:dyDescent="0.15">
      <c r="B529" s="696"/>
      <c r="C529" s="723" t="s">
        <v>1683</v>
      </c>
      <c r="D529" s="705"/>
      <c r="E529" s="705"/>
      <c r="F529" s="705"/>
      <c r="G529" s="705"/>
      <c r="H529" s="704" t="s">
        <v>903</v>
      </c>
      <c r="I529" s="2265"/>
      <c r="J529" s="2265"/>
      <c r="K529" s="2265"/>
      <c r="L529" s="2265"/>
      <c r="M529" s="2265"/>
      <c r="N529" s="2265"/>
      <c r="O529" s="2265"/>
      <c r="P529" s="2265"/>
      <c r="Q529" s="2265"/>
      <c r="R529" s="2265"/>
      <c r="S529" s="2265"/>
      <c r="T529" s="1837"/>
      <c r="U529" s="1837"/>
      <c r="V529" s="1837"/>
      <c r="W529" s="1837"/>
      <c r="X529" s="1837"/>
      <c r="Y529" s="1830"/>
      <c r="Z529" s="1830"/>
      <c r="AA529" s="1830"/>
      <c r="AB529" s="1830"/>
      <c r="AC529" s="1830"/>
      <c r="AD529" s="1839">
        <v>95.200000000000045</v>
      </c>
      <c r="AE529" s="1839">
        <v>95.30000000000004</v>
      </c>
      <c r="AF529" s="1839">
        <v>95.900000000000034</v>
      </c>
      <c r="AG529" s="1839">
        <v>98.900000000000048</v>
      </c>
      <c r="AH529" s="1839">
        <v>100.49999999999999</v>
      </c>
      <c r="AI529" s="1839">
        <v>101.9</v>
      </c>
      <c r="AJ529" s="1839">
        <v>102.30000000000001</v>
      </c>
      <c r="AK529" s="1839">
        <v>102.1</v>
      </c>
      <c r="AL529" s="1839">
        <v>103.00000000000003</v>
      </c>
      <c r="AM529" s="1839">
        <v>103.70000000000003</v>
      </c>
      <c r="AN529" s="1839">
        <v>104.00000000000003</v>
      </c>
      <c r="AO529" s="1839">
        <v>106.30000000000001</v>
      </c>
    </row>
    <row r="530" spans="2:41" s="683" customFormat="1" ht="11.25" x14ac:dyDescent="0.15">
      <c r="B530" s="696"/>
      <c r="C530" s="723" t="s">
        <v>1684</v>
      </c>
      <c r="D530" s="705"/>
      <c r="E530" s="705"/>
      <c r="F530" s="705"/>
      <c r="G530" s="705"/>
      <c r="H530" s="704" t="s">
        <v>902</v>
      </c>
      <c r="I530" s="2265"/>
      <c r="J530" s="2265"/>
      <c r="K530" s="2265"/>
      <c r="L530" s="2265"/>
      <c r="M530" s="2265"/>
      <c r="N530" s="2265"/>
      <c r="O530" s="2265"/>
      <c r="P530" s="2265"/>
      <c r="Q530" s="2265"/>
      <c r="R530" s="2265"/>
      <c r="S530" s="2265"/>
      <c r="T530" s="1837"/>
      <c r="U530" s="1837"/>
      <c r="V530" s="1837"/>
      <c r="W530" s="1837"/>
      <c r="X530" s="1837"/>
      <c r="Y530" s="1830"/>
      <c r="Z530" s="1830"/>
      <c r="AA530" s="1830"/>
      <c r="AB530" s="1830"/>
      <c r="AC530" s="1830"/>
      <c r="AD530" s="1839">
        <v>100.79999999999998</v>
      </c>
      <c r="AE530" s="1839">
        <v>100.49999999999999</v>
      </c>
      <c r="AF530" s="1839">
        <v>100.49999999999999</v>
      </c>
      <c r="AG530" s="1839">
        <v>100.70000000000002</v>
      </c>
      <c r="AH530" s="1839">
        <v>99.5</v>
      </c>
      <c r="AI530" s="1839">
        <v>98.199999999999989</v>
      </c>
      <c r="AJ530" s="1839">
        <v>98.3</v>
      </c>
      <c r="AK530" s="1839">
        <v>98.4</v>
      </c>
      <c r="AL530" s="1839">
        <v>98.3</v>
      </c>
      <c r="AM530" s="1839">
        <v>97.499999999999972</v>
      </c>
      <c r="AN530" s="1839">
        <v>99.099999999999966</v>
      </c>
      <c r="AO530" s="1839">
        <v>100.79999999999998</v>
      </c>
    </row>
    <row r="531" spans="2:41" s="683" customFormat="1" ht="11.25" x14ac:dyDescent="0.15">
      <c r="B531" s="696"/>
      <c r="C531" s="723" t="s">
        <v>1685</v>
      </c>
      <c r="D531" s="705"/>
      <c r="E531" s="705"/>
      <c r="F531" s="705"/>
      <c r="G531" s="705"/>
      <c r="H531" s="704" t="s">
        <v>901</v>
      </c>
      <c r="I531" s="2265"/>
      <c r="J531" s="2265"/>
      <c r="K531" s="2265"/>
      <c r="L531" s="2265"/>
      <c r="M531" s="2265"/>
      <c r="N531" s="2265"/>
      <c r="O531" s="2265"/>
      <c r="P531" s="2265"/>
      <c r="Q531" s="2265"/>
      <c r="R531" s="2265"/>
      <c r="S531" s="2265"/>
      <c r="T531" s="1837"/>
      <c r="U531" s="1837"/>
      <c r="V531" s="1837"/>
      <c r="W531" s="1837"/>
      <c r="X531" s="1837"/>
      <c r="Y531" s="1830"/>
      <c r="Z531" s="1830"/>
      <c r="AA531" s="1830"/>
      <c r="AB531" s="1830"/>
      <c r="AC531" s="1830"/>
      <c r="AD531" s="1839">
        <v>104.80000000000003</v>
      </c>
      <c r="AE531" s="1839">
        <v>98.90000000000002</v>
      </c>
      <c r="AF531" s="1839">
        <v>96.9</v>
      </c>
      <c r="AG531" s="1839">
        <v>99.9</v>
      </c>
      <c r="AH531" s="1839">
        <v>100</v>
      </c>
      <c r="AI531" s="1839">
        <v>99.699999999999974</v>
      </c>
      <c r="AJ531" s="1839">
        <v>98.9</v>
      </c>
      <c r="AK531" s="1839">
        <v>98.1</v>
      </c>
      <c r="AL531" s="1839">
        <v>100.6</v>
      </c>
      <c r="AM531" s="1839">
        <v>102.19999999999996</v>
      </c>
      <c r="AN531" s="1839">
        <v>102.69999999999999</v>
      </c>
      <c r="AO531" s="1839">
        <v>108.59999999999997</v>
      </c>
    </row>
    <row r="532" spans="2:41" s="683" customFormat="1" ht="11.25" x14ac:dyDescent="0.15">
      <c r="B532" s="696"/>
      <c r="C532" s="723" t="s">
        <v>1686</v>
      </c>
      <c r="D532" s="705"/>
      <c r="E532" s="705"/>
      <c r="F532" s="705"/>
      <c r="G532" s="705"/>
      <c r="H532" s="704" t="s">
        <v>900</v>
      </c>
      <c r="I532" s="2265"/>
      <c r="J532" s="2265"/>
      <c r="K532" s="2265"/>
      <c r="L532" s="2265"/>
      <c r="M532" s="2265"/>
      <c r="N532" s="2265"/>
      <c r="O532" s="2265"/>
      <c r="P532" s="2265"/>
      <c r="Q532" s="2265"/>
      <c r="R532" s="2265"/>
      <c r="S532" s="2265"/>
      <c r="T532" s="1837"/>
      <c r="U532" s="1837"/>
      <c r="V532" s="1837"/>
      <c r="W532" s="1837"/>
      <c r="X532" s="1837"/>
      <c r="Y532" s="1830"/>
      <c r="Z532" s="1830"/>
      <c r="AA532" s="1830"/>
      <c r="AB532" s="1830"/>
      <c r="AC532" s="1830"/>
      <c r="AD532" s="1839">
        <v>99.500000000000014</v>
      </c>
      <c r="AE532" s="1839">
        <v>99.4</v>
      </c>
      <c r="AF532" s="1839">
        <v>99.3</v>
      </c>
      <c r="AG532" s="1839">
        <v>99.900000000000034</v>
      </c>
      <c r="AH532" s="1839">
        <v>100.00000000000003</v>
      </c>
      <c r="AI532" s="1839">
        <v>99.40000000000002</v>
      </c>
      <c r="AJ532" s="1839">
        <v>99.40000000000002</v>
      </c>
      <c r="AK532" s="1839">
        <v>98.5</v>
      </c>
      <c r="AL532" s="1839">
        <v>98.800000000000011</v>
      </c>
      <c r="AM532" s="1839">
        <v>98.6</v>
      </c>
      <c r="AN532" s="1839">
        <v>98.100000000000023</v>
      </c>
      <c r="AO532" s="1839">
        <v>97.100000000000023</v>
      </c>
    </row>
    <row r="533" spans="2:41" s="683" customFormat="1" ht="11.25" x14ac:dyDescent="0.15">
      <c r="B533" s="696"/>
      <c r="C533" s="723" t="s">
        <v>1687</v>
      </c>
      <c r="D533" s="705"/>
      <c r="E533" s="705"/>
      <c r="F533" s="705"/>
      <c r="G533" s="705"/>
      <c r="H533" s="704" t="s">
        <v>899</v>
      </c>
      <c r="I533" s="2265"/>
      <c r="J533" s="2265"/>
      <c r="K533" s="2265"/>
      <c r="L533" s="2265"/>
      <c r="M533" s="2265"/>
      <c r="N533" s="2265"/>
      <c r="O533" s="2265"/>
      <c r="P533" s="2265"/>
      <c r="Q533" s="2265"/>
      <c r="R533" s="2265"/>
      <c r="S533" s="2265"/>
      <c r="T533" s="1837"/>
      <c r="U533" s="1837"/>
      <c r="V533" s="1837"/>
      <c r="W533" s="1837"/>
      <c r="X533" s="1837"/>
      <c r="Y533" s="1830"/>
      <c r="Z533" s="1830"/>
      <c r="AA533" s="1830"/>
      <c r="AB533" s="1830"/>
      <c r="AC533" s="1830"/>
      <c r="AD533" s="1839">
        <v>98.100000000000009</v>
      </c>
      <c r="AE533" s="1839">
        <v>98.199999999999989</v>
      </c>
      <c r="AF533" s="1839">
        <v>99.4</v>
      </c>
      <c r="AG533" s="1839">
        <v>102.89999999999999</v>
      </c>
      <c r="AH533" s="1839">
        <v>99.1</v>
      </c>
      <c r="AI533" s="1839">
        <v>98.2</v>
      </c>
      <c r="AJ533" s="1839">
        <v>100.20000000000002</v>
      </c>
      <c r="AK533" s="1839">
        <v>102.8</v>
      </c>
      <c r="AL533" s="1839">
        <v>103.60000000000002</v>
      </c>
      <c r="AM533" s="1839">
        <v>102.90000000000002</v>
      </c>
      <c r="AN533" s="1839">
        <v>107.69999999999999</v>
      </c>
      <c r="AO533" s="1839">
        <v>110.09999999999998</v>
      </c>
    </row>
    <row r="534" spans="2:41" s="683" customFormat="1" ht="11.25" x14ac:dyDescent="0.15">
      <c r="B534" s="696"/>
      <c r="C534" s="723" t="s">
        <v>1688</v>
      </c>
      <c r="D534" s="705"/>
      <c r="E534" s="705"/>
      <c r="F534" s="705"/>
      <c r="G534" s="705"/>
      <c r="H534" s="704" t="s">
        <v>898</v>
      </c>
      <c r="I534" s="2265"/>
      <c r="J534" s="2265"/>
      <c r="K534" s="2265"/>
      <c r="L534" s="2265"/>
      <c r="M534" s="2265"/>
      <c r="N534" s="2265"/>
      <c r="O534" s="2265"/>
      <c r="P534" s="2265"/>
      <c r="Q534" s="2265"/>
      <c r="R534" s="2265"/>
      <c r="S534" s="2265"/>
      <c r="T534" s="1837"/>
      <c r="U534" s="1837"/>
      <c r="V534" s="1837"/>
      <c r="W534" s="1837"/>
      <c r="X534" s="1837"/>
      <c r="Y534" s="1830"/>
      <c r="Z534" s="1830"/>
      <c r="AA534" s="1830"/>
      <c r="AB534" s="1830"/>
      <c r="AC534" s="1830"/>
      <c r="AD534" s="1839">
        <v>101.70000000000002</v>
      </c>
      <c r="AE534" s="1839">
        <v>97.90000000000002</v>
      </c>
      <c r="AF534" s="1839">
        <v>98.1</v>
      </c>
      <c r="AG534" s="1839">
        <v>99.5</v>
      </c>
      <c r="AH534" s="1839">
        <v>100.50000000000001</v>
      </c>
      <c r="AI534" s="1839">
        <v>97.8</v>
      </c>
      <c r="AJ534" s="1839">
        <v>95.800000000000011</v>
      </c>
      <c r="AK534" s="1839">
        <v>93.700000000000045</v>
      </c>
      <c r="AL534" s="1839">
        <v>91.500000000000043</v>
      </c>
      <c r="AM534" s="1839">
        <v>92.000000000000043</v>
      </c>
      <c r="AN534" s="1839">
        <v>88.500000000000028</v>
      </c>
      <c r="AO534" s="1839">
        <v>91.200000000000045</v>
      </c>
    </row>
    <row r="535" spans="2:41" s="683" customFormat="1" ht="11.25" x14ac:dyDescent="0.15">
      <c r="B535" s="696"/>
      <c r="C535" s="723" t="s">
        <v>1689</v>
      </c>
      <c r="D535" s="705"/>
      <c r="E535" s="705"/>
      <c r="F535" s="705"/>
      <c r="G535" s="705"/>
      <c r="H535" s="704" t="s">
        <v>897</v>
      </c>
      <c r="I535" s="2265"/>
      <c r="J535" s="2265"/>
      <c r="K535" s="2265"/>
      <c r="L535" s="2265"/>
      <c r="M535" s="2265"/>
      <c r="N535" s="2265"/>
      <c r="O535" s="2265"/>
      <c r="P535" s="2265"/>
      <c r="Q535" s="2265"/>
      <c r="R535" s="2265"/>
      <c r="S535" s="2265"/>
      <c r="T535" s="1837"/>
      <c r="U535" s="1837"/>
      <c r="V535" s="1837"/>
      <c r="W535" s="1837"/>
      <c r="X535" s="1837"/>
      <c r="Y535" s="1830"/>
      <c r="Z535" s="1830"/>
      <c r="AA535" s="1830"/>
      <c r="AB535" s="1830"/>
      <c r="AC535" s="1830"/>
      <c r="AD535" s="1839">
        <v>97.09999999999998</v>
      </c>
      <c r="AE535" s="1839">
        <v>96.699999999999989</v>
      </c>
      <c r="AF535" s="1839">
        <v>96.799999999999983</v>
      </c>
      <c r="AG535" s="1839">
        <v>99.500000000000014</v>
      </c>
      <c r="AH535" s="1839">
        <v>100.1</v>
      </c>
      <c r="AI535" s="1839">
        <v>100.9</v>
      </c>
      <c r="AJ535" s="1839">
        <v>101.09999999999997</v>
      </c>
      <c r="AK535" s="1839">
        <v>101.89999999999999</v>
      </c>
      <c r="AL535" s="1839">
        <v>103.49999999999999</v>
      </c>
      <c r="AM535" s="1839">
        <v>104.89999999999998</v>
      </c>
      <c r="AN535" s="1839">
        <v>106.69999999999997</v>
      </c>
      <c r="AO535" s="1839">
        <v>108.69999999999997</v>
      </c>
    </row>
    <row r="536" spans="2:41" s="683" customFormat="1" ht="11.25" x14ac:dyDescent="0.15">
      <c r="B536" s="696"/>
      <c r="C536" s="723" t="s">
        <v>1690</v>
      </c>
      <c r="D536" s="705"/>
      <c r="E536" s="705"/>
      <c r="F536" s="705"/>
      <c r="G536" s="705"/>
      <c r="H536" s="704" t="s">
        <v>896</v>
      </c>
      <c r="I536" s="2265"/>
      <c r="J536" s="2265"/>
      <c r="K536" s="2265"/>
      <c r="L536" s="2265"/>
      <c r="M536" s="2265"/>
      <c r="N536" s="2265"/>
      <c r="O536" s="2265"/>
      <c r="P536" s="2265"/>
      <c r="Q536" s="2265"/>
      <c r="R536" s="2265"/>
      <c r="S536" s="2265"/>
      <c r="T536" s="1837"/>
      <c r="U536" s="1837"/>
      <c r="V536" s="1837"/>
      <c r="W536" s="1837"/>
      <c r="X536" s="1837"/>
      <c r="Y536" s="1830"/>
      <c r="Z536" s="1830"/>
      <c r="AA536" s="1830"/>
      <c r="AB536" s="1830"/>
      <c r="AC536" s="1830"/>
      <c r="AD536" s="1839">
        <v>99.6</v>
      </c>
      <c r="AE536" s="1839">
        <v>98.2</v>
      </c>
      <c r="AF536" s="1839">
        <v>98</v>
      </c>
      <c r="AG536" s="1839">
        <v>99.500000000000028</v>
      </c>
      <c r="AH536" s="1839">
        <v>100</v>
      </c>
      <c r="AI536" s="1839">
        <v>99.500000000000028</v>
      </c>
      <c r="AJ536" s="1839">
        <v>99.999999999999972</v>
      </c>
      <c r="AK536" s="1839">
        <v>100</v>
      </c>
      <c r="AL536" s="1839">
        <v>99.499999999999986</v>
      </c>
      <c r="AM536" s="1839">
        <v>100</v>
      </c>
      <c r="AN536" s="1839">
        <v>102.1</v>
      </c>
      <c r="AO536" s="1839">
        <v>103.70000000000002</v>
      </c>
    </row>
    <row r="537" spans="2:41" s="683" customFormat="1" ht="11.25" x14ac:dyDescent="0.15">
      <c r="B537" s="696"/>
      <c r="C537" s="723" t="s">
        <v>1691</v>
      </c>
      <c r="D537" s="705"/>
      <c r="E537" s="705"/>
      <c r="F537" s="705"/>
      <c r="G537" s="705"/>
      <c r="H537" s="704" t="s">
        <v>895</v>
      </c>
      <c r="I537" s="2265"/>
      <c r="J537" s="2265"/>
      <c r="K537" s="2265"/>
      <c r="L537" s="2265"/>
      <c r="M537" s="2265"/>
      <c r="N537" s="2265"/>
      <c r="O537" s="2265"/>
      <c r="P537" s="2265"/>
      <c r="Q537" s="2265"/>
      <c r="R537" s="2265"/>
      <c r="S537" s="2265"/>
      <c r="T537" s="1837"/>
      <c r="U537" s="1837"/>
      <c r="V537" s="1837"/>
      <c r="W537" s="1837"/>
      <c r="X537" s="1837"/>
      <c r="Y537" s="1830"/>
      <c r="Z537" s="1830"/>
      <c r="AA537" s="1830"/>
      <c r="AB537" s="1830"/>
      <c r="AC537" s="1830"/>
      <c r="AD537" s="1839">
        <v>94.6</v>
      </c>
      <c r="AE537" s="1839">
        <v>94.800000000000011</v>
      </c>
      <c r="AF537" s="1839">
        <v>94.600000000000009</v>
      </c>
      <c r="AG537" s="1839">
        <v>98.6</v>
      </c>
      <c r="AH537" s="1839">
        <v>100.29999999999998</v>
      </c>
      <c r="AI537" s="1839">
        <v>101.1</v>
      </c>
      <c r="AJ537" s="1839">
        <v>101.6</v>
      </c>
      <c r="AK537" s="1839">
        <v>102.8</v>
      </c>
      <c r="AL537" s="1839">
        <v>104.59999999999998</v>
      </c>
      <c r="AM537" s="1839">
        <v>105</v>
      </c>
      <c r="AN537" s="1839">
        <v>106.20000000000003</v>
      </c>
      <c r="AO537" s="1839">
        <v>111.20000000000002</v>
      </c>
    </row>
    <row r="538" spans="2:41" s="683" customFormat="1" ht="11.25" x14ac:dyDescent="0.15">
      <c r="B538" s="696"/>
      <c r="C538" s="723" t="s">
        <v>1692</v>
      </c>
      <c r="D538" s="705"/>
      <c r="E538" s="705"/>
      <c r="F538" s="705"/>
      <c r="G538" s="705"/>
      <c r="H538" s="704" t="s">
        <v>894</v>
      </c>
      <c r="I538" s="2265"/>
      <c r="J538" s="2265"/>
      <c r="K538" s="2265"/>
      <c r="L538" s="2265"/>
      <c r="M538" s="2265"/>
      <c r="N538" s="2265"/>
      <c r="O538" s="2265"/>
      <c r="P538" s="2265"/>
      <c r="Q538" s="2265"/>
      <c r="R538" s="2265"/>
      <c r="S538" s="2265"/>
      <c r="T538" s="1837"/>
      <c r="U538" s="1837"/>
      <c r="V538" s="1837"/>
      <c r="W538" s="1837"/>
      <c r="X538" s="1837"/>
      <c r="Y538" s="1830"/>
      <c r="Z538" s="1830"/>
      <c r="AA538" s="1830"/>
      <c r="AB538" s="1830"/>
      <c r="AC538" s="1830"/>
      <c r="AD538" s="1839">
        <v>103.30000000000001</v>
      </c>
      <c r="AE538" s="1839">
        <v>100.60000000000002</v>
      </c>
      <c r="AF538" s="1839">
        <v>99.600000000000009</v>
      </c>
      <c r="AG538" s="1839">
        <v>99.700000000000017</v>
      </c>
      <c r="AH538" s="1839">
        <v>100.2</v>
      </c>
      <c r="AI538" s="1839">
        <v>101.1</v>
      </c>
      <c r="AJ538" s="1839">
        <v>102.79999999999998</v>
      </c>
      <c r="AK538" s="1839">
        <v>104.89999999999998</v>
      </c>
      <c r="AL538" s="1839">
        <v>106.19999999999996</v>
      </c>
      <c r="AM538" s="1839">
        <v>103.99999999999996</v>
      </c>
      <c r="AN538" s="1839">
        <v>104.49999999999993</v>
      </c>
      <c r="AO538" s="1839">
        <v>109.79999999999994</v>
      </c>
    </row>
    <row r="539" spans="2:41" s="683" customFormat="1" ht="11.25" x14ac:dyDescent="0.15">
      <c r="B539" s="696"/>
      <c r="C539" s="723" t="s">
        <v>1693</v>
      </c>
      <c r="D539" s="705"/>
      <c r="E539" s="705"/>
      <c r="F539" s="705"/>
      <c r="G539" s="705"/>
      <c r="H539" s="704"/>
      <c r="I539" s="2265"/>
      <c r="J539" s="2265"/>
      <c r="K539" s="2265"/>
      <c r="L539" s="2265"/>
      <c r="M539" s="2265"/>
      <c r="N539" s="2265"/>
      <c r="O539" s="2265"/>
      <c r="P539" s="2265"/>
      <c r="Q539" s="2265"/>
      <c r="R539" s="2265"/>
      <c r="S539" s="2265"/>
      <c r="T539" s="1838"/>
      <c r="U539" s="1838"/>
      <c r="V539" s="1838"/>
      <c r="W539" s="1838"/>
      <c r="X539" s="1838"/>
      <c r="Y539" s="1830"/>
      <c r="Z539" s="1830"/>
      <c r="AA539" s="1830"/>
      <c r="AB539" s="1830"/>
      <c r="AC539" s="1830"/>
      <c r="AD539" s="1839">
        <v>96.40000000000002</v>
      </c>
      <c r="AE539" s="1839">
        <v>95.90000000000002</v>
      </c>
      <c r="AF539" s="1839">
        <v>96.800000000000011</v>
      </c>
      <c r="AG539" s="1839">
        <v>99.6</v>
      </c>
      <c r="AH539" s="1839">
        <v>99.9</v>
      </c>
      <c r="AI539" s="1839">
        <v>99.9</v>
      </c>
      <c r="AJ539" s="1839">
        <v>100.4</v>
      </c>
      <c r="AK539" s="1839">
        <v>101</v>
      </c>
      <c r="AL539" s="1839">
        <v>102.4</v>
      </c>
      <c r="AM539" s="1839">
        <v>103.30000000000001</v>
      </c>
      <c r="AN539" s="1839">
        <v>104.70000000000002</v>
      </c>
      <c r="AO539" s="1839">
        <v>108</v>
      </c>
    </row>
    <row r="540" spans="2:41" s="683" customFormat="1" ht="11.25" x14ac:dyDescent="0.15">
      <c r="B540" s="696"/>
      <c r="C540" s="723" t="s">
        <v>1567</v>
      </c>
      <c r="D540" s="705"/>
      <c r="E540" s="705"/>
      <c r="F540" s="705"/>
      <c r="G540" s="705"/>
      <c r="H540" s="704" t="s">
        <v>893</v>
      </c>
      <c r="I540" s="2265"/>
      <c r="J540" s="2265"/>
      <c r="K540" s="2265"/>
      <c r="L540" s="2265"/>
      <c r="M540" s="2265"/>
      <c r="N540" s="2265"/>
      <c r="O540" s="2265"/>
      <c r="P540" s="2265"/>
      <c r="Q540" s="2265"/>
      <c r="R540" s="2265"/>
      <c r="S540" s="2265"/>
      <c r="T540" s="1837"/>
      <c r="U540" s="1837"/>
      <c r="V540" s="1837"/>
      <c r="W540" s="1837"/>
      <c r="X540" s="1837"/>
      <c r="Y540" s="1830"/>
      <c r="Z540" s="1830"/>
      <c r="AA540" s="1830"/>
      <c r="AB540" s="1830"/>
      <c r="AC540" s="1830"/>
      <c r="AD540" s="1839">
        <v>99.6</v>
      </c>
      <c r="AE540" s="1839">
        <v>98.2</v>
      </c>
      <c r="AF540" s="1839">
        <v>98.200000000000017</v>
      </c>
      <c r="AG540" s="1839">
        <v>99.40000000000002</v>
      </c>
      <c r="AH540" s="1839">
        <v>99.600000000000009</v>
      </c>
      <c r="AI540" s="1839">
        <v>99.200000000000017</v>
      </c>
      <c r="AJ540" s="1839">
        <v>99.9</v>
      </c>
      <c r="AK540" s="1839">
        <v>100.30000000000001</v>
      </c>
      <c r="AL540" s="1839">
        <v>100.10000000000001</v>
      </c>
      <c r="AM540" s="1839">
        <v>99.500000000000028</v>
      </c>
      <c r="AN540" s="1839">
        <v>101.10000000000004</v>
      </c>
      <c r="AO540" s="1839">
        <v>103.8</v>
      </c>
    </row>
    <row r="541" spans="2:41" s="683" customFormat="1" ht="11.25" x14ac:dyDescent="0.15">
      <c r="B541" s="696"/>
      <c r="C541" s="1579" t="s">
        <v>1694</v>
      </c>
      <c r="D541" s="705"/>
      <c r="E541" s="705"/>
      <c r="F541" s="705"/>
      <c r="G541" s="705"/>
      <c r="H541" s="704" t="s">
        <v>892</v>
      </c>
      <c r="I541" s="2265"/>
      <c r="J541" s="2265"/>
      <c r="K541" s="2265"/>
      <c r="L541" s="2265"/>
      <c r="M541" s="2265"/>
      <c r="N541" s="2265"/>
      <c r="O541" s="2265"/>
      <c r="P541" s="2265"/>
      <c r="Q541" s="2265"/>
      <c r="R541" s="2265"/>
      <c r="S541" s="2265"/>
      <c r="T541" s="1837"/>
      <c r="U541" s="1837"/>
      <c r="V541" s="1837"/>
      <c r="W541" s="1837"/>
      <c r="X541" s="1837"/>
      <c r="Y541" s="1830"/>
      <c r="Z541" s="1830"/>
      <c r="AA541" s="1830"/>
      <c r="AB541" s="1830"/>
      <c r="AC541" s="1830"/>
      <c r="AD541" s="1839">
        <v>99.5</v>
      </c>
      <c r="AE541" s="1839">
        <v>98.700000000000017</v>
      </c>
      <c r="AF541" s="1839">
        <v>98.399999999999991</v>
      </c>
      <c r="AG541" s="1839">
        <v>100.19999999999997</v>
      </c>
      <c r="AH541" s="1839">
        <v>100</v>
      </c>
      <c r="AI541" s="1839">
        <v>99.600000000000023</v>
      </c>
      <c r="AJ541" s="1839">
        <v>100.2</v>
      </c>
      <c r="AK541" s="1839">
        <v>100.40000000000002</v>
      </c>
      <c r="AL541" s="1839">
        <v>100.80000000000003</v>
      </c>
      <c r="AM541" s="1839">
        <v>99.900000000000034</v>
      </c>
      <c r="AN541" s="1839">
        <v>100.9</v>
      </c>
      <c r="AO541" s="1839">
        <v>102.30000000000001</v>
      </c>
    </row>
    <row r="542" spans="2:41" s="683" customFormat="1" ht="11.25" x14ac:dyDescent="0.15">
      <c r="B542" s="696"/>
      <c r="C542" s="2263" t="s">
        <v>1569</v>
      </c>
      <c r="D542" s="2255"/>
      <c r="E542" s="2255"/>
      <c r="F542" s="2255"/>
      <c r="G542" s="2255"/>
      <c r="H542" s="2256" t="s">
        <v>891</v>
      </c>
      <c r="I542" s="2265"/>
      <c r="J542" s="2265"/>
      <c r="K542" s="2265"/>
      <c r="L542" s="2265"/>
      <c r="M542" s="2265"/>
      <c r="N542" s="2265"/>
      <c r="O542" s="2265"/>
      <c r="P542" s="2265"/>
      <c r="Q542" s="2265"/>
      <c r="R542" s="2265"/>
      <c r="S542" s="2265"/>
      <c r="T542" s="2265"/>
      <c r="U542" s="2265"/>
      <c r="V542" s="2265"/>
      <c r="W542" s="2265"/>
      <c r="X542" s="2265"/>
      <c r="Y542" s="2266"/>
      <c r="Z542" s="2266"/>
      <c r="AA542" s="2266"/>
      <c r="AB542" s="2266"/>
      <c r="AC542" s="2266"/>
      <c r="AD542" s="2266"/>
      <c r="AE542" s="2266"/>
      <c r="AF542" s="2266"/>
      <c r="AG542" s="2266"/>
      <c r="AH542" s="2266"/>
      <c r="AI542" s="2266"/>
      <c r="AJ542" s="2266"/>
      <c r="AK542" s="2266"/>
      <c r="AL542" s="2267"/>
      <c r="AM542" s="2267"/>
      <c r="AN542" s="2267"/>
      <c r="AO542" s="2267"/>
    </row>
    <row r="543" spans="2:41" s="683" customFormat="1" ht="11.25" x14ac:dyDescent="0.15">
      <c r="B543" s="696"/>
      <c r="C543" s="2263" t="s">
        <v>1570</v>
      </c>
      <c r="D543" s="2255"/>
      <c r="E543" s="2255"/>
      <c r="F543" s="2255"/>
      <c r="G543" s="2255"/>
      <c r="H543" s="2256" t="s">
        <v>890</v>
      </c>
      <c r="I543" s="2265"/>
      <c r="J543" s="2265"/>
      <c r="K543" s="2265"/>
      <c r="L543" s="2265"/>
      <c r="M543" s="2265"/>
      <c r="N543" s="2265"/>
      <c r="O543" s="2265"/>
      <c r="P543" s="2265"/>
      <c r="Q543" s="2265"/>
      <c r="R543" s="2265"/>
      <c r="S543" s="2265"/>
      <c r="T543" s="2265"/>
      <c r="U543" s="2265"/>
      <c r="V543" s="2265"/>
      <c r="W543" s="2265"/>
      <c r="X543" s="2265"/>
      <c r="Y543" s="2266"/>
      <c r="Z543" s="2266"/>
      <c r="AA543" s="2266"/>
      <c r="AB543" s="2266"/>
      <c r="AC543" s="2266"/>
      <c r="AD543" s="2266"/>
      <c r="AE543" s="2266"/>
      <c r="AF543" s="2266"/>
      <c r="AG543" s="2266"/>
      <c r="AH543" s="2266"/>
      <c r="AI543" s="2266"/>
      <c r="AJ543" s="2266"/>
      <c r="AK543" s="2266"/>
      <c r="AL543" s="2267"/>
      <c r="AM543" s="2267"/>
      <c r="AN543" s="2267"/>
      <c r="AO543" s="2267"/>
    </row>
    <row r="544" spans="2:41" s="683" customFormat="1" ht="11.25" x14ac:dyDescent="0.15">
      <c r="B544" s="696"/>
      <c r="C544" s="2263" t="s">
        <v>1571</v>
      </c>
      <c r="D544" s="2255"/>
      <c r="E544" s="2255"/>
      <c r="F544" s="2255"/>
      <c r="G544" s="2255"/>
      <c r="H544" s="2256" t="s">
        <v>889</v>
      </c>
      <c r="I544" s="2265"/>
      <c r="J544" s="2265"/>
      <c r="K544" s="2265"/>
      <c r="L544" s="2265"/>
      <c r="M544" s="2265"/>
      <c r="N544" s="2265"/>
      <c r="O544" s="2265"/>
      <c r="P544" s="2265"/>
      <c r="Q544" s="2265"/>
      <c r="R544" s="2265"/>
      <c r="S544" s="2265"/>
      <c r="T544" s="2265"/>
      <c r="U544" s="2265"/>
      <c r="V544" s="2265"/>
      <c r="W544" s="2265"/>
      <c r="X544" s="2265"/>
      <c r="Y544" s="2266"/>
      <c r="Z544" s="2266"/>
      <c r="AA544" s="2266"/>
      <c r="AB544" s="2266"/>
      <c r="AC544" s="2266"/>
      <c r="AD544" s="2266"/>
      <c r="AE544" s="2266"/>
      <c r="AF544" s="2266"/>
      <c r="AG544" s="2266"/>
      <c r="AH544" s="2266"/>
      <c r="AI544" s="2266"/>
      <c r="AJ544" s="2266"/>
      <c r="AK544" s="2266"/>
      <c r="AL544" s="2267"/>
      <c r="AM544" s="2267"/>
      <c r="AN544" s="2267"/>
      <c r="AO544" s="2267"/>
    </row>
    <row r="545" spans="2:41" s="683" customFormat="1" ht="11.25" x14ac:dyDescent="0.15">
      <c r="B545" s="696"/>
      <c r="C545" s="2263" t="s">
        <v>1572</v>
      </c>
      <c r="D545" s="2255"/>
      <c r="E545" s="2255"/>
      <c r="F545" s="2255"/>
      <c r="G545" s="2255"/>
      <c r="H545" s="2256" t="s">
        <v>888</v>
      </c>
      <c r="I545" s="2265"/>
      <c r="J545" s="2265"/>
      <c r="K545" s="2265"/>
      <c r="L545" s="2265"/>
      <c r="M545" s="2265"/>
      <c r="N545" s="2265"/>
      <c r="O545" s="2265"/>
      <c r="P545" s="2265"/>
      <c r="Q545" s="2265"/>
      <c r="R545" s="2265"/>
      <c r="S545" s="2265"/>
      <c r="T545" s="2265"/>
      <c r="U545" s="2265"/>
      <c r="V545" s="2265"/>
      <c r="W545" s="2265"/>
      <c r="X545" s="2265"/>
      <c r="Y545" s="2266"/>
      <c r="Z545" s="2266"/>
      <c r="AA545" s="2266"/>
      <c r="AB545" s="2266"/>
      <c r="AC545" s="2266"/>
      <c r="AD545" s="2266"/>
      <c r="AE545" s="2266"/>
      <c r="AF545" s="2266"/>
      <c r="AG545" s="2266"/>
      <c r="AH545" s="2266"/>
      <c r="AI545" s="2266"/>
      <c r="AJ545" s="2266"/>
      <c r="AK545" s="2266"/>
      <c r="AL545" s="2267"/>
      <c r="AM545" s="2267"/>
      <c r="AN545" s="2267"/>
      <c r="AO545" s="2267"/>
    </row>
    <row r="546" spans="2:41" s="683" customFormat="1" ht="11.25" x14ac:dyDescent="0.15">
      <c r="B546" s="696"/>
      <c r="C546" s="2263" t="s">
        <v>1573</v>
      </c>
      <c r="D546" s="2255"/>
      <c r="E546" s="2255"/>
      <c r="F546" s="2255"/>
      <c r="G546" s="2255"/>
      <c r="H546" s="2256" t="s">
        <v>887</v>
      </c>
      <c r="I546" s="2265"/>
      <c r="J546" s="2265"/>
      <c r="K546" s="2265"/>
      <c r="L546" s="2265"/>
      <c r="M546" s="2265"/>
      <c r="N546" s="2265"/>
      <c r="O546" s="2265"/>
      <c r="P546" s="2265"/>
      <c r="Q546" s="2265"/>
      <c r="R546" s="2265"/>
      <c r="S546" s="2265"/>
      <c r="T546" s="2265"/>
      <c r="U546" s="2265"/>
      <c r="V546" s="2265"/>
      <c r="W546" s="2265"/>
      <c r="X546" s="2265"/>
      <c r="Y546" s="2266"/>
      <c r="Z546" s="2266"/>
      <c r="AA546" s="2266"/>
      <c r="AB546" s="2266"/>
      <c r="AC546" s="2266"/>
      <c r="AD546" s="2266"/>
      <c r="AE546" s="2266"/>
      <c r="AF546" s="2266"/>
      <c r="AG546" s="2266"/>
      <c r="AH546" s="2266"/>
      <c r="AI546" s="2266"/>
      <c r="AJ546" s="2266"/>
      <c r="AK546" s="2266"/>
      <c r="AL546" s="2267"/>
      <c r="AM546" s="2267"/>
      <c r="AN546" s="2267"/>
      <c r="AO546" s="2267"/>
    </row>
    <row r="547" spans="2:41" s="683" customFormat="1" ht="11.25" x14ac:dyDescent="0.15">
      <c r="B547" s="696"/>
      <c r="C547" s="2263" t="s">
        <v>1574</v>
      </c>
      <c r="D547" s="2255"/>
      <c r="E547" s="2255"/>
      <c r="F547" s="2255"/>
      <c r="G547" s="2255"/>
      <c r="H547" s="2256" t="s">
        <v>886</v>
      </c>
      <c r="I547" s="2265"/>
      <c r="J547" s="2265"/>
      <c r="K547" s="2265"/>
      <c r="L547" s="2265"/>
      <c r="M547" s="2265"/>
      <c r="N547" s="2265"/>
      <c r="O547" s="2265"/>
      <c r="P547" s="2265"/>
      <c r="Q547" s="2265"/>
      <c r="R547" s="2265"/>
      <c r="S547" s="2265"/>
      <c r="T547" s="2265"/>
      <c r="U547" s="2265"/>
      <c r="V547" s="2265"/>
      <c r="W547" s="2265"/>
      <c r="X547" s="2265"/>
      <c r="Y547" s="2266"/>
      <c r="Z547" s="2266"/>
      <c r="AA547" s="2266"/>
      <c r="AB547" s="2266"/>
      <c r="AC547" s="2266"/>
      <c r="AD547" s="2266"/>
      <c r="AE547" s="2266"/>
      <c r="AF547" s="2266"/>
      <c r="AG547" s="2266"/>
      <c r="AH547" s="2266"/>
      <c r="AI547" s="2266"/>
      <c r="AJ547" s="2266"/>
      <c r="AK547" s="2266"/>
      <c r="AL547" s="2267"/>
      <c r="AM547" s="2267"/>
      <c r="AN547" s="2267"/>
      <c r="AO547" s="2267"/>
    </row>
    <row r="548" spans="2:41" s="683" customFormat="1" ht="11.25" x14ac:dyDescent="0.15">
      <c r="B548" s="696"/>
      <c r="C548" s="2263" t="s">
        <v>1575</v>
      </c>
      <c r="D548" s="2255"/>
      <c r="E548" s="2255"/>
      <c r="F548" s="2255"/>
      <c r="G548" s="2255"/>
      <c r="H548" s="2256" t="s">
        <v>885</v>
      </c>
      <c r="I548" s="2265"/>
      <c r="J548" s="2265"/>
      <c r="K548" s="2265"/>
      <c r="L548" s="2265"/>
      <c r="M548" s="2265"/>
      <c r="N548" s="2265"/>
      <c r="O548" s="2265"/>
      <c r="P548" s="2265"/>
      <c r="Q548" s="2265"/>
      <c r="R548" s="2265"/>
      <c r="S548" s="2265"/>
      <c r="T548" s="2265"/>
      <c r="U548" s="2265"/>
      <c r="V548" s="2265"/>
      <c r="W548" s="2265"/>
      <c r="X548" s="2265"/>
      <c r="Y548" s="2266"/>
      <c r="Z548" s="2266"/>
      <c r="AA548" s="2266"/>
      <c r="AB548" s="2266"/>
      <c r="AC548" s="2266"/>
      <c r="AD548" s="2266"/>
      <c r="AE548" s="2266"/>
      <c r="AF548" s="2266"/>
      <c r="AG548" s="2266"/>
      <c r="AH548" s="2266"/>
      <c r="AI548" s="2266"/>
      <c r="AJ548" s="2266"/>
      <c r="AK548" s="2266"/>
      <c r="AL548" s="2267"/>
      <c r="AM548" s="2267"/>
      <c r="AN548" s="2267"/>
      <c r="AO548" s="2267"/>
    </row>
    <row r="549" spans="2:41" s="683" customFormat="1" ht="11.25" x14ac:dyDescent="0.15">
      <c r="B549" s="696"/>
      <c r="C549" s="723" t="s">
        <v>1695</v>
      </c>
      <c r="D549" s="705"/>
      <c r="E549" s="705"/>
      <c r="F549" s="705"/>
      <c r="G549" s="705"/>
      <c r="H549" s="704" t="s">
        <v>884</v>
      </c>
      <c r="I549" s="2265"/>
      <c r="J549" s="2265"/>
      <c r="K549" s="2265"/>
      <c r="L549" s="2265"/>
      <c r="M549" s="2265"/>
      <c r="N549" s="2265"/>
      <c r="O549" s="2265"/>
      <c r="P549" s="2265"/>
      <c r="Q549" s="2265"/>
      <c r="R549" s="2265"/>
      <c r="S549" s="2265"/>
      <c r="T549" s="1837"/>
      <c r="U549" s="1837"/>
      <c r="V549" s="1837"/>
      <c r="W549" s="1837"/>
      <c r="X549" s="1837"/>
      <c r="Y549" s="1830"/>
      <c r="Z549" s="1830"/>
      <c r="AA549" s="1830"/>
      <c r="AB549" s="1830"/>
      <c r="AC549" s="1830"/>
      <c r="AD549" s="1839">
        <v>96.913992314062241</v>
      </c>
      <c r="AE549" s="1839">
        <v>96.599303453749116</v>
      </c>
      <c r="AF549" s="1839">
        <v>97.779066533416781</v>
      </c>
      <c r="AG549" s="1839">
        <v>99.569365954517892</v>
      </c>
      <c r="AH549" s="1839">
        <v>99.865849720870386</v>
      </c>
      <c r="AI549" s="1839">
        <v>99.234527378901532</v>
      </c>
      <c r="AJ549" s="1839">
        <v>100.30842921931887</v>
      </c>
      <c r="AK549" s="1839">
        <v>101.38011684649362</v>
      </c>
      <c r="AL549" s="1839">
        <v>101.91809410861809</v>
      </c>
      <c r="AM549" s="1839">
        <v>101.96410414801527</v>
      </c>
      <c r="AN549" s="1839">
        <v>105.16016244400592</v>
      </c>
      <c r="AO549" s="1839">
        <v>110.2604434761562</v>
      </c>
    </row>
    <row r="550" spans="2:41" s="683" customFormat="1" ht="11.25" x14ac:dyDescent="0.15">
      <c r="B550" s="696"/>
      <c r="C550" s="723" t="s">
        <v>1696</v>
      </c>
      <c r="D550" s="705"/>
      <c r="E550" s="705"/>
      <c r="F550" s="705"/>
      <c r="G550" s="705"/>
      <c r="H550" s="704" t="s">
        <v>883</v>
      </c>
      <c r="I550" s="2265"/>
      <c r="J550" s="2265"/>
      <c r="K550" s="2265"/>
      <c r="L550" s="2265"/>
      <c r="M550" s="2265"/>
      <c r="N550" s="2265"/>
      <c r="O550" s="2265"/>
      <c r="P550" s="2265"/>
      <c r="Q550" s="2265"/>
      <c r="R550" s="2265"/>
      <c r="S550" s="2265"/>
      <c r="T550" s="1837"/>
      <c r="U550" s="1837"/>
      <c r="V550" s="1837"/>
      <c r="W550" s="1837"/>
      <c r="X550" s="1837"/>
      <c r="Y550" s="1830"/>
      <c r="Z550" s="1830"/>
      <c r="AA550" s="1830"/>
      <c r="AB550" s="1830"/>
      <c r="AC550" s="1830"/>
      <c r="AD550" s="1839">
        <v>96.921481169597101</v>
      </c>
      <c r="AE550" s="1839">
        <v>96.608647375589058</v>
      </c>
      <c r="AF550" s="1839">
        <v>97.736608935876248</v>
      </c>
      <c r="AG550" s="1839">
        <v>99.554403460585135</v>
      </c>
      <c r="AH550" s="1839">
        <v>99.887864614804116</v>
      </c>
      <c r="AI550" s="1839">
        <v>99.256727308887449</v>
      </c>
      <c r="AJ550" s="1839">
        <v>100.27621557934457</v>
      </c>
      <c r="AK550" s="1839">
        <v>101.37511713680894</v>
      </c>
      <c r="AL550" s="1839">
        <v>102.02663035046615</v>
      </c>
      <c r="AM550" s="1839">
        <v>101.88606378394243</v>
      </c>
      <c r="AN550" s="1839">
        <v>105.36781161446216</v>
      </c>
      <c r="AO550" s="1839">
        <v>110.02200012863462</v>
      </c>
    </row>
    <row r="551" spans="2:41" s="683" customFormat="1" ht="11.25" x14ac:dyDescent="0.15">
      <c r="B551" s="696"/>
      <c r="C551" s="723" t="s">
        <v>1697</v>
      </c>
      <c r="D551" s="705"/>
      <c r="E551" s="705"/>
      <c r="F551" s="705"/>
      <c r="G551" s="705"/>
      <c r="H551" s="704" t="s">
        <v>882</v>
      </c>
      <c r="I551" s="2265"/>
      <c r="J551" s="2265"/>
      <c r="K551" s="2265"/>
      <c r="L551" s="2265"/>
      <c r="M551" s="2265"/>
      <c r="N551" s="2265"/>
      <c r="O551" s="2265"/>
      <c r="P551" s="2265"/>
      <c r="Q551" s="2265"/>
      <c r="R551" s="2265"/>
      <c r="S551" s="2265"/>
      <c r="T551" s="1837"/>
      <c r="U551" s="1837"/>
      <c r="V551" s="1837"/>
      <c r="W551" s="1837"/>
      <c r="X551" s="1837"/>
      <c r="Y551" s="1830"/>
      <c r="Z551" s="1830"/>
      <c r="AA551" s="1830"/>
      <c r="AB551" s="1830"/>
      <c r="AC551" s="1830"/>
      <c r="AD551" s="1839">
        <v>97.254371702019043</v>
      </c>
      <c r="AE551" s="1839">
        <v>96.917175194485537</v>
      </c>
      <c r="AF551" s="1839">
        <v>97.986195340405075</v>
      </c>
      <c r="AG551" s="1839">
        <v>99.548804167392717</v>
      </c>
      <c r="AH551" s="1839">
        <v>99.9</v>
      </c>
      <c r="AI551" s="1839">
        <v>99.216261370001078</v>
      </c>
      <c r="AJ551" s="1839">
        <v>100.16282909542259</v>
      </c>
      <c r="AK551" s="1839">
        <v>101.16526384021765</v>
      </c>
      <c r="AL551" s="1839">
        <v>101.66120282261811</v>
      </c>
      <c r="AM551" s="1839">
        <v>101.41276501930831</v>
      </c>
      <c r="AN551" s="1839">
        <v>104.88877695597469</v>
      </c>
      <c r="AO551" s="1839">
        <v>109.4792186308064</v>
      </c>
    </row>
    <row r="552" spans="2:41" s="683" customFormat="1" ht="11.25" x14ac:dyDescent="0.15">
      <c r="B552" s="696"/>
      <c r="C552" s="723" t="s">
        <v>1698</v>
      </c>
      <c r="D552" s="705"/>
      <c r="E552" s="705"/>
      <c r="F552" s="705"/>
      <c r="G552" s="705"/>
      <c r="H552" s="704" t="s">
        <v>881</v>
      </c>
      <c r="I552" s="2265"/>
      <c r="J552" s="2265"/>
      <c r="K552" s="2265"/>
      <c r="L552" s="2265"/>
      <c r="M552" s="2265"/>
      <c r="N552" s="2265"/>
      <c r="O552" s="2265"/>
      <c r="P552" s="2265"/>
      <c r="Q552" s="2265"/>
      <c r="R552" s="2265"/>
      <c r="S552" s="2265"/>
      <c r="T552" s="1837"/>
      <c r="U552" s="1837"/>
      <c r="V552" s="1837"/>
      <c r="W552" s="1837"/>
      <c r="X552" s="1837"/>
      <c r="Y552" s="1830"/>
      <c r="Z552" s="1830"/>
      <c r="AA552" s="1830"/>
      <c r="AB552" s="1830"/>
      <c r="AC552" s="1830"/>
      <c r="AD552" s="1839">
        <v>94.7</v>
      </c>
      <c r="AE552" s="1839">
        <v>94.2</v>
      </c>
      <c r="AF552" s="1839">
        <v>96.4</v>
      </c>
      <c r="AG552" s="1839">
        <v>99.800000000000011</v>
      </c>
      <c r="AH552" s="1839">
        <v>99.9</v>
      </c>
      <c r="AI552" s="1839">
        <v>99.8</v>
      </c>
      <c r="AJ552" s="1839">
        <v>101.59999999999998</v>
      </c>
      <c r="AK552" s="1839">
        <v>103.2</v>
      </c>
      <c r="AL552" s="1839">
        <v>104.80000000000001</v>
      </c>
      <c r="AM552" s="1839">
        <v>105.40000000000003</v>
      </c>
      <c r="AN552" s="1839">
        <v>113.40000000000006</v>
      </c>
      <c r="AO552" s="1839">
        <v>119.20000000000006</v>
      </c>
    </row>
    <row r="553" spans="2:41" s="683" customFormat="1" ht="11.25" x14ac:dyDescent="0.15">
      <c r="B553" s="696"/>
      <c r="C553" s="723" t="s">
        <v>1699</v>
      </c>
      <c r="D553" s="705"/>
      <c r="E553" s="705"/>
      <c r="F553" s="705"/>
      <c r="G553" s="705"/>
      <c r="H553" s="704" t="s">
        <v>880</v>
      </c>
      <c r="I553" s="2265"/>
      <c r="J553" s="2265"/>
      <c r="K553" s="2265"/>
      <c r="L553" s="2265"/>
      <c r="M553" s="2265"/>
      <c r="N553" s="2265"/>
      <c r="O553" s="2265"/>
      <c r="P553" s="2265"/>
      <c r="Q553" s="2265"/>
      <c r="R553" s="2265"/>
      <c r="S553" s="2265"/>
      <c r="T553" s="1837"/>
      <c r="U553" s="1837"/>
      <c r="V553" s="1837"/>
      <c r="W553" s="1837"/>
      <c r="X553" s="1837"/>
      <c r="Y553" s="1830"/>
      <c r="Z553" s="1830"/>
      <c r="AA553" s="1830"/>
      <c r="AB553" s="1830"/>
      <c r="AC553" s="1830"/>
      <c r="AD553" s="1839">
        <v>97.800000000000011</v>
      </c>
      <c r="AE553" s="1839">
        <v>97.5</v>
      </c>
      <c r="AF553" s="1839">
        <v>98.3</v>
      </c>
      <c r="AG553" s="1839">
        <v>99.499999999999986</v>
      </c>
      <c r="AH553" s="1839">
        <v>99.9</v>
      </c>
      <c r="AI553" s="1839">
        <v>99.09999999999998</v>
      </c>
      <c r="AJ553" s="1839">
        <v>99.899999999999991</v>
      </c>
      <c r="AK553" s="1839">
        <v>100.8</v>
      </c>
      <c r="AL553" s="1839">
        <v>101.09999999999997</v>
      </c>
      <c r="AM553" s="1839">
        <v>100.69999999999999</v>
      </c>
      <c r="AN553" s="1839">
        <v>103.39999999999998</v>
      </c>
      <c r="AO553" s="1839">
        <v>107.79999999999997</v>
      </c>
    </row>
    <row r="554" spans="2:41" s="683" customFormat="1" ht="11.25" x14ac:dyDescent="0.15">
      <c r="B554" s="696"/>
      <c r="C554" s="723" t="s">
        <v>1700</v>
      </c>
      <c r="D554" s="705"/>
      <c r="E554" s="705"/>
      <c r="F554" s="705"/>
      <c r="G554" s="705"/>
      <c r="H554" s="704" t="s">
        <v>879</v>
      </c>
      <c r="I554" s="2265"/>
      <c r="J554" s="2265"/>
      <c r="K554" s="2265"/>
      <c r="L554" s="2265"/>
      <c r="M554" s="2265"/>
      <c r="N554" s="2265"/>
      <c r="O554" s="2265"/>
      <c r="P554" s="2265"/>
      <c r="Q554" s="2265"/>
      <c r="R554" s="2265"/>
      <c r="S554" s="2265"/>
      <c r="T554" s="1837"/>
      <c r="U554" s="1837"/>
      <c r="V554" s="1837"/>
      <c r="W554" s="1837"/>
      <c r="X554" s="1837"/>
      <c r="Y554" s="1830"/>
      <c r="Z554" s="1830"/>
      <c r="AA554" s="1830"/>
      <c r="AB554" s="1830"/>
      <c r="AC554" s="1830"/>
      <c r="AD554" s="1839">
        <v>94.657685978458872</v>
      </c>
      <c r="AE554" s="1839">
        <v>94.507001496153592</v>
      </c>
      <c r="AF554" s="1839">
        <v>95.996081881448475</v>
      </c>
      <c r="AG554" s="1839">
        <v>99.594944385457865</v>
      </c>
      <c r="AH554" s="1839">
        <v>99.8</v>
      </c>
      <c r="AI554" s="1839">
        <v>99.551929437314229</v>
      </c>
      <c r="AJ554" s="1839">
        <v>101.11705504444085</v>
      </c>
      <c r="AK554" s="1839">
        <v>102.89443959070654</v>
      </c>
      <c r="AL554" s="1839">
        <v>104.51630303865218</v>
      </c>
      <c r="AM554" s="1839">
        <v>104.94815066824744</v>
      </c>
      <c r="AN554" s="1839">
        <v>108.47196748070616</v>
      </c>
      <c r="AO554" s="1839">
        <v>113.54381829676359</v>
      </c>
    </row>
    <row r="555" spans="2:41" s="683" customFormat="1" ht="11.25" x14ac:dyDescent="0.15">
      <c r="B555" s="696"/>
      <c r="C555" s="723" t="s">
        <v>1698</v>
      </c>
      <c r="D555" s="705"/>
      <c r="E555" s="705"/>
      <c r="F555" s="705"/>
      <c r="G555" s="705"/>
      <c r="H555" s="704" t="s">
        <v>878</v>
      </c>
      <c r="I555" s="2265"/>
      <c r="J555" s="2265"/>
      <c r="K555" s="2265"/>
      <c r="L555" s="2265"/>
      <c r="M555" s="2265"/>
      <c r="N555" s="2265"/>
      <c r="O555" s="2265"/>
      <c r="P555" s="2265"/>
      <c r="Q555" s="2265"/>
      <c r="R555" s="2265"/>
      <c r="S555" s="2265"/>
      <c r="T555" s="1837"/>
      <c r="U555" s="1837"/>
      <c r="V555" s="1837"/>
      <c r="W555" s="1837"/>
      <c r="X555" s="1837"/>
      <c r="Y555" s="1830"/>
      <c r="Z555" s="1830"/>
      <c r="AA555" s="1830"/>
      <c r="AB555" s="1830"/>
      <c r="AC555" s="1830"/>
      <c r="AD555" s="1839">
        <v>94.799999999999983</v>
      </c>
      <c r="AE555" s="1839">
        <v>94.3</v>
      </c>
      <c r="AF555" s="1839">
        <v>96.300000000000011</v>
      </c>
      <c r="AG555" s="1839">
        <v>99.899999999999991</v>
      </c>
      <c r="AH555" s="1839">
        <v>99.799999999999983</v>
      </c>
      <c r="AI555" s="1839">
        <v>99.500000000000028</v>
      </c>
      <c r="AJ555" s="1839">
        <v>101.2</v>
      </c>
      <c r="AK555" s="1839">
        <v>102.99999999999999</v>
      </c>
      <c r="AL555" s="1839">
        <v>105.10000000000002</v>
      </c>
      <c r="AM555" s="1839">
        <v>105.59999999999998</v>
      </c>
      <c r="AN555" s="1839">
        <v>111.1</v>
      </c>
      <c r="AO555" s="1839">
        <v>117.8</v>
      </c>
    </row>
    <row r="556" spans="2:41" s="683" customFormat="1" ht="11.25" x14ac:dyDescent="0.15">
      <c r="B556" s="696"/>
      <c r="C556" s="723" t="s">
        <v>1699</v>
      </c>
      <c r="D556" s="705"/>
      <c r="E556" s="705"/>
      <c r="F556" s="705"/>
      <c r="G556" s="705"/>
      <c r="H556" s="704" t="s">
        <v>877</v>
      </c>
      <c r="I556" s="2265"/>
      <c r="J556" s="2265"/>
      <c r="K556" s="2265"/>
      <c r="L556" s="2265"/>
      <c r="M556" s="2265"/>
      <c r="N556" s="2265"/>
      <c r="O556" s="2265"/>
      <c r="P556" s="2265"/>
      <c r="Q556" s="2265"/>
      <c r="R556" s="2265"/>
      <c r="S556" s="2265"/>
      <c r="T556" s="1837"/>
      <c r="U556" s="1837"/>
      <c r="V556" s="1837"/>
      <c r="W556" s="1837"/>
      <c r="X556" s="1837"/>
      <c r="Y556" s="1830"/>
      <c r="Z556" s="1830"/>
      <c r="AA556" s="1830"/>
      <c r="AB556" s="1830"/>
      <c r="AC556" s="1830"/>
      <c r="AD556" s="1839">
        <v>96.799999999999955</v>
      </c>
      <c r="AE556" s="1839">
        <v>96.399999999999963</v>
      </c>
      <c r="AF556" s="1839">
        <v>97.69999999999996</v>
      </c>
      <c r="AG556" s="1839">
        <v>99.499999999999986</v>
      </c>
      <c r="AH556" s="1839">
        <v>99.8</v>
      </c>
      <c r="AI556" s="1839">
        <v>99.2</v>
      </c>
      <c r="AJ556" s="1839">
        <v>100.50000000000003</v>
      </c>
      <c r="AK556" s="1839">
        <v>102.10000000000004</v>
      </c>
      <c r="AL556" s="1839">
        <v>103.00000000000004</v>
      </c>
      <c r="AM556" s="1839">
        <v>102.90000000000003</v>
      </c>
      <c r="AN556" s="1839">
        <v>106.40000000000005</v>
      </c>
      <c r="AO556" s="1839">
        <v>111.10000000000007</v>
      </c>
    </row>
    <row r="557" spans="2:41" s="683" customFormat="1" ht="11.25" x14ac:dyDescent="0.15">
      <c r="B557" s="696"/>
      <c r="C557" s="723" t="s">
        <v>1701</v>
      </c>
      <c r="D557" s="705"/>
      <c r="E557" s="705"/>
      <c r="F557" s="705"/>
      <c r="G557" s="705"/>
      <c r="H557" s="704" t="s">
        <v>876</v>
      </c>
      <c r="I557" s="2265"/>
      <c r="J557" s="2265"/>
      <c r="K557" s="2265"/>
      <c r="L557" s="2265"/>
      <c r="M557" s="2265"/>
      <c r="N557" s="2265"/>
      <c r="O557" s="2265"/>
      <c r="P557" s="2265"/>
      <c r="Q557" s="2265"/>
      <c r="R557" s="2265"/>
      <c r="S557" s="2265"/>
      <c r="T557" s="1837"/>
      <c r="U557" s="1837"/>
      <c r="V557" s="1837"/>
      <c r="W557" s="1837"/>
      <c r="X557" s="1837"/>
      <c r="Y557" s="1830"/>
      <c r="Z557" s="1830"/>
      <c r="AA557" s="1830"/>
      <c r="AB557" s="1830"/>
      <c r="AC557" s="1830"/>
      <c r="AD557" s="1839">
        <v>94.400000000000034</v>
      </c>
      <c r="AE557" s="1839">
        <v>94.300000000000011</v>
      </c>
      <c r="AF557" s="1839">
        <v>95.800000000000011</v>
      </c>
      <c r="AG557" s="1839">
        <v>99.6</v>
      </c>
      <c r="AH557" s="1839">
        <v>99.800000000000011</v>
      </c>
      <c r="AI557" s="1839">
        <v>99.600000000000009</v>
      </c>
      <c r="AJ557" s="1839">
        <v>101.20000000000002</v>
      </c>
      <c r="AK557" s="1839">
        <v>103.00000000000003</v>
      </c>
      <c r="AL557" s="1839">
        <v>104.70000000000003</v>
      </c>
      <c r="AM557" s="1839">
        <v>105.20000000000003</v>
      </c>
      <c r="AN557" s="1839">
        <v>108.70000000000002</v>
      </c>
      <c r="AO557" s="1839">
        <v>113.79999999999998</v>
      </c>
    </row>
    <row r="558" spans="2:41" s="683" customFormat="1" ht="11.25" x14ac:dyDescent="0.15">
      <c r="B558" s="696"/>
      <c r="C558" s="723" t="s">
        <v>1702</v>
      </c>
      <c r="D558" s="705"/>
      <c r="E558" s="705"/>
      <c r="F558" s="705"/>
      <c r="G558" s="705"/>
      <c r="H558" s="704" t="s">
        <v>875</v>
      </c>
      <c r="I558" s="2265"/>
      <c r="J558" s="2265"/>
      <c r="K558" s="2265"/>
      <c r="L558" s="2265"/>
      <c r="M558" s="2265"/>
      <c r="N558" s="2265"/>
      <c r="O558" s="2265"/>
      <c r="P558" s="2265"/>
      <c r="Q558" s="2265"/>
      <c r="R558" s="2265"/>
      <c r="S558" s="2265"/>
      <c r="T558" s="1837"/>
      <c r="U558" s="1837"/>
      <c r="V558" s="1837"/>
      <c r="W558" s="1837"/>
      <c r="X558" s="1837"/>
      <c r="Y558" s="1830"/>
      <c r="Z558" s="1830"/>
      <c r="AA558" s="1830"/>
      <c r="AB558" s="1830"/>
      <c r="AC558" s="1830"/>
      <c r="AD558" s="1839">
        <v>89.160252660861744</v>
      </c>
      <c r="AE558" s="1839">
        <v>88.545349885327468</v>
      </c>
      <c r="AF558" s="1839">
        <v>95.867646705747646</v>
      </c>
      <c r="AG558" s="1839">
        <v>100.12779071509455</v>
      </c>
      <c r="AH558" s="1839">
        <v>99.044217850587998</v>
      </c>
      <c r="AI558" s="1839">
        <v>98.446110971968949</v>
      </c>
      <c r="AJ558" s="1839">
        <v>103.62334857257119</v>
      </c>
      <c r="AK558" s="1839">
        <v>103.48027621757696</v>
      </c>
      <c r="AL558" s="1839">
        <v>99.17653814646205</v>
      </c>
      <c r="AM558" s="1839">
        <v>93.840274331116518</v>
      </c>
      <c r="AN558" s="1839">
        <v>105.36249588123898</v>
      </c>
      <c r="AO558" s="1839">
        <v>118.86162861597731</v>
      </c>
    </row>
    <row r="559" spans="2:41" s="683" customFormat="1" ht="11.25" x14ac:dyDescent="0.15">
      <c r="B559" s="696"/>
      <c r="C559" s="723" t="s">
        <v>1703</v>
      </c>
      <c r="D559" s="705"/>
      <c r="E559" s="705"/>
      <c r="F559" s="705"/>
      <c r="G559" s="705"/>
      <c r="H559" s="704" t="s">
        <v>874</v>
      </c>
      <c r="I559" s="2265"/>
      <c r="J559" s="2265"/>
      <c r="K559" s="2265"/>
      <c r="L559" s="2265"/>
      <c r="M559" s="2265"/>
      <c r="N559" s="2265"/>
      <c r="O559" s="2265"/>
      <c r="P559" s="2265"/>
      <c r="Q559" s="2265"/>
      <c r="R559" s="2265"/>
      <c r="S559" s="2265"/>
      <c r="T559" s="1837"/>
      <c r="U559" s="1837"/>
      <c r="V559" s="1837"/>
      <c r="W559" s="1837"/>
      <c r="X559" s="1837"/>
      <c r="Y559" s="1830"/>
      <c r="Z559" s="1830"/>
      <c r="AA559" s="1830"/>
      <c r="AB559" s="1830"/>
      <c r="AC559" s="1830"/>
      <c r="AD559" s="1839">
        <v>100.2</v>
      </c>
      <c r="AE559" s="1839">
        <v>98.799999999999983</v>
      </c>
      <c r="AF559" s="1839">
        <v>101.6</v>
      </c>
      <c r="AG559" s="1839">
        <v>102</v>
      </c>
      <c r="AH559" s="1839">
        <v>98.700000000000017</v>
      </c>
      <c r="AI559" s="1839">
        <v>96.500000000000014</v>
      </c>
      <c r="AJ559" s="1839">
        <v>99.300000000000011</v>
      </c>
      <c r="AK559" s="1839">
        <v>100.40000000000002</v>
      </c>
      <c r="AL559" s="1839">
        <v>98.09999999999998</v>
      </c>
      <c r="AM559" s="1839">
        <v>96.999999999999986</v>
      </c>
      <c r="AN559" s="1839">
        <v>107.89999999999998</v>
      </c>
      <c r="AO559" s="1839">
        <v>119.49999999999999</v>
      </c>
    </row>
    <row r="560" spans="2:41" s="683" customFormat="1" ht="11.25" x14ac:dyDescent="0.15">
      <c r="B560" s="696"/>
      <c r="C560" s="723" t="s">
        <v>1704</v>
      </c>
      <c r="D560" s="705"/>
      <c r="E560" s="705"/>
      <c r="F560" s="705"/>
      <c r="G560" s="705"/>
      <c r="H560" s="704" t="s">
        <v>873</v>
      </c>
      <c r="I560" s="2265"/>
      <c r="J560" s="2265"/>
      <c r="K560" s="2265"/>
      <c r="L560" s="2265"/>
      <c r="M560" s="2265"/>
      <c r="N560" s="2265"/>
      <c r="O560" s="2265"/>
      <c r="P560" s="2265"/>
      <c r="Q560" s="2265"/>
      <c r="R560" s="2265"/>
      <c r="S560" s="2265"/>
      <c r="T560" s="1837"/>
      <c r="U560" s="1837"/>
      <c r="V560" s="1837"/>
      <c r="W560" s="1837"/>
      <c r="X560" s="1837"/>
      <c r="Y560" s="1830"/>
      <c r="Z560" s="1830"/>
      <c r="AA560" s="1830"/>
      <c r="AB560" s="1830"/>
      <c r="AC560" s="1830"/>
      <c r="AD560" s="1839">
        <v>121.49999999999999</v>
      </c>
      <c r="AE560" s="1839">
        <v>124.60000000000002</v>
      </c>
      <c r="AF560" s="1839">
        <v>138.10000000000002</v>
      </c>
      <c r="AG560" s="1839">
        <v>124.29999999999998</v>
      </c>
      <c r="AH560" s="1839">
        <v>94.6</v>
      </c>
      <c r="AI560" s="1839">
        <v>95.400000000000034</v>
      </c>
      <c r="AJ560" s="1839">
        <v>107.79999999999998</v>
      </c>
      <c r="AK560" s="1839">
        <v>120.7</v>
      </c>
      <c r="AL560" s="1839">
        <v>111.89999999999998</v>
      </c>
      <c r="AM560" s="1839">
        <v>99.099999999999966</v>
      </c>
      <c r="AN560" s="1839">
        <v>136.09999999999997</v>
      </c>
      <c r="AO560" s="1839">
        <v>166.79999999999998</v>
      </c>
    </row>
    <row r="561" spans="2:47" s="683" customFormat="1" ht="11.25" x14ac:dyDescent="0.15">
      <c r="B561" s="696"/>
      <c r="C561" s="723" t="s">
        <v>1587</v>
      </c>
      <c r="D561" s="705"/>
      <c r="E561" s="705"/>
      <c r="F561" s="705"/>
      <c r="G561" s="705"/>
      <c r="H561" s="704" t="s">
        <v>872</v>
      </c>
      <c r="I561" s="2265"/>
      <c r="J561" s="2265"/>
      <c r="K561" s="2265"/>
      <c r="L561" s="2265"/>
      <c r="M561" s="2265"/>
      <c r="N561" s="2265"/>
      <c r="O561" s="2265"/>
      <c r="P561" s="2265"/>
      <c r="Q561" s="2265"/>
      <c r="R561" s="2265"/>
      <c r="S561" s="2265"/>
      <c r="T561" s="1837"/>
      <c r="U561" s="1837"/>
      <c r="V561" s="1837"/>
      <c r="W561" s="1837"/>
      <c r="X561" s="1837"/>
      <c r="Y561" s="1830"/>
      <c r="Z561" s="1830"/>
      <c r="AA561" s="1830"/>
      <c r="AB561" s="1830"/>
      <c r="AC561" s="1830"/>
      <c r="AD561" s="1839" t="s">
        <v>630</v>
      </c>
      <c r="AE561" s="1839" t="s">
        <v>630</v>
      </c>
      <c r="AF561" s="1839" t="s">
        <v>630</v>
      </c>
      <c r="AG561" s="1839" t="s">
        <v>630</v>
      </c>
      <c r="AH561" s="1839" t="s">
        <v>630</v>
      </c>
      <c r="AI561" s="1839" t="s">
        <v>630</v>
      </c>
      <c r="AJ561" s="1839" t="s">
        <v>630</v>
      </c>
      <c r="AK561" s="1839" t="s">
        <v>630</v>
      </c>
      <c r="AL561" s="1839" t="s">
        <v>630</v>
      </c>
      <c r="AM561" s="1839" t="s">
        <v>630</v>
      </c>
      <c r="AN561" s="1839" t="s">
        <v>630</v>
      </c>
      <c r="AO561" s="1839" t="s">
        <v>630</v>
      </c>
    </row>
    <row r="562" spans="2:47" s="683" customFormat="1" ht="11.25" x14ac:dyDescent="0.15">
      <c r="B562" s="696"/>
      <c r="C562" s="723" t="s">
        <v>1588</v>
      </c>
      <c r="D562" s="705"/>
      <c r="E562" s="705"/>
      <c r="F562" s="705"/>
      <c r="G562" s="705"/>
      <c r="H562" s="704" t="s">
        <v>1288</v>
      </c>
      <c r="I562" s="2265"/>
      <c r="J562" s="2265"/>
      <c r="K562" s="2265"/>
      <c r="L562" s="2265"/>
      <c r="M562" s="2265"/>
      <c r="N562" s="2265"/>
      <c r="O562" s="2265"/>
      <c r="P562" s="2265"/>
      <c r="Q562" s="2265"/>
      <c r="R562" s="2265"/>
      <c r="S562" s="2265"/>
      <c r="T562" s="1837"/>
      <c r="U562" s="1837"/>
      <c r="V562" s="1837"/>
      <c r="W562" s="1837"/>
      <c r="X562" s="1837"/>
      <c r="Y562" s="1830"/>
      <c r="Z562" s="1830"/>
      <c r="AA562" s="1830"/>
      <c r="AB562" s="1830"/>
      <c r="AC562" s="1830"/>
      <c r="AD562" s="1839">
        <v>96.415874902810216</v>
      </c>
      <c r="AE562" s="1839">
        <v>96.419029077951308</v>
      </c>
      <c r="AF562" s="1839">
        <v>96.756170548449191</v>
      </c>
      <c r="AG562" s="1839">
        <v>98.48629753118972</v>
      </c>
      <c r="AH562" s="1839">
        <v>99.981268845776825</v>
      </c>
      <c r="AI562" s="1839">
        <v>99.711487991663617</v>
      </c>
      <c r="AJ562" s="1839">
        <v>99.266333363761419</v>
      </c>
      <c r="AK562" s="1839">
        <v>99.011141229510585</v>
      </c>
      <c r="AL562" s="1839">
        <v>99.222127962147653</v>
      </c>
      <c r="AM562" s="1839">
        <v>100.1842997717436</v>
      </c>
      <c r="AN562" s="1839">
        <v>99.268005555114229</v>
      </c>
      <c r="AO562" s="1839">
        <v>100.43734702894331</v>
      </c>
    </row>
    <row r="563" spans="2:47" s="683" customFormat="1" ht="11.25" x14ac:dyDescent="0.15">
      <c r="B563" s="696"/>
      <c r="C563" s="1583"/>
      <c r="D563" s="1584"/>
      <c r="E563" s="1584"/>
      <c r="F563" s="1584"/>
      <c r="G563" s="1584"/>
      <c r="H563" s="1585"/>
      <c r="I563" s="1586"/>
      <c r="J563" s="1586"/>
      <c r="K563" s="1586"/>
      <c r="L563" s="1586"/>
      <c r="M563" s="1586"/>
      <c r="N563" s="1586"/>
      <c r="O563" s="1586"/>
      <c r="P563" s="1586"/>
      <c r="Q563" s="1586"/>
      <c r="R563" s="1586"/>
      <c r="S563" s="1586"/>
      <c r="T563" s="1586"/>
      <c r="U563" s="1586"/>
      <c r="V563" s="1586"/>
      <c r="W563" s="1586"/>
      <c r="X563" s="1586"/>
      <c r="Y563" s="1587"/>
      <c r="Z563" s="1587"/>
      <c r="AA563" s="1587"/>
      <c r="AB563" s="1587"/>
      <c r="AC563" s="1587"/>
      <c r="AD563" s="1587"/>
      <c r="AE563" s="1587"/>
      <c r="AF563" s="1587"/>
      <c r="AG563" s="1587"/>
      <c r="AH563" s="1587"/>
      <c r="AI563" s="1587"/>
      <c r="AJ563" s="1587"/>
      <c r="AK563" s="1587"/>
      <c r="AL563" s="1587"/>
      <c r="AM563" s="1587"/>
      <c r="AN563" s="1587"/>
      <c r="AO563" s="1587"/>
    </row>
    <row r="564" spans="2:47" s="683" customFormat="1" ht="11.25" x14ac:dyDescent="0.15">
      <c r="B564" s="696"/>
      <c r="C564" s="1520"/>
      <c r="D564" s="696"/>
      <c r="E564" s="696"/>
      <c r="F564" s="696"/>
      <c r="G564" s="696"/>
      <c r="H564" s="1521"/>
      <c r="I564" s="1588"/>
      <c r="J564" s="1588"/>
      <c r="K564" s="1588"/>
      <c r="L564" s="1588"/>
      <c r="M564" s="1588"/>
      <c r="N564" s="1588"/>
      <c r="O564" s="1588"/>
      <c r="P564" s="1588"/>
      <c r="Q564" s="1588"/>
      <c r="R564" s="1588"/>
      <c r="S564" s="1588"/>
      <c r="T564" s="1588"/>
      <c r="U564" s="1588"/>
      <c r="V564" s="1588"/>
      <c r="W564" s="1588"/>
      <c r="X564" s="1588"/>
      <c r="Y564" s="1589"/>
      <c r="Z564" s="1589"/>
      <c r="AA564" s="1589"/>
      <c r="AB564" s="1589"/>
      <c r="AC564" s="1589"/>
      <c r="AD564" s="1589"/>
      <c r="AE564" s="1589"/>
      <c r="AF564" s="1589"/>
      <c r="AG564" s="1589"/>
      <c r="AH564" s="1589"/>
      <c r="AI564" s="1589"/>
      <c r="AJ564" s="1589"/>
      <c r="AK564" s="1589"/>
      <c r="AL564" s="1589"/>
      <c r="AM564" s="1589"/>
      <c r="AN564" s="1589"/>
      <c r="AO564" s="1589"/>
    </row>
    <row r="565" spans="2:47" s="683" customFormat="1" ht="30" customHeight="1" x14ac:dyDescent="0.15">
      <c r="B565" s="696"/>
    </row>
    <row r="566" spans="2:47" s="683" customFormat="1" ht="27" hidden="1" customHeight="1" x14ac:dyDescent="0.15">
      <c r="B566" s="696"/>
      <c r="C566" s="1520"/>
      <c r="D566" s="696"/>
      <c r="E566" s="696"/>
      <c r="F566" s="696"/>
      <c r="G566" s="696"/>
      <c r="H566" s="1521"/>
      <c r="I566" s="1588"/>
      <c r="J566" s="1588"/>
      <c r="K566" s="1588"/>
      <c r="L566" s="1588"/>
      <c r="M566" s="1588"/>
      <c r="N566" s="1588"/>
      <c r="O566" s="1588"/>
      <c r="P566" s="1588"/>
      <c r="Q566" s="1588"/>
      <c r="R566" s="1588"/>
      <c r="S566" s="1588"/>
      <c r="T566" s="1588"/>
      <c r="U566" s="1588"/>
      <c r="V566" s="1588"/>
      <c r="W566" s="1588"/>
      <c r="X566" s="1588"/>
      <c r="Y566" s="1589"/>
      <c r="Z566" s="1589"/>
      <c r="AA566" s="1589"/>
      <c r="AB566" s="1589"/>
      <c r="AC566" s="1589"/>
      <c r="AD566" s="1589"/>
      <c r="AE566" s="1589"/>
      <c r="AF566" s="1589"/>
      <c r="AG566" s="1589"/>
      <c r="AH566" s="1522"/>
      <c r="AI566" s="703"/>
      <c r="AJ566" s="703"/>
      <c r="AK566" s="703"/>
      <c r="AL566" s="703"/>
      <c r="AM566" s="703"/>
      <c r="AN566" s="703"/>
      <c r="AO566" s="703"/>
    </row>
    <row r="567" spans="2:47" s="683" customFormat="1" ht="27" hidden="1" customHeight="1" x14ac:dyDescent="0.15">
      <c r="B567" s="696"/>
      <c r="C567" s="1520"/>
      <c r="D567" s="696"/>
      <c r="E567" s="696"/>
      <c r="F567" s="696"/>
      <c r="G567" s="696"/>
      <c r="H567" s="1521"/>
      <c r="I567" s="1588"/>
      <c r="J567" s="1588"/>
      <c r="K567" s="1588"/>
      <c r="L567" s="1588"/>
      <c r="M567" s="1588"/>
      <c r="N567" s="1588"/>
      <c r="O567" s="1588"/>
      <c r="P567" s="1588"/>
      <c r="Q567" s="1588"/>
      <c r="R567" s="1588"/>
      <c r="S567" s="1588"/>
      <c r="T567" s="1588"/>
      <c r="U567" s="1588"/>
      <c r="V567" s="1588"/>
      <c r="W567" s="1588"/>
      <c r="X567" s="1588"/>
      <c r="Y567" s="1589"/>
      <c r="Z567" s="1589"/>
      <c r="AA567" s="1589"/>
      <c r="AB567" s="1589"/>
      <c r="AC567" s="1589"/>
      <c r="AD567" s="1589"/>
      <c r="AE567" s="1589"/>
      <c r="AF567" s="1589"/>
      <c r="AG567" s="1589"/>
      <c r="AH567" s="1522"/>
      <c r="AI567" s="703"/>
      <c r="AJ567" s="703"/>
      <c r="AK567" s="703"/>
      <c r="AL567" s="703"/>
      <c r="AM567" s="703"/>
      <c r="AN567" s="703"/>
      <c r="AO567" s="703"/>
    </row>
    <row r="568" spans="2:47" ht="27" hidden="1" customHeight="1" x14ac:dyDescent="0.15">
      <c r="C568" s="305"/>
      <c r="AU568" s="683"/>
    </row>
    <row r="569" spans="2:47" ht="27" hidden="1" customHeight="1" x14ac:dyDescent="0.15">
      <c r="C569" s="305"/>
    </row>
    <row r="570" spans="2:47" s="683" customFormat="1" ht="27" hidden="1" customHeight="1" x14ac:dyDescent="0.15">
      <c r="B570" s="719"/>
      <c r="C570" s="2245" t="s">
        <v>978</v>
      </c>
      <c r="D570" s="2245"/>
      <c r="E570" s="2245"/>
      <c r="F570" s="2245"/>
      <c r="G570" s="2245"/>
      <c r="H570" s="2246"/>
      <c r="I570" s="2247"/>
      <c r="J570" s="2248"/>
      <c r="K570" s="2248"/>
      <c r="L570" s="2248"/>
      <c r="M570" s="2248"/>
      <c r="N570" s="2248"/>
      <c r="O570" s="2248"/>
      <c r="P570" s="2248"/>
      <c r="Q570" s="2248"/>
      <c r="R570" s="2248"/>
      <c r="S570" s="2248"/>
      <c r="T570" s="2248"/>
      <c r="U570" s="2248"/>
      <c r="V570" s="2248"/>
      <c r="W570" s="2248"/>
      <c r="X570" s="2248"/>
      <c r="Y570" s="2248"/>
      <c r="Z570" s="2248"/>
      <c r="AA570" s="2248"/>
      <c r="AB570" s="2248"/>
      <c r="AC570" s="2248"/>
      <c r="AD570" s="2248"/>
      <c r="AE570" s="2248"/>
      <c r="AF570" s="2248"/>
      <c r="AG570" s="2248"/>
      <c r="AH570" s="2248"/>
      <c r="AU570" s="305"/>
    </row>
    <row r="571" spans="2:47" s="683" customFormat="1" ht="27" hidden="1" customHeight="1" x14ac:dyDescent="0.15">
      <c r="B571" s="718"/>
      <c r="C571" s="2249"/>
      <c r="D571" s="2250"/>
      <c r="E571" s="2251">
        <v>61</v>
      </c>
      <c r="F571" s="2251">
        <v>62</v>
      </c>
      <c r="G571" s="2251">
        <v>63</v>
      </c>
      <c r="H571" s="2252">
        <v>1</v>
      </c>
      <c r="I571" s="2253"/>
      <c r="J571" s="2253"/>
      <c r="K571" s="2253"/>
      <c r="L571" s="2253"/>
      <c r="M571" s="2253"/>
      <c r="N571" s="2253"/>
      <c r="O571" s="2253"/>
      <c r="P571" s="2253"/>
      <c r="Q571" s="2253"/>
      <c r="R571" s="2253"/>
      <c r="S571" s="2253"/>
      <c r="T571" s="2253"/>
      <c r="U571" s="2253"/>
      <c r="V571" s="2253"/>
      <c r="W571" s="2253"/>
      <c r="X571" s="2253"/>
      <c r="Y571" s="2253"/>
      <c r="Z571" s="2253"/>
      <c r="AA571" s="2253"/>
      <c r="AB571" s="2253"/>
      <c r="AC571" s="2253"/>
      <c r="AD571" s="2253">
        <v>23</v>
      </c>
      <c r="AE571" s="2253">
        <v>24</v>
      </c>
      <c r="AF571" s="2253">
        <v>25</v>
      </c>
      <c r="AG571" s="2253">
        <v>26</v>
      </c>
      <c r="AH571" s="2253">
        <v>27</v>
      </c>
    </row>
    <row r="572" spans="2:47" s="683" customFormat="1" ht="27" hidden="1" customHeight="1" thickBot="1" x14ac:dyDescent="0.2">
      <c r="B572" s="696"/>
      <c r="C572" s="2254" t="s">
        <v>908</v>
      </c>
      <c r="D572" s="2255"/>
      <c r="E572" s="2255"/>
      <c r="F572" s="2255"/>
      <c r="G572" s="2255"/>
      <c r="H572" s="2256"/>
      <c r="I572" s="2257"/>
      <c r="J572" s="2258"/>
      <c r="K572" s="2258"/>
      <c r="L572" s="2258"/>
      <c r="M572" s="2258"/>
      <c r="N572" s="2258"/>
      <c r="O572" s="2258"/>
      <c r="P572" s="2258"/>
      <c r="Q572" s="2258"/>
      <c r="R572" s="2258"/>
      <c r="S572" s="2259"/>
      <c r="T572" s="2258"/>
      <c r="U572" s="2259"/>
      <c r="V572" s="2259"/>
      <c r="W572" s="2259"/>
      <c r="X572" s="2259"/>
      <c r="Y572" s="2259"/>
      <c r="Z572" s="2259"/>
      <c r="AA572" s="2259"/>
      <c r="AB572" s="2259"/>
      <c r="AC572" s="2259"/>
      <c r="AD572" s="2259">
        <v>2011</v>
      </c>
      <c r="AE572" s="2259">
        <v>2012</v>
      </c>
      <c r="AF572" s="2258">
        <v>2013</v>
      </c>
      <c r="AG572" s="2258">
        <v>2013</v>
      </c>
      <c r="AH572" s="2258">
        <v>2014</v>
      </c>
    </row>
    <row r="573" spans="2:47" s="683" customFormat="1" ht="27" hidden="1" customHeight="1" x14ac:dyDescent="0.15">
      <c r="B573" s="720"/>
      <c r="C573" s="2260" t="s">
        <v>1565</v>
      </c>
      <c r="D573" s="2260"/>
      <c r="E573" s="2260"/>
      <c r="F573" s="2260"/>
      <c r="G573" s="2260"/>
      <c r="H573" s="2256" t="s">
        <v>948</v>
      </c>
      <c r="I573" s="2261"/>
      <c r="J573" s="2261"/>
      <c r="K573" s="2261"/>
      <c r="L573" s="2261"/>
      <c r="M573" s="2261"/>
      <c r="N573" s="2261"/>
      <c r="O573" s="2262"/>
      <c r="P573" s="2264"/>
      <c r="Q573" s="2264"/>
      <c r="R573" s="2264"/>
      <c r="S573" s="2264"/>
      <c r="T573" s="2264"/>
      <c r="U573" s="2264"/>
      <c r="V573" s="2264"/>
      <c r="W573" s="2264"/>
      <c r="X573" s="2264"/>
      <c r="Y573" s="2261"/>
      <c r="Z573" s="2261"/>
      <c r="AA573" s="2261"/>
      <c r="AB573" s="2261"/>
      <c r="AC573" s="2261"/>
      <c r="AD573" s="2261"/>
      <c r="AE573" s="2261"/>
      <c r="AF573" s="2261"/>
      <c r="AG573" s="2261"/>
      <c r="AH573" s="2261"/>
    </row>
    <row r="574" spans="2:47" s="683" customFormat="1" ht="27" hidden="1" customHeight="1" x14ac:dyDescent="0.15">
      <c r="B574" s="720"/>
      <c r="C574" s="2260" t="s">
        <v>1566</v>
      </c>
      <c r="D574" s="2260"/>
      <c r="E574" s="2260"/>
      <c r="F574" s="2260"/>
      <c r="G574" s="2260"/>
      <c r="H574" s="2256" t="s">
        <v>947</v>
      </c>
      <c r="I574" s="2261"/>
      <c r="J574" s="2261"/>
      <c r="K574" s="2261"/>
      <c r="L574" s="2261"/>
      <c r="M574" s="2261"/>
      <c r="N574" s="2261"/>
      <c r="O574" s="2262"/>
      <c r="P574" s="2264"/>
      <c r="Q574" s="2264"/>
      <c r="R574" s="2264"/>
      <c r="S574" s="2264"/>
      <c r="T574" s="2264"/>
      <c r="U574" s="2264"/>
      <c r="V574" s="2264"/>
      <c r="W574" s="2264"/>
      <c r="X574" s="2264"/>
      <c r="Y574" s="2261"/>
      <c r="Z574" s="2261"/>
      <c r="AA574" s="2261"/>
      <c r="AB574" s="2261"/>
      <c r="AC574" s="2261"/>
      <c r="AD574" s="2261"/>
      <c r="AE574" s="2261"/>
      <c r="AF574" s="2261"/>
      <c r="AG574" s="2261"/>
      <c r="AH574" s="2261"/>
    </row>
    <row r="575" spans="2:47" s="683" customFormat="1" ht="27" hidden="1" customHeight="1" x14ac:dyDescent="0.15">
      <c r="B575" s="720"/>
      <c r="C575" s="2260" t="s">
        <v>1300</v>
      </c>
      <c r="D575" s="2260"/>
      <c r="E575" s="2260"/>
      <c r="F575" s="2260"/>
      <c r="G575" s="2260"/>
      <c r="H575" s="2256" t="s">
        <v>946</v>
      </c>
      <c r="I575" s="2261"/>
      <c r="J575" s="2261"/>
      <c r="K575" s="2261"/>
      <c r="L575" s="2261"/>
      <c r="M575" s="2261"/>
      <c r="N575" s="2261"/>
      <c r="O575" s="2262"/>
      <c r="P575" s="2264"/>
      <c r="Q575" s="2264"/>
      <c r="R575" s="2264"/>
      <c r="S575" s="2264"/>
      <c r="T575" s="2264"/>
      <c r="U575" s="2264"/>
      <c r="V575" s="2264"/>
      <c r="W575" s="2264"/>
      <c r="X575" s="2264"/>
      <c r="Y575" s="2261"/>
      <c r="Z575" s="2261"/>
      <c r="AA575" s="2261"/>
      <c r="AB575" s="2261"/>
      <c r="AC575" s="2261"/>
      <c r="AD575" s="2261"/>
      <c r="AE575" s="2261"/>
      <c r="AF575" s="2261"/>
      <c r="AG575" s="2261"/>
      <c r="AH575" s="2261"/>
    </row>
    <row r="576" spans="2:47" s="683" customFormat="1" ht="27" hidden="1" customHeight="1" x14ac:dyDescent="0.15">
      <c r="B576" s="720"/>
      <c r="C576" s="2260" t="s">
        <v>1301</v>
      </c>
      <c r="D576" s="2260"/>
      <c r="E576" s="2260"/>
      <c r="F576" s="2260"/>
      <c r="G576" s="2260"/>
      <c r="H576" s="2256" t="s">
        <v>945</v>
      </c>
      <c r="I576" s="2261"/>
      <c r="J576" s="2261"/>
      <c r="K576" s="2261"/>
      <c r="L576" s="2261"/>
      <c r="M576" s="2261"/>
      <c r="N576" s="2261"/>
      <c r="O576" s="2261"/>
      <c r="P576" s="2264"/>
      <c r="Q576" s="2264"/>
      <c r="R576" s="2264"/>
      <c r="S576" s="2264"/>
      <c r="T576" s="2264"/>
      <c r="U576" s="2264"/>
      <c r="V576" s="2264"/>
      <c r="W576" s="2264"/>
      <c r="X576" s="2264"/>
      <c r="Y576" s="2261"/>
      <c r="Z576" s="2261"/>
      <c r="AA576" s="2261"/>
      <c r="AB576" s="2261"/>
      <c r="AC576" s="2261"/>
      <c r="AD576" s="2261"/>
      <c r="AE576" s="2261"/>
      <c r="AF576" s="2261"/>
      <c r="AG576" s="2261"/>
      <c r="AH576" s="2261"/>
    </row>
    <row r="577" spans="2:34" s="683" customFormat="1" ht="27" hidden="1" customHeight="1" x14ac:dyDescent="0.15">
      <c r="B577" s="720"/>
      <c r="C577" s="2260" t="s">
        <v>1302</v>
      </c>
      <c r="D577" s="2260"/>
      <c r="E577" s="2260"/>
      <c r="F577" s="2260"/>
      <c r="G577" s="2260"/>
      <c r="H577" s="2256" t="s">
        <v>944</v>
      </c>
      <c r="I577" s="2261"/>
      <c r="J577" s="2261"/>
      <c r="K577" s="2261"/>
      <c r="L577" s="2261"/>
      <c r="M577" s="2261"/>
      <c r="N577" s="2261"/>
      <c r="O577" s="2261"/>
      <c r="P577" s="2264"/>
      <c r="Q577" s="2264"/>
      <c r="R577" s="2264"/>
      <c r="S577" s="2264"/>
      <c r="T577" s="2264"/>
      <c r="U577" s="2264"/>
      <c r="V577" s="2264"/>
      <c r="W577" s="2264"/>
      <c r="X577" s="2264"/>
      <c r="Y577" s="2261"/>
      <c r="Z577" s="2261"/>
      <c r="AA577" s="2261"/>
      <c r="AB577" s="2261"/>
      <c r="AC577" s="2261"/>
      <c r="AD577" s="2261"/>
      <c r="AE577" s="2261"/>
      <c r="AF577" s="2261"/>
      <c r="AG577" s="2261"/>
      <c r="AH577" s="2261"/>
    </row>
    <row r="578" spans="2:34" s="683" customFormat="1" ht="27" hidden="1" customHeight="1" x14ac:dyDescent="0.15">
      <c r="B578" s="720"/>
      <c r="C578" s="2260" t="s">
        <v>514</v>
      </c>
      <c r="D578" s="2260"/>
      <c r="E578" s="2260"/>
      <c r="F578" s="2260"/>
      <c r="G578" s="2260"/>
      <c r="H578" s="2256" t="s">
        <v>943</v>
      </c>
      <c r="I578" s="2261"/>
      <c r="J578" s="2261"/>
      <c r="K578" s="2261"/>
      <c r="L578" s="2261"/>
      <c r="M578" s="2261"/>
      <c r="N578" s="2261"/>
      <c r="O578" s="2262"/>
      <c r="P578" s="2264"/>
      <c r="Q578" s="2264"/>
      <c r="R578" s="2264"/>
      <c r="S578" s="2264"/>
      <c r="T578" s="2264"/>
      <c r="U578" s="2264"/>
      <c r="V578" s="2264"/>
      <c r="W578" s="2264"/>
      <c r="X578" s="2264"/>
      <c r="Y578" s="2261"/>
      <c r="Z578" s="2261"/>
      <c r="AA578" s="2261"/>
      <c r="AB578" s="2261"/>
      <c r="AC578" s="2261"/>
      <c r="AD578" s="2261"/>
      <c r="AE578" s="2261"/>
      <c r="AF578" s="2261"/>
      <c r="AG578" s="2261"/>
      <c r="AH578" s="2261"/>
    </row>
    <row r="579" spans="2:34" s="683" customFormat="1" ht="27" hidden="1" customHeight="1" x14ac:dyDescent="0.15">
      <c r="B579" s="720"/>
      <c r="C579" s="2260" t="s">
        <v>515</v>
      </c>
      <c r="D579" s="2260"/>
      <c r="E579" s="2260"/>
      <c r="F579" s="2260"/>
      <c r="G579" s="2260"/>
      <c r="H579" s="2256" t="s">
        <v>942</v>
      </c>
      <c r="I579" s="2261"/>
      <c r="J579" s="2261"/>
      <c r="K579" s="2261"/>
      <c r="L579" s="2261"/>
      <c r="M579" s="2261"/>
      <c r="N579" s="2261"/>
      <c r="O579" s="2262"/>
      <c r="P579" s="2264"/>
      <c r="Q579" s="2264"/>
      <c r="R579" s="2264"/>
      <c r="S579" s="2264"/>
      <c r="T579" s="2264"/>
      <c r="U579" s="2264"/>
      <c r="V579" s="2264"/>
      <c r="W579" s="2264"/>
      <c r="X579" s="2264"/>
      <c r="Y579" s="2261"/>
      <c r="Z579" s="2261"/>
      <c r="AA579" s="2261"/>
      <c r="AB579" s="2261"/>
      <c r="AC579" s="2261"/>
      <c r="AD579" s="2261"/>
      <c r="AE579" s="2261"/>
      <c r="AF579" s="2261"/>
      <c r="AG579" s="2261"/>
      <c r="AH579" s="2261"/>
    </row>
    <row r="580" spans="2:34" s="683" customFormat="1" ht="27" hidden="1" customHeight="1" x14ac:dyDescent="0.15">
      <c r="B580" s="720"/>
      <c r="C580" s="2260" t="s">
        <v>525</v>
      </c>
      <c r="D580" s="2260"/>
      <c r="E580" s="2260"/>
      <c r="F580" s="2260"/>
      <c r="G580" s="2260"/>
      <c r="H580" s="2256" t="s">
        <v>941</v>
      </c>
      <c r="I580" s="2261"/>
      <c r="J580" s="2261"/>
      <c r="K580" s="2261"/>
      <c r="L580" s="2261"/>
      <c r="M580" s="2261"/>
      <c r="N580" s="2261"/>
      <c r="O580" s="2262"/>
      <c r="P580" s="2264"/>
      <c r="Q580" s="2264"/>
      <c r="R580" s="2264"/>
      <c r="S580" s="2264"/>
      <c r="T580" s="2264"/>
      <c r="U580" s="2264"/>
      <c r="V580" s="2264"/>
      <c r="W580" s="2264"/>
      <c r="X580" s="2264"/>
      <c r="Y580" s="2261"/>
      <c r="Z580" s="2261"/>
      <c r="AA580" s="2261"/>
      <c r="AB580" s="2261"/>
      <c r="AC580" s="2261"/>
      <c r="AD580" s="2261"/>
      <c r="AE580" s="2261"/>
      <c r="AF580" s="2261"/>
      <c r="AG580" s="2261"/>
      <c r="AH580" s="2261"/>
    </row>
    <row r="581" spans="2:34" s="683" customFormat="1" ht="27" hidden="1" customHeight="1" x14ac:dyDescent="0.15">
      <c r="B581" s="720"/>
      <c r="C581" s="2260" t="s">
        <v>516</v>
      </c>
      <c r="D581" s="2260"/>
      <c r="E581" s="2260"/>
      <c r="F581" s="2260"/>
      <c r="G581" s="2260"/>
      <c r="H581" s="2256" t="s">
        <v>940</v>
      </c>
      <c r="I581" s="2261"/>
      <c r="J581" s="2261"/>
      <c r="K581" s="2261"/>
      <c r="L581" s="2261"/>
      <c r="M581" s="2261"/>
      <c r="N581" s="2261"/>
      <c r="O581" s="2262"/>
      <c r="P581" s="2264"/>
      <c r="Q581" s="2264"/>
      <c r="R581" s="2264"/>
      <c r="S581" s="2264"/>
      <c r="T581" s="2264"/>
      <c r="U581" s="2264"/>
      <c r="V581" s="2264"/>
      <c r="W581" s="2264"/>
      <c r="X581" s="2264"/>
      <c r="Y581" s="2261"/>
      <c r="Z581" s="2261"/>
      <c r="AA581" s="2261"/>
      <c r="AB581" s="2261"/>
      <c r="AC581" s="2261"/>
      <c r="AD581" s="2261"/>
      <c r="AE581" s="2261"/>
      <c r="AF581" s="2261"/>
      <c r="AG581" s="2261"/>
      <c r="AH581" s="2261"/>
    </row>
    <row r="582" spans="2:34" s="683" customFormat="1" ht="27" hidden="1" customHeight="1" x14ac:dyDescent="0.15">
      <c r="B582" s="720"/>
      <c r="C582" s="2260" t="s">
        <v>517</v>
      </c>
      <c r="D582" s="2260"/>
      <c r="E582" s="2260"/>
      <c r="F582" s="2260"/>
      <c r="G582" s="2260"/>
      <c r="H582" s="2256" t="s">
        <v>939</v>
      </c>
      <c r="I582" s="2261"/>
      <c r="J582" s="2261"/>
      <c r="K582" s="2261"/>
      <c r="L582" s="2261"/>
      <c r="M582" s="2261"/>
      <c r="N582" s="2261"/>
      <c r="O582" s="2262"/>
      <c r="P582" s="2264"/>
      <c r="Q582" s="2264"/>
      <c r="R582" s="2264"/>
      <c r="S582" s="2264"/>
      <c r="T582" s="2264"/>
      <c r="U582" s="2264"/>
      <c r="V582" s="2264"/>
      <c r="W582" s="2264"/>
      <c r="X582" s="2264"/>
      <c r="Y582" s="2261"/>
      <c r="Z582" s="2261"/>
      <c r="AA582" s="2261"/>
      <c r="AB582" s="2261"/>
      <c r="AC582" s="2261"/>
      <c r="AD582" s="2261"/>
      <c r="AE582" s="2261"/>
      <c r="AF582" s="2261"/>
      <c r="AG582" s="2261"/>
      <c r="AH582" s="2261"/>
    </row>
    <row r="583" spans="2:34" s="683" customFormat="1" ht="27" hidden="1" customHeight="1" x14ac:dyDescent="0.15">
      <c r="B583" s="720"/>
      <c r="C583" s="2260" t="s">
        <v>526</v>
      </c>
      <c r="D583" s="2260"/>
      <c r="E583" s="2260"/>
      <c r="F583" s="2260"/>
      <c r="G583" s="2260"/>
      <c r="H583" s="2256" t="s">
        <v>938</v>
      </c>
      <c r="I583" s="2261"/>
      <c r="J583" s="2261"/>
      <c r="K583" s="2261"/>
      <c r="L583" s="2261"/>
      <c r="M583" s="2261"/>
      <c r="N583" s="2261"/>
      <c r="O583" s="2262"/>
      <c r="P583" s="2264"/>
      <c r="Q583" s="2264"/>
      <c r="R583" s="2264"/>
      <c r="S583" s="2264"/>
      <c r="T583" s="2264"/>
      <c r="U583" s="2264"/>
      <c r="V583" s="2264"/>
      <c r="W583" s="2264"/>
      <c r="X583" s="2264"/>
      <c r="Y583" s="2261"/>
      <c r="Z583" s="2261"/>
      <c r="AA583" s="2261"/>
      <c r="AB583" s="2261"/>
      <c r="AC583" s="2261"/>
      <c r="AD583" s="2261"/>
      <c r="AE583" s="2261"/>
      <c r="AF583" s="2261"/>
      <c r="AG583" s="2261"/>
      <c r="AH583" s="2261"/>
    </row>
    <row r="584" spans="2:34" s="683" customFormat="1" ht="27" hidden="1" customHeight="1" x14ac:dyDescent="0.15">
      <c r="B584" s="720"/>
      <c r="C584" s="2260" t="s">
        <v>527</v>
      </c>
      <c r="D584" s="2260"/>
      <c r="E584" s="2260"/>
      <c r="F584" s="2260"/>
      <c r="G584" s="2260"/>
      <c r="H584" s="2256" t="s">
        <v>937</v>
      </c>
      <c r="I584" s="2261"/>
      <c r="J584" s="2261"/>
      <c r="K584" s="2261"/>
      <c r="L584" s="2261"/>
      <c r="M584" s="2261"/>
      <c r="N584" s="2261"/>
      <c r="O584" s="2262"/>
      <c r="P584" s="2264"/>
      <c r="Q584" s="2264"/>
      <c r="R584" s="2264"/>
      <c r="S584" s="2264"/>
      <c r="T584" s="2264"/>
      <c r="U584" s="2264"/>
      <c r="V584" s="2264"/>
      <c r="W584" s="2264"/>
      <c r="X584" s="2264"/>
      <c r="Y584" s="2261"/>
      <c r="Z584" s="2261"/>
      <c r="AA584" s="2261"/>
      <c r="AB584" s="2261"/>
      <c r="AC584" s="2261"/>
      <c r="AD584" s="2261"/>
      <c r="AE584" s="2261"/>
      <c r="AF584" s="2261"/>
      <c r="AG584" s="2261"/>
      <c r="AH584" s="2261"/>
    </row>
    <row r="585" spans="2:34" s="683" customFormat="1" ht="27" hidden="1" customHeight="1" x14ac:dyDescent="0.15">
      <c r="B585" s="720"/>
      <c r="C585" s="2260" t="s">
        <v>518</v>
      </c>
      <c r="D585" s="2260"/>
      <c r="E585" s="2260"/>
      <c r="F585" s="2260"/>
      <c r="G585" s="2260"/>
      <c r="H585" s="2256" t="s">
        <v>936</v>
      </c>
      <c r="I585" s="2261"/>
      <c r="J585" s="2261"/>
      <c r="K585" s="2261"/>
      <c r="L585" s="2261"/>
      <c r="M585" s="2261"/>
      <c r="N585" s="2261"/>
      <c r="O585" s="2262"/>
      <c r="P585" s="2264"/>
      <c r="Q585" s="2264"/>
      <c r="R585" s="2264"/>
      <c r="S585" s="2264"/>
      <c r="T585" s="2264"/>
      <c r="U585" s="2264"/>
      <c r="V585" s="2264"/>
      <c r="W585" s="2264"/>
      <c r="X585" s="2264"/>
      <c r="Y585" s="2261"/>
      <c r="Z585" s="2261"/>
      <c r="AA585" s="2261"/>
      <c r="AB585" s="2261"/>
      <c r="AC585" s="2261"/>
      <c r="AD585" s="2261"/>
      <c r="AE585" s="2261"/>
      <c r="AF585" s="2261"/>
      <c r="AG585" s="2261"/>
      <c r="AH585" s="2261"/>
    </row>
    <row r="586" spans="2:34" s="683" customFormat="1" ht="27" hidden="1" customHeight="1" x14ac:dyDescent="0.15">
      <c r="B586" s="720"/>
      <c r="C586" s="2260" t="s">
        <v>528</v>
      </c>
      <c r="D586" s="2260"/>
      <c r="E586" s="2260"/>
      <c r="F586" s="2260"/>
      <c r="G586" s="2260"/>
      <c r="H586" s="2256" t="s">
        <v>935</v>
      </c>
      <c r="I586" s="2261"/>
      <c r="J586" s="2261"/>
      <c r="K586" s="2261"/>
      <c r="L586" s="2261"/>
      <c r="M586" s="2261"/>
      <c r="N586" s="2261"/>
      <c r="O586" s="2262"/>
      <c r="P586" s="2264"/>
      <c r="Q586" s="2264"/>
      <c r="R586" s="2264"/>
      <c r="S586" s="2264"/>
      <c r="T586" s="2264"/>
      <c r="U586" s="2264"/>
      <c r="V586" s="2264"/>
      <c r="W586" s="2264"/>
      <c r="X586" s="2264"/>
      <c r="Y586" s="2261"/>
      <c r="Z586" s="2261"/>
      <c r="AA586" s="2261"/>
      <c r="AB586" s="2261"/>
      <c r="AC586" s="2261"/>
      <c r="AD586" s="2261"/>
      <c r="AE586" s="2261"/>
      <c r="AF586" s="2261"/>
      <c r="AG586" s="2261"/>
      <c r="AH586" s="2261"/>
    </row>
    <row r="587" spans="2:34" s="683" customFormat="1" ht="27" hidden="1" customHeight="1" x14ac:dyDescent="0.15">
      <c r="B587" s="720"/>
      <c r="C587" s="2260" t="s">
        <v>1567</v>
      </c>
      <c r="D587" s="2260"/>
      <c r="E587" s="2260"/>
      <c r="F587" s="2260"/>
      <c r="G587" s="2260"/>
      <c r="H587" s="2256" t="s">
        <v>934</v>
      </c>
      <c r="I587" s="2261"/>
      <c r="J587" s="2261"/>
      <c r="K587" s="2261"/>
      <c r="L587" s="2261"/>
      <c r="M587" s="2261"/>
      <c r="N587" s="2261"/>
      <c r="O587" s="2262"/>
      <c r="P587" s="2264"/>
      <c r="Q587" s="2264"/>
      <c r="R587" s="2264"/>
      <c r="S587" s="2264"/>
      <c r="T587" s="2264"/>
      <c r="U587" s="2264"/>
      <c r="V587" s="2264"/>
      <c r="W587" s="2264"/>
      <c r="X587" s="2264"/>
      <c r="Y587" s="2261"/>
      <c r="Z587" s="2261"/>
      <c r="AA587" s="2261"/>
      <c r="AB587" s="2261"/>
      <c r="AC587" s="2261"/>
      <c r="AD587" s="2261"/>
      <c r="AE587" s="2261"/>
      <c r="AF587" s="2261"/>
      <c r="AG587" s="2261"/>
      <c r="AH587" s="2261"/>
    </row>
    <row r="588" spans="2:34" s="683" customFormat="1" ht="27" hidden="1" customHeight="1" x14ac:dyDescent="0.15">
      <c r="B588" s="720"/>
      <c r="C588" s="2260" t="s">
        <v>1568</v>
      </c>
      <c r="D588" s="2260"/>
      <c r="E588" s="2260"/>
      <c r="F588" s="2260"/>
      <c r="G588" s="2260"/>
      <c r="H588" s="2256" t="s">
        <v>933</v>
      </c>
      <c r="I588" s="2261"/>
      <c r="J588" s="2261"/>
      <c r="K588" s="2261"/>
      <c r="L588" s="2261"/>
      <c r="M588" s="2261"/>
      <c r="N588" s="2261"/>
      <c r="O588" s="2262"/>
      <c r="P588" s="2264"/>
      <c r="Q588" s="2264"/>
      <c r="R588" s="2264"/>
      <c r="S588" s="2264"/>
      <c r="T588" s="2264"/>
      <c r="U588" s="2264"/>
      <c r="V588" s="2264"/>
      <c r="W588" s="2264"/>
      <c r="X588" s="2264"/>
      <c r="Y588" s="2261"/>
      <c r="Z588" s="2261"/>
      <c r="AA588" s="2261"/>
      <c r="AB588" s="2261"/>
      <c r="AC588" s="2261"/>
      <c r="AD588" s="2261"/>
      <c r="AE588" s="2261"/>
      <c r="AF588" s="2261"/>
      <c r="AG588" s="2261"/>
      <c r="AH588" s="2261"/>
    </row>
    <row r="589" spans="2:34" s="683" customFormat="1" ht="27" hidden="1" customHeight="1" x14ac:dyDescent="0.15">
      <c r="B589" s="720"/>
      <c r="C589" s="2260" t="s">
        <v>1569</v>
      </c>
      <c r="D589" s="2260"/>
      <c r="E589" s="2260"/>
      <c r="F589" s="2260"/>
      <c r="G589" s="2260"/>
      <c r="H589" s="2256" t="s">
        <v>932</v>
      </c>
      <c r="I589" s="2261"/>
      <c r="J589" s="2261"/>
      <c r="K589" s="2261"/>
      <c r="L589" s="2261"/>
      <c r="M589" s="2261"/>
      <c r="N589" s="2261"/>
      <c r="O589" s="2262"/>
      <c r="P589" s="2264"/>
      <c r="Q589" s="2264"/>
      <c r="R589" s="2264"/>
      <c r="S589" s="2264"/>
      <c r="T589" s="2264"/>
      <c r="U589" s="2264"/>
      <c r="V589" s="2264"/>
      <c r="W589" s="2264"/>
      <c r="X589" s="2264"/>
      <c r="Y589" s="2261"/>
      <c r="Z589" s="2261"/>
      <c r="AA589" s="2261"/>
      <c r="AB589" s="2261"/>
      <c r="AC589" s="2261"/>
      <c r="AD589" s="2261"/>
      <c r="AE589" s="2261"/>
      <c r="AF589" s="2261"/>
      <c r="AG589" s="2261"/>
      <c r="AH589" s="2261"/>
    </row>
    <row r="590" spans="2:34" s="683" customFormat="1" ht="27" hidden="1" customHeight="1" x14ac:dyDescent="0.15">
      <c r="B590" s="720"/>
      <c r="C590" s="2260" t="s">
        <v>1570</v>
      </c>
      <c r="D590" s="2260"/>
      <c r="E590" s="2260"/>
      <c r="F590" s="2260"/>
      <c r="G590" s="2260"/>
      <c r="H590" s="2256" t="s">
        <v>931</v>
      </c>
      <c r="I590" s="2261"/>
      <c r="J590" s="2261"/>
      <c r="K590" s="2261"/>
      <c r="L590" s="2261"/>
      <c r="M590" s="2261"/>
      <c r="N590" s="2261"/>
      <c r="O590" s="2262"/>
      <c r="P590" s="2264"/>
      <c r="Q590" s="2264"/>
      <c r="R590" s="2264"/>
      <c r="S590" s="2264"/>
      <c r="T590" s="2264"/>
      <c r="U590" s="2264"/>
      <c r="V590" s="2264"/>
      <c r="W590" s="2264"/>
      <c r="X590" s="2264"/>
      <c r="Y590" s="2261"/>
      <c r="Z590" s="2261"/>
      <c r="AA590" s="2261"/>
      <c r="AB590" s="2261"/>
      <c r="AC590" s="2261"/>
      <c r="AD590" s="2261"/>
      <c r="AE590" s="2261"/>
      <c r="AF590" s="2261"/>
      <c r="AG590" s="2261"/>
      <c r="AH590" s="2261"/>
    </row>
    <row r="591" spans="2:34" s="683" customFormat="1" ht="27" hidden="1" customHeight="1" x14ac:dyDescent="0.15">
      <c r="B591" s="720"/>
      <c r="C591" s="2260" t="s">
        <v>1571</v>
      </c>
      <c r="D591" s="2260"/>
      <c r="E591" s="2260"/>
      <c r="F591" s="2260"/>
      <c r="G591" s="2260"/>
      <c r="H591" s="2256" t="s">
        <v>930</v>
      </c>
      <c r="I591" s="2261"/>
      <c r="J591" s="2261"/>
      <c r="K591" s="2261"/>
      <c r="L591" s="2261"/>
      <c r="M591" s="2261"/>
      <c r="N591" s="2261"/>
      <c r="O591" s="2262"/>
      <c r="P591" s="2264"/>
      <c r="Q591" s="2264"/>
      <c r="R591" s="2264"/>
      <c r="S591" s="2264"/>
      <c r="T591" s="2264"/>
      <c r="U591" s="2264"/>
      <c r="V591" s="2264"/>
      <c r="W591" s="2264"/>
      <c r="X591" s="2264"/>
      <c r="Y591" s="2261"/>
      <c r="Z591" s="2261"/>
      <c r="AA591" s="2261"/>
      <c r="AB591" s="2261"/>
      <c r="AC591" s="2261"/>
      <c r="AD591" s="2261"/>
      <c r="AE591" s="2261"/>
      <c r="AF591" s="2261"/>
      <c r="AG591" s="2261"/>
      <c r="AH591" s="2261"/>
    </row>
    <row r="592" spans="2:34" s="683" customFormat="1" ht="27" hidden="1" customHeight="1" x14ac:dyDescent="0.15">
      <c r="B592" s="720"/>
      <c r="C592" s="2260" t="s">
        <v>1572</v>
      </c>
      <c r="D592" s="2260"/>
      <c r="E592" s="2260"/>
      <c r="F592" s="2260"/>
      <c r="G592" s="2260"/>
      <c r="H592" s="2256" t="s">
        <v>929</v>
      </c>
      <c r="I592" s="2261"/>
      <c r="J592" s="2261"/>
      <c r="K592" s="2261"/>
      <c r="L592" s="2261"/>
      <c r="M592" s="2261"/>
      <c r="N592" s="2261"/>
      <c r="O592" s="2262"/>
      <c r="P592" s="2264"/>
      <c r="Q592" s="2264"/>
      <c r="R592" s="2264"/>
      <c r="S592" s="2264"/>
      <c r="T592" s="2264"/>
      <c r="U592" s="2264"/>
      <c r="V592" s="2264"/>
      <c r="W592" s="2264"/>
      <c r="X592" s="2264"/>
      <c r="Y592" s="2261"/>
      <c r="Z592" s="2261"/>
      <c r="AA592" s="2261"/>
      <c r="AB592" s="2261"/>
      <c r="AC592" s="2261"/>
      <c r="AD592" s="2261"/>
      <c r="AE592" s="2261"/>
      <c r="AF592" s="2261"/>
      <c r="AG592" s="2261"/>
      <c r="AH592" s="2261"/>
    </row>
    <row r="593" spans="2:34" s="683" customFormat="1" ht="27" hidden="1" customHeight="1" x14ac:dyDescent="0.15">
      <c r="B593" s="720"/>
      <c r="C593" s="2260" t="s">
        <v>1573</v>
      </c>
      <c r="D593" s="2260"/>
      <c r="E593" s="2260"/>
      <c r="F593" s="2260"/>
      <c r="G593" s="2260"/>
      <c r="H593" s="2256" t="s">
        <v>928</v>
      </c>
      <c r="I593" s="2261"/>
      <c r="J593" s="2261"/>
      <c r="K593" s="2261"/>
      <c r="L593" s="2261"/>
      <c r="M593" s="2261"/>
      <c r="N593" s="2261"/>
      <c r="O593" s="2262"/>
      <c r="P593" s="2264"/>
      <c r="Q593" s="2264"/>
      <c r="R593" s="2264"/>
      <c r="S593" s="2264"/>
      <c r="T593" s="2264"/>
      <c r="U593" s="2264"/>
      <c r="V593" s="2264"/>
      <c r="W593" s="2264"/>
      <c r="X593" s="2264"/>
      <c r="Y593" s="2261"/>
      <c r="Z593" s="2261"/>
      <c r="AA593" s="2261"/>
      <c r="AB593" s="2261"/>
      <c r="AC593" s="2261"/>
      <c r="AD593" s="2261"/>
      <c r="AE593" s="2261"/>
      <c r="AF593" s="2261"/>
      <c r="AG593" s="2261"/>
      <c r="AH593" s="2261"/>
    </row>
    <row r="594" spans="2:34" s="683" customFormat="1" ht="27" hidden="1" customHeight="1" x14ac:dyDescent="0.15">
      <c r="B594" s="720"/>
      <c r="C594" s="2260" t="s">
        <v>1574</v>
      </c>
      <c r="D594" s="2260"/>
      <c r="E594" s="2260"/>
      <c r="F594" s="2260"/>
      <c r="G594" s="2260"/>
      <c r="H594" s="2256" t="s">
        <v>927</v>
      </c>
      <c r="I594" s="2261"/>
      <c r="J594" s="2261"/>
      <c r="K594" s="2261"/>
      <c r="L594" s="2261"/>
      <c r="M594" s="2261"/>
      <c r="N594" s="2261"/>
      <c r="O594" s="2262"/>
      <c r="P594" s="2264"/>
      <c r="Q594" s="2264"/>
      <c r="R594" s="2264"/>
      <c r="S594" s="2264"/>
      <c r="T594" s="2264"/>
      <c r="U594" s="2264"/>
      <c r="V594" s="2264"/>
      <c r="W594" s="2264"/>
      <c r="X594" s="2264"/>
      <c r="Y594" s="2261"/>
      <c r="Z594" s="2261"/>
      <c r="AA594" s="2261"/>
      <c r="AB594" s="2261"/>
      <c r="AC594" s="2261"/>
      <c r="AD594" s="2261"/>
      <c r="AE594" s="2261"/>
      <c r="AF594" s="2261"/>
      <c r="AG594" s="2261"/>
      <c r="AH594" s="2261"/>
    </row>
    <row r="595" spans="2:34" s="683" customFormat="1" ht="27" hidden="1" customHeight="1" x14ac:dyDescent="0.15">
      <c r="B595" s="720"/>
      <c r="C595" s="2260" t="s">
        <v>1575</v>
      </c>
      <c r="D595" s="2260"/>
      <c r="E595" s="2260"/>
      <c r="F595" s="2260"/>
      <c r="G595" s="2260"/>
      <c r="H595" s="2256" t="s">
        <v>926</v>
      </c>
      <c r="I595" s="2261"/>
      <c r="J595" s="2261"/>
      <c r="K595" s="2261"/>
      <c r="L595" s="2261"/>
      <c r="M595" s="2261"/>
      <c r="N595" s="2261"/>
      <c r="O595" s="2262"/>
      <c r="P595" s="2264"/>
      <c r="Q595" s="2264"/>
      <c r="R595" s="2264"/>
      <c r="S595" s="2264"/>
      <c r="T595" s="2264"/>
      <c r="U595" s="2264"/>
      <c r="V595" s="2264"/>
      <c r="W595" s="2264"/>
      <c r="X595" s="2264"/>
      <c r="Y595" s="2261"/>
      <c r="Z595" s="2261"/>
      <c r="AA595" s="2261"/>
      <c r="AB595" s="2261"/>
      <c r="AC595" s="2261"/>
      <c r="AD595" s="2261"/>
      <c r="AE595" s="2261"/>
      <c r="AF595" s="2261"/>
      <c r="AG595" s="2261"/>
      <c r="AH595" s="2261"/>
    </row>
    <row r="596" spans="2:34" s="683" customFormat="1" ht="27" hidden="1" customHeight="1" x14ac:dyDescent="0.15">
      <c r="B596" s="720"/>
      <c r="C596" s="2260" t="s">
        <v>1576</v>
      </c>
      <c r="D596" s="2260"/>
      <c r="E596" s="2260"/>
      <c r="F596" s="2260"/>
      <c r="G596" s="2260"/>
      <c r="H596" s="2256" t="s">
        <v>925</v>
      </c>
      <c r="I596" s="2261"/>
      <c r="J596" s="2261"/>
      <c r="K596" s="2261"/>
      <c r="L596" s="2261"/>
      <c r="M596" s="2261"/>
      <c r="N596" s="2261"/>
      <c r="O596" s="2262"/>
      <c r="P596" s="2264"/>
      <c r="Q596" s="2264"/>
      <c r="R596" s="2264"/>
      <c r="S596" s="2264"/>
      <c r="T596" s="2264"/>
      <c r="U596" s="2264"/>
      <c r="V596" s="2264"/>
      <c r="W596" s="2264"/>
      <c r="X596" s="2264"/>
      <c r="Y596" s="2261"/>
      <c r="Z596" s="2261"/>
      <c r="AA596" s="2261"/>
      <c r="AB596" s="2261"/>
      <c r="AC596" s="2261"/>
      <c r="AD596" s="2261"/>
      <c r="AE596" s="2261"/>
      <c r="AF596" s="2261"/>
      <c r="AG596" s="2261"/>
      <c r="AH596" s="2261"/>
    </row>
    <row r="597" spans="2:34" s="683" customFormat="1" ht="27" hidden="1" customHeight="1" x14ac:dyDescent="0.15">
      <c r="B597" s="720"/>
      <c r="C597" s="2260" t="s">
        <v>1577</v>
      </c>
      <c r="D597" s="2260"/>
      <c r="E597" s="2260"/>
      <c r="F597" s="2260"/>
      <c r="G597" s="2260"/>
      <c r="H597" s="2256" t="s">
        <v>924</v>
      </c>
      <c r="I597" s="2261"/>
      <c r="J597" s="2261"/>
      <c r="K597" s="2261"/>
      <c r="L597" s="2261"/>
      <c r="M597" s="2261"/>
      <c r="N597" s="2261"/>
      <c r="O597" s="2262"/>
      <c r="P597" s="2264"/>
      <c r="Q597" s="2264"/>
      <c r="R597" s="2264"/>
      <c r="S597" s="2264"/>
      <c r="T597" s="2264"/>
      <c r="U597" s="2264"/>
      <c r="V597" s="2264"/>
      <c r="W597" s="2264"/>
      <c r="X597" s="2264"/>
      <c r="Y597" s="2261"/>
      <c r="Z597" s="2261"/>
      <c r="AA597" s="2261"/>
      <c r="AB597" s="2261"/>
      <c r="AC597" s="2261"/>
      <c r="AD597" s="2261"/>
      <c r="AE597" s="2261"/>
      <c r="AF597" s="2261"/>
      <c r="AG597" s="2261"/>
      <c r="AH597" s="2261"/>
    </row>
    <row r="598" spans="2:34" s="683" customFormat="1" ht="27" hidden="1" customHeight="1" x14ac:dyDescent="0.15">
      <c r="B598" s="720"/>
      <c r="C598" s="2260" t="s">
        <v>1578</v>
      </c>
      <c r="D598" s="2260"/>
      <c r="E598" s="2260"/>
      <c r="F598" s="2260"/>
      <c r="G598" s="2260"/>
      <c r="H598" s="2256" t="s">
        <v>923</v>
      </c>
      <c r="I598" s="2261"/>
      <c r="J598" s="2261"/>
      <c r="K598" s="2261"/>
      <c r="L598" s="2261"/>
      <c r="M598" s="2261"/>
      <c r="N598" s="2261"/>
      <c r="O598" s="2262"/>
      <c r="P598" s="2264"/>
      <c r="Q598" s="2264"/>
      <c r="R598" s="2264"/>
      <c r="S598" s="2264"/>
      <c r="T598" s="2264"/>
      <c r="U598" s="2264"/>
      <c r="V598" s="2264"/>
      <c r="W598" s="2264"/>
      <c r="X598" s="2264"/>
      <c r="Y598" s="2261"/>
      <c r="Z598" s="2261"/>
      <c r="AA598" s="2261"/>
      <c r="AB598" s="2261"/>
      <c r="AC598" s="2261"/>
      <c r="AD598" s="2261"/>
      <c r="AE598" s="2261"/>
      <c r="AF598" s="2261"/>
      <c r="AG598" s="2261"/>
      <c r="AH598" s="2261"/>
    </row>
    <row r="599" spans="2:34" s="683" customFormat="1" ht="27" hidden="1" customHeight="1" x14ac:dyDescent="0.15">
      <c r="B599" s="720"/>
      <c r="C599" s="2260" t="s">
        <v>1579</v>
      </c>
      <c r="D599" s="2260"/>
      <c r="E599" s="2260"/>
      <c r="F599" s="2260"/>
      <c r="G599" s="2260"/>
      <c r="H599" s="2256" t="s">
        <v>922</v>
      </c>
      <c r="I599" s="2261"/>
      <c r="J599" s="2261"/>
      <c r="K599" s="2261"/>
      <c r="L599" s="2261"/>
      <c r="M599" s="2261"/>
      <c r="N599" s="2261"/>
      <c r="O599" s="2262"/>
      <c r="P599" s="2264"/>
      <c r="Q599" s="2264"/>
      <c r="R599" s="2264"/>
      <c r="S599" s="2264"/>
      <c r="T599" s="2264"/>
      <c r="U599" s="2264"/>
      <c r="V599" s="2264"/>
      <c r="W599" s="2264"/>
      <c r="X599" s="2264"/>
      <c r="Y599" s="2261"/>
      <c r="Z599" s="2261"/>
      <c r="AA599" s="2261"/>
      <c r="AB599" s="2261"/>
      <c r="AC599" s="2261"/>
      <c r="AD599" s="2261"/>
      <c r="AE599" s="2261"/>
      <c r="AF599" s="2261"/>
      <c r="AG599" s="2261"/>
      <c r="AH599" s="2261"/>
    </row>
    <row r="600" spans="2:34" s="683" customFormat="1" ht="27" hidden="1" customHeight="1" x14ac:dyDescent="0.15">
      <c r="B600" s="720"/>
      <c r="C600" s="2260" t="s">
        <v>1580</v>
      </c>
      <c r="D600" s="2260"/>
      <c r="E600" s="2260"/>
      <c r="F600" s="2260"/>
      <c r="G600" s="2260"/>
      <c r="H600" s="2256" t="s">
        <v>921</v>
      </c>
      <c r="I600" s="2261"/>
      <c r="J600" s="2261"/>
      <c r="K600" s="2261"/>
      <c r="L600" s="2261"/>
      <c r="M600" s="2261"/>
      <c r="N600" s="2261"/>
      <c r="O600" s="2262"/>
      <c r="P600" s="2264"/>
      <c r="Q600" s="2264"/>
      <c r="R600" s="2264"/>
      <c r="S600" s="2264"/>
      <c r="T600" s="2264"/>
      <c r="U600" s="2264"/>
      <c r="V600" s="2264"/>
      <c r="W600" s="2264"/>
      <c r="X600" s="2264"/>
      <c r="Y600" s="2261"/>
      <c r="Z600" s="2261"/>
      <c r="AA600" s="2261"/>
      <c r="AB600" s="2261"/>
      <c r="AC600" s="2261"/>
      <c r="AD600" s="2261"/>
      <c r="AE600" s="2261"/>
      <c r="AF600" s="2261"/>
      <c r="AG600" s="2261"/>
      <c r="AH600" s="2261"/>
    </row>
    <row r="601" spans="2:34" s="683" customFormat="1" ht="27" hidden="1" customHeight="1" x14ac:dyDescent="0.15">
      <c r="B601" s="720"/>
      <c r="C601" s="2260" t="s">
        <v>1581</v>
      </c>
      <c r="D601" s="2260"/>
      <c r="E601" s="2260"/>
      <c r="F601" s="2260"/>
      <c r="G601" s="2260"/>
      <c r="H601" s="2256" t="s">
        <v>920</v>
      </c>
      <c r="I601" s="2261"/>
      <c r="J601" s="2261"/>
      <c r="K601" s="2261"/>
      <c r="L601" s="2261"/>
      <c r="M601" s="2261"/>
      <c r="N601" s="2261"/>
      <c r="O601" s="2262"/>
      <c r="P601" s="2264"/>
      <c r="Q601" s="2264"/>
      <c r="R601" s="2264"/>
      <c r="S601" s="2264"/>
      <c r="T601" s="2264"/>
      <c r="U601" s="2264"/>
      <c r="V601" s="2264"/>
      <c r="W601" s="2264"/>
      <c r="X601" s="2264"/>
      <c r="Y601" s="2261"/>
      <c r="Z601" s="2261"/>
      <c r="AA601" s="2261"/>
      <c r="AB601" s="2261"/>
      <c r="AC601" s="2261"/>
      <c r="AD601" s="2261"/>
      <c r="AE601" s="2261"/>
      <c r="AF601" s="2261"/>
      <c r="AG601" s="2261"/>
      <c r="AH601" s="2261"/>
    </row>
    <row r="602" spans="2:34" s="683" customFormat="1" ht="27" hidden="1" customHeight="1" x14ac:dyDescent="0.15">
      <c r="B602" s="720"/>
      <c r="C602" s="2260" t="s">
        <v>1579</v>
      </c>
      <c r="D602" s="2260"/>
      <c r="E602" s="2260"/>
      <c r="F602" s="2260"/>
      <c r="G602" s="2260"/>
      <c r="H602" s="2256" t="s">
        <v>919</v>
      </c>
      <c r="I602" s="2261"/>
      <c r="J602" s="2261"/>
      <c r="K602" s="2261"/>
      <c r="L602" s="2261"/>
      <c r="M602" s="2261"/>
      <c r="N602" s="2261"/>
      <c r="O602" s="2262"/>
      <c r="P602" s="2264"/>
      <c r="Q602" s="2264"/>
      <c r="R602" s="2264"/>
      <c r="S602" s="2264"/>
      <c r="T602" s="2264"/>
      <c r="U602" s="2264"/>
      <c r="V602" s="2264"/>
      <c r="W602" s="2264"/>
      <c r="X602" s="2264"/>
      <c r="Y602" s="2261"/>
      <c r="Z602" s="2261"/>
      <c r="AA602" s="2261"/>
      <c r="AB602" s="2261"/>
      <c r="AC602" s="2261"/>
      <c r="AD602" s="2261"/>
      <c r="AE602" s="2261"/>
      <c r="AF602" s="2261"/>
      <c r="AG602" s="2261"/>
      <c r="AH602" s="2261"/>
    </row>
    <row r="603" spans="2:34" s="683" customFormat="1" ht="27" hidden="1" customHeight="1" x14ac:dyDescent="0.15">
      <c r="B603" s="720"/>
      <c r="C603" s="2260" t="s">
        <v>1580</v>
      </c>
      <c r="D603" s="2260"/>
      <c r="E603" s="2260"/>
      <c r="F603" s="2260"/>
      <c r="G603" s="2260"/>
      <c r="H603" s="2256" t="s">
        <v>918</v>
      </c>
      <c r="I603" s="2261"/>
      <c r="J603" s="2261"/>
      <c r="K603" s="2261"/>
      <c r="L603" s="2261"/>
      <c r="M603" s="2261"/>
      <c r="N603" s="2261"/>
      <c r="O603" s="2262"/>
      <c r="P603" s="2264"/>
      <c r="Q603" s="2264"/>
      <c r="R603" s="2264"/>
      <c r="S603" s="2264"/>
      <c r="T603" s="2264"/>
      <c r="U603" s="2264"/>
      <c r="V603" s="2264"/>
      <c r="W603" s="2264"/>
      <c r="X603" s="2264"/>
      <c r="Y603" s="2261"/>
      <c r="Z603" s="2261"/>
      <c r="AA603" s="2261"/>
      <c r="AB603" s="2261"/>
      <c r="AC603" s="2261"/>
      <c r="AD603" s="2261"/>
      <c r="AE603" s="2261"/>
      <c r="AF603" s="2261"/>
      <c r="AG603" s="2261"/>
      <c r="AH603" s="2261"/>
    </row>
    <row r="604" spans="2:34" s="683" customFormat="1" ht="27" hidden="1" customHeight="1" x14ac:dyDescent="0.15">
      <c r="B604" s="720"/>
      <c r="C604" s="2260" t="s">
        <v>1582</v>
      </c>
      <c r="D604" s="2260"/>
      <c r="E604" s="2260"/>
      <c r="F604" s="2260"/>
      <c r="G604" s="2260"/>
      <c r="H604" s="2256" t="s">
        <v>917</v>
      </c>
      <c r="I604" s="2261"/>
      <c r="J604" s="2261"/>
      <c r="K604" s="2261"/>
      <c r="L604" s="2261"/>
      <c r="M604" s="2261"/>
      <c r="N604" s="2261"/>
      <c r="O604" s="2262"/>
      <c r="P604" s="2264"/>
      <c r="Q604" s="2264"/>
      <c r="R604" s="2264"/>
      <c r="S604" s="2264"/>
      <c r="T604" s="2264"/>
      <c r="U604" s="2264"/>
      <c r="V604" s="2264"/>
      <c r="W604" s="2264"/>
      <c r="X604" s="2264"/>
      <c r="Y604" s="2261"/>
      <c r="Z604" s="2261"/>
      <c r="AA604" s="2261"/>
      <c r="AB604" s="2261"/>
      <c r="AC604" s="2261"/>
      <c r="AD604" s="2261"/>
      <c r="AE604" s="2261"/>
      <c r="AF604" s="2261"/>
      <c r="AG604" s="2261"/>
      <c r="AH604" s="2261"/>
    </row>
    <row r="605" spans="2:34" s="683" customFormat="1" ht="27" hidden="1" customHeight="1" x14ac:dyDescent="0.15">
      <c r="B605" s="720"/>
      <c r="C605" s="2260" t="s">
        <v>1583</v>
      </c>
      <c r="D605" s="2260"/>
      <c r="E605" s="2260"/>
      <c r="F605" s="2260"/>
      <c r="G605" s="2260"/>
      <c r="H605" s="2256" t="s">
        <v>916</v>
      </c>
      <c r="I605" s="2261"/>
      <c r="J605" s="2261"/>
      <c r="K605" s="2261"/>
      <c r="L605" s="2261"/>
      <c r="M605" s="2261"/>
      <c r="N605" s="2261"/>
      <c r="O605" s="2262"/>
      <c r="P605" s="2264"/>
      <c r="Q605" s="2264"/>
      <c r="R605" s="2264"/>
      <c r="S605" s="2264"/>
      <c r="T605" s="2264"/>
      <c r="U605" s="2264"/>
      <c r="V605" s="2264"/>
      <c r="W605" s="2264"/>
      <c r="X605" s="2264"/>
      <c r="Y605" s="2261"/>
      <c r="Z605" s="2261"/>
      <c r="AA605" s="2261"/>
      <c r="AB605" s="2261"/>
      <c r="AC605" s="2261"/>
      <c r="AD605" s="2261"/>
      <c r="AE605" s="2261"/>
      <c r="AF605" s="2261"/>
      <c r="AG605" s="2261"/>
      <c r="AH605" s="2261"/>
    </row>
    <row r="606" spans="2:34" s="683" customFormat="1" ht="27" hidden="1" customHeight="1" x14ac:dyDescent="0.15">
      <c r="B606" s="720"/>
      <c r="C606" s="2260" t="s">
        <v>1585</v>
      </c>
      <c r="D606" s="2260"/>
      <c r="E606" s="2260"/>
      <c r="F606" s="2260"/>
      <c r="G606" s="2260"/>
      <c r="H606" s="2256" t="s">
        <v>915</v>
      </c>
      <c r="I606" s="2261"/>
      <c r="J606" s="2261"/>
      <c r="K606" s="2261"/>
      <c r="L606" s="2261"/>
      <c r="M606" s="2261"/>
      <c r="N606" s="2261"/>
      <c r="O606" s="2262"/>
      <c r="P606" s="2264"/>
      <c r="Q606" s="2264"/>
      <c r="R606" s="2264"/>
      <c r="S606" s="2264"/>
      <c r="T606" s="2264"/>
      <c r="U606" s="2264"/>
      <c r="V606" s="2264"/>
      <c r="W606" s="2264"/>
      <c r="X606" s="2264"/>
      <c r="Y606" s="2261"/>
      <c r="Z606" s="2261"/>
      <c r="AA606" s="2261"/>
      <c r="AB606" s="2261"/>
      <c r="AC606" s="2261"/>
      <c r="AD606" s="2261"/>
      <c r="AE606" s="2261"/>
      <c r="AF606" s="2261"/>
      <c r="AG606" s="2261"/>
      <c r="AH606" s="2261"/>
    </row>
    <row r="607" spans="2:34" s="683" customFormat="1" ht="27" hidden="1" customHeight="1" x14ac:dyDescent="0.15">
      <c r="B607" s="720"/>
      <c r="C607" s="2260" t="s">
        <v>1586</v>
      </c>
      <c r="D607" s="2260"/>
      <c r="E607" s="2260"/>
      <c r="F607" s="2260"/>
      <c r="G607" s="2260"/>
      <c r="H607" s="2256" t="s">
        <v>914</v>
      </c>
      <c r="I607" s="2261"/>
      <c r="J607" s="2261"/>
      <c r="K607" s="2261"/>
      <c r="L607" s="2261"/>
      <c r="M607" s="2261"/>
      <c r="N607" s="2261"/>
      <c r="O607" s="2262"/>
      <c r="P607" s="2264"/>
      <c r="Q607" s="2264"/>
      <c r="R607" s="2264"/>
      <c r="S607" s="2264"/>
      <c r="T607" s="2264"/>
      <c r="U607" s="2264"/>
      <c r="V607" s="2264"/>
      <c r="W607" s="2264"/>
      <c r="X607" s="2264"/>
      <c r="Y607" s="2261"/>
      <c r="Z607" s="2261"/>
      <c r="AA607" s="2261"/>
      <c r="AB607" s="2261"/>
      <c r="AC607" s="2261"/>
      <c r="AD607" s="2261"/>
      <c r="AE607" s="2261"/>
      <c r="AF607" s="2261"/>
      <c r="AG607" s="2261"/>
      <c r="AH607" s="2261"/>
    </row>
    <row r="608" spans="2:34" s="683" customFormat="1" ht="27" hidden="1" customHeight="1" x14ac:dyDescent="0.15">
      <c r="B608" s="720"/>
      <c r="C608" s="2263" t="s">
        <v>1587</v>
      </c>
      <c r="D608" s="2255"/>
      <c r="E608" s="2255"/>
      <c r="F608" s="2255"/>
      <c r="G608" s="2260"/>
      <c r="H608" s="2256" t="s">
        <v>913</v>
      </c>
      <c r="I608" s="2261"/>
      <c r="J608" s="2261"/>
      <c r="K608" s="2261"/>
      <c r="L608" s="2261"/>
      <c r="M608" s="2261"/>
      <c r="N608" s="2261"/>
      <c r="O608" s="2262"/>
      <c r="P608" s="2264"/>
      <c r="Q608" s="2264"/>
      <c r="R608" s="2264"/>
      <c r="S608" s="2264"/>
      <c r="T608" s="2264"/>
      <c r="U608" s="2264"/>
      <c r="V608" s="2264"/>
      <c r="W608" s="2264"/>
      <c r="X608" s="2264"/>
      <c r="Y608" s="2261"/>
      <c r="Z608" s="2261"/>
      <c r="AA608" s="2261"/>
      <c r="AB608" s="2261"/>
      <c r="AC608" s="2261"/>
      <c r="AD608" s="2261"/>
      <c r="AE608" s="2261"/>
      <c r="AF608" s="2261"/>
      <c r="AG608" s="2261"/>
      <c r="AH608" s="2261"/>
    </row>
    <row r="609" spans="2:47" s="683" customFormat="1" ht="27" hidden="1" customHeight="1" x14ac:dyDescent="0.15">
      <c r="B609" s="720"/>
      <c r="C609" s="2263" t="s">
        <v>1588</v>
      </c>
      <c r="D609" s="2255"/>
      <c r="E609" s="2255"/>
      <c r="F609" s="2255"/>
      <c r="G609" s="2260"/>
      <c r="H609" s="2256" t="s">
        <v>912</v>
      </c>
      <c r="I609" s="2261"/>
      <c r="J609" s="2261"/>
      <c r="K609" s="2261"/>
      <c r="L609" s="2261"/>
      <c r="M609" s="2261"/>
      <c r="N609" s="2261"/>
      <c r="O609" s="2262"/>
      <c r="P609" s="2264"/>
      <c r="Q609" s="2264"/>
      <c r="R609" s="2264"/>
      <c r="S609" s="2264"/>
      <c r="T609" s="2264"/>
      <c r="U609" s="2264"/>
      <c r="V609" s="2264"/>
      <c r="W609" s="2264"/>
      <c r="X609" s="2264"/>
      <c r="Y609" s="2261"/>
      <c r="Z609" s="2261"/>
      <c r="AA609" s="2261"/>
      <c r="AB609" s="2261"/>
      <c r="AC609" s="2261"/>
      <c r="AD609" s="2261"/>
      <c r="AE609" s="2261"/>
      <c r="AF609" s="2261"/>
      <c r="AG609" s="2261"/>
      <c r="AH609" s="2261"/>
    </row>
    <row r="610" spans="2:47" s="683" customFormat="1" ht="27" hidden="1" customHeight="1" x14ac:dyDescent="0.15">
      <c r="B610" s="720"/>
      <c r="C610" s="2260"/>
      <c r="D610" s="2260"/>
      <c r="E610" s="2260"/>
      <c r="F610" s="2260"/>
      <c r="G610" s="2260"/>
      <c r="H610" s="2256" t="s">
        <v>911</v>
      </c>
      <c r="I610" s="2261"/>
      <c r="J610" s="2261"/>
      <c r="K610" s="2261"/>
      <c r="L610" s="2261"/>
      <c r="M610" s="2261"/>
      <c r="N610" s="2261"/>
      <c r="O610" s="2262"/>
      <c r="P610" s="2264"/>
      <c r="Q610" s="2264"/>
      <c r="R610" s="2264"/>
      <c r="S610" s="2264"/>
      <c r="T610" s="2264"/>
      <c r="U610" s="2264"/>
      <c r="V610" s="2264"/>
      <c r="W610" s="2264"/>
      <c r="X610" s="2264"/>
      <c r="Y610" s="2261"/>
      <c r="Z610" s="2261"/>
      <c r="AA610" s="2261"/>
      <c r="AB610" s="2261"/>
      <c r="AC610" s="2261"/>
      <c r="AD610" s="2261"/>
      <c r="AE610" s="2261"/>
      <c r="AF610" s="2261"/>
      <c r="AG610" s="2261"/>
      <c r="AH610" s="2261"/>
    </row>
    <row r="611" spans="2:47" s="683" customFormat="1" ht="27" hidden="1" customHeight="1" x14ac:dyDescent="0.15">
      <c r="B611" s="720"/>
      <c r="C611" s="2260"/>
      <c r="D611" s="2260"/>
      <c r="E611" s="2260"/>
      <c r="F611" s="2260"/>
      <c r="G611" s="2260"/>
      <c r="H611" s="2256" t="s">
        <v>910</v>
      </c>
      <c r="I611" s="2261"/>
      <c r="J611" s="2261"/>
      <c r="K611" s="2261"/>
      <c r="L611" s="2261"/>
      <c r="M611" s="2261"/>
      <c r="N611" s="2261"/>
      <c r="O611" s="2262"/>
      <c r="P611" s="2264"/>
      <c r="Q611" s="2264"/>
      <c r="R611" s="2264"/>
      <c r="S611" s="2264"/>
      <c r="T611" s="2264"/>
      <c r="U611" s="2264"/>
      <c r="V611" s="2264"/>
      <c r="W611" s="2264"/>
      <c r="X611" s="2264"/>
      <c r="Y611" s="2261"/>
      <c r="Z611" s="2261"/>
      <c r="AA611" s="2261"/>
      <c r="AB611" s="2261"/>
      <c r="AC611" s="2261"/>
      <c r="AD611" s="2261"/>
      <c r="AE611" s="2261"/>
      <c r="AF611" s="2261"/>
      <c r="AG611" s="2261"/>
      <c r="AH611" s="2261"/>
    </row>
    <row r="612" spans="2:47" s="683" customFormat="1" ht="27" hidden="1" customHeight="1" x14ac:dyDescent="0.15">
      <c r="B612" s="720"/>
      <c r="C612" s="2260"/>
      <c r="D612" s="2260"/>
      <c r="E612" s="2260"/>
      <c r="F612" s="2260"/>
      <c r="G612" s="2260"/>
      <c r="H612" s="2256" t="s">
        <v>909</v>
      </c>
      <c r="I612" s="2261"/>
      <c r="J612" s="2261"/>
      <c r="K612" s="2261"/>
      <c r="L612" s="2261"/>
      <c r="M612" s="2261"/>
      <c r="N612" s="2261"/>
      <c r="O612" s="2262"/>
      <c r="P612" s="2264"/>
      <c r="Q612" s="2264"/>
      <c r="R612" s="2264"/>
      <c r="S612" s="2264"/>
      <c r="T612" s="2264"/>
      <c r="U612" s="2264"/>
      <c r="V612" s="2264"/>
      <c r="W612" s="2264"/>
      <c r="X612" s="2264"/>
      <c r="Y612" s="2261"/>
      <c r="Z612" s="2261"/>
      <c r="AA612" s="2261"/>
      <c r="AB612" s="2261"/>
      <c r="AC612" s="2261"/>
      <c r="AD612" s="2261"/>
      <c r="AE612" s="2261"/>
      <c r="AF612" s="2261"/>
      <c r="AG612" s="2261"/>
      <c r="AH612" s="2261"/>
    </row>
    <row r="613" spans="2:47" s="683" customFormat="1" ht="27" hidden="1" customHeight="1" x14ac:dyDescent="0.15">
      <c r="B613" s="720"/>
      <c r="C613" s="2260"/>
      <c r="D613" s="2260"/>
      <c r="E613" s="2260"/>
      <c r="F613" s="2260"/>
      <c r="G613" s="2260"/>
      <c r="H613" s="2256" t="s">
        <v>519</v>
      </c>
      <c r="I613" s="2261"/>
      <c r="J613" s="2261"/>
      <c r="K613" s="2261"/>
      <c r="L613" s="2261"/>
      <c r="M613" s="2261"/>
      <c r="N613" s="2261"/>
      <c r="O613" s="2262"/>
      <c r="P613" s="2264"/>
      <c r="Q613" s="2264"/>
      <c r="R613" s="2264"/>
      <c r="S613" s="2264"/>
      <c r="T613" s="2264"/>
      <c r="U613" s="2264"/>
      <c r="V613" s="2264"/>
      <c r="W613" s="2264"/>
      <c r="X613" s="2264"/>
      <c r="Y613" s="2261"/>
      <c r="Z613" s="2261"/>
      <c r="AA613" s="2261"/>
      <c r="AB613" s="2261"/>
      <c r="AC613" s="2261"/>
      <c r="AD613" s="2261"/>
      <c r="AE613" s="2261"/>
      <c r="AF613" s="2261"/>
      <c r="AG613" s="2261"/>
      <c r="AH613" s="2261"/>
    </row>
    <row r="614" spans="2:47" s="683" customFormat="1" ht="27" hidden="1" customHeight="1" x14ac:dyDescent="0.15">
      <c r="B614" s="720"/>
      <c r="C614" s="2260"/>
      <c r="D614" s="2260"/>
      <c r="E614" s="2260"/>
      <c r="F614" s="2260"/>
      <c r="G614" s="2260"/>
      <c r="H614" s="2256" t="s">
        <v>520</v>
      </c>
      <c r="I614" s="2261"/>
      <c r="J614" s="2261"/>
      <c r="K614" s="2261"/>
      <c r="L614" s="2261"/>
      <c r="M614" s="2261"/>
      <c r="N614" s="2261"/>
      <c r="O614" s="2262"/>
      <c r="P614" s="2264"/>
      <c r="Q614" s="2264"/>
      <c r="R614" s="2264"/>
      <c r="S614" s="2264"/>
      <c r="T614" s="2264"/>
      <c r="U614" s="2264"/>
      <c r="V614" s="2264"/>
      <c r="W614" s="2264"/>
      <c r="X614" s="2264"/>
      <c r="Y614" s="2261"/>
      <c r="Z614" s="2261"/>
      <c r="AA614" s="2261"/>
      <c r="AB614" s="2261"/>
      <c r="AC614" s="2261"/>
      <c r="AD614" s="2261"/>
      <c r="AE614" s="2261"/>
      <c r="AF614" s="2261"/>
      <c r="AG614" s="2261"/>
      <c r="AH614" s="2261"/>
    </row>
    <row r="615" spans="2:47" ht="27" hidden="1" customHeight="1" x14ac:dyDescent="0.15">
      <c r="AU615" s="683"/>
    </row>
    <row r="616" spans="2:47" ht="30" customHeight="1" x14ac:dyDescent="0.15"/>
    <row r="617" spans="2:47" x14ac:dyDescent="0.15">
      <c r="B617" s="424" t="s">
        <v>573</v>
      </c>
      <c r="C617" s="424" t="s">
        <v>804</v>
      </c>
      <c r="O617" s="1041"/>
    </row>
    <row r="618" spans="2:47" x14ac:dyDescent="0.15">
      <c r="B618" s="427" t="s">
        <v>443</v>
      </c>
      <c r="C618" s="423" t="s">
        <v>100</v>
      </c>
      <c r="D618" s="400"/>
      <c r="E618" s="400"/>
      <c r="F618" s="400"/>
      <c r="G618" s="400"/>
      <c r="H618" s="1714" t="str">
        <f t="shared" ref="H618:H670" si="49">B$64&amp;B618</f>
        <v>PJ01</v>
      </c>
      <c r="I618" s="2237"/>
      <c r="J618" s="2237"/>
      <c r="K618" s="2237"/>
      <c r="L618" s="2237"/>
      <c r="M618" s="2237"/>
      <c r="N618" s="2237"/>
      <c r="O618" s="2238"/>
      <c r="P618" s="2238"/>
      <c r="Q618" s="2238"/>
      <c r="R618" s="2238"/>
      <c r="S618" s="2238"/>
      <c r="T618" s="1840"/>
      <c r="U618" s="1840"/>
      <c r="V618" s="1840"/>
      <c r="W618" s="1840"/>
      <c r="X618" s="1840"/>
      <c r="Y618" s="768"/>
      <c r="Z618" s="768"/>
      <c r="AA618" s="768"/>
      <c r="AB618" s="768"/>
      <c r="AC618" s="768"/>
      <c r="AD618" s="1840">
        <v>86.718068604459873</v>
      </c>
      <c r="AE618" s="1840">
        <v>90.248850426084331</v>
      </c>
      <c r="AF618" s="1840">
        <v>87.136463739201233</v>
      </c>
      <c r="AG618" s="1840">
        <v>88.129603637325431</v>
      </c>
      <c r="AH618" s="1840">
        <v>101.53995060271515</v>
      </c>
      <c r="AI618" s="1840">
        <v>122.38023224449168</v>
      </c>
      <c r="AJ618" s="1840">
        <v>126.11861516988749</v>
      </c>
      <c r="AK618" s="1840">
        <v>119.99096044218645</v>
      </c>
      <c r="AL618" s="1840">
        <v>116.06280291781461</v>
      </c>
      <c r="AM618" s="1840">
        <v>122.26437421494749</v>
      </c>
      <c r="AN618" s="1840">
        <v>108.45852585302254</v>
      </c>
      <c r="AO618" s="1840">
        <v>107.6093728159108</v>
      </c>
    </row>
    <row r="619" spans="2:47" x14ac:dyDescent="0.15">
      <c r="B619" s="427" t="s">
        <v>445</v>
      </c>
      <c r="C619" s="420" t="s">
        <v>80</v>
      </c>
      <c r="D619" s="381"/>
      <c r="E619" s="381"/>
      <c r="F619" s="381"/>
      <c r="G619" s="381"/>
      <c r="H619" s="1715" t="str">
        <f t="shared" si="49"/>
        <v>PJ02</v>
      </c>
      <c r="I619" s="2239"/>
      <c r="J619" s="2239"/>
      <c r="K619" s="2239"/>
      <c r="L619" s="2239"/>
      <c r="M619" s="2239"/>
      <c r="N619" s="2239"/>
      <c r="O619" s="2240"/>
      <c r="P619" s="2240"/>
      <c r="Q619" s="2240"/>
      <c r="R619" s="2240"/>
      <c r="S619" s="2240"/>
      <c r="T619" s="1841"/>
      <c r="U619" s="1841"/>
      <c r="V619" s="1841"/>
      <c r="W619" s="1841"/>
      <c r="X619" s="1841"/>
      <c r="Y619" s="769"/>
      <c r="Z619" s="769"/>
      <c r="AA619" s="769"/>
      <c r="AB619" s="769"/>
      <c r="AC619" s="769"/>
      <c r="AD619" s="1841">
        <v>85.334186287211935</v>
      </c>
      <c r="AE619" s="1841">
        <v>94.318533873318643</v>
      </c>
      <c r="AF619" s="1841">
        <v>88.528106725835627</v>
      </c>
      <c r="AG619" s="1841">
        <v>86.629686191132777</v>
      </c>
      <c r="AH619" s="1841">
        <v>102.16044082631295</v>
      </c>
      <c r="AI619" s="1841">
        <v>123.8449431059738</v>
      </c>
      <c r="AJ619" s="1841">
        <v>121.59944372772942</v>
      </c>
      <c r="AK619" s="1841">
        <v>120.12201805149442</v>
      </c>
      <c r="AL619" s="1841">
        <v>113.68398646467379</v>
      </c>
      <c r="AM619" s="1841">
        <v>117.00739094184289</v>
      </c>
      <c r="AN619" s="1841">
        <v>100.52789088668128</v>
      </c>
      <c r="AO619" s="1841">
        <v>97.977321610853267</v>
      </c>
    </row>
    <row r="620" spans="2:47" x14ac:dyDescent="0.15">
      <c r="B620" s="427" t="s">
        <v>446</v>
      </c>
      <c r="C620" s="420" t="s">
        <v>81</v>
      </c>
      <c r="D620" s="381"/>
      <c r="E620" s="381"/>
      <c r="F620" s="381"/>
      <c r="G620" s="381"/>
      <c r="H620" s="1715" t="str">
        <f t="shared" si="49"/>
        <v>PJ03</v>
      </c>
      <c r="I620" s="2239"/>
      <c r="J620" s="2239"/>
      <c r="K620" s="2239"/>
      <c r="L620" s="2239"/>
      <c r="M620" s="2239"/>
      <c r="N620" s="2239"/>
      <c r="O620" s="2240"/>
      <c r="P620" s="2240"/>
      <c r="Q620" s="2240"/>
      <c r="R620" s="2240"/>
      <c r="S620" s="2240"/>
      <c r="T620" s="1841"/>
      <c r="U620" s="1841"/>
      <c r="V620" s="1841"/>
      <c r="W620" s="1841"/>
      <c r="X620" s="1841"/>
      <c r="Y620" s="769"/>
      <c r="Z620" s="769"/>
      <c r="AA620" s="769"/>
      <c r="AB620" s="769"/>
      <c r="AC620" s="769"/>
      <c r="AD620" s="1841">
        <v>95.058638742683613</v>
      </c>
      <c r="AE620" s="1841">
        <v>93.523629507392883</v>
      </c>
      <c r="AF620" s="1841">
        <v>110.0173324709401</v>
      </c>
      <c r="AG620" s="1841">
        <v>100.8077309100875</v>
      </c>
      <c r="AH620" s="1841">
        <v>97.906516081454441</v>
      </c>
      <c r="AI620" s="1841">
        <v>107.78139729763913</v>
      </c>
      <c r="AJ620" s="1841">
        <v>113.3165423449643</v>
      </c>
      <c r="AK620" s="1841">
        <v>116.50397802515184</v>
      </c>
      <c r="AL620" s="1841">
        <v>111.73384488475668</v>
      </c>
      <c r="AM620" s="1841">
        <v>113.72416271561599</v>
      </c>
      <c r="AN620" s="1841">
        <v>139.92228990777789</v>
      </c>
      <c r="AO620" s="1841">
        <v>119.975075221252</v>
      </c>
    </row>
    <row r="621" spans="2:47" x14ac:dyDescent="0.15">
      <c r="B621" s="427" t="s">
        <v>447</v>
      </c>
      <c r="C621" s="420" t="s">
        <v>82</v>
      </c>
      <c r="D621" s="381"/>
      <c r="E621" s="381"/>
      <c r="F621" s="381"/>
      <c r="G621" s="381"/>
      <c r="H621" s="1715" t="str">
        <f t="shared" si="49"/>
        <v>PJ04</v>
      </c>
      <c r="I621" s="2239"/>
      <c r="J621" s="2239"/>
      <c r="K621" s="2239"/>
      <c r="L621" s="2239"/>
      <c r="M621" s="2239"/>
      <c r="N621" s="2239"/>
      <c r="O621" s="2240"/>
      <c r="P621" s="2240"/>
      <c r="Q621" s="2240"/>
      <c r="R621" s="2240"/>
      <c r="S621" s="2240"/>
      <c r="T621" s="1841"/>
      <c r="U621" s="1841"/>
      <c r="V621" s="1841"/>
      <c r="W621" s="1841"/>
      <c r="X621" s="1841"/>
      <c r="Y621" s="769"/>
      <c r="Z621" s="769"/>
      <c r="AA621" s="769"/>
      <c r="AB621" s="769"/>
      <c r="AC621" s="769"/>
      <c r="AD621" s="1841">
        <v>85.166446948485017</v>
      </c>
      <c r="AE621" s="1841">
        <v>75.768007832797934</v>
      </c>
      <c r="AF621" s="1841">
        <v>77.166037528018649</v>
      </c>
      <c r="AG621" s="1841">
        <v>89.360264680391097</v>
      </c>
      <c r="AH621" s="1841">
        <v>100.65753005014753</v>
      </c>
      <c r="AI621" s="1841">
        <v>121.95937687424754</v>
      </c>
      <c r="AJ621" s="1841">
        <v>147.12770779330177</v>
      </c>
      <c r="AK621" s="1841">
        <v>123.89390167716606</v>
      </c>
      <c r="AL621" s="1841">
        <v>129.21388248088616</v>
      </c>
      <c r="AM621" s="1841">
        <v>149.42158792827317</v>
      </c>
      <c r="AN621" s="1841">
        <v>132.27231098672738</v>
      </c>
      <c r="AO621" s="1841">
        <v>150.21196891049468</v>
      </c>
    </row>
    <row r="622" spans="2:47" x14ac:dyDescent="0.15">
      <c r="B622" s="427" t="s">
        <v>448</v>
      </c>
      <c r="C622" s="420" t="s">
        <v>101</v>
      </c>
      <c r="D622" s="381"/>
      <c r="E622" s="381"/>
      <c r="F622" s="381"/>
      <c r="G622" s="381"/>
      <c r="H622" s="1715" t="str">
        <f t="shared" si="49"/>
        <v>PJ05</v>
      </c>
      <c r="I622" s="2239"/>
      <c r="J622" s="2239"/>
      <c r="K622" s="2239"/>
      <c r="L622" s="2239"/>
      <c r="M622" s="2239"/>
      <c r="N622" s="2239"/>
      <c r="O622" s="2240"/>
      <c r="P622" s="2240"/>
      <c r="Q622" s="2240"/>
      <c r="R622" s="2240"/>
      <c r="S622" s="2240"/>
      <c r="T622" s="1841"/>
      <c r="U622" s="1841"/>
      <c r="V622" s="1841"/>
      <c r="W622" s="1841"/>
      <c r="X622" s="1841"/>
      <c r="Y622" s="769"/>
      <c r="Z622" s="769"/>
      <c r="AA622" s="769"/>
      <c r="AB622" s="769"/>
      <c r="AC622" s="769"/>
      <c r="AD622" s="1841">
        <v>81.531332797384991</v>
      </c>
      <c r="AE622" s="1841">
        <v>83.932873326313313</v>
      </c>
      <c r="AF622" s="1841">
        <v>87.360956654760955</v>
      </c>
      <c r="AG622" s="1841">
        <v>96.866080821997485</v>
      </c>
      <c r="AH622" s="1841">
        <v>97.317345387558234</v>
      </c>
      <c r="AI622" s="1841">
        <v>94.563195135666518</v>
      </c>
      <c r="AJ622" s="1841">
        <v>96.031199170449412</v>
      </c>
      <c r="AK622" s="1841">
        <v>100.53336015540675</v>
      </c>
      <c r="AL622" s="1841">
        <v>100.57653001232742</v>
      </c>
      <c r="AM622" s="1841">
        <v>103.39269816591772</v>
      </c>
      <c r="AN622" s="1841">
        <v>118.26879434175397</v>
      </c>
      <c r="AO622" s="1841">
        <v>176.16738941442168</v>
      </c>
    </row>
    <row r="623" spans="2:47" x14ac:dyDescent="0.15">
      <c r="B623" s="427" t="s">
        <v>449</v>
      </c>
      <c r="C623" s="420" t="s">
        <v>103</v>
      </c>
      <c r="D623" s="381"/>
      <c r="E623" s="381"/>
      <c r="F623" s="381"/>
      <c r="G623" s="381"/>
      <c r="H623" s="1715" t="str">
        <f t="shared" si="49"/>
        <v>PJ06</v>
      </c>
      <c r="I623" s="2239"/>
      <c r="J623" s="2239"/>
      <c r="K623" s="2239"/>
      <c r="L623" s="2239"/>
      <c r="M623" s="2239"/>
      <c r="N623" s="2239"/>
      <c r="O623" s="2240"/>
      <c r="P623" s="2240"/>
      <c r="Q623" s="2240"/>
      <c r="R623" s="2240"/>
      <c r="S623" s="2240"/>
      <c r="T623" s="1841"/>
      <c r="U623" s="1841"/>
      <c r="V623" s="1841"/>
      <c r="W623" s="1841"/>
      <c r="X623" s="1841"/>
      <c r="Y623" s="769"/>
      <c r="Z623" s="769"/>
      <c r="AA623" s="769"/>
      <c r="AB623" s="769"/>
      <c r="AC623" s="769"/>
      <c r="AD623" s="1841">
        <v>93.41437540843539</v>
      </c>
      <c r="AE623" s="1841">
        <v>94.136400306009989</v>
      </c>
      <c r="AF623" s="1841">
        <v>95.50111552043397</v>
      </c>
      <c r="AG623" s="1841">
        <v>96.807008513324519</v>
      </c>
      <c r="AH623" s="1841">
        <v>100.39774490090099</v>
      </c>
      <c r="AI623" s="1841">
        <v>98.726790746450163</v>
      </c>
      <c r="AJ623" s="1841">
        <v>96.775755130828657</v>
      </c>
      <c r="AK623" s="1841">
        <v>95.152845591452035</v>
      </c>
      <c r="AL623" s="1841">
        <v>94.732366021204555</v>
      </c>
      <c r="AM623" s="1841">
        <v>96.59894853889412</v>
      </c>
      <c r="AN623" s="1841">
        <v>92.530873819999073</v>
      </c>
      <c r="AO623" s="1841">
        <v>93.18106810252003</v>
      </c>
    </row>
    <row r="624" spans="2:47" x14ac:dyDescent="0.15">
      <c r="B624" s="427" t="s">
        <v>450</v>
      </c>
      <c r="C624" s="420" t="s">
        <v>83</v>
      </c>
      <c r="D624" s="381"/>
      <c r="E624" s="381"/>
      <c r="F624" s="381"/>
      <c r="G624" s="381"/>
      <c r="H624" s="1715" t="str">
        <f t="shared" si="49"/>
        <v>PJ07</v>
      </c>
      <c r="I624" s="2239"/>
      <c r="J624" s="2239"/>
      <c r="K624" s="2239"/>
      <c r="L624" s="2239"/>
      <c r="M624" s="2239"/>
      <c r="N624" s="2239"/>
      <c r="O624" s="2240"/>
      <c r="P624" s="2240"/>
      <c r="Q624" s="2240"/>
      <c r="R624" s="2240"/>
      <c r="S624" s="2240"/>
      <c r="T624" s="1841"/>
      <c r="U624" s="1841"/>
      <c r="V624" s="1841"/>
      <c r="W624" s="1841"/>
      <c r="X624" s="1841"/>
      <c r="Y624" s="769"/>
      <c r="Z624" s="769"/>
      <c r="AA624" s="769"/>
      <c r="AB624" s="769"/>
      <c r="AC624" s="769"/>
      <c r="AD624" s="1841">
        <v>96.079232609545926</v>
      </c>
      <c r="AE624" s="1841">
        <v>95.623272042985036</v>
      </c>
      <c r="AF624" s="1841">
        <v>95.347378170462079</v>
      </c>
      <c r="AG624" s="1841">
        <v>97.646007450003623</v>
      </c>
      <c r="AH624" s="1841">
        <v>101.12245081955665</v>
      </c>
      <c r="AI624" s="1841">
        <v>101.29306842006152</v>
      </c>
      <c r="AJ624" s="1841">
        <v>99.933611150969071</v>
      </c>
      <c r="AK624" s="1841">
        <v>99.704884568800495</v>
      </c>
      <c r="AL624" s="1841">
        <v>101.01107928440636</v>
      </c>
      <c r="AM624" s="1841">
        <v>103.04776932902462</v>
      </c>
      <c r="AN624" s="1841">
        <v>100.94549353926867</v>
      </c>
      <c r="AO624" s="1841">
        <v>104.50134660049437</v>
      </c>
    </row>
    <row r="625" spans="2:41" x14ac:dyDescent="0.15">
      <c r="B625" s="427" t="s">
        <v>451</v>
      </c>
      <c r="C625" s="420" t="s">
        <v>85</v>
      </c>
      <c r="D625" s="381"/>
      <c r="E625" s="381"/>
      <c r="F625" s="381"/>
      <c r="G625" s="381"/>
      <c r="H625" s="1715" t="str">
        <f t="shared" si="49"/>
        <v>PJ08</v>
      </c>
      <c r="I625" s="2239"/>
      <c r="J625" s="2239"/>
      <c r="K625" s="2239"/>
      <c r="L625" s="2239"/>
      <c r="M625" s="2239"/>
      <c r="N625" s="2239"/>
      <c r="O625" s="2240"/>
      <c r="P625" s="2240"/>
      <c r="Q625" s="2240"/>
      <c r="R625" s="2240"/>
      <c r="S625" s="2240"/>
      <c r="T625" s="1841"/>
      <c r="U625" s="1841"/>
      <c r="V625" s="1841"/>
      <c r="W625" s="1841"/>
      <c r="X625" s="1841"/>
      <c r="Y625" s="769"/>
      <c r="Z625" s="769"/>
      <c r="AA625" s="769"/>
      <c r="AB625" s="769"/>
      <c r="AC625" s="769"/>
      <c r="AD625" s="1841">
        <v>92.258990771835002</v>
      </c>
      <c r="AE625" s="1841">
        <v>93.255094551367151</v>
      </c>
      <c r="AF625" s="1841">
        <v>93.559674754747661</v>
      </c>
      <c r="AG625" s="1841">
        <v>96.880341856718317</v>
      </c>
      <c r="AH625" s="1841">
        <v>100.397658012112</v>
      </c>
      <c r="AI625" s="1841">
        <v>101.90337278038211</v>
      </c>
      <c r="AJ625" s="1841">
        <v>99.793550584039338</v>
      </c>
      <c r="AK625" s="1841">
        <v>98.623358934310971</v>
      </c>
      <c r="AL625" s="1841">
        <v>101.89653765828757</v>
      </c>
      <c r="AM625" s="1841">
        <v>103.51667753050637</v>
      </c>
      <c r="AN625" s="1841">
        <v>100.52375186249253</v>
      </c>
      <c r="AO625" s="1841">
        <v>101.02685335866457</v>
      </c>
    </row>
    <row r="626" spans="2:41" x14ac:dyDescent="0.15">
      <c r="B626" s="427" t="s">
        <v>452</v>
      </c>
      <c r="C626" s="420" t="s">
        <v>787</v>
      </c>
      <c r="D626" s="381"/>
      <c r="E626" s="381"/>
      <c r="F626" s="381"/>
      <c r="G626" s="381"/>
      <c r="H626" s="1715" t="str">
        <f t="shared" si="49"/>
        <v>PJ09</v>
      </c>
      <c r="I626" s="2239"/>
      <c r="J626" s="2239"/>
      <c r="K626" s="2239"/>
      <c r="L626" s="2239"/>
      <c r="M626" s="2239"/>
      <c r="N626" s="2239"/>
      <c r="O626" s="2240"/>
      <c r="P626" s="2240"/>
      <c r="Q626" s="2240"/>
      <c r="R626" s="2240"/>
      <c r="S626" s="2240"/>
      <c r="T626" s="1841"/>
      <c r="U626" s="1841"/>
      <c r="V626" s="1841"/>
      <c r="W626" s="1841"/>
      <c r="X626" s="1841"/>
      <c r="Y626" s="769"/>
      <c r="Z626" s="769"/>
      <c r="AA626" s="769"/>
      <c r="AB626" s="769"/>
      <c r="AC626" s="769"/>
      <c r="AD626" s="1841">
        <v>101.79782008756295</v>
      </c>
      <c r="AE626" s="1841">
        <v>103.78388967547205</v>
      </c>
      <c r="AF626" s="1841">
        <v>97.179076353560916</v>
      </c>
      <c r="AG626" s="1841">
        <v>96.941441477379882</v>
      </c>
      <c r="AH626" s="1841">
        <v>100.32120039388937</v>
      </c>
      <c r="AI626" s="1841">
        <v>103.50295605488635</v>
      </c>
      <c r="AJ626" s="1841">
        <v>98.108241551042923</v>
      </c>
      <c r="AK626" s="1841">
        <v>97.284262474798126</v>
      </c>
      <c r="AL626" s="1841">
        <v>107.01551263223233</v>
      </c>
      <c r="AM626" s="1841">
        <v>114.23445882821331</v>
      </c>
      <c r="AN626" s="1841">
        <v>106.75858348788618</v>
      </c>
      <c r="AO626" s="1841">
        <v>86.214640015862187</v>
      </c>
    </row>
    <row r="627" spans="2:41" x14ac:dyDescent="0.15">
      <c r="B627" s="427" t="s">
        <v>439</v>
      </c>
      <c r="C627" s="420" t="s">
        <v>86</v>
      </c>
      <c r="D627" s="381"/>
      <c r="E627" s="381"/>
      <c r="F627" s="381"/>
      <c r="G627" s="381"/>
      <c r="H627" s="1715" t="str">
        <f t="shared" si="49"/>
        <v>PJ10</v>
      </c>
      <c r="I627" s="2239"/>
      <c r="J627" s="2239"/>
      <c r="K627" s="2239"/>
      <c r="L627" s="2239"/>
      <c r="M627" s="2239"/>
      <c r="N627" s="2239"/>
      <c r="O627" s="2240"/>
      <c r="P627" s="2240"/>
      <c r="Q627" s="2240"/>
      <c r="R627" s="2240"/>
      <c r="S627" s="2240"/>
      <c r="T627" s="1841"/>
      <c r="U627" s="1841"/>
      <c r="V627" s="1841"/>
      <c r="W627" s="1841"/>
      <c r="X627" s="1841"/>
      <c r="Y627" s="769"/>
      <c r="Z627" s="769"/>
      <c r="AA627" s="769"/>
      <c r="AB627" s="769"/>
      <c r="AC627" s="769"/>
      <c r="AD627" s="1841">
        <v>100.83596694554878</v>
      </c>
      <c r="AE627" s="1841">
        <v>96.566144461318572</v>
      </c>
      <c r="AF627" s="1841">
        <v>97.334842942764851</v>
      </c>
      <c r="AG627" s="1841">
        <v>97.402069703464534</v>
      </c>
      <c r="AH627" s="1841">
        <v>99.817144381318073</v>
      </c>
      <c r="AI627" s="1841">
        <v>95.761075217648127</v>
      </c>
      <c r="AJ627" s="1841">
        <v>96.306349388048815</v>
      </c>
      <c r="AK627" s="1841">
        <v>91.595662125486712</v>
      </c>
      <c r="AL627" s="1841">
        <v>89.171044629135991</v>
      </c>
      <c r="AM627" s="1841">
        <v>91.747697426007008</v>
      </c>
      <c r="AN627" s="1841">
        <v>79.505252787618545</v>
      </c>
      <c r="AO627" s="1841">
        <v>70.006584723090512</v>
      </c>
    </row>
    <row r="628" spans="2:41" x14ac:dyDescent="0.15">
      <c r="B628" s="427" t="s">
        <v>491</v>
      </c>
      <c r="C628" s="420" t="s">
        <v>789</v>
      </c>
      <c r="D628" s="381"/>
      <c r="E628" s="381"/>
      <c r="F628" s="381"/>
      <c r="G628" s="381"/>
      <c r="H628" s="1715" t="str">
        <f t="shared" si="49"/>
        <v>PJ11</v>
      </c>
      <c r="I628" s="2239"/>
      <c r="J628" s="2239"/>
      <c r="K628" s="2239"/>
      <c r="L628" s="2239"/>
      <c r="M628" s="2239"/>
      <c r="N628" s="2239"/>
      <c r="O628" s="2240"/>
      <c r="P628" s="2240"/>
      <c r="Q628" s="2240"/>
      <c r="R628" s="2240"/>
      <c r="S628" s="2240"/>
      <c r="T628" s="1841"/>
      <c r="U628" s="1841"/>
      <c r="V628" s="1841"/>
      <c r="W628" s="1841"/>
      <c r="X628" s="1841"/>
      <c r="Y628" s="769"/>
      <c r="Z628" s="769"/>
      <c r="AA628" s="769"/>
      <c r="AB628" s="769"/>
      <c r="AC628" s="769"/>
      <c r="AD628" s="1841">
        <v>87.737676104663635</v>
      </c>
      <c r="AE628" s="1841">
        <v>82.429208015581892</v>
      </c>
      <c r="AF628" s="1841">
        <v>80.186359910837382</v>
      </c>
      <c r="AG628" s="1841">
        <v>88.842933488844039</v>
      </c>
      <c r="AH628" s="1841">
        <v>101.29526534657786</v>
      </c>
      <c r="AI628" s="1841">
        <v>104.31051004022545</v>
      </c>
      <c r="AJ628" s="1841">
        <v>108.03897694579059</v>
      </c>
      <c r="AK628" s="1841">
        <v>107.01481617786403</v>
      </c>
      <c r="AL628" s="1841">
        <v>108.67934983565821</v>
      </c>
      <c r="AM628" s="1841">
        <v>140.53255368290937</v>
      </c>
      <c r="AN628" s="1841">
        <v>114.57378078134157</v>
      </c>
      <c r="AO628" s="1841">
        <v>88.070998950686345</v>
      </c>
    </row>
    <row r="629" spans="2:41" x14ac:dyDescent="0.15">
      <c r="B629" s="427" t="s">
        <v>490</v>
      </c>
      <c r="C629" s="420" t="s">
        <v>790</v>
      </c>
      <c r="D629" s="381"/>
      <c r="E629" s="381"/>
      <c r="F629" s="381"/>
      <c r="G629" s="381"/>
      <c r="H629" s="1715" t="str">
        <f t="shared" si="49"/>
        <v>PJ12</v>
      </c>
      <c r="I629" s="2239"/>
      <c r="J629" s="2239"/>
      <c r="K629" s="2239"/>
      <c r="L629" s="2239"/>
      <c r="M629" s="2239"/>
      <c r="N629" s="2239"/>
      <c r="O629" s="2240"/>
      <c r="P629" s="2240"/>
      <c r="Q629" s="2240"/>
      <c r="R629" s="2240"/>
      <c r="S629" s="2240"/>
      <c r="T629" s="1841"/>
      <c r="U629" s="1841"/>
      <c r="V629" s="1841"/>
      <c r="W629" s="1841"/>
      <c r="X629" s="1841"/>
      <c r="Y629" s="769"/>
      <c r="Z629" s="769"/>
      <c r="AA629" s="769"/>
      <c r="AB629" s="769"/>
      <c r="AC629" s="769"/>
      <c r="AD629" s="1841">
        <v>96.520010105060649</v>
      </c>
      <c r="AE629" s="1841">
        <v>94.586422657318565</v>
      </c>
      <c r="AF629" s="1841">
        <v>92.895592969695443</v>
      </c>
      <c r="AG629" s="1841">
        <v>94.162027268362309</v>
      </c>
      <c r="AH629" s="1841">
        <v>100.79711554494925</v>
      </c>
      <c r="AI629" s="1841">
        <v>100.99669670177495</v>
      </c>
      <c r="AJ629" s="1841">
        <v>98.218217746365397</v>
      </c>
      <c r="AK629" s="1841">
        <v>104.93471739356841</v>
      </c>
      <c r="AL629" s="1841">
        <v>109.10504682498095</v>
      </c>
      <c r="AM629" s="1841">
        <v>113.99051439155494</v>
      </c>
      <c r="AN629" s="1841">
        <v>105.73945445175612</v>
      </c>
      <c r="AO629" s="1841">
        <v>104.21009083865552</v>
      </c>
    </row>
    <row r="630" spans="2:41" x14ac:dyDescent="0.15">
      <c r="B630" s="427" t="s">
        <v>453</v>
      </c>
      <c r="C630" s="420" t="s">
        <v>88</v>
      </c>
      <c r="D630" s="381"/>
      <c r="E630" s="381"/>
      <c r="F630" s="381"/>
      <c r="G630" s="381"/>
      <c r="H630" s="1715" t="str">
        <f t="shared" si="49"/>
        <v>PJ13</v>
      </c>
      <c r="I630" s="2239"/>
      <c r="J630" s="2239"/>
      <c r="K630" s="2239"/>
      <c r="L630" s="2239"/>
      <c r="M630" s="2239"/>
      <c r="N630" s="2239"/>
      <c r="O630" s="2240"/>
      <c r="P630" s="2240"/>
      <c r="Q630" s="2240"/>
      <c r="R630" s="2240"/>
      <c r="S630" s="2240"/>
      <c r="T630" s="1841"/>
      <c r="U630" s="1841"/>
      <c r="V630" s="1841"/>
      <c r="W630" s="1841"/>
      <c r="X630" s="1841"/>
      <c r="Y630" s="769"/>
      <c r="Z630" s="769"/>
      <c r="AA630" s="769"/>
      <c r="AB630" s="769"/>
      <c r="AC630" s="769"/>
      <c r="AD630" s="1841">
        <v>93.986187220950498</v>
      </c>
      <c r="AE630" s="1841">
        <v>92.137050441633633</v>
      </c>
      <c r="AF630" s="1841">
        <v>87.732480290260156</v>
      </c>
      <c r="AG630" s="1841">
        <v>94.331360516005873</v>
      </c>
      <c r="AH630" s="1841">
        <v>101.50529977853122</v>
      </c>
      <c r="AI630" s="1841">
        <v>99.523872209875535</v>
      </c>
      <c r="AJ630" s="1841">
        <v>104.55869444933188</v>
      </c>
      <c r="AK630" s="1841">
        <v>110.716871507444</v>
      </c>
      <c r="AL630" s="1841">
        <v>111.37853191572044</v>
      </c>
      <c r="AM630" s="1841">
        <v>115.16141419627783</v>
      </c>
      <c r="AN630" s="1841">
        <v>128.083831191028</v>
      </c>
      <c r="AO630" s="1841">
        <v>150.30060887868427</v>
      </c>
    </row>
    <row r="631" spans="2:41" x14ac:dyDescent="0.15">
      <c r="B631" s="427" t="s">
        <v>454</v>
      </c>
      <c r="C631" s="420" t="s">
        <v>89</v>
      </c>
      <c r="D631" s="381"/>
      <c r="E631" s="381"/>
      <c r="F631" s="381"/>
      <c r="G631" s="381"/>
      <c r="H631" s="1715" t="str">
        <f t="shared" si="49"/>
        <v>PJ14</v>
      </c>
      <c r="I631" s="2239"/>
      <c r="J631" s="2239"/>
      <c r="K631" s="2239"/>
      <c r="L631" s="2239"/>
      <c r="M631" s="2239"/>
      <c r="N631" s="2239"/>
      <c r="O631" s="2240"/>
      <c r="P631" s="2240"/>
      <c r="Q631" s="2240"/>
      <c r="R631" s="2240"/>
      <c r="S631" s="2240"/>
      <c r="T631" s="1841"/>
      <c r="U631" s="1841"/>
      <c r="V631" s="1841"/>
      <c r="W631" s="1841"/>
      <c r="X631" s="1841"/>
      <c r="Y631" s="769"/>
      <c r="Z631" s="769"/>
      <c r="AA631" s="769"/>
      <c r="AB631" s="769"/>
      <c r="AC631" s="769"/>
      <c r="AD631" s="1841">
        <v>81.006969983878022</v>
      </c>
      <c r="AE631" s="1841">
        <v>88.830782234336979</v>
      </c>
      <c r="AF631" s="1841">
        <v>90.478267829163244</v>
      </c>
      <c r="AG631" s="1841">
        <v>94.213379104508533</v>
      </c>
      <c r="AH631" s="1841">
        <v>102.50751186890494</v>
      </c>
      <c r="AI631" s="1841">
        <v>106.11221664955228</v>
      </c>
      <c r="AJ631" s="1841">
        <v>101.9539027719254</v>
      </c>
      <c r="AK631" s="1841">
        <v>103.61260607248862</v>
      </c>
      <c r="AL631" s="1841">
        <v>108.54672322740082</v>
      </c>
      <c r="AM631" s="1841">
        <v>112.04944422842946</v>
      </c>
      <c r="AN631" s="1841">
        <v>99.152941822209158</v>
      </c>
      <c r="AO631" s="1841">
        <v>102.01743038290525</v>
      </c>
    </row>
    <row r="632" spans="2:41" x14ac:dyDescent="0.15">
      <c r="B632" s="427" t="s">
        <v>455</v>
      </c>
      <c r="C632" s="420" t="s">
        <v>793</v>
      </c>
      <c r="D632" s="381"/>
      <c r="E632" s="381"/>
      <c r="F632" s="381"/>
      <c r="G632" s="381"/>
      <c r="H632" s="1715" t="str">
        <f t="shared" si="49"/>
        <v>PJ15</v>
      </c>
      <c r="I632" s="2239"/>
      <c r="J632" s="2239"/>
      <c r="K632" s="2239"/>
      <c r="L632" s="2239"/>
      <c r="M632" s="2239"/>
      <c r="N632" s="2239"/>
      <c r="O632" s="2240"/>
      <c r="P632" s="2240"/>
      <c r="Q632" s="2240"/>
      <c r="R632" s="2240"/>
      <c r="S632" s="2240"/>
      <c r="T632" s="1841"/>
      <c r="U632" s="1841"/>
      <c r="V632" s="1841"/>
      <c r="W632" s="1841"/>
      <c r="X632" s="1841"/>
      <c r="Y632" s="769"/>
      <c r="Z632" s="769"/>
      <c r="AA632" s="769"/>
      <c r="AB632" s="769"/>
      <c r="AC632" s="769"/>
      <c r="AD632" s="1841">
        <v>88.965251232332434</v>
      </c>
      <c r="AE632" s="1841">
        <v>93.220412981314141</v>
      </c>
      <c r="AF632" s="1841">
        <v>95.123729399231991</v>
      </c>
      <c r="AG632" s="1841">
        <v>96.783544794563483</v>
      </c>
      <c r="AH632" s="1841">
        <v>100.81152802257051</v>
      </c>
      <c r="AI632" s="1841">
        <v>101.33449273579728</v>
      </c>
      <c r="AJ632" s="1841">
        <v>99.004456110904044</v>
      </c>
      <c r="AK632" s="1841">
        <v>97.449038851147961</v>
      </c>
      <c r="AL632" s="1841">
        <v>97.094527121449588</v>
      </c>
      <c r="AM632" s="1841">
        <v>97.64032772127203</v>
      </c>
      <c r="AN632" s="1841">
        <v>91.659083198764208</v>
      </c>
      <c r="AO632" s="1841">
        <v>88.615437239925029</v>
      </c>
    </row>
    <row r="633" spans="2:41" x14ac:dyDescent="0.15">
      <c r="B633" s="427" t="s">
        <v>456</v>
      </c>
      <c r="C633" s="420" t="s">
        <v>794</v>
      </c>
      <c r="D633" s="381"/>
      <c r="E633" s="381"/>
      <c r="F633" s="381"/>
      <c r="G633" s="381"/>
      <c r="H633" s="1715" t="str">
        <f t="shared" si="49"/>
        <v>PJ16</v>
      </c>
      <c r="I633" s="2239"/>
      <c r="J633" s="2239"/>
      <c r="K633" s="2239"/>
      <c r="L633" s="2239"/>
      <c r="M633" s="2239"/>
      <c r="N633" s="2239"/>
      <c r="O633" s="2240"/>
      <c r="P633" s="2240"/>
      <c r="Q633" s="2240"/>
      <c r="R633" s="2240"/>
      <c r="S633" s="2240"/>
      <c r="T633" s="1841"/>
      <c r="U633" s="1841"/>
      <c r="V633" s="1841"/>
      <c r="W633" s="1841"/>
      <c r="X633" s="1841"/>
      <c r="Y633" s="769"/>
      <c r="Z633" s="769"/>
      <c r="AA633" s="769"/>
      <c r="AB633" s="769"/>
      <c r="AC633" s="769"/>
      <c r="AD633" s="1841">
        <v>107.49760092364072</v>
      </c>
      <c r="AE633" s="1841">
        <v>100.40797004697805</v>
      </c>
      <c r="AF633" s="1841">
        <v>105.21491492801334</v>
      </c>
      <c r="AG633" s="1841">
        <v>98.714043536609466</v>
      </c>
      <c r="AH633" s="1841">
        <v>98.158410649642917</v>
      </c>
      <c r="AI633" s="1841">
        <v>92.44266324688175</v>
      </c>
      <c r="AJ633" s="1841">
        <v>96.462857706180074</v>
      </c>
      <c r="AK633" s="1841">
        <v>90.503038535423514</v>
      </c>
      <c r="AL633" s="1841">
        <v>83.985705359321031</v>
      </c>
      <c r="AM633" s="1841">
        <v>82.054633670033354</v>
      </c>
      <c r="AN633" s="1841">
        <v>79.145625676567505</v>
      </c>
      <c r="AO633" s="1841">
        <v>81.026167497629018</v>
      </c>
    </row>
    <row r="634" spans="2:41" x14ac:dyDescent="0.15">
      <c r="B634" s="427" t="s">
        <v>457</v>
      </c>
      <c r="C634" s="420" t="s">
        <v>90</v>
      </c>
      <c r="D634" s="381"/>
      <c r="E634" s="381"/>
      <c r="F634" s="381"/>
      <c r="G634" s="381"/>
      <c r="H634" s="1715" t="str">
        <f t="shared" si="49"/>
        <v>PJ17</v>
      </c>
      <c r="I634" s="2239"/>
      <c r="J634" s="2239"/>
      <c r="K634" s="2239"/>
      <c r="L634" s="2239"/>
      <c r="M634" s="2239"/>
      <c r="N634" s="2239"/>
      <c r="O634" s="2240"/>
      <c r="P634" s="2240"/>
      <c r="Q634" s="2240"/>
      <c r="R634" s="2240"/>
      <c r="S634" s="2240"/>
      <c r="T634" s="1841"/>
      <c r="U634" s="1841"/>
      <c r="V634" s="1841"/>
      <c r="W634" s="1841"/>
      <c r="X634" s="1841"/>
      <c r="Y634" s="769"/>
      <c r="Z634" s="769"/>
      <c r="AA634" s="769"/>
      <c r="AB634" s="769"/>
      <c r="AC634" s="769"/>
      <c r="AD634" s="1841">
        <v>102.53306709027643</v>
      </c>
      <c r="AE634" s="1841">
        <v>99.724256463215568</v>
      </c>
      <c r="AF634" s="1841">
        <v>100.72108110437814</v>
      </c>
      <c r="AG634" s="1841">
        <v>98.278698237968172</v>
      </c>
      <c r="AH634" s="1841">
        <v>100.58391793769465</v>
      </c>
      <c r="AI634" s="1841">
        <v>96.051051637497295</v>
      </c>
      <c r="AJ634" s="1841">
        <v>90.746337451529897</v>
      </c>
      <c r="AK634" s="1841">
        <v>89.972007866992413</v>
      </c>
      <c r="AL634" s="1841">
        <v>87.58600623978019</v>
      </c>
      <c r="AM634" s="1841">
        <v>88.168175789006639</v>
      </c>
      <c r="AN634" s="1841">
        <v>81.687296286258231</v>
      </c>
      <c r="AO634" s="1841">
        <v>82.311127255859518</v>
      </c>
    </row>
    <row r="635" spans="2:41" x14ac:dyDescent="0.15">
      <c r="B635" s="427" t="s">
        <v>458</v>
      </c>
      <c r="C635" s="420" t="s">
        <v>796</v>
      </c>
      <c r="D635" s="381"/>
      <c r="E635" s="381"/>
      <c r="F635" s="381"/>
      <c r="G635" s="381"/>
      <c r="H635" s="1715" t="str">
        <f t="shared" si="49"/>
        <v>PJ18</v>
      </c>
      <c r="I635" s="2239"/>
      <c r="J635" s="2239"/>
      <c r="K635" s="2239"/>
      <c r="L635" s="2239"/>
      <c r="M635" s="2239"/>
      <c r="N635" s="2239"/>
      <c r="O635" s="2240"/>
      <c r="P635" s="2240"/>
      <c r="Q635" s="2240"/>
      <c r="R635" s="2240"/>
      <c r="S635" s="2240"/>
      <c r="T635" s="1841"/>
      <c r="U635" s="1841"/>
      <c r="V635" s="1841"/>
      <c r="W635" s="1841"/>
      <c r="X635" s="1841"/>
      <c r="Y635" s="769"/>
      <c r="Z635" s="769"/>
      <c r="AA635" s="769"/>
      <c r="AB635" s="769"/>
      <c r="AC635" s="769"/>
      <c r="AD635" s="1841">
        <v>103.17730876670032</v>
      </c>
      <c r="AE635" s="1841">
        <v>97.802388810976367</v>
      </c>
      <c r="AF635" s="1841">
        <v>96.318917800421829</v>
      </c>
      <c r="AG635" s="1841">
        <v>97.322076057544521</v>
      </c>
      <c r="AH635" s="1841">
        <v>101.53507522269717</v>
      </c>
      <c r="AI635" s="1841">
        <v>100.27760809935717</v>
      </c>
      <c r="AJ635" s="1841">
        <v>91.910002072902174</v>
      </c>
      <c r="AK635" s="1841">
        <v>90.431859388179461</v>
      </c>
      <c r="AL635" s="1841">
        <v>89.415715180583035</v>
      </c>
      <c r="AM635" s="1841">
        <v>87.44865680829497</v>
      </c>
      <c r="AN635" s="1841">
        <v>85.546672938747818</v>
      </c>
      <c r="AO635" s="1841">
        <v>87.95671460734512</v>
      </c>
    </row>
    <row r="636" spans="2:41" x14ac:dyDescent="0.15">
      <c r="B636" s="427" t="s">
        <v>459</v>
      </c>
      <c r="C636" s="420" t="s">
        <v>92</v>
      </c>
      <c r="D636" s="381"/>
      <c r="E636" s="381"/>
      <c r="F636" s="381"/>
      <c r="G636" s="381"/>
      <c r="H636" s="1715" t="str">
        <f t="shared" si="49"/>
        <v>PJ19</v>
      </c>
      <c r="I636" s="2239"/>
      <c r="J636" s="2239"/>
      <c r="K636" s="2239"/>
      <c r="L636" s="2239"/>
      <c r="M636" s="2239"/>
      <c r="N636" s="2239"/>
      <c r="O636" s="2240"/>
      <c r="P636" s="2240"/>
      <c r="Q636" s="2240"/>
      <c r="R636" s="2240"/>
      <c r="S636" s="2240"/>
      <c r="T636" s="1841"/>
      <c r="U636" s="1841"/>
      <c r="V636" s="1841"/>
      <c r="W636" s="1841"/>
      <c r="X636" s="1841"/>
      <c r="Y636" s="769"/>
      <c r="Z636" s="769"/>
      <c r="AA636" s="769"/>
      <c r="AB636" s="769"/>
      <c r="AC636" s="769"/>
      <c r="AD636" s="1841">
        <v>84.300715398124652</v>
      </c>
      <c r="AE636" s="1841">
        <v>88.380160646090616</v>
      </c>
      <c r="AF636" s="1841">
        <v>93.496917805114904</v>
      </c>
      <c r="AG636" s="1841">
        <v>96.053924014818122</v>
      </c>
      <c r="AH636" s="1841">
        <v>99.928965025675453</v>
      </c>
      <c r="AI636" s="1841">
        <v>96.525204349354922</v>
      </c>
      <c r="AJ636" s="1841">
        <v>95.207950570890262</v>
      </c>
      <c r="AK636" s="1841">
        <v>93.166644290994597</v>
      </c>
      <c r="AL636" s="1841">
        <v>91.094482528415426</v>
      </c>
      <c r="AM636" s="1841">
        <v>92.033846505747547</v>
      </c>
      <c r="AN636" s="1841">
        <v>91.011756306899088</v>
      </c>
      <c r="AO636" s="1841">
        <v>97.58090983760637</v>
      </c>
    </row>
    <row r="637" spans="2:41" x14ac:dyDescent="0.15">
      <c r="B637" s="427" t="s">
        <v>460</v>
      </c>
      <c r="C637" s="420" t="s">
        <v>6</v>
      </c>
      <c r="D637" s="381"/>
      <c r="E637" s="381"/>
      <c r="F637" s="381"/>
      <c r="G637" s="381"/>
      <c r="H637" s="1715" t="str">
        <f t="shared" si="49"/>
        <v>PJ20</v>
      </c>
      <c r="I637" s="2239"/>
      <c r="J637" s="2239"/>
      <c r="K637" s="2239"/>
      <c r="L637" s="2239"/>
      <c r="M637" s="2239"/>
      <c r="N637" s="2239"/>
      <c r="O637" s="2240"/>
      <c r="P637" s="2240"/>
      <c r="Q637" s="2240"/>
      <c r="R637" s="2240"/>
      <c r="S637" s="2240"/>
      <c r="T637" s="1841"/>
      <c r="U637" s="1841"/>
      <c r="V637" s="1841"/>
      <c r="W637" s="1841"/>
      <c r="X637" s="1841"/>
      <c r="Y637" s="769"/>
      <c r="Z637" s="769"/>
      <c r="AA637" s="769"/>
      <c r="AB637" s="769"/>
      <c r="AC637" s="769"/>
      <c r="AD637" s="1841">
        <v>103.72287537274285</v>
      </c>
      <c r="AE637" s="1841">
        <v>100.29771516402155</v>
      </c>
      <c r="AF637" s="1841">
        <v>99.081418457844563</v>
      </c>
      <c r="AG637" s="1841">
        <v>99.571356798860208</v>
      </c>
      <c r="AH637" s="1841">
        <v>100.06778146250417</v>
      </c>
      <c r="AI637" s="1841">
        <v>104.78992347811256</v>
      </c>
      <c r="AJ637" s="1841">
        <v>104.89706340549239</v>
      </c>
      <c r="AK637" s="1841">
        <v>103.35810577754849</v>
      </c>
      <c r="AL637" s="1841">
        <v>102.8422930756665</v>
      </c>
      <c r="AM637" s="1841">
        <v>108.88681773181807</v>
      </c>
      <c r="AN637" s="1841">
        <v>108.6681516477029</v>
      </c>
      <c r="AO637" s="1841">
        <v>104.96096819321356</v>
      </c>
    </row>
    <row r="638" spans="2:41" x14ac:dyDescent="0.15">
      <c r="B638" s="427" t="s">
        <v>461</v>
      </c>
      <c r="C638" s="420" t="s">
        <v>5</v>
      </c>
      <c r="D638" s="381"/>
      <c r="E638" s="381"/>
      <c r="F638" s="381"/>
      <c r="G638" s="381"/>
      <c r="H638" s="1715" t="str">
        <f t="shared" si="49"/>
        <v>PJ21</v>
      </c>
      <c r="I638" s="2239"/>
      <c r="J638" s="2239"/>
      <c r="K638" s="2239"/>
      <c r="L638" s="2239"/>
      <c r="M638" s="2239"/>
      <c r="N638" s="2239"/>
      <c r="O638" s="2240"/>
      <c r="P638" s="2240"/>
      <c r="Q638" s="2240"/>
      <c r="R638" s="2240"/>
      <c r="S638" s="2240"/>
      <c r="T638" s="1841"/>
      <c r="U638" s="1841"/>
      <c r="V638" s="1841"/>
      <c r="W638" s="1841"/>
      <c r="X638" s="1841"/>
      <c r="Y638" s="769"/>
      <c r="Z638" s="769"/>
      <c r="AA638" s="769"/>
      <c r="AB638" s="769"/>
      <c r="AC638" s="769"/>
      <c r="AD638" s="1841">
        <v>96.051749582245662</v>
      </c>
      <c r="AE638" s="1841">
        <v>96.342888720417804</v>
      </c>
      <c r="AF638" s="1841">
        <v>95.243197570624218</v>
      </c>
      <c r="AG638" s="1841">
        <v>96.019695040222047</v>
      </c>
      <c r="AH638" s="1841">
        <v>99.407292806327007</v>
      </c>
      <c r="AI638" s="1841">
        <v>100.77261529365637</v>
      </c>
      <c r="AJ638" s="1841">
        <v>97.048996525780154</v>
      </c>
      <c r="AK638" s="1841">
        <v>94.385884453183039</v>
      </c>
      <c r="AL638" s="1841">
        <v>96.842271607821786</v>
      </c>
      <c r="AM638" s="1841">
        <v>100.58794202742709</v>
      </c>
      <c r="AN638" s="1841">
        <v>100.30731660989423</v>
      </c>
      <c r="AO638" s="1841">
        <v>101.90816903721588</v>
      </c>
    </row>
    <row r="639" spans="2:41" x14ac:dyDescent="0.15">
      <c r="B639" s="427" t="s">
        <v>462</v>
      </c>
      <c r="C639" s="420" t="s">
        <v>104</v>
      </c>
      <c r="D639" s="381"/>
      <c r="E639" s="381"/>
      <c r="F639" s="381"/>
      <c r="G639" s="381"/>
      <c r="H639" s="1715" t="str">
        <f t="shared" si="49"/>
        <v>PJ22</v>
      </c>
      <c r="I639" s="2239"/>
      <c r="J639" s="2239"/>
      <c r="K639" s="2239"/>
      <c r="L639" s="2239"/>
      <c r="M639" s="2239"/>
      <c r="N639" s="2239"/>
      <c r="O639" s="2240"/>
      <c r="P639" s="2240"/>
      <c r="Q639" s="2240"/>
      <c r="R639" s="2240"/>
      <c r="S639" s="2240"/>
      <c r="T639" s="1841"/>
      <c r="U639" s="1841"/>
      <c r="V639" s="1841"/>
      <c r="W639" s="1841"/>
      <c r="X639" s="1841"/>
      <c r="Y639" s="769"/>
      <c r="Z639" s="769"/>
      <c r="AA639" s="769"/>
      <c r="AB639" s="769"/>
      <c r="AC639" s="769"/>
      <c r="AD639" s="1841">
        <v>85.546565812807202</v>
      </c>
      <c r="AE639" s="1841">
        <v>87.112075276488497</v>
      </c>
      <c r="AF639" s="1841">
        <v>89.660306515863596</v>
      </c>
      <c r="AG639" s="1841">
        <v>93.441906925644545</v>
      </c>
      <c r="AH639" s="1841">
        <v>94.326734293733111</v>
      </c>
      <c r="AI639" s="1841">
        <v>97.684358367065826</v>
      </c>
      <c r="AJ639" s="1841">
        <v>99.105931041628793</v>
      </c>
      <c r="AK639" s="1841">
        <v>100.1996541482256</v>
      </c>
      <c r="AL639" s="1841">
        <v>100.56576395795021</v>
      </c>
      <c r="AM639" s="1841">
        <v>101.67258646845212</v>
      </c>
      <c r="AN639" s="1841">
        <v>104.22898492849359</v>
      </c>
      <c r="AO639" s="1841">
        <v>101.96423546015285</v>
      </c>
    </row>
    <row r="640" spans="2:41" x14ac:dyDescent="0.15">
      <c r="B640" s="427" t="s">
        <v>464</v>
      </c>
      <c r="C640" s="420" t="s">
        <v>93</v>
      </c>
      <c r="D640" s="381"/>
      <c r="E640" s="381"/>
      <c r="F640" s="381"/>
      <c r="G640" s="381"/>
      <c r="H640" s="1715" t="str">
        <f t="shared" si="49"/>
        <v>PJ23</v>
      </c>
      <c r="I640" s="2239"/>
      <c r="J640" s="2239"/>
      <c r="K640" s="2239"/>
      <c r="L640" s="2239"/>
      <c r="M640" s="2239"/>
      <c r="N640" s="2239"/>
      <c r="O640" s="2240"/>
      <c r="P640" s="2240"/>
      <c r="Q640" s="2240"/>
      <c r="R640" s="2240"/>
      <c r="S640" s="2240"/>
      <c r="T640" s="1841"/>
      <c r="U640" s="1841"/>
      <c r="V640" s="1841"/>
      <c r="W640" s="1841"/>
      <c r="X640" s="1841"/>
      <c r="Y640" s="769"/>
      <c r="Z640" s="769"/>
      <c r="AA640" s="769"/>
      <c r="AB640" s="769"/>
      <c r="AC640" s="769"/>
      <c r="AD640" s="1841">
        <v>69.850634470980722</v>
      </c>
      <c r="AE640" s="1841">
        <v>75.350382759452245</v>
      </c>
      <c r="AF640" s="1841">
        <v>82.239697329057776</v>
      </c>
      <c r="AG640" s="1841">
        <v>91.577071287609314</v>
      </c>
      <c r="AH640" s="1841">
        <v>96.012334125981951</v>
      </c>
      <c r="AI640" s="1841">
        <v>97.654867571760278</v>
      </c>
      <c r="AJ640" s="1841">
        <v>99.084005293707833</v>
      </c>
      <c r="AK640" s="1841">
        <v>101.16654026092711</v>
      </c>
      <c r="AL640" s="1841">
        <v>102.52286748360338</v>
      </c>
      <c r="AM640" s="1841">
        <v>102.83920834337967</v>
      </c>
      <c r="AN640" s="1841">
        <v>98.711925437759106</v>
      </c>
      <c r="AO640" s="1841">
        <v>99.355387128352504</v>
      </c>
    </row>
    <row r="641" spans="2:41" x14ac:dyDescent="0.15">
      <c r="B641" s="427" t="s">
        <v>1256</v>
      </c>
      <c r="C641" s="420" t="s">
        <v>94</v>
      </c>
      <c r="D641" s="381"/>
      <c r="E641" s="381"/>
      <c r="F641" s="381"/>
      <c r="G641" s="381"/>
      <c r="H641" s="1715" t="str">
        <f t="shared" si="49"/>
        <v>PJ24</v>
      </c>
      <c r="I641" s="2239"/>
      <c r="J641" s="2239"/>
      <c r="K641" s="2239"/>
      <c r="L641" s="2239"/>
      <c r="M641" s="2239"/>
      <c r="N641" s="2239"/>
      <c r="O641" s="2240"/>
      <c r="P641" s="2240"/>
      <c r="Q641" s="2240"/>
      <c r="R641" s="2240"/>
      <c r="S641" s="2240"/>
      <c r="T641" s="1841"/>
      <c r="U641" s="1841"/>
      <c r="V641" s="1841"/>
      <c r="W641" s="1841"/>
      <c r="X641" s="1841"/>
      <c r="Y641" s="769"/>
      <c r="Z641" s="769"/>
      <c r="AA641" s="769"/>
      <c r="AB641" s="769"/>
      <c r="AC641" s="769"/>
      <c r="AD641" s="1841">
        <v>96.180363419332863</v>
      </c>
      <c r="AE641" s="1841">
        <v>94.876970160586183</v>
      </c>
      <c r="AF641" s="1841">
        <v>94.635675557608394</v>
      </c>
      <c r="AG641" s="1841">
        <v>94.790205815983626</v>
      </c>
      <c r="AH641" s="1841">
        <v>93.108025075063651</v>
      </c>
      <c r="AI641" s="1841">
        <v>97.683632144399027</v>
      </c>
      <c r="AJ641" s="1841">
        <v>99.099284101930436</v>
      </c>
      <c r="AK641" s="1841">
        <v>99.456566838785264</v>
      </c>
      <c r="AL641" s="1841">
        <v>98.992109278474771</v>
      </c>
      <c r="AM641" s="1841">
        <v>100.74350164019089</v>
      </c>
      <c r="AN641" s="1841">
        <v>107.36894906295235</v>
      </c>
      <c r="AO641" s="1841">
        <v>103.26535199854845</v>
      </c>
    </row>
    <row r="642" spans="2:41" x14ac:dyDescent="0.15">
      <c r="B642" s="427" t="s">
        <v>1257</v>
      </c>
      <c r="C642" s="420" t="s">
        <v>105</v>
      </c>
      <c r="D642" s="381"/>
      <c r="E642" s="381"/>
      <c r="F642" s="381"/>
      <c r="G642" s="381"/>
      <c r="H642" s="1715" t="str">
        <f t="shared" si="49"/>
        <v>PJ25</v>
      </c>
      <c r="I642" s="2239"/>
      <c r="J642" s="2239"/>
      <c r="K642" s="2239"/>
      <c r="L642" s="2239"/>
      <c r="M642" s="2239"/>
      <c r="N642" s="2239"/>
      <c r="O642" s="2240"/>
      <c r="P642" s="2240"/>
      <c r="Q642" s="2240"/>
      <c r="R642" s="2240"/>
      <c r="S642" s="2240"/>
      <c r="T642" s="1841"/>
      <c r="U642" s="1841"/>
      <c r="V642" s="1841"/>
      <c r="W642" s="1841"/>
      <c r="X642" s="1841"/>
      <c r="Y642" s="769"/>
      <c r="Z642" s="769"/>
      <c r="AA642" s="769"/>
      <c r="AB642" s="769"/>
      <c r="AC642" s="769"/>
      <c r="AD642" s="1841">
        <v>95.761789490209978</v>
      </c>
      <c r="AE642" s="1841">
        <v>95.665292950263023</v>
      </c>
      <c r="AF642" s="1841">
        <v>96.483692475674843</v>
      </c>
      <c r="AG642" s="1841">
        <v>99.150881492297685</v>
      </c>
      <c r="AH642" s="1841">
        <v>99.950037471896053</v>
      </c>
      <c r="AI642" s="1841">
        <v>100.65489408508419</v>
      </c>
      <c r="AJ642" s="1841">
        <v>101.57268057306963</v>
      </c>
      <c r="AK642" s="1841">
        <v>102.21115839290353</v>
      </c>
      <c r="AL642" s="1841">
        <v>104.9577220359341</v>
      </c>
      <c r="AM642" s="1841">
        <v>105.59101131965809</v>
      </c>
      <c r="AN642" s="1841">
        <v>108.42024922813927</v>
      </c>
      <c r="AO642" s="1841">
        <v>108.79722866604067</v>
      </c>
    </row>
    <row r="643" spans="2:41" x14ac:dyDescent="0.15">
      <c r="B643" s="427" t="s">
        <v>1258</v>
      </c>
      <c r="C643" s="420" t="s">
        <v>107</v>
      </c>
      <c r="D643" s="381"/>
      <c r="E643" s="381"/>
      <c r="F643" s="381"/>
      <c r="G643" s="381"/>
      <c r="H643" s="1715" t="str">
        <f t="shared" si="49"/>
        <v>PJ26</v>
      </c>
      <c r="I643" s="2239"/>
      <c r="J643" s="2239"/>
      <c r="K643" s="2239"/>
      <c r="L643" s="2239"/>
      <c r="M643" s="2239"/>
      <c r="N643" s="2239"/>
      <c r="O643" s="2240"/>
      <c r="P643" s="2240"/>
      <c r="Q643" s="2240"/>
      <c r="R643" s="2240"/>
      <c r="S643" s="2240"/>
      <c r="T643" s="1841"/>
      <c r="U643" s="1841"/>
      <c r="V643" s="1841"/>
      <c r="W643" s="1841"/>
      <c r="X643" s="1841"/>
      <c r="Y643" s="769"/>
      <c r="Z643" s="769"/>
      <c r="AA643" s="769"/>
      <c r="AB643" s="769"/>
      <c r="AC643" s="769"/>
      <c r="AD643" s="1841">
        <v>98.278613838292046</v>
      </c>
      <c r="AE643" s="1841">
        <v>97.50374357614669</v>
      </c>
      <c r="AF643" s="1841">
        <v>97.679611889721969</v>
      </c>
      <c r="AG643" s="1841">
        <v>100.55678790224019</v>
      </c>
      <c r="AH643" s="1841">
        <v>99.9</v>
      </c>
      <c r="AI643" s="1841">
        <v>101.27613427953001</v>
      </c>
      <c r="AJ643" s="1841">
        <v>100.96647290176071</v>
      </c>
      <c r="AK643" s="1841">
        <v>101.54241523734188</v>
      </c>
      <c r="AL643" s="1841">
        <v>102.84119530192378</v>
      </c>
      <c r="AM643" s="1841">
        <v>105.87531821269678</v>
      </c>
      <c r="AN643" s="1841">
        <v>108.17352820323092</v>
      </c>
      <c r="AO643" s="1841">
        <v>111.58250677638335</v>
      </c>
    </row>
    <row r="644" spans="2:41" x14ac:dyDescent="0.15">
      <c r="B644" s="427" t="s">
        <v>1259</v>
      </c>
      <c r="C644" s="420" t="s">
        <v>95</v>
      </c>
      <c r="D644" s="381"/>
      <c r="E644" s="381"/>
      <c r="F644" s="381"/>
      <c r="G644" s="381"/>
      <c r="H644" s="1715" t="str">
        <f t="shared" si="49"/>
        <v>PJ27</v>
      </c>
      <c r="I644" s="2239"/>
      <c r="J644" s="2239"/>
      <c r="K644" s="2239"/>
      <c r="L644" s="2239"/>
      <c r="M644" s="2239"/>
      <c r="N644" s="2239"/>
      <c r="O644" s="2240"/>
      <c r="P644" s="2240"/>
      <c r="Q644" s="2240"/>
      <c r="R644" s="2240"/>
      <c r="S644" s="2240"/>
      <c r="T644" s="1841"/>
      <c r="U644" s="1841"/>
      <c r="V644" s="1841"/>
      <c r="W644" s="1841"/>
      <c r="X644" s="1841"/>
      <c r="Y644" s="769"/>
      <c r="Z644" s="769"/>
      <c r="AA644" s="769"/>
      <c r="AB644" s="769"/>
      <c r="AC644" s="769"/>
      <c r="AD644" s="1841">
        <v>100.10833951047158</v>
      </c>
      <c r="AE644" s="1841">
        <v>98.768698020213591</v>
      </c>
      <c r="AF644" s="1841">
        <v>99.904656335312509</v>
      </c>
      <c r="AG644" s="1841">
        <v>102.42633382756314</v>
      </c>
      <c r="AH644" s="1841">
        <v>99.9</v>
      </c>
      <c r="AI644" s="1841">
        <v>99.761302359830012</v>
      </c>
      <c r="AJ644" s="1841">
        <v>98.256246781892472</v>
      </c>
      <c r="AK644" s="1841">
        <v>98.746447075270197</v>
      </c>
      <c r="AL644" s="1841">
        <v>100.43696331708058</v>
      </c>
      <c r="AM644" s="1841">
        <v>104.90999747659851</v>
      </c>
      <c r="AN644" s="1841">
        <v>109.30611727519621</v>
      </c>
      <c r="AO644" s="1841">
        <v>117.09272868076228</v>
      </c>
    </row>
    <row r="645" spans="2:41" x14ac:dyDescent="0.15">
      <c r="B645" s="427" t="s">
        <v>1260</v>
      </c>
      <c r="C645" s="420" t="s">
        <v>10</v>
      </c>
      <c r="D645" s="381"/>
      <c r="E645" s="381"/>
      <c r="F645" s="381"/>
      <c r="G645" s="381"/>
      <c r="H645" s="1715" t="str">
        <f t="shared" si="49"/>
        <v>PJ28</v>
      </c>
      <c r="I645" s="2239"/>
      <c r="J645" s="2239"/>
      <c r="K645" s="2239"/>
      <c r="L645" s="2239"/>
      <c r="M645" s="2239"/>
      <c r="N645" s="2239"/>
      <c r="O645" s="2240"/>
      <c r="P645" s="2240"/>
      <c r="Q645" s="2240"/>
      <c r="R645" s="2240"/>
      <c r="S645" s="2240"/>
      <c r="T645" s="1841"/>
      <c r="U645" s="1841"/>
      <c r="V645" s="1841"/>
      <c r="W645" s="1841"/>
      <c r="X645" s="1841"/>
      <c r="Y645" s="769"/>
      <c r="Z645" s="769"/>
      <c r="AA645" s="769"/>
      <c r="AB645" s="769"/>
      <c r="AC645" s="769"/>
      <c r="AD645" s="1841">
        <v>96.952562937109704</v>
      </c>
      <c r="AE645" s="1841">
        <v>96.613253605550426</v>
      </c>
      <c r="AF645" s="1841">
        <v>96.098605968807377</v>
      </c>
      <c r="AG645" s="1841">
        <v>99.228481760232484</v>
      </c>
      <c r="AH645" s="1841">
        <v>99.899999999999991</v>
      </c>
      <c r="AI645" s="1841">
        <v>102.31954501689849</v>
      </c>
      <c r="AJ645" s="1841">
        <v>102.87350918006111</v>
      </c>
      <c r="AK645" s="1841">
        <v>103.51296789224043</v>
      </c>
      <c r="AL645" s="1841">
        <v>104.53396795988377</v>
      </c>
      <c r="AM645" s="1841">
        <v>106.62766695897685</v>
      </c>
      <c r="AN645" s="1841">
        <v>107.48860049167345</v>
      </c>
      <c r="AO645" s="1841">
        <v>107.9830385887516</v>
      </c>
    </row>
    <row r="646" spans="2:41" x14ac:dyDescent="0.15">
      <c r="B646" s="427" t="s">
        <v>1261</v>
      </c>
      <c r="C646" s="420" t="s">
        <v>109</v>
      </c>
      <c r="D646" s="381"/>
      <c r="E646" s="381"/>
      <c r="F646" s="381"/>
      <c r="G646" s="381"/>
      <c r="H646" s="1715" t="str">
        <f t="shared" si="49"/>
        <v>PJ29</v>
      </c>
      <c r="I646" s="2239"/>
      <c r="J646" s="2239"/>
      <c r="K646" s="2239"/>
      <c r="L646" s="2239"/>
      <c r="M646" s="2239"/>
      <c r="N646" s="2239"/>
      <c r="O646" s="2240"/>
      <c r="P646" s="2240"/>
      <c r="Q646" s="2240"/>
      <c r="R646" s="2240"/>
      <c r="S646" s="2240"/>
      <c r="T646" s="1841"/>
      <c r="U646" s="1841"/>
      <c r="V646" s="1841"/>
      <c r="W646" s="1841"/>
      <c r="X646" s="1841"/>
      <c r="Y646" s="769"/>
      <c r="Z646" s="769"/>
      <c r="AA646" s="769"/>
      <c r="AB646" s="769"/>
      <c r="AC646" s="769"/>
      <c r="AD646" s="1841">
        <v>92.776292701568494</v>
      </c>
      <c r="AE646" s="1841">
        <v>93.541895590105</v>
      </c>
      <c r="AF646" s="1841">
        <v>93.469550228664858</v>
      </c>
      <c r="AG646" s="1841">
        <v>97.319979627082603</v>
      </c>
      <c r="AH646" s="1841">
        <v>99.541982200578232</v>
      </c>
      <c r="AI646" s="1841">
        <v>100.40169469966675</v>
      </c>
      <c r="AJ646" s="1841">
        <v>100.73132067802382</v>
      </c>
      <c r="AK646" s="1841">
        <v>103.19627686501309</v>
      </c>
      <c r="AL646" s="1841">
        <v>105.21369808696026</v>
      </c>
      <c r="AM646" s="1841">
        <v>108.69023783126759</v>
      </c>
      <c r="AN646" s="1841">
        <v>107.55302961384436</v>
      </c>
      <c r="AO646" s="1841">
        <v>108.27208616426731</v>
      </c>
    </row>
    <row r="647" spans="2:41" x14ac:dyDescent="0.15">
      <c r="B647" s="427" t="s">
        <v>1262</v>
      </c>
      <c r="C647" s="420" t="s">
        <v>110</v>
      </c>
      <c r="D647" s="381"/>
      <c r="E647" s="381"/>
      <c r="F647" s="381"/>
      <c r="G647" s="381"/>
      <c r="H647" s="1715" t="str">
        <f t="shared" si="49"/>
        <v>PJ30</v>
      </c>
      <c r="I647" s="2239"/>
      <c r="J647" s="2239"/>
      <c r="K647" s="2239"/>
      <c r="L647" s="2239"/>
      <c r="M647" s="2239"/>
      <c r="N647" s="2239"/>
      <c r="O647" s="2240"/>
      <c r="P647" s="2240"/>
      <c r="Q647" s="2240"/>
      <c r="R647" s="2240"/>
      <c r="S647" s="2240"/>
      <c r="T647" s="1841"/>
      <c r="U647" s="1841"/>
      <c r="V647" s="1841"/>
      <c r="W647" s="1841"/>
      <c r="X647" s="1841"/>
      <c r="Y647" s="769"/>
      <c r="Z647" s="769"/>
      <c r="AA647" s="769"/>
      <c r="AB647" s="769"/>
      <c r="AC647" s="769"/>
      <c r="AD647" s="1841">
        <v>97.011861909292918</v>
      </c>
      <c r="AE647" s="1841">
        <v>96.762058956192718</v>
      </c>
      <c r="AF647" s="1841">
        <v>94.253888996595478</v>
      </c>
      <c r="AG647" s="1841">
        <v>97.090519570240062</v>
      </c>
      <c r="AH647" s="1841">
        <v>101.02830392933262</v>
      </c>
      <c r="AI647" s="1841">
        <v>105.21183666079796</v>
      </c>
      <c r="AJ647" s="1841">
        <v>104.90431459767355</v>
      </c>
      <c r="AK647" s="1841">
        <v>105.66948389200834</v>
      </c>
      <c r="AL647" s="1841">
        <v>109.30476928017241</v>
      </c>
      <c r="AM647" s="1841">
        <v>108.80106598612484</v>
      </c>
      <c r="AN647" s="1841">
        <v>105.09454073015809</v>
      </c>
      <c r="AO647" s="1841">
        <v>107.59004350879171</v>
      </c>
    </row>
    <row r="648" spans="2:41" x14ac:dyDescent="0.15">
      <c r="B648" s="427" t="s">
        <v>1263</v>
      </c>
      <c r="C648" s="420" t="s">
        <v>111</v>
      </c>
      <c r="D648" s="381"/>
      <c r="E648" s="381"/>
      <c r="F648" s="381"/>
      <c r="G648" s="381"/>
      <c r="H648" s="1715" t="str">
        <f t="shared" si="49"/>
        <v>PJ31</v>
      </c>
      <c r="I648" s="2239"/>
      <c r="J648" s="2239"/>
      <c r="K648" s="2239"/>
      <c r="L648" s="2239"/>
      <c r="M648" s="2239"/>
      <c r="N648" s="2239"/>
      <c r="O648" s="2240"/>
      <c r="P648" s="2240"/>
      <c r="Q648" s="2240"/>
      <c r="R648" s="2240"/>
      <c r="S648" s="2240"/>
      <c r="T648" s="1841"/>
      <c r="U648" s="1841"/>
      <c r="V648" s="1841"/>
      <c r="W648" s="1841"/>
      <c r="X648" s="1841"/>
      <c r="Y648" s="769"/>
      <c r="Z648" s="769"/>
      <c r="AA648" s="769"/>
      <c r="AB648" s="769"/>
      <c r="AC648" s="769"/>
      <c r="AD648" s="1841">
        <v>101.39366873939026</v>
      </c>
      <c r="AE648" s="1841">
        <v>101.12090179850486</v>
      </c>
      <c r="AF648" s="1841">
        <v>98.953989313665375</v>
      </c>
      <c r="AG648" s="1841">
        <v>100.27867003540085</v>
      </c>
      <c r="AH648" s="1841">
        <v>99.863713014169974</v>
      </c>
      <c r="AI648" s="1841">
        <v>100.28217356268574</v>
      </c>
      <c r="AJ648" s="1841">
        <v>98.162203528942413</v>
      </c>
      <c r="AK648" s="1841">
        <v>96.256189734177951</v>
      </c>
      <c r="AL648" s="1841">
        <v>95.299972792939187</v>
      </c>
      <c r="AM648" s="1841">
        <v>94.364084783506001</v>
      </c>
      <c r="AN648" s="1841">
        <v>92.713443605332685</v>
      </c>
      <c r="AO648" s="1841">
        <v>89.948920621500264</v>
      </c>
    </row>
    <row r="649" spans="2:41" x14ac:dyDescent="0.15">
      <c r="B649" s="427" t="s">
        <v>1264</v>
      </c>
      <c r="C649" s="420" t="s">
        <v>96</v>
      </c>
      <c r="D649" s="381"/>
      <c r="E649" s="381"/>
      <c r="F649" s="381"/>
      <c r="G649" s="381"/>
      <c r="H649" s="1715" t="str">
        <f t="shared" si="49"/>
        <v>PJ32</v>
      </c>
      <c r="I649" s="2239"/>
      <c r="J649" s="2239"/>
      <c r="K649" s="2239"/>
      <c r="L649" s="2239"/>
      <c r="M649" s="2239"/>
      <c r="N649" s="2239"/>
      <c r="O649" s="2240"/>
      <c r="P649" s="2240"/>
      <c r="Q649" s="2240"/>
      <c r="R649" s="2240"/>
      <c r="S649" s="2240"/>
      <c r="T649" s="1841"/>
      <c r="U649" s="1841"/>
      <c r="V649" s="1841"/>
      <c r="W649" s="1841"/>
      <c r="X649" s="1841"/>
      <c r="Y649" s="769"/>
      <c r="Z649" s="769"/>
      <c r="AA649" s="769"/>
      <c r="AB649" s="769"/>
      <c r="AC649" s="769"/>
      <c r="AD649" s="1841">
        <v>101.98804206530974</v>
      </c>
      <c r="AE649" s="1841">
        <v>101.90370123034897</v>
      </c>
      <c r="AF649" s="1841">
        <v>99.410669095906286</v>
      </c>
      <c r="AG649" s="1841">
        <v>100.15432999299429</v>
      </c>
      <c r="AH649" s="1841">
        <v>99.697994945617552</v>
      </c>
      <c r="AI649" s="1841">
        <v>99.470352676776116</v>
      </c>
      <c r="AJ649" s="1841">
        <v>96.23020905606711</v>
      </c>
      <c r="AK649" s="1841">
        <v>92.980775578068886</v>
      </c>
      <c r="AL649" s="1841">
        <v>90.527068286587081</v>
      </c>
      <c r="AM649" s="1841">
        <v>88.479594969927859</v>
      </c>
      <c r="AN649" s="1841">
        <v>86.53654011393688</v>
      </c>
      <c r="AO649" s="1841">
        <v>83.602598579439331</v>
      </c>
    </row>
    <row r="650" spans="2:41" x14ac:dyDescent="0.15">
      <c r="B650" s="427" t="s">
        <v>1265</v>
      </c>
      <c r="C650" s="420" t="s">
        <v>12</v>
      </c>
      <c r="D650" s="381"/>
      <c r="E650" s="381"/>
      <c r="F650" s="381"/>
      <c r="G650" s="381"/>
      <c r="H650" s="1715" t="str">
        <f t="shared" si="49"/>
        <v>PJ33</v>
      </c>
      <c r="I650" s="2239"/>
      <c r="J650" s="2239"/>
      <c r="K650" s="2239"/>
      <c r="L650" s="2239"/>
      <c r="M650" s="2239"/>
      <c r="N650" s="2239"/>
      <c r="O650" s="2240"/>
      <c r="P650" s="2240"/>
      <c r="Q650" s="2240"/>
      <c r="R650" s="2240"/>
      <c r="S650" s="2240"/>
      <c r="T650" s="769"/>
      <c r="U650" s="769"/>
      <c r="V650" s="769"/>
      <c r="W650" s="769"/>
      <c r="X650" s="769"/>
      <c r="Y650" s="769"/>
      <c r="Z650" s="769"/>
      <c r="AA650" s="769"/>
      <c r="AB650" s="769"/>
      <c r="AC650" s="769"/>
      <c r="AD650" s="1841">
        <v>100.12566293362968</v>
      </c>
      <c r="AE650" s="1841">
        <v>99.47026230199485</v>
      </c>
      <c r="AF650" s="1841">
        <v>97.989317590634059</v>
      </c>
      <c r="AG650" s="1841">
        <v>100.50887275071514</v>
      </c>
      <c r="AH650" s="1841">
        <v>100.17052286093421</v>
      </c>
      <c r="AI650" s="1841">
        <v>101.78830956373868</v>
      </c>
      <c r="AJ650" s="1841">
        <v>101.78356952562922</v>
      </c>
      <c r="AK650" s="1841">
        <v>102.68038253436561</v>
      </c>
      <c r="AL650" s="1841">
        <v>104.82348101552239</v>
      </c>
      <c r="AM650" s="1841">
        <v>106.55720264121675</v>
      </c>
      <c r="AN650" s="1841">
        <v>105.52688405691877</v>
      </c>
      <c r="AO650" s="1841">
        <v>103.10355180935771</v>
      </c>
    </row>
    <row r="651" spans="2:41" x14ac:dyDescent="0.15">
      <c r="B651" s="427" t="s">
        <v>1266</v>
      </c>
      <c r="C651" s="420" t="s">
        <v>112</v>
      </c>
      <c r="D651" s="381"/>
      <c r="E651" s="381"/>
      <c r="F651" s="381"/>
      <c r="G651" s="381"/>
      <c r="H651" s="1715" t="str">
        <f t="shared" si="49"/>
        <v>PJ34</v>
      </c>
      <c r="I651" s="2239"/>
      <c r="J651" s="2239"/>
      <c r="K651" s="2239"/>
      <c r="L651" s="2239"/>
      <c r="M651" s="2239"/>
      <c r="N651" s="2239"/>
      <c r="O651" s="2240"/>
      <c r="P651" s="2240"/>
      <c r="Q651" s="2240"/>
      <c r="R651" s="2240"/>
      <c r="S651" s="2240"/>
      <c r="T651" s="1841"/>
      <c r="U651" s="1841"/>
      <c r="V651" s="1841"/>
      <c r="W651" s="1841"/>
      <c r="X651" s="1841"/>
      <c r="Y651" s="769"/>
      <c r="Z651" s="769"/>
      <c r="AA651" s="769"/>
      <c r="AB651" s="769"/>
      <c r="AC651" s="769"/>
      <c r="AD651" s="1841">
        <v>115.68357306039354</v>
      </c>
      <c r="AE651" s="1841">
        <v>109.04929559044095</v>
      </c>
      <c r="AF651" s="1841">
        <v>104.16488604311991</v>
      </c>
      <c r="AG651" s="1841">
        <v>102.71963742060082</v>
      </c>
      <c r="AH651" s="1841">
        <v>99.90000000000002</v>
      </c>
      <c r="AI651" s="1841">
        <v>98.647582373997167</v>
      </c>
      <c r="AJ651" s="1841">
        <v>97.116743121442909</v>
      </c>
      <c r="AK651" s="1841">
        <v>98.438413212428671</v>
      </c>
      <c r="AL651" s="1841">
        <v>99.312381055042621</v>
      </c>
      <c r="AM651" s="1841">
        <v>94.730019737093357</v>
      </c>
      <c r="AN651" s="1841">
        <v>91.236303263837286</v>
      </c>
      <c r="AO651" s="1841">
        <v>91.645011426745612</v>
      </c>
    </row>
    <row r="652" spans="2:41" x14ac:dyDescent="0.15">
      <c r="B652" s="427" t="s">
        <v>1267</v>
      </c>
      <c r="C652" s="420" t="s">
        <v>114</v>
      </c>
      <c r="D652" s="381"/>
      <c r="E652" s="381"/>
      <c r="F652" s="381"/>
      <c r="G652" s="381"/>
      <c r="H652" s="1715" t="str">
        <f t="shared" si="49"/>
        <v>PJ35</v>
      </c>
      <c r="I652" s="2239"/>
      <c r="J652" s="2239"/>
      <c r="K652" s="2239"/>
      <c r="L652" s="2239"/>
      <c r="M652" s="2239"/>
      <c r="N652" s="2239"/>
      <c r="O652" s="2240"/>
      <c r="P652" s="2240"/>
      <c r="Q652" s="2240"/>
      <c r="R652" s="2240"/>
      <c r="S652" s="2240"/>
      <c r="T652" s="1841"/>
      <c r="U652" s="1841"/>
      <c r="V652" s="1841"/>
      <c r="W652" s="1841"/>
      <c r="X652" s="1841"/>
      <c r="Y652" s="769"/>
      <c r="Z652" s="769"/>
      <c r="AA652" s="769"/>
      <c r="AB652" s="769"/>
      <c r="AC652" s="769"/>
      <c r="AD652" s="1841">
        <v>101.50990428047695</v>
      </c>
      <c r="AE652" s="1841">
        <v>101.01803647808816</v>
      </c>
      <c r="AF652" s="1841">
        <v>100.37350701310186</v>
      </c>
      <c r="AG652" s="1841">
        <v>99.961054121208335</v>
      </c>
      <c r="AH652" s="1841">
        <v>100.07427026524024</v>
      </c>
      <c r="AI652" s="1841">
        <v>100.00082463392575</v>
      </c>
      <c r="AJ652" s="1841">
        <v>100.0787880125052</v>
      </c>
      <c r="AK652" s="1841">
        <v>99.52056780407861</v>
      </c>
      <c r="AL652" s="1841">
        <v>99.248580543363062</v>
      </c>
      <c r="AM652" s="1841">
        <v>99.875612357811903</v>
      </c>
      <c r="AN652" s="1841">
        <v>100.40443267017869</v>
      </c>
      <c r="AO652" s="1841">
        <v>99.716811520941704</v>
      </c>
    </row>
    <row r="653" spans="2:41" x14ac:dyDescent="0.15">
      <c r="B653" s="427" t="s">
        <v>1268</v>
      </c>
      <c r="C653" s="420" t="s">
        <v>97</v>
      </c>
      <c r="D653" s="381"/>
      <c r="E653" s="381"/>
      <c r="F653" s="381"/>
      <c r="G653" s="381"/>
      <c r="H653" s="1715" t="str">
        <f t="shared" si="49"/>
        <v>PJ36</v>
      </c>
      <c r="I653" s="2239"/>
      <c r="J653" s="2239"/>
      <c r="K653" s="2239"/>
      <c r="L653" s="2239"/>
      <c r="M653" s="2239"/>
      <c r="N653" s="2239"/>
      <c r="O653" s="2240"/>
      <c r="P653" s="2240"/>
      <c r="Q653" s="2240"/>
      <c r="R653" s="2240"/>
      <c r="S653" s="2240"/>
      <c r="T653" s="1841"/>
      <c r="U653" s="1841"/>
      <c r="V653" s="1841"/>
      <c r="W653" s="1841"/>
      <c r="X653" s="1841"/>
      <c r="Y653" s="769"/>
      <c r="Z653" s="769"/>
      <c r="AA653" s="769"/>
      <c r="AB653" s="769"/>
      <c r="AC653" s="769"/>
      <c r="AD653" s="1841">
        <v>101.55961968301359</v>
      </c>
      <c r="AE653" s="1841">
        <v>101.34218866706641</v>
      </c>
      <c r="AF653" s="1841">
        <v>100.84000113441436</v>
      </c>
      <c r="AG653" s="1841">
        <v>100.03296660872489</v>
      </c>
      <c r="AH653" s="1841">
        <v>100.01828479747748</v>
      </c>
      <c r="AI653" s="1841">
        <v>99.610652116127056</v>
      </c>
      <c r="AJ653" s="1841">
        <v>99.393541173377997</v>
      </c>
      <c r="AK653" s="1841">
        <v>98.585001854541261</v>
      </c>
      <c r="AL653" s="1841">
        <v>98.016498409303182</v>
      </c>
      <c r="AM653" s="1841">
        <v>98.637640978198704</v>
      </c>
      <c r="AN653" s="1841">
        <v>98.943224110514251</v>
      </c>
      <c r="AO653" s="1841">
        <v>98.083796423257851</v>
      </c>
    </row>
    <row r="654" spans="2:41" x14ac:dyDescent="0.15">
      <c r="B654" s="427" t="s">
        <v>1269</v>
      </c>
      <c r="C654" s="420" t="s">
        <v>98</v>
      </c>
      <c r="D654" s="381"/>
      <c r="E654" s="381"/>
      <c r="F654" s="381"/>
      <c r="G654" s="381"/>
      <c r="H654" s="1715" t="str">
        <f t="shared" si="49"/>
        <v>PJ37</v>
      </c>
      <c r="I654" s="2239"/>
      <c r="J654" s="2239"/>
      <c r="K654" s="2239"/>
      <c r="L654" s="2239"/>
      <c r="M654" s="2239"/>
      <c r="N654" s="2239"/>
      <c r="O654" s="2240"/>
      <c r="P654" s="2240"/>
      <c r="Q654" s="2240"/>
      <c r="R654" s="2240"/>
      <c r="S654" s="2240"/>
      <c r="T654" s="1841"/>
      <c r="U654" s="1841"/>
      <c r="V654" s="1841"/>
      <c r="W654" s="1841"/>
      <c r="X654" s="1841"/>
      <c r="Y654" s="769"/>
      <c r="Z654" s="769"/>
      <c r="AA654" s="769"/>
      <c r="AB654" s="769"/>
      <c r="AC654" s="769"/>
      <c r="AD654" s="1841">
        <v>101.22198219122581</v>
      </c>
      <c r="AE654" s="1841">
        <v>98.574183040119436</v>
      </c>
      <c r="AF654" s="1841">
        <v>96.814750960338259</v>
      </c>
      <c r="AG654" s="1841">
        <v>99.468719648702447</v>
      </c>
      <c r="AH654" s="1841">
        <v>100.45756358036364</v>
      </c>
      <c r="AI654" s="1841">
        <v>102.53091068814797</v>
      </c>
      <c r="AJ654" s="1841">
        <v>104.3308196570168</v>
      </c>
      <c r="AK654" s="1841">
        <v>105.29344359049335</v>
      </c>
      <c r="AL654" s="1841">
        <v>106.87783904748559</v>
      </c>
      <c r="AM654" s="1841">
        <v>107.53963859032048</v>
      </c>
      <c r="AN654" s="1841">
        <v>109.76819187724935</v>
      </c>
      <c r="AO654" s="1841">
        <v>110.46202894011401</v>
      </c>
    </row>
    <row r="655" spans="2:41" x14ac:dyDescent="0.15">
      <c r="B655" s="427" t="s">
        <v>1270</v>
      </c>
      <c r="C655" s="420" t="s">
        <v>116</v>
      </c>
      <c r="D655" s="381"/>
      <c r="E655" s="381"/>
      <c r="F655" s="381"/>
      <c r="G655" s="381"/>
      <c r="H655" s="1715" t="str">
        <f t="shared" si="49"/>
        <v>PJ38</v>
      </c>
      <c r="I655" s="2239"/>
      <c r="J655" s="2239"/>
      <c r="K655" s="2239"/>
      <c r="L655" s="2239"/>
      <c r="M655" s="2239"/>
      <c r="N655" s="2239"/>
      <c r="O655" s="2240"/>
      <c r="P655" s="2240"/>
      <c r="Q655" s="2240"/>
      <c r="R655" s="2240"/>
      <c r="S655" s="2240"/>
      <c r="T655" s="1841"/>
      <c r="U655" s="1841"/>
      <c r="V655" s="1841"/>
      <c r="W655" s="1841"/>
      <c r="X655" s="1841"/>
      <c r="Y655" s="769"/>
      <c r="Z655" s="769"/>
      <c r="AA655" s="769"/>
      <c r="AB655" s="769"/>
      <c r="AC655" s="769"/>
      <c r="AD655" s="1841">
        <v>94.485270543774746</v>
      </c>
      <c r="AE655" s="1841">
        <v>94.576477090386987</v>
      </c>
      <c r="AF655" s="1841">
        <v>94.160804746394007</v>
      </c>
      <c r="AG655" s="1841">
        <v>98.513209656982781</v>
      </c>
      <c r="AH655" s="1841">
        <v>99.763069869609637</v>
      </c>
      <c r="AI655" s="1841">
        <v>100.27824917518444</v>
      </c>
      <c r="AJ655" s="1841">
        <v>101.59389384823257</v>
      </c>
      <c r="AK655" s="1841">
        <v>104.23521892800869</v>
      </c>
      <c r="AL655" s="1841">
        <v>105.03793435652622</v>
      </c>
      <c r="AM655" s="1841">
        <v>105.86194005272813</v>
      </c>
      <c r="AN655" s="1841">
        <v>109.46100723554832</v>
      </c>
      <c r="AO655" s="1841">
        <v>110.08060493585499</v>
      </c>
    </row>
    <row r="656" spans="2:41" x14ac:dyDescent="0.15">
      <c r="B656" s="427" t="s">
        <v>1271</v>
      </c>
      <c r="C656" s="420" t="s">
        <v>117</v>
      </c>
      <c r="D656" s="381"/>
      <c r="E656" s="381"/>
      <c r="F656" s="381"/>
      <c r="G656" s="381"/>
      <c r="H656" s="1715" t="str">
        <f t="shared" si="49"/>
        <v>PJ39</v>
      </c>
      <c r="I656" s="2239"/>
      <c r="J656" s="2239"/>
      <c r="K656" s="2239"/>
      <c r="L656" s="2239"/>
      <c r="M656" s="2239"/>
      <c r="N656" s="2239"/>
      <c r="O656" s="2240"/>
      <c r="P656" s="2240"/>
      <c r="Q656" s="2240"/>
      <c r="R656" s="2240"/>
      <c r="S656" s="2240"/>
      <c r="T656" s="1841"/>
      <c r="U656" s="1841"/>
      <c r="V656" s="1841"/>
      <c r="W656" s="1841"/>
      <c r="X656" s="1841"/>
      <c r="Y656" s="769"/>
      <c r="Z656" s="769"/>
      <c r="AA656" s="769"/>
      <c r="AB656" s="769"/>
      <c r="AC656" s="769"/>
      <c r="AD656" s="1841">
        <v>98.779676864077615</v>
      </c>
      <c r="AE656" s="1841">
        <v>97.504060738960973</v>
      </c>
      <c r="AF656" s="1841">
        <v>96.962927092901523</v>
      </c>
      <c r="AG656" s="1841">
        <v>99.743997966292255</v>
      </c>
      <c r="AH656" s="1841">
        <v>100.03079526392669</v>
      </c>
      <c r="AI656" s="1841">
        <v>99.958671941012739</v>
      </c>
      <c r="AJ656" s="1841">
        <v>100.94120721307253</v>
      </c>
      <c r="AK656" s="1841">
        <v>101.90250869501615</v>
      </c>
      <c r="AL656" s="1841">
        <v>102.65915129767151</v>
      </c>
      <c r="AM656" s="1841">
        <v>102.12642544022601</v>
      </c>
      <c r="AN656" s="1841">
        <v>103.58993579839766</v>
      </c>
      <c r="AO656" s="1841">
        <v>105.31056386219613</v>
      </c>
    </row>
    <row r="657" spans="2:43" x14ac:dyDescent="0.15">
      <c r="B657" s="427" t="s">
        <v>1272</v>
      </c>
      <c r="C657" s="420" t="s">
        <v>118</v>
      </c>
      <c r="D657" s="381"/>
      <c r="E657" s="381"/>
      <c r="F657" s="381"/>
      <c r="G657" s="381"/>
      <c r="H657" s="1715" t="str">
        <f t="shared" si="49"/>
        <v>PJ40</v>
      </c>
      <c r="I657" s="2239"/>
      <c r="J657" s="2239"/>
      <c r="K657" s="2239"/>
      <c r="L657" s="2239"/>
      <c r="M657" s="2239"/>
      <c r="N657" s="2239"/>
      <c r="O657" s="2240"/>
      <c r="P657" s="2240"/>
      <c r="Q657" s="2240"/>
      <c r="R657" s="2240"/>
      <c r="S657" s="2240"/>
      <c r="T657" s="1841"/>
      <c r="U657" s="1841"/>
      <c r="V657" s="1841"/>
      <c r="W657" s="1841"/>
      <c r="X657" s="1841"/>
      <c r="Y657" s="769"/>
      <c r="Z657" s="769"/>
      <c r="AA657" s="769"/>
      <c r="AB657" s="769"/>
      <c r="AC657" s="769"/>
      <c r="AD657" s="1841">
        <v>99.093956038970205</v>
      </c>
      <c r="AE657" s="1841">
        <v>97.679355483251612</v>
      </c>
      <c r="AF657" s="1841">
        <v>97.007777110998717</v>
      </c>
      <c r="AG657" s="1841">
        <v>99.370842408317301</v>
      </c>
      <c r="AH657" s="1841">
        <v>99.860091574953032</v>
      </c>
      <c r="AI657" s="1841">
        <v>100.37343380871772</v>
      </c>
      <c r="AJ657" s="1841">
        <v>101.00466023593944</v>
      </c>
      <c r="AK657" s="1841">
        <v>101.41721228814065</v>
      </c>
      <c r="AL657" s="1841">
        <v>101.35809186047024</v>
      </c>
      <c r="AM657" s="1841">
        <v>101.03576108808214</v>
      </c>
      <c r="AN657" s="1841">
        <v>102.46466150806552</v>
      </c>
      <c r="AO657" s="1841">
        <v>102.7758344971373</v>
      </c>
    </row>
    <row r="658" spans="2:43" x14ac:dyDescent="0.15">
      <c r="B658" s="427" t="s">
        <v>1273</v>
      </c>
      <c r="C658" s="420" t="s">
        <v>119</v>
      </c>
      <c r="D658" s="381"/>
      <c r="E658" s="381"/>
      <c r="F658" s="381"/>
      <c r="G658" s="381"/>
      <c r="H658" s="1715" t="str">
        <f t="shared" si="49"/>
        <v>PJ41</v>
      </c>
      <c r="I658" s="2239"/>
      <c r="J658" s="2239"/>
      <c r="K658" s="2239"/>
      <c r="L658" s="2239"/>
      <c r="M658" s="2239"/>
      <c r="N658" s="2239"/>
      <c r="O658" s="2240"/>
      <c r="P658" s="2240"/>
      <c r="Q658" s="2240"/>
      <c r="R658" s="2240"/>
      <c r="S658" s="2240"/>
      <c r="T658" s="1841"/>
      <c r="U658" s="1841"/>
      <c r="V658" s="1841"/>
      <c r="W658" s="1841"/>
      <c r="X658" s="1841"/>
      <c r="Y658" s="769"/>
      <c r="Z658" s="769"/>
      <c r="AA658" s="769"/>
      <c r="AB658" s="769"/>
      <c r="AC658" s="769"/>
      <c r="AD658" s="1841">
        <v>100.42869042914641</v>
      </c>
      <c r="AE658" s="1841">
        <v>100.89871412223901</v>
      </c>
      <c r="AF658" s="1841">
        <v>100.40694938785497</v>
      </c>
      <c r="AG658" s="1841">
        <v>100.51758267915163</v>
      </c>
      <c r="AH658" s="1841">
        <v>100.39767058509116</v>
      </c>
      <c r="AI658" s="1841">
        <v>100.75769554069925</v>
      </c>
      <c r="AJ658" s="1841">
        <v>101.47858847821681</v>
      </c>
      <c r="AK658" s="1841">
        <v>100.96505339307231</v>
      </c>
      <c r="AL658" s="1841">
        <v>100.80849466449861</v>
      </c>
      <c r="AM658" s="1841">
        <v>101.17794252567262</v>
      </c>
      <c r="AN658" s="1841">
        <v>100.14269300851078</v>
      </c>
      <c r="AO658" s="1841">
        <v>98.40049908148157</v>
      </c>
    </row>
    <row r="659" spans="2:43" x14ac:dyDescent="0.15">
      <c r="B659" s="427" t="s">
        <v>1275</v>
      </c>
      <c r="C659" s="421" t="s">
        <v>120</v>
      </c>
      <c r="D659" s="384"/>
      <c r="E659" s="384"/>
      <c r="F659" s="384"/>
      <c r="G659" s="384"/>
      <c r="H659" s="1716" t="str">
        <f t="shared" si="49"/>
        <v>PJ42</v>
      </c>
      <c r="I659" s="2241"/>
      <c r="J659" s="2241"/>
      <c r="K659" s="2241"/>
      <c r="L659" s="2241"/>
      <c r="M659" s="2241"/>
      <c r="N659" s="2241"/>
      <c r="O659" s="2242"/>
      <c r="P659" s="2242"/>
      <c r="Q659" s="2242"/>
      <c r="R659" s="2242"/>
      <c r="S659" s="2242"/>
      <c r="T659" s="1842"/>
      <c r="U659" s="1842"/>
      <c r="V659" s="1842"/>
      <c r="W659" s="1842"/>
      <c r="X659" s="1842"/>
      <c r="Y659" s="770"/>
      <c r="Z659" s="770"/>
      <c r="AA659" s="770"/>
      <c r="AB659" s="770"/>
      <c r="AC659" s="770"/>
      <c r="AD659" s="1842">
        <v>95.567396189186965</v>
      </c>
      <c r="AE659" s="1842">
        <v>95.26314855742487</v>
      </c>
      <c r="AF659" s="1842">
        <v>96.137620422249555</v>
      </c>
      <c r="AG659" s="1842">
        <v>98.536514693874494</v>
      </c>
      <c r="AH659" s="1842">
        <v>100.14141252075579</v>
      </c>
      <c r="AI659" s="1842">
        <v>100.33252426079767</v>
      </c>
      <c r="AJ659" s="1842">
        <v>101.29088540499507</v>
      </c>
      <c r="AK659" s="1842">
        <v>101.42546284466138</v>
      </c>
      <c r="AL659" s="1842">
        <v>102.25400932317751</v>
      </c>
      <c r="AM659" s="1842">
        <v>103.66081180056987</v>
      </c>
      <c r="AN659" s="1842">
        <v>105.16107100999541</v>
      </c>
      <c r="AO659" s="1842">
        <v>107.88910990198069</v>
      </c>
    </row>
    <row r="660" spans="2:43" x14ac:dyDescent="0.15">
      <c r="B660" s="427" t="s">
        <v>1276</v>
      </c>
      <c r="C660" s="420" t="s">
        <v>99</v>
      </c>
      <c r="D660" s="381"/>
      <c r="E660" s="381"/>
      <c r="F660" s="381"/>
      <c r="G660" s="381"/>
      <c r="H660" s="1715" t="str">
        <f t="shared" si="49"/>
        <v>PJ43</v>
      </c>
      <c r="I660" s="2239"/>
      <c r="J660" s="2239"/>
      <c r="K660" s="2239"/>
      <c r="L660" s="2239"/>
      <c r="M660" s="2239"/>
      <c r="N660" s="2239"/>
      <c r="O660" s="2240"/>
      <c r="P660" s="2240"/>
      <c r="Q660" s="2240"/>
      <c r="R660" s="2240"/>
      <c r="S660" s="2240"/>
      <c r="T660" s="1841"/>
      <c r="U660" s="1841"/>
      <c r="V660" s="1841"/>
      <c r="W660" s="1841"/>
      <c r="X660" s="1841"/>
      <c r="Y660" s="769"/>
      <c r="Z660" s="769"/>
      <c r="AA660" s="769"/>
      <c r="AB660" s="769"/>
      <c r="AC660" s="769"/>
      <c r="AD660" s="1841">
        <v>96.480175245993323</v>
      </c>
      <c r="AE660" s="1841">
        <v>96.446924984906516</v>
      </c>
      <c r="AF660" s="1841">
        <v>96.649585693039228</v>
      </c>
      <c r="AG660" s="1841">
        <v>98.329062216521493</v>
      </c>
      <c r="AH660" s="1841">
        <v>100.04156217600932</v>
      </c>
      <c r="AI660" s="1841">
        <v>99.93810935049639</v>
      </c>
      <c r="AJ660" s="1841">
        <v>99.374721807017963</v>
      </c>
      <c r="AK660" s="1841">
        <v>99.046684366699935</v>
      </c>
      <c r="AL660" s="1841">
        <v>99.354404798793553</v>
      </c>
      <c r="AM660" s="1841">
        <v>100.52897151271019</v>
      </c>
      <c r="AN660" s="1841">
        <v>99.214386410297379</v>
      </c>
      <c r="AO660" s="1841">
        <v>99.756474150866651</v>
      </c>
    </row>
    <row r="661" spans="2:43" x14ac:dyDescent="0.15">
      <c r="B661" s="427" t="s">
        <v>1277</v>
      </c>
      <c r="C661" s="420" t="s">
        <v>122</v>
      </c>
      <c r="D661" s="381"/>
      <c r="E661" s="381"/>
      <c r="F661" s="381"/>
      <c r="G661" s="381"/>
      <c r="H661" s="1715" t="str">
        <f t="shared" si="49"/>
        <v>PJ44</v>
      </c>
      <c r="I661" s="2239"/>
      <c r="J661" s="2239"/>
      <c r="K661" s="2239"/>
      <c r="L661" s="2239"/>
      <c r="M661" s="2239"/>
      <c r="N661" s="2239"/>
      <c r="O661" s="2240"/>
      <c r="P661" s="2240"/>
      <c r="Q661" s="2240"/>
      <c r="R661" s="2240"/>
      <c r="S661" s="2240"/>
      <c r="T661" s="1841"/>
      <c r="U661" s="1841"/>
      <c r="V661" s="1841"/>
      <c r="W661" s="1841"/>
      <c r="X661" s="1841"/>
      <c r="Y661" s="769"/>
      <c r="Z661" s="769"/>
      <c r="AA661" s="769"/>
      <c r="AB661" s="769"/>
      <c r="AC661" s="769"/>
      <c r="AD661" s="1841">
        <v>68.588210587126596</v>
      </c>
      <c r="AE661" s="1841">
        <v>70.178985154032105</v>
      </c>
      <c r="AF661" s="1841">
        <v>78.120100141307333</v>
      </c>
      <c r="AG661" s="1841">
        <v>101.73819131055014</v>
      </c>
      <c r="AH661" s="1841">
        <v>96.499999999999986</v>
      </c>
      <c r="AI661" s="1841">
        <v>87.620017239510901</v>
      </c>
      <c r="AJ661" s="1841">
        <v>95.433902415589458</v>
      </c>
      <c r="AK661" s="1841">
        <v>101.18087154513424</v>
      </c>
      <c r="AL661" s="1841">
        <v>100.13377294896874</v>
      </c>
      <c r="AM661" s="1841">
        <v>100.3466070510494</v>
      </c>
      <c r="AN661" s="1841">
        <v>125.62522950496484</v>
      </c>
      <c r="AO661" s="1841">
        <v>158.12011315867963</v>
      </c>
    </row>
    <row r="662" spans="2:43" x14ac:dyDescent="0.15">
      <c r="B662" s="427" t="s">
        <v>1278</v>
      </c>
      <c r="C662" s="420" t="s">
        <v>123</v>
      </c>
      <c r="D662" s="381"/>
      <c r="E662" s="381"/>
      <c r="F662" s="381"/>
      <c r="G662" s="381"/>
      <c r="H662" s="1715" t="str">
        <f t="shared" si="49"/>
        <v>PJ45</v>
      </c>
      <c r="I662" s="2239"/>
      <c r="J662" s="2239"/>
      <c r="K662" s="2239"/>
      <c r="L662" s="2239"/>
      <c r="M662" s="2239"/>
      <c r="N662" s="2239"/>
      <c r="O662" s="2240"/>
      <c r="P662" s="2240"/>
      <c r="Q662" s="2240"/>
      <c r="R662" s="2240"/>
      <c r="S662" s="2240"/>
      <c r="T662" s="1841"/>
      <c r="U662" s="1841"/>
      <c r="V662" s="1841"/>
      <c r="W662" s="1841"/>
      <c r="X662" s="1841"/>
      <c r="Y662" s="769"/>
      <c r="Z662" s="769"/>
      <c r="AA662" s="769"/>
      <c r="AB662" s="769"/>
      <c r="AC662" s="769"/>
      <c r="AD662" s="1841">
        <v>61.796104984010761</v>
      </c>
      <c r="AE662" s="1841">
        <v>60.951697044221788</v>
      </c>
      <c r="AF662" s="1841">
        <v>60.66209035035088</v>
      </c>
      <c r="AG662" s="1841">
        <v>90.384188909745703</v>
      </c>
      <c r="AH662" s="1841">
        <v>99.833745573795085</v>
      </c>
      <c r="AI662" s="1841">
        <v>101.21404566490413</v>
      </c>
      <c r="AJ662" s="1841">
        <v>102.6159799362365</v>
      </c>
      <c r="AK662" s="1841">
        <v>104.8887824237608</v>
      </c>
      <c r="AL662" s="1841">
        <v>111.12666668996962</v>
      </c>
      <c r="AM662" s="1841">
        <v>129.74227869394028</v>
      </c>
      <c r="AN662" s="1841">
        <v>131.47761466434525</v>
      </c>
      <c r="AO662" s="1841">
        <v>138.15684734923178</v>
      </c>
    </row>
    <row r="663" spans="2:43" x14ac:dyDescent="0.15">
      <c r="B663" s="427" t="s">
        <v>1144</v>
      </c>
      <c r="C663" s="421" t="s">
        <v>803</v>
      </c>
      <c r="D663" s="384"/>
      <c r="E663" s="384"/>
      <c r="F663" s="384"/>
      <c r="G663" s="384"/>
      <c r="H663" s="1716" t="str">
        <f t="shared" si="49"/>
        <v>PJ46</v>
      </c>
      <c r="I663" s="2241"/>
      <c r="J663" s="2241"/>
      <c r="K663" s="2241"/>
      <c r="L663" s="2241"/>
      <c r="M663" s="2241"/>
      <c r="N663" s="2241"/>
      <c r="O663" s="2242"/>
      <c r="P663" s="2242"/>
      <c r="Q663" s="2242"/>
      <c r="R663" s="2242"/>
      <c r="S663" s="2242"/>
      <c r="T663" s="1842"/>
      <c r="U663" s="1842"/>
      <c r="V663" s="1842"/>
      <c r="W663" s="1842"/>
      <c r="X663" s="1842"/>
      <c r="Y663" s="770"/>
      <c r="Z663" s="770"/>
      <c r="AA663" s="770"/>
      <c r="AB663" s="770"/>
      <c r="AC663" s="770"/>
      <c r="AD663" s="1842">
        <v>96.415874902810216</v>
      </c>
      <c r="AE663" s="1842">
        <v>96.419029077951308</v>
      </c>
      <c r="AF663" s="1842">
        <v>96.756170548449191</v>
      </c>
      <c r="AG663" s="1842">
        <v>98.48629753118972</v>
      </c>
      <c r="AH663" s="1842">
        <v>99.981268845776825</v>
      </c>
      <c r="AI663" s="1842">
        <v>99.711487991663617</v>
      </c>
      <c r="AJ663" s="1842">
        <v>99.266333363761419</v>
      </c>
      <c r="AK663" s="1842">
        <v>99.011141229510585</v>
      </c>
      <c r="AL663" s="1842">
        <v>99.222127962147653</v>
      </c>
      <c r="AM663" s="1842">
        <v>100.1842997717436</v>
      </c>
      <c r="AN663" s="1842">
        <v>99.268005555114229</v>
      </c>
      <c r="AO663" s="1842">
        <v>100.43734702894331</v>
      </c>
    </row>
    <row r="664" spans="2:43" x14ac:dyDescent="0.15">
      <c r="B664" s="427" t="s">
        <v>1145</v>
      </c>
      <c r="C664" s="422"/>
      <c r="D664" s="381"/>
      <c r="E664" s="381"/>
      <c r="F664" s="381"/>
      <c r="G664" s="381"/>
      <c r="H664" s="1715" t="str">
        <f t="shared" si="49"/>
        <v>PJ47</v>
      </c>
      <c r="I664" s="2239"/>
      <c r="J664" s="2239"/>
      <c r="K664" s="2239"/>
      <c r="L664" s="2239"/>
      <c r="M664" s="2239"/>
      <c r="N664" s="2239"/>
      <c r="O664" s="2240"/>
      <c r="P664" s="2240"/>
      <c r="Q664" s="2240"/>
      <c r="R664" s="2240"/>
      <c r="S664" s="2240"/>
      <c r="T664" s="1841"/>
      <c r="U664" s="1841"/>
      <c r="V664" s="1841"/>
      <c r="W664" s="1841"/>
      <c r="X664" s="1843"/>
      <c r="Y664" s="1518"/>
      <c r="Z664" s="1518"/>
      <c r="AA664" s="1518"/>
      <c r="AB664" s="1518"/>
      <c r="AC664" s="1518"/>
      <c r="AD664" s="1518"/>
      <c r="AE664" s="1518"/>
      <c r="AF664" s="1518"/>
      <c r="AG664" s="1518"/>
      <c r="AH664" s="1518"/>
      <c r="AI664" s="1518"/>
      <c r="AJ664" s="1518"/>
      <c r="AK664" s="1518"/>
      <c r="AL664" s="1518"/>
      <c r="AM664" s="1518"/>
      <c r="AN664" s="1439"/>
      <c r="AO664" s="1518"/>
      <c r="AP664" s="1439"/>
      <c r="AQ664" s="1439"/>
    </row>
    <row r="665" spans="2:43" x14ac:dyDescent="0.15">
      <c r="B665" s="427" t="s">
        <v>1146</v>
      </c>
      <c r="C665" s="422"/>
      <c r="D665" s="381"/>
      <c r="E665" s="381"/>
      <c r="F665" s="381"/>
      <c r="G665" s="381"/>
      <c r="H665" s="1715" t="str">
        <f t="shared" si="49"/>
        <v>PJ48</v>
      </c>
      <c r="I665" s="2239"/>
      <c r="J665" s="2239"/>
      <c r="K665" s="2239"/>
      <c r="L665" s="2239"/>
      <c r="M665" s="2239"/>
      <c r="N665" s="2239"/>
      <c r="O665" s="2240"/>
      <c r="P665" s="2240"/>
      <c r="Q665" s="2240"/>
      <c r="R665" s="2240"/>
      <c r="S665" s="2240"/>
      <c r="T665" s="1841"/>
      <c r="U665" s="1841"/>
      <c r="V665" s="1841"/>
      <c r="W665" s="1841"/>
      <c r="X665" s="1843"/>
      <c r="Y665" s="1518"/>
      <c r="Z665" s="1518"/>
      <c r="AA665" s="1518"/>
      <c r="AB665" s="1518"/>
      <c r="AC665" s="1518"/>
      <c r="AD665" s="1518"/>
      <c r="AE665" s="1518"/>
      <c r="AF665" s="1518"/>
      <c r="AG665" s="1518"/>
      <c r="AH665" s="1518"/>
      <c r="AI665" s="1518"/>
      <c r="AJ665" s="1518"/>
      <c r="AK665" s="1518"/>
      <c r="AL665" s="1518"/>
      <c r="AM665" s="1518"/>
      <c r="AN665" s="1439"/>
      <c r="AO665" s="1518"/>
      <c r="AP665" s="1439"/>
      <c r="AQ665" s="1439"/>
    </row>
    <row r="666" spans="2:43" x14ac:dyDescent="0.15">
      <c r="B666" s="1062" t="s">
        <v>1147</v>
      </c>
      <c r="C666" s="429"/>
      <c r="D666" s="1062"/>
      <c r="E666" s="1062"/>
      <c r="F666" s="1062"/>
      <c r="G666" s="1062"/>
      <c r="H666" s="1750" t="str">
        <f t="shared" si="49"/>
        <v>PJ49</v>
      </c>
      <c r="I666" s="2243"/>
      <c r="J666" s="2243"/>
      <c r="K666" s="2243"/>
      <c r="L666" s="2243"/>
      <c r="M666" s="2243"/>
      <c r="N666" s="2243"/>
      <c r="O666" s="2244"/>
      <c r="P666" s="2244"/>
      <c r="Q666" s="2244"/>
      <c r="R666" s="2244"/>
      <c r="S666" s="2244"/>
      <c r="T666" s="1844"/>
      <c r="U666" s="1844"/>
      <c r="V666" s="1844"/>
      <c r="W666" s="1844"/>
      <c r="X666" s="1844"/>
      <c r="Y666" s="1518"/>
      <c r="Z666" s="1518"/>
      <c r="AA666" s="1518"/>
      <c r="AB666" s="1518"/>
      <c r="AC666" s="1518"/>
      <c r="AD666" s="1518"/>
      <c r="AE666" s="1518"/>
      <c r="AF666" s="1518"/>
      <c r="AG666" s="1518"/>
      <c r="AH666" s="1518"/>
      <c r="AI666" s="1518"/>
      <c r="AJ666" s="1518"/>
      <c r="AK666" s="1518"/>
      <c r="AL666" s="1518"/>
      <c r="AM666" s="1518"/>
      <c r="AN666" s="1439"/>
      <c r="AO666" s="1518"/>
      <c r="AP666" s="1439"/>
      <c r="AQ666" s="1439"/>
    </row>
    <row r="667" spans="2:43" x14ac:dyDescent="0.15">
      <c r="B667" s="1062" t="s">
        <v>1148</v>
      </c>
      <c r="C667" s="429"/>
      <c r="D667" s="1062"/>
      <c r="E667" s="1062"/>
      <c r="F667" s="1062"/>
      <c r="G667" s="1062"/>
      <c r="H667" s="1750" t="str">
        <f t="shared" si="49"/>
        <v>PJ50</v>
      </c>
      <c r="I667" s="2243"/>
      <c r="J667" s="2243"/>
      <c r="K667" s="2243"/>
      <c r="L667" s="2243"/>
      <c r="M667" s="2243"/>
      <c r="N667" s="2243"/>
      <c r="O667" s="2244"/>
      <c r="P667" s="2244"/>
      <c r="Q667" s="2244"/>
      <c r="R667" s="2244"/>
      <c r="S667" s="2244"/>
      <c r="T667" s="1844"/>
      <c r="U667" s="1844"/>
      <c r="V667" s="1844"/>
      <c r="W667" s="1844"/>
      <c r="X667" s="1844"/>
      <c r="Y667" s="1518"/>
      <c r="Z667" s="1518"/>
      <c r="AA667" s="1518"/>
      <c r="AB667" s="1518"/>
      <c r="AC667" s="1518"/>
      <c r="AD667" s="1518"/>
      <c r="AE667" s="1518"/>
      <c r="AF667" s="1518"/>
      <c r="AG667" s="1518"/>
      <c r="AH667" s="1518"/>
      <c r="AI667" s="1518"/>
      <c r="AJ667" s="1518"/>
      <c r="AK667" s="1518"/>
      <c r="AL667" s="1518"/>
      <c r="AM667" s="1518"/>
      <c r="AN667" s="1439"/>
      <c r="AO667" s="1518"/>
      <c r="AP667" s="1439"/>
      <c r="AQ667" s="1439"/>
    </row>
    <row r="668" spans="2:43" x14ac:dyDescent="0.15">
      <c r="B668" s="1062" t="s">
        <v>1149</v>
      </c>
      <c r="C668" s="429"/>
      <c r="D668" s="1062"/>
      <c r="E668" s="1062"/>
      <c r="F668" s="1062"/>
      <c r="G668" s="1062"/>
      <c r="H668" s="1750" t="str">
        <f t="shared" si="49"/>
        <v>PJ51</v>
      </c>
      <c r="I668" s="2243"/>
      <c r="J668" s="2243"/>
      <c r="K668" s="2243"/>
      <c r="L668" s="2243"/>
      <c r="M668" s="2243"/>
      <c r="N668" s="2243"/>
      <c r="O668" s="2244"/>
      <c r="P668" s="2244"/>
      <c r="Q668" s="2244"/>
      <c r="R668" s="2244"/>
      <c r="S668" s="2244"/>
      <c r="T668" s="1844"/>
      <c r="U668" s="1844"/>
      <c r="V668" s="1844"/>
      <c r="W668" s="1844"/>
      <c r="X668" s="1844"/>
      <c r="Y668" s="1518"/>
      <c r="Z668" s="1518"/>
      <c r="AA668" s="1518"/>
      <c r="AB668" s="1518"/>
      <c r="AC668" s="1518"/>
      <c r="AD668" s="1518"/>
      <c r="AE668" s="1518"/>
      <c r="AF668" s="1518"/>
      <c r="AG668" s="1518"/>
      <c r="AH668" s="1439"/>
      <c r="AI668" s="1439"/>
      <c r="AJ668" s="1439"/>
      <c r="AK668" s="1439"/>
      <c r="AL668" s="1439"/>
      <c r="AM668" s="1439"/>
      <c r="AN668" s="1439"/>
      <c r="AO668" s="1439"/>
      <c r="AP668" s="1439"/>
      <c r="AQ668" s="1439"/>
    </row>
    <row r="669" spans="2:43" x14ac:dyDescent="0.15">
      <c r="B669" s="1062" t="s">
        <v>1150</v>
      </c>
      <c r="C669" s="429"/>
      <c r="D669" s="1062"/>
      <c r="E669" s="1062"/>
      <c r="F669" s="1062"/>
      <c r="G669" s="1062"/>
      <c r="H669" s="1750" t="str">
        <f t="shared" si="49"/>
        <v>PJ52</v>
      </c>
      <c r="I669" s="2243"/>
      <c r="J669" s="2243"/>
      <c r="K669" s="2243"/>
      <c r="L669" s="2243"/>
      <c r="M669" s="2243"/>
      <c r="N669" s="2243"/>
      <c r="O669" s="2244"/>
      <c r="P669" s="2244"/>
      <c r="Q669" s="2244"/>
      <c r="R669" s="2244"/>
      <c r="S669" s="2244"/>
      <c r="T669" s="1518"/>
      <c r="U669" s="1518"/>
      <c r="V669" s="1518"/>
      <c r="W669" s="1518"/>
      <c r="X669" s="1518"/>
      <c r="Y669" s="1518"/>
      <c r="Z669" s="1518"/>
      <c r="AA669" s="1518"/>
      <c r="AB669" s="1518"/>
      <c r="AC669" s="1518"/>
      <c r="AD669" s="1518"/>
      <c r="AE669" s="1518"/>
      <c r="AF669" s="1518"/>
      <c r="AG669" s="1518"/>
      <c r="AH669" s="1439"/>
    </row>
    <row r="670" spans="2:43" x14ac:dyDescent="0.15">
      <c r="B670" s="1062" t="s">
        <v>1151</v>
      </c>
      <c r="C670" s="429"/>
      <c r="D670" s="1062"/>
      <c r="E670" s="1062"/>
      <c r="F670" s="1062"/>
      <c r="G670" s="1062"/>
      <c r="H670" s="1750" t="str">
        <f t="shared" si="49"/>
        <v>PJ53</v>
      </c>
      <c r="I670" s="2243"/>
      <c r="J670" s="2243"/>
      <c r="K670" s="2243"/>
      <c r="L670" s="2243"/>
      <c r="M670" s="2243"/>
      <c r="N670" s="2243"/>
      <c r="O670" s="2244"/>
      <c r="P670" s="2244"/>
      <c r="Q670" s="2244"/>
      <c r="R670" s="2244"/>
      <c r="S670" s="2244"/>
      <c r="T670" s="1844"/>
      <c r="U670" s="1844"/>
      <c r="V670" s="1844"/>
      <c r="W670" s="1844"/>
      <c r="X670" s="1844"/>
      <c r="Y670" s="1518"/>
      <c r="Z670" s="1518"/>
      <c r="AA670" s="1518"/>
      <c r="AB670" s="1518"/>
      <c r="AC670" s="1518"/>
      <c r="AD670" s="1518"/>
      <c r="AE670" s="1518"/>
      <c r="AF670" s="1518"/>
      <c r="AG670" s="1518"/>
      <c r="AH670" s="1519"/>
    </row>
    <row r="671" spans="2:43" x14ac:dyDescent="0.15">
      <c r="C671" s="380"/>
      <c r="D671" s="380"/>
      <c r="E671" s="380"/>
      <c r="F671" s="380"/>
      <c r="G671" s="1439"/>
      <c r="H671" s="1439"/>
      <c r="I671" s="1439"/>
      <c r="J671" s="1439"/>
      <c r="K671" s="1439"/>
      <c r="L671" s="1439"/>
      <c r="M671" s="1439"/>
      <c r="N671" s="1439"/>
      <c r="O671" s="1439"/>
      <c r="P671" s="1439"/>
      <c r="Q671" s="1439"/>
      <c r="R671" s="1439"/>
      <c r="S671" s="1439"/>
      <c r="T671" s="1439"/>
      <c r="U671" s="1439"/>
      <c r="V671" s="1439"/>
      <c r="W671" s="1439"/>
      <c r="X671" s="1439"/>
      <c r="Y671" s="1439"/>
      <c r="Z671" s="1439"/>
      <c r="AA671" s="1439"/>
      <c r="AB671" s="1439"/>
      <c r="AC671" s="1439"/>
      <c r="AD671" s="1439"/>
      <c r="AE671" s="1439"/>
      <c r="AF671" s="1439"/>
      <c r="AG671" s="1439"/>
      <c r="AH671" s="1439"/>
    </row>
    <row r="672" spans="2:43" x14ac:dyDescent="0.15">
      <c r="C672" s="380"/>
      <c r="D672" s="380"/>
      <c r="E672" s="380"/>
      <c r="F672" s="380"/>
      <c r="G672" s="1439"/>
      <c r="H672" s="1439"/>
      <c r="I672" s="1439"/>
      <c r="J672" s="1439"/>
      <c r="K672" s="1439"/>
      <c r="L672" s="1439"/>
      <c r="M672" s="1439"/>
      <c r="N672" s="1439"/>
      <c r="O672" s="1439"/>
      <c r="P672" s="1439"/>
      <c r="Q672" s="1439"/>
      <c r="R672" s="1439"/>
      <c r="S672" s="1439"/>
      <c r="T672" s="1439"/>
      <c r="U672" s="1439"/>
      <c r="V672" s="1439"/>
      <c r="W672" s="1439"/>
      <c r="X672" s="1439"/>
      <c r="Y672" s="1439"/>
      <c r="Z672" s="1439"/>
      <c r="AA672" s="1439"/>
      <c r="AB672" s="1439"/>
      <c r="AC672" s="1439"/>
      <c r="AD672" s="1439"/>
      <c r="AE672" s="1439"/>
      <c r="AF672" s="1439"/>
      <c r="AG672" s="1439"/>
    </row>
    <row r="673" spans="2:41" x14ac:dyDescent="0.15">
      <c r="C673" s="386"/>
      <c r="D673" s="380"/>
      <c r="E673" s="380"/>
      <c r="F673" s="380"/>
      <c r="G673" s="1439"/>
      <c r="H673" s="1439"/>
      <c r="I673" s="1439"/>
      <c r="J673" s="1439"/>
      <c r="K673" s="1439"/>
      <c r="L673" s="1439"/>
      <c r="M673" s="1439"/>
      <c r="N673" s="1439"/>
      <c r="O673" s="1468"/>
      <c r="P673" s="1468"/>
      <c r="Q673" s="1468"/>
      <c r="R673" s="1468"/>
      <c r="S673" s="1468"/>
      <c r="T673" s="1468"/>
      <c r="U673" s="1468"/>
      <c r="V673" s="1468"/>
      <c r="W673" s="1468"/>
      <c r="X673" s="1468"/>
      <c r="Y673" s="1468"/>
      <c r="Z673" s="1468"/>
      <c r="AA673" s="1468"/>
      <c r="AB673" s="1468"/>
      <c r="AC673" s="1468"/>
      <c r="AD673" s="1468"/>
      <c r="AE673" s="1468"/>
      <c r="AF673" s="1468"/>
      <c r="AG673" s="1468"/>
    </row>
    <row r="674" spans="2:41" x14ac:dyDescent="0.15">
      <c r="C674" s="386"/>
      <c r="D674" s="380"/>
      <c r="E674" s="380"/>
      <c r="F674" s="380"/>
      <c r="G674" s="1439"/>
      <c r="H674" s="1439"/>
      <c r="I674" s="1439"/>
      <c r="J674" s="1439"/>
      <c r="K674" s="1439"/>
      <c r="L674" s="1439"/>
      <c r="M674" s="1439"/>
      <c r="N674" s="1439"/>
      <c r="O674" s="1468"/>
      <c r="P674" s="1468"/>
      <c r="Q674" s="1468"/>
      <c r="R674" s="1468"/>
      <c r="S674" s="1468"/>
      <c r="T674" s="1468"/>
      <c r="U674" s="1468"/>
      <c r="V674" s="1468"/>
      <c r="W674" s="1468"/>
      <c r="X674" s="1468"/>
      <c r="Y674" s="1468"/>
      <c r="Z674" s="1468"/>
      <c r="AA674" s="1468"/>
      <c r="AB674" s="1468"/>
      <c r="AC674" s="1468"/>
      <c r="AD674" s="1468"/>
      <c r="AE674" s="1468"/>
      <c r="AF674" s="1468"/>
      <c r="AG674" s="1468"/>
    </row>
    <row r="675" spans="2:41" x14ac:dyDescent="0.15">
      <c r="C675" s="380"/>
      <c r="D675" s="380"/>
      <c r="E675" s="380"/>
      <c r="F675" s="380"/>
      <c r="G675" s="1439"/>
      <c r="H675" s="1439"/>
      <c r="I675" s="1439"/>
      <c r="J675" s="1439"/>
      <c r="K675" s="1439"/>
      <c r="L675" s="1439"/>
      <c r="M675" s="1439"/>
      <c r="N675" s="1439"/>
      <c r="O675" s="1468"/>
      <c r="P675" s="1468"/>
      <c r="Q675" s="1468"/>
      <c r="R675" s="1468"/>
      <c r="S675" s="1468"/>
      <c r="T675" s="1468"/>
      <c r="U675" s="1468"/>
      <c r="V675" s="1468"/>
      <c r="W675" s="1468"/>
      <c r="X675" s="1468"/>
      <c r="Y675" s="1468"/>
      <c r="Z675" s="1468"/>
      <c r="AA675" s="1468"/>
      <c r="AB675" s="1468"/>
      <c r="AC675" s="1468"/>
      <c r="AD675" s="1468"/>
      <c r="AE675" s="1468"/>
      <c r="AF675" s="1468"/>
      <c r="AG675" s="1468"/>
    </row>
    <row r="676" spans="2:41" x14ac:dyDescent="0.15">
      <c r="C676" s="380"/>
      <c r="D676" s="380"/>
      <c r="E676" s="380"/>
      <c r="F676" s="380"/>
      <c r="G676" s="1439"/>
      <c r="H676" s="1439"/>
      <c r="I676" s="1439"/>
      <c r="J676" s="1439"/>
      <c r="K676" s="1439"/>
      <c r="L676" s="1439"/>
      <c r="M676" s="1439"/>
      <c r="N676" s="1439"/>
      <c r="O676" s="1439"/>
      <c r="P676" s="1439"/>
      <c r="Q676" s="1439"/>
      <c r="R676" s="1439"/>
      <c r="S676" s="1439"/>
      <c r="T676" s="1439"/>
      <c r="U676" s="1439"/>
      <c r="V676" s="1439"/>
      <c r="W676" s="1439"/>
      <c r="X676" s="1439"/>
      <c r="Y676" s="1439"/>
      <c r="Z676" s="1439"/>
      <c r="AA676" s="1439"/>
      <c r="AB676" s="1439"/>
      <c r="AC676" s="1439"/>
      <c r="AD676" s="1439"/>
      <c r="AE676" s="1439"/>
      <c r="AF676" s="1439"/>
      <c r="AG676" s="1439"/>
    </row>
    <row r="681" spans="2:41" x14ac:dyDescent="0.15">
      <c r="B681" s="380">
        <v>1</v>
      </c>
      <c r="C681" s="377" t="s">
        <v>2028</v>
      </c>
      <c r="AD681" s="1535">
        <f t="shared" ref="AD681:AN681" si="50">AD51</f>
        <v>16632376.426320529</v>
      </c>
      <c r="AE681" s="1535">
        <f t="shared" si="50"/>
        <v>16604074.669466181</v>
      </c>
      <c r="AF681" s="1535">
        <f t="shared" si="50"/>
        <v>16963892.414847139</v>
      </c>
      <c r="AG681" s="1535">
        <f t="shared" si="50"/>
        <v>16949472.141479794</v>
      </c>
      <c r="AH681" s="1535">
        <f t="shared" si="50"/>
        <v>17515751.913550768</v>
      </c>
      <c r="AI681" s="1535">
        <f t="shared" si="50"/>
        <v>17638754.210979145</v>
      </c>
      <c r="AJ681" s="1535">
        <f t="shared" si="50"/>
        <v>17881395.423374616</v>
      </c>
      <c r="AK681" s="1535">
        <f t="shared" si="50"/>
        <v>18066949.372769244</v>
      </c>
      <c r="AL681" s="1535">
        <f t="shared" si="50"/>
        <v>17795889.60130316</v>
      </c>
      <c r="AM681" s="1535">
        <f t="shared" si="50"/>
        <v>17207293.86171224</v>
      </c>
      <c r="AN681" s="1535">
        <f t="shared" si="50"/>
        <v>17480154.621551663</v>
      </c>
      <c r="AO681" s="1535">
        <f t="shared" ref="AO681" si="51">AO51</f>
        <v>18402789.664964996</v>
      </c>
    </row>
    <row r="682" spans="2:41" x14ac:dyDescent="0.15">
      <c r="B682" s="380">
        <v>2</v>
      </c>
      <c r="C682" s="377" t="s">
        <v>1401</v>
      </c>
      <c r="AD682" s="1535">
        <f>要素所得D!AD180</f>
        <v>4192891.8245162927</v>
      </c>
      <c r="AE682" s="1535">
        <f>要素所得D!AE180</f>
        <v>4141160.077514403</v>
      </c>
      <c r="AF682" s="1535">
        <f>要素所得D!AF180</f>
        <v>4147977.2530443417</v>
      </c>
      <c r="AG682" s="1535">
        <f>要素所得D!AG180</f>
        <v>4119125.1245867698</v>
      </c>
      <c r="AH682" s="1535">
        <f>要素所得D!AH180</f>
        <v>4169112.4943194422</v>
      </c>
      <c r="AI682" s="1535">
        <f>要素所得D!AI180</f>
        <v>4275168.6849732716</v>
      </c>
      <c r="AJ682" s="1535">
        <f>要素所得D!AJ180</f>
        <v>4357634.8090533763</v>
      </c>
      <c r="AK682" s="1535">
        <f>要素所得D!AK180</f>
        <v>4435226.3817876158</v>
      </c>
      <c r="AL682" s="1535">
        <f>要素所得D!AL180</f>
        <v>4449123.383723137</v>
      </c>
      <c r="AM682" s="1535">
        <f>要素所得D!AM180</f>
        <v>4705952.9473299608</v>
      </c>
      <c r="AN682" s="1535">
        <f>要素所得D!AN180</f>
        <v>4689702.8630021866</v>
      </c>
      <c r="AO682" s="1535">
        <f>要素所得D!AO180</f>
        <v>4918483.1714735655</v>
      </c>
    </row>
    <row r="683" spans="2:41" x14ac:dyDescent="0.15">
      <c r="B683" s="380">
        <v>3</v>
      </c>
      <c r="C683" s="377" t="s">
        <v>2027</v>
      </c>
      <c r="AD683" s="1535">
        <v>12439484.601804238</v>
      </c>
      <c r="AE683" s="1535">
        <v>12462914.591951776</v>
      </c>
      <c r="AF683" s="1535">
        <v>12815915.161802797</v>
      </c>
      <c r="AG683" s="1535">
        <v>12830347.016893024</v>
      </c>
      <c r="AH683" s="1535">
        <v>13346639.419231322</v>
      </c>
      <c r="AI683" s="1535">
        <v>13363585.526005866</v>
      </c>
      <c r="AJ683" s="1535">
        <v>13523760.614321239</v>
      </c>
      <c r="AK683" s="1535">
        <v>13631722.990981638</v>
      </c>
      <c r="AL683" s="1535">
        <v>13346766.217580017</v>
      </c>
      <c r="AM683" s="1535">
        <v>12501340.914382277</v>
      </c>
      <c r="AN683" s="1535">
        <v>12790451.75854947</v>
      </c>
      <c r="AO683" s="1535">
        <v>13484306.49349143</v>
      </c>
    </row>
    <row r="684" spans="2:41" x14ac:dyDescent="0.15">
      <c r="C684" s="377" t="s">
        <v>2027</v>
      </c>
      <c r="AD684" s="1081">
        <f>AD681-AD682</f>
        <v>12439484.601804236</v>
      </c>
      <c r="AE684" s="1081">
        <f t="shared" ref="AE684:AN684" si="52">AE681-AE682</f>
        <v>12462914.591951778</v>
      </c>
      <c r="AF684" s="1081">
        <f t="shared" si="52"/>
        <v>12815915.161802799</v>
      </c>
      <c r="AG684" s="1081">
        <f t="shared" si="52"/>
        <v>12830347.016893024</v>
      </c>
      <c r="AH684" s="1081">
        <f t="shared" si="52"/>
        <v>13346639.419231325</v>
      </c>
      <c r="AI684" s="1081">
        <f t="shared" si="52"/>
        <v>13363585.526005873</v>
      </c>
      <c r="AJ684" s="1081">
        <f t="shared" si="52"/>
        <v>13523760.614321239</v>
      </c>
      <c r="AK684" s="1081">
        <f t="shared" si="52"/>
        <v>13631722.990981627</v>
      </c>
      <c r="AL684" s="1081">
        <f t="shared" si="52"/>
        <v>13346766.217580024</v>
      </c>
      <c r="AM684" s="1081">
        <f t="shared" si="52"/>
        <v>12501340.914382279</v>
      </c>
      <c r="AN684" s="1081">
        <f t="shared" si="52"/>
        <v>12790451.758549476</v>
      </c>
      <c r="AO684" s="1081">
        <f t="shared" ref="AO684" si="53">AO681-AO682</f>
        <v>13484306.49349143</v>
      </c>
    </row>
    <row r="685" spans="2:41" x14ac:dyDescent="0.15">
      <c r="B685" s="380">
        <v>4</v>
      </c>
      <c r="C685" s="377" t="s">
        <v>2026</v>
      </c>
      <c r="AD685" s="1535">
        <f>要素所得D!AD268</f>
        <v>1184806.2288516075</v>
      </c>
      <c r="AE685" s="1535">
        <f>要素所得D!AE268</f>
        <v>1186141.7590534308</v>
      </c>
      <c r="AF685" s="1535">
        <f>要素所得D!AF268</f>
        <v>1232935.1634105882</v>
      </c>
      <c r="AG685" s="1535">
        <f>要素所得D!AG268</f>
        <v>1353549.3676526812</v>
      </c>
      <c r="AH685" s="1535">
        <f>要素所得D!AH268</f>
        <v>1445042.9433361997</v>
      </c>
      <c r="AI685" s="1535">
        <f>要素所得D!AI268</f>
        <v>1439100.0912450864</v>
      </c>
      <c r="AJ685" s="1535">
        <f>要素所得D!AJ268</f>
        <v>1421967.5522028168</v>
      </c>
      <c r="AK685" s="1535">
        <f>要素所得D!AK268</f>
        <v>1462860.8666275674</v>
      </c>
      <c r="AL685" s="1535">
        <f>要素所得D!AL268</f>
        <v>1484136.8046494352</v>
      </c>
      <c r="AM685" s="1535">
        <f>要素所得D!AM268</f>
        <v>1510572.1819715018</v>
      </c>
      <c r="AN685" s="1535">
        <f>要素所得D!AN268</f>
        <v>1588121.4612621563</v>
      </c>
      <c r="AO685" s="1535">
        <f>要素所得D!AO268</f>
        <v>2382023.4129474531</v>
      </c>
    </row>
    <row r="686" spans="2:41" x14ac:dyDescent="0.15">
      <c r="B686" s="380">
        <v>5</v>
      </c>
      <c r="C686" s="377" t="s">
        <v>2025</v>
      </c>
      <c r="AD686" s="1081">
        <f>AD683-AD685</f>
        <v>11254678.372952631</v>
      </c>
      <c r="AE686" s="1081">
        <f t="shared" ref="AE686:AN686" si="54">AE683-AE685</f>
        <v>11276772.832898345</v>
      </c>
      <c r="AF686" s="1081">
        <f t="shared" si="54"/>
        <v>11582979.998392209</v>
      </c>
      <c r="AG686" s="1081">
        <f t="shared" si="54"/>
        <v>11476797.649240343</v>
      </c>
      <c r="AH686" s="1081">
        <f t="shared" si="54"/>
        <v>11901596.475895122</v>
      </c>
      <c r="AI686" s="1081">
        <f t="shared" si="54"/>
        <v>11924485.434760779</v>
      </c>
      <c r="AJ686" s="1081">
        <f t="shared" si="54"/>
        <v>12101793.062118422</v>
      </c>
      <c r="AK686" s="1081">
        <f t="shared" si="54"/>
        <v>12168862.124354072</v>
      </c>
      <c r="AL686" s="1081">
        <f t="shared" si="54"/>
        <v>11862629.412930582</v>
      </c>
      <c r="AM686" s="1081">
        <f t="shared" si="54"/>
        <v>10990768.732410775</v>
      </c>
      <c r="AN686" s="1081">
        <f t="shared" si="54"/>
        <v>11202330.297287315</v>
      </c>
      <c r="AO686" s="1081">
        <f t="shared" ref="AO686" si="55">AO683-AO685</f>
        <v>11102283.080543976</v>
      </c>
    </row>
    <row r="687" spans="2:41" x14ac:dyDescent="0.15">
      <c r="B687" s="380">
        <v>6</v>
      </c>
      <c r="C687" s="377" t="s">
        <v>2024</v>
      </c>
      <c r="AD687" s="1535">
        <f>要素所得D!AD356</f>
        <v>7406252.4329590313</v>
      </c>
      <c r="AE687" s="1535">
        <f>要素所得D!AE356</f>
        <v>7501120.0047213864</v>
      </c>
      <c r="AF687" s="1535">
        <f>要素所得D!AF356</f>
        <v>7598033.3859374523</v>
      </c>
      <c r="AG687" s="1535">
        <f>要素所得D!AG356</f>
        <v>7636064.2422291422</v>
      </c>
      <c r="AH687" s="1535">
        <f>要素所得D!AH356</f>
        <v>7465290.0314744757</v>
      </c>
      <c r="AI687" s="1535">
        <f>要素所得D!AI356</f>
        <v>7475631.6143481182</v>
      </c>
      <c r="AJ687" s="1535">
        <f>要素所得D!AJ356</f>
        <v>7689322.4694751343</v>
      </c>
      <c r="AK687" s="1535">
        <f>要素所得D!AK356</f>
        <v>7954577.7348966189</v>
      </c>
      <c r="AL687" s="1535">
        <f>要素所得D!AL356</f>
        <v>7924155.0656418232</v>
      </c>
      <c r="AM687" s="1535">
        <f>要素所得D!AM356</f>
        <v>7688906.5637866557</v>
      </c>
      <c r="AN687" s="1535">
        <f>要素所得D!AN356</f>
        <v>7838005.498544191</v>
      </c>
      <c r="AO687" s="1535">
        <f>要素所得D!AO356</f>
        <v>7912753.746474606</v>
      </c>
    </row>
    <row r="688" spans="2:41" x14ac:dyDescent="0.15">
      <c r="B688" s="380">
        <v>7</v>
      </c>
      <c r="C688" s="377" t="s">
        <v>2023</v>
      </c>
      <c r="AD688" s="1535">
        <f>要素所得D!AD400</f>
        <v>3848425.9399935976</v>
      </c>
      <c r="AE688" s="1535">
        <f>要素所得D!AE400</f>
        <v>3775652.8281769613</v>
      </c>
      <c r="AF688" s="1535">
        <f>要素所得D!AF400</f>
        <v>3984946.6124547562</v>
      </c>
      <c r="AG688" s="1535">
        <f>要素所得D!AG400</f>
        <v>3840733.4070111997</v>
      </c>
      <c r="AH688" s="1535">
        <f>要素所得D!AH400</f>
        <v>4436306.4444206469</v>
      </c>
      <c r="AI688" s="1535">
        <f>要素所得D!AI400</f>
        <v>4448853.8204126619</v>
      </c>
      <c r="AJ688" s="1535">
        <f>要素所得D!AJ400</f>
        <v>4412470.5926432917</v>
      </c>
      <c r="AK688" s="1535">
        <f>要素所得D!AK400</f>
        <v>4214284.3894574484</v>
      </c>
      <c r="AL688" s="1535">
        <f>要素所得D!AL400</f>
        <v>3938474.3472887613</v>
      </c>
      <c r="AM688" s="1535">
        <f>要素所得D!AM400</f>
        <v>3301862.1686241212</v>
      </c>
      <c r="AN688" s="1535">
        <f>要素所得D!AN400</f>
        <v>3364324.7987431237</v>
      </c>
      <c r="AO688" s="1535">
        <f>要素所得D!AO400</f>
        <v>3189529.3340693689</v>
      </c>
    </row>
    <row r="689" spans="2:44" x14ac:dyDescent="0.15">
      <c r="B689" s="380">
        <v>8</v>
      </c>
      <c r="C689" s="377" t="s">
        <v>2022</v>
      </c>
      <c r="AD689" s="1535">
        <f>要素所得D!AD312</f>
        <v>11254678.372952627</v>
      </c>
      <c r="AE689" s="1535">
        <f>要素所得D!AE312</f>
        <v>11276772.832898349</v>
      </c>
      <c r="AF689" s="1535">
        <f>要素所得D!AF312</f>
        <v>11582979.998392208</v>
      </c>
      <c r="AG689" s="1535">
        <f>要素所得D!AG312</f>
        <v>11476797.649240345</v>
      </c>
      <c r="AH689" s="1535">
        <f>要素所得D!AH312</f>
        <v>11901596.475895125</v>
      </c>
      <c r="AI689" s="1535">
        <f>要素所得D!AI312</f>
        <v>11924485.434760779</v>
      </c>
      <c r="AJ689" s="1535">
        <f>要素所得D!AJ312</f>
        <v>12101793.062118424</v>
      </c>
      <c r="AK689" s="1535">
        <f>要素所得D!AK312</f>
        <v>12168862.124354064</v>
      </c>
      <c r="AL689" s="1535">
        <f>要素所得D!AL312</f>
        <v>11862629.412930591</v>
      </c>
      <c r="AM689" s="1535">
        <f>要素所得D!AM312</f>
        <v>10990768.732410777</v>
      </c>
      <c r="AN689" s="1535">
        <f>要素所得D!AN312</f>
        <v>11202330.297287315</v>
      </c>
      <c r="AO689" s="1535">
        <f>要素所得D!AO312</f>
        <v>11102283.080543978</v>
      </c>
    </row>
    <row r="690" spans="2:44" x14ac:dyDescent="0.15">
      <c r="C690" s="377" t="s">
        <v>2022</v>
      </c>
      <c r="AD690" s="1081">
        <f>AD687+AD688</f>
        <v>11254678.372952629</v>
      </c>
      <c r="AE690" s="1081">
        <f t="shared" ref="AE690:AN690" si="56">AE687+AE688</f>
        <v>11276772.832898349</v>
      </c>
      <c r="AF690" s="1081">
        <f t="shared" si="56"/>
        <v>11582979.998392209</v>
      </c>
      <c r="AG690" s="1081">
        <f t="shared" si="56"/>
        <v>11476797.649240341</v>
      </c>
      <c r="AH690" s="1081">
        <f t="shared" si="56"/>
        <v>11901596.475895122</v>
      </c>
      <c r="AI690" s="1081">
        <f t="shared" si="56"/>
        <v>11924485.434760779</v>
      </c>
      <c r="AJ690" s="1081">
        <f t="shared" si="56"/>
        <v>12101793.062118426</v>
      </c>
      <c r="AK690" s="1081">
        <f t="shared" si="56"/>
        <v>12168862.124354068</v>
      </c>
      <c r="AL690" s="1081">
        <f t="shared" si="56"/>
        <v>11862629.412930585</v>
      </c>
      <c r="AM690" s="1081">
        <f t="shared" si="56"/>
        <v>10990768.732410777</v>
      </c>
      <c r="AN690" s="1081">
        <f t="shared" si="56"/>
        <v>11202330.297287315</v>
      </c>
      <c r="AO690" s="1081">
        <f t="shared" ref="AO690" si="57">AO687+AO688</f>
        <v>11102283.080543974</v>
      </c>
    </row>
    <row r="691" spans="2:44" x14ac:dyDescent="0.15">
      <c r="C691" s="377" t="s">
        <v>2030</v>
      </c>
      <c r="AD691" s="1535">
        <f>AD686-AD689</f>
        <v>0</v>
      </c>
      <c r="AE691" s="1535">
        <f t="shared" ref="AE691:AN691" si="58">AE686-AE689</f>
        <v>0</v>
      </c>
      <c r="AF691" s="1535">
        <f t="shared" si="58"/>
        <v>0</v>
      </c>
      <c r="AG691" s="1535">
        <f t="shared" si="58"/>
        <v>0</v>
      </c>
      <c r="AH691" s="1535">
        <f t="shared" si="58"/>
        <v>0</v>
      </c>
      <c r="AI691" s="1535">
        <f t="shared" si="58"/>
        <v>0</v>
      </c>
      <c r="AJ691" s="1535">
        <f t="shared" si="58"/>
        <v>0</v>
      </c>
      <c r="AK691" s="1535">
        <f t="shared" si="58"/>
        <v>0</v>
      </c>
      <c r="AL691" s="1535">
        <f t="shared" si="58"/>
        <v>0</v>
      </c>
      <c r="AM691" s="1535">
        <f t="shared" si="58"/>
        <v>0</v>
      </c>
      <c r="AN691" s="1535">
        <f t="shared" si="58"/>
        <v>0</v>
      </c>
      <c r="AO691" s="1535">
        <f t="shared" ref="AO691" si="59">AO686-AO689</f>
        <v>0</v>
      </c>
    </row>
    <row r="692" spans="2:44" x14ac:dyDescent="0.15">
      <c r="B692" s="380">
        <v>9</v>
      </c>
      <c r="C692" s="377" t="s">
        <v>2020</v>
      </c>
      <c r="AD692" s="1535">
        <f>AD210</f>
        <v>293143.00385793764</v>
      </c>
      <c r="AE692" s="1535">
        <f t="shared" ref="AE692:AN692" si="60">AE210</f>
        <v>300737.1718946452</v>
      </c>
      <c r="AF692" s="1535">
        <f t="shared" si="60"/>
        <v>485537.74498861388</v>
      </c>
      <c r="AG692" s="1535">
        <f t="shared" si="60"/>
        <v>470760.46317282662</v>
      </c>
      <c r="AH692" s="1535">
        <f t="shared" si="60"/>
        <v>519481.23049382155</v>
      </c>
      <c r="AI692" s="1535">
        <f t="shared" si="60"/>
        <v>481349.76118323149</v>
      </c>
      <c r="AJ692" s="1535">
        <f t="shared" si="60"/>
        <v>484171.8513607069</v>
      </c>
      <c r="AK692" s="1535">
        <f t="shared" si="60"/>
        <v>411776.69500837818</v>
      </c>
      <c r="AL692" s="1535">
        <f t="shared" si="60"/>
        <v>512946.82422893791</v>
      </c>
      <c r="AM692" s="1535">
        <f t="shared" si="60"/>
        <v>408131.63350507634</v>
      </c>
      <c r="AN692" s="1535">
        <f t="shared" si="60"/>
        <v>708668.35717698932</v>
      </c>
      <c r="AO692" s="1535">
        <f t="shared" ref="AO692" si="61">AO210</f>
        <v>814542.96210514195</v>
      </c>
    </row>
    <row r="693" spans="2:44" x14ac:dyDescent="0.15">
      <c r="B693" s="380">
        <v>10</v>
      </c>
      <c r="C693" s="377" t="s">
        <v>2019</v>
      </c>
      <c r="AD693" s="1081">
        <f>AD686+AD692</f>
        <v>11547821.376810569</v>
      </c>
      <c r="AE693" s="1081">
        <f t="shared" ref="AE693:AN693" si="62">AE686+AE692</f>
        <v>11577510.00479299</v>
      </c>
      <c r="AF693" s="1081">
        <f t="shared" si="62"/>
        <v>12068517.743380824</v>
      </c>
      <c r="AG693" s="1081">
        <f t="shared" si="62"/>
        <v>11947558.11241317</v>
      </c>
      <c r="AH693" s="1081">
        <f t="shared" si="62"/>
        <v>12421077.706388943</v>
      </c>
      <c r="AI693" s="1081">
        <f t="shared" si="62"/>
        <v>12405835.195944011</v>
      </c>
      <c r="AJ693" s="1081">
        <f t="shared" si="62"/>
        <v>12585964.913479129</v>
      </c>
      <c r="AK693" s="1081">
        <f t="shared" si="62"/>
        <v>12580638.81936245</v>
      </c>
      <c r="AL693" s="1081">
        <f t="shared" si="62"/>
        <v>12375576.23715952</v>
      </c>
      <c r="AM693" s="1081">
        <f t="shared" si="62"/>
        <v>11398900.365915852</v>
      </c>
      <c r="AN693" s="1081">
        <f t="shared" si="62"/>
        <v>11910998.654464304</v>
      </c>
      <c r="AO693" s="1081">
        <f t="shared" ref="AO693" si="63">AO686+AO692</f>
        <v>11916826.042649118</v>
      </c>
    </row>
    <row r="694" spans="2:44" x14ac:dyDescent="0.15">
      <c r="B694" s="380">
        <v>10</v>
      </c>
      <c r="C694" s="377" t="s">
        <v>2018</v>
      </c>
      <c r="AD694" s="1535">
        <f>AD154</f>
        <v>11547821.376810569</v>
      </c>
      <c r="AE694" s="1535">
        <f t="shared" ref="AE694:AN694" si="64">AE154</f>
        <v>11577510.004792992</v>
      </c>
      <c r="AF694" s="1535">
        <f t="shared" si="64"/>
        <v>12068517.74338082</v>
      </c>
      <c r="AG694" s="1535">
        <f t="shared" si="64"/>
        <v>11947558.112413168</v>
      </c>
      <c r="AH694" s="1535">
        <f t="shared" si="64"/>
        <v>12421077.706388947</v>
      </c>
      <c r="AI694" s="1535">
        <f t="shared" si="64"/>
        <v>12405835.195944013</v>
      </c>
      <c r="AJ694" s="1535">
        <f t="shared" si="64"/>
        <v>12585964.913479133</v>
      </c>
      <c r="AK694" s="1535">
        <f t="shared" si="64"/>
        <v>12580638.819362447</v>
      </c>
      <c r="AL694" s="1535">
        <f t="shared" si="64"/>
        <v>12375576.237159524</v>
      </c>
      <c r="AM694" s="1535">
        <f t="shared" si="64"/>
        <v>11398900.365915852</v>
      </c>
      <c r="AN694" s="1535">
        <f t="shared" si="64"/>
        <v>11910998.654464304</v>
      </c>
      <c r="AO694" s="1535">
        <f t="shared" ref="AO694" si="65">AO154</f>
        <v>11916826.042649118</v>
      </c>
    </row>
    <row r="695" spans="2:44" x14ac:dyDescent="0.15">
      <c r="C695" s="377" t="s">
        <v>2031</v>
      </c>
      <c r="AD695" s="1535">
        <f>AD693-AD694</f>
        <v>0</v>
      </c>
      <c r="AE695" s="1535">
        <f t="shared" ref="AE695:AN695" si="66">AE693-AE694</f>
        <v>0</v>
      </c>
      <c r="AF695" s="1535">
        <f t="shared" si="66"/>
        <v>0</v>
      </c>
      <c r="AG695" s="1535">
        <f t="shared" si="66"/>
        <v>0</v>
      </c>
      <c r="AH695" s="1535">
        <f t="shared" si="66"/>
        <v>0</v>
      </c>
      <c r="AI695" s="1535">
        <f t="shared" si="66"/>
        <v>0</v>
      </c>
      <c r="AJ695" s="1535">
        <f t="shared" si="66"/>
        <v>0</v>
      </c>
      <c r="AK695" s="1535">
        <f t="shared" si="66"/>
        <v>0</v>
      </c>
      <c r="AL695" s="1535">
        <f t="shared" si="66"/>
        <v>0</v>
      </c>
      <c r="AM695" s="1535">
        <f t="shared" si="66"/>
        <v>0</v>
      </c>
      <c r="AN695" s="1535">
        <f t="shared" si="66"/>
        <v>0</v>
      </c>
      <c r="AO695" s="1535">
        <f t="shared" ref="AO695" si="67">AO693-AO694</f>
        <v>0</v>
      </c>
    </row>
    <row r="696" spans="2:44" x14ac:dyDescent="0.15">
      <c r="C696" s="377" t="s">
        <v>2016</v>
      </c>
      <c r="AD696" s="1535">
        <f>AD694-AD686</f>
        <v>293143.00385793857</v>
      </c>
      <c r="AE696" s="1535">
        <f t="shared" ref="AE696:AN696" si="68">AE694-AE686</f>
        <v>300737.17189464718</v>
      </c>
      <c r="AF696" s="1535">
        <f t="shared" si="68"/>
        <v>485537.74498861097</v>
      </c>
      <c r="AG696" s="1535">
        <f t="shared" si="68"/>
        <v>470760.46317282505</v>
      </c>
      <c r="AH696" s="1535">
        <f t="shared" si="68"/>
        <v>519481.23049382493</v>
      </c>
      <c r="AI696" s="1535">
        <f t="shared" si="68"/>
        <v>481349.76118323393</v>
      </c>
      <c r="AJ696" s="1535">
        <f t="shared" si="68"/>
        <v>484171.85136071034</v>
      </c>
      <c r="AK696" s="1535">
        <f t="shared" si="68"/>
        <v>411776.69500837475</v>
      </c>
      <c r="AL696" s="1535">
        <f t="shared" si="68"/>
        <v>512946.82422894239</v>
      </c>
      <c r="AM696" s="1535">
        <f t="shared" si="68"/>
        <v>408131.63350507617</v>
      </c>
      <c r="AN696" s="1535">
        <f t="shared" si="68"/>
        <v>708668.35717698932</v>
      </c>
      <c r="AO696" s="1535">
        <f t="shared" ref="AO696" si="69">AO694-AO686</f>
        <v>814542.96210514195</v>
      </c>
    </row>
    <row r="697" spans="2:44" x14ac:dyDescent="0.15">
      <c r="C697" s="377" t="s">
        <v>2032</v>
      </c>
      <c r="AD697" s="1535">
        <f>AD696-AD692</f>
        <v>9.3132257461547852E-10</v>
      </c>
      <c r="AE697" s="1535">
        <f t="shared" ref="AE697:AN697" si="70">AE696-AE692</f>
        <v>1.9790604710578918E-9</v>
      </c>
      <c r="AF697" s="1535">
        <f t="shared" si="70"/>
        <v>-2.9103830456733704E-9</v>
      </c>
      <c r="AG697" s="1535">
        <f t="shared" si="70"/>
        <v>-1.57160684466362E-9</v>
      </c>
      <c r="AH697" s="1535">
        <f t="shared" si="70"/>
        <v>3.3760443329811096E-9</v>
      </c>
      <c r="AI697" s="1535">
        <f t="shared" si="70"/>
        <v>2.4447217583656311E-9</v>
      </c>
      <c r="AJ697" s="1535">
        <f t="shared" si="70"/>
        <v>3.434251993894577E-9</v>
      </c>
      <c r="AK697" s="1535">
        <f t="shared" si="70"/>
        <v>-3.434251993894577E-9</v>
      </c>
      <c r="AL697" s="1535">
        <f t="shared" si="70"/>
        <v>4.4819898903369904E-9</v>
      </c>
      <c r="AM697" s="1535">
        <f t="shared" si="70"/>
        <v>0</v>
      </c>
      <c r="AN697" s="1535">
        <f t="shared" si="70"/>
        <v>0</v>
      </c>
      <c r="AO697" s="1535">
        <f t="shared" ref="AO697" si="71">AO696-AO692</f>
        <v>0</v>
      </c>
    </row>
    <row r="698" spans="2:44" x14ac:dyDescent="0.15">
      <c r="C698" s="377" t="s">
        <v>2014</v>
      </c>
      <c r="AD698" s="1535">
        <f>AD681+AD692</f>
        <v>16925519.430178467</v>
      </c>
      <c r="AE698" s="1535">
        <f t="shared" ref="AE698:AN698" si="72">AE681+AE692</f>
        <v>16904811.841360826</v>
      </c>
      <c r="AF698" s="1535">
        <f t="shared" si="72"/>
        <v>17449430.159835752</v>
      </c>
      <c r="AG698" s="1535">
        <f t="shared" si="72"/>
        <v>17420232.604652621</v>
      </c>
      <c r="AH698" s="1535">
        <f t="shared" si="72"/>
        <v>18035233.144044589</v>
      </c>
      <c r="AI698" s="1535">
        <f t="shared" si="72"/>
        <v>18120103.972162377</v>
      </c>
      <c r="AJ698" s="1535">
        <f t="shared" si="72"/>
        <v>18365567.274735324</v>
      </c>
      <c r="AK698" s="1535">
        <f t="shared" si="72"/>
        <v>18478726.067777622</v>
      </c>
      <c r="AL698" s="1535">
        <f t="shared" si="72"/>
        <v>18308836.425532099</v>
      </c>
      <c r="AM698" s="1535">
        <f t="shared" si="72"/>
        <v>17615425.495217316</v>
      </c>
      <c r="AN698" s="1535">
        <f t="shared" si="72"/>
        <v>18188822.978728652</v>
      </c>
      <c r="AO698" s="1535">
        <f t="shared" ref="AO698" si="73">AO681+AO692</f>
        <v>19217332.627070136</v>
      </c>
    </row>
    <row r="701" spans="2:44" customFormat="1" ht="17.25" x14ac:dyDescent="0.2">
      <c r="B701" s="2514">
        <v>1</v>
      </c>
      <c r="C701" s="2513" t="s">
        <v>2028</v>
      </c>
      <c r="D701" s="2400"/>
      <c r="E701" s="2400"/>
      <c r="F701" s="2400"/>
      <c r="G701" s="2400"/>
      <c r="H701" s="2400"/>
      <c r="I701" s="2400"/>
      <c r="J701" s="2400"/>
      <c r="K701" s="2400"/>
      <c r="L701" s="2400"/>
      <c r="M701" s="2400"/>
      <c r="N701" s="2400"/>
      <c r="O701" s="2400"/>
      <c r="P701" s="2400"/>
      <c r="Q701" s="2400"/>
      <c r="R701" s="2400"/>
      <c r="S701" s="2400"/>
      <c r="T701" s="2400"/>
      <c r="U701" s="2400"/>
      <c r="V701" s="2400"/>
      <c r="W701" s="2400"/>
      <c r="X701" s="2400"/>
      <c r="Y701" s="2400"/>
      <c r="Z701" s="2400"/>
      <c r="AA701" s="2400"/>
      <c r="AB701" s="2400"/>
      <c r="AC701" s="2400"/>
      <c r="AD701" s="2512">
        <v>16632376.426320529</v>
      </c>
      <c r="AE701" s="2512">
        <v>16604074.669466181</v>
      </c>
      <c r="AF701" s="2512">
        <v>16963892.414847139</v>
      </c>
      <c r="AG701" s="2512">
        <v>16949472.141479794</v>
      </c>
      <c r="AH701" s="2512">
        <v>17515751.913550768</v>
      </c>
      <c r="AI701" s="2512">
        <v>17638754.210979145</v>
      </c>
      <c r="AJ701" s="2512">
        <v>17881395.423374616</v>
      </c>
      <c r="AK701" s="2512">
        <v>18066949.372769244</v>
      </c>
      <c r="AL701" s="2512">
        <v>17795889.60130316</v>
      </c>
      <c r="AM701" s="2512">
        <v>17207293.86171224</v>
      </c>
      <c r="AN701" s="2512">
        <v>17480154.621551663</v>
      </c>
      <c r="AO701" s="2512">
        <v>18402789.664964996</v>
      </c>
      <c r="AP701" s="305"/>
      <c r="AQ701" s="305"/>
      <c r="AR701" s="305"/>
    </row>
    <row r="702" spans="2:44" customFormat="1" ht="17.25" x14ac:dyDescent="0.2">
      <c r="B702" s="2514">
        <v>2</v>
      </c>
      <c r="C702" s="2513" t="s">
        <v>1401</v>
      </c>
      <c r="D702" s="2400"/>
      <c r="E702" s="2400"/>
      <c r="F702" s="2400"/>
      <c r="G702" s="2400"/>
      <c r="H702" s="2400"/>
      <c r="I702" s="2400"/>
      <c r="J702" s="2400"/>
      <c r="K702" s="2400"/>
      <c r="L702" s="2400"/>
      <c r="M702" s="2400"/>
      <c r="N702" s="2400"/>
      <c r="O702" s="2400"/>
      <c r="P702" s="2400"/>
      <c r="Q702" s="2400"/>
      <c r="R702" s="2400"/>
      <c r="S702" s="2400"/>
      <c r="T702" s="2400"/>
      <c r="U702" s="2400"/>
      <c r="V702" s="2400"/>
      <c r="W702" s="2400"/>
      <c r="X702" s="2400"/>
      <c r="Y702" s="2400"/>
      <c r="Z702" s="2400"/>
      <c r="AA702" s="2400"/>
      <c r="AB702" s="2400"/>
      <c r="AC702" s="2400"/>
      <c r="AD702" s="2512">
        <v>4192891.8245162917</v>
      </c>
      <c r="AE702" s="2512">
        <v>4141160.0775144035</v>
      </c>
      <c r="AF702" s="2512">
        <v>4147977.2530443417</v>
      </c>
      <c r="AG702" s="2512">
        <v>4119125.1245867698</v>
      </c>
      <c r="AH702" s="2512">
        <v>4169112.4943194422</v>
      </c>
      <c r="AI702" s="2512">
        <v>4275168.6849732716</v>
      </c>
      <c r="AJ702" s="2512">
        <v>4357634.8090533763</v>
      </c>
      <c r="AK702" s="2512">
        <v>4435226.3817876168</v>
      </c>
      <c r="AL702" s="2512">
        <v>4449123.383723137</v>
      </c>
      <c r="AM702" s="2512">
        <v>4705952.9473299608</v>
      </c>
      <c r="AN702" s="2512">
        <v>4689702.8630021866</v>
      </c>
      <c r="AO702" s="2512">
        <v>4918483.1714735655</v>
      </c>
      <c r="AP702" s="305"/>
      <c r="AQ702" s="305"/>
      <c r="AR702" s="305"/>
    </row>
    <row r="703" spans="2:44" customFormat="1" ht="17.25" x14ac:dyDescent="0.2">
      <c r="B703" s="2514">
        <v>3</v>
      </c>
      <c r="C703" s="2508" t="s">
        <v>2027</v>
      </c>
      <c r="AD703" s="1081">
        <v>12439484.601804238</v>
      </c>
      <c r="AE703" s="1081">
        <v>12462914.591951776</v>
      </c>
      <c r="AF703" s="1081">
        <v>12815915.161802797</v>
      </c>
      <c r="AG703" s="1081">
        <v>12830347.016893024</v>
      </c>
      <c r="AH703" s="1081">
        <v>13346639.419231322</v>
      </c>
      <c r="AI703" s="1081">
        <v>13363585.526005866</v>
      </c>
      <c r="AJ703" s="1081">
        <v>13523760.614321239</v>
      </c>
      <c r="AK703" s="1081">
        <v>13631722.990981638</v>
      </c>
      <c r="AL703" s="1081">
        <v>13346766.217580017</v>
      </c>
      <c r="AM703" s="1081">
        <v>12501340.914382277</v>
      </c>
      <c r="AN703" s="1081">
        <v>12790451.75854947</v>
      </c>
      <c r="AO703" s="1081">
        <v>13484306.49349143</v>
      </c>
      <c r="AP703" s="305"/>
      <c r="AQ703" s="305"/>
      <c r="AR703" s="305"/>
    </row>
    <row r="704" spans="2:44" customFormat="1" ht="17.25" x14ac:dyDescent="0.2">
      <c r="C704" s="2508" t="s">
        <v>2027</v>
      </c>
      <c r="AD704" s="1081">
        <f t="shared" ref="AD704:AN704" si="74">AD701-AD702</f>
        <v>12439484.601804238</v>
      </c>
      <c r="AE704" s="1081">
        <f t="shared" si="74"/>
        <v>12462914.591951776</v>
      </c>
      <c r="AF704" s="1081">
        <f t="shared" si="74"/>
        <v>12815915.161802799</v>
      </c>
      <c r="AG704" s="1081">
        <f t="shared" si="74"/>
        <v>12830347.016893024</v>
      </c>
      <c r="AH704" s="1081">
        <f t="shared" si="74"/>
        <v>13346639.419231325</v>
      </c>
      <c r="AI704" s="1081">
        <f t="shared" si="74"/>
        <v>13363585.526005873</v>
      </c>
      <c r="AJ704" s="1081">
        <f t="shared" si="74"/>
        <v>13523760.614321239</v>
      </c>
      <c r="AK704" s="1081">
        <f t="shared" si="74"/>
        <v>13631722.990981627</v>
      </c>
      <c r="AL704" s="1081">
        <f t="shared" si="74"/>
        <v>13346766.217580024</v>
      </c>
      <c r="AM704" s="1081">
        <f t="shared" si="74"/>
        <v>12501340.914382279</v>
      </c>
      <c r="AN704" s="1081">
        <f t="shared" si="74"/>
        <v>12790451.758549476</v>
      </c>
      <c r="AO704" s="1081">
        <f t="shared" ref="AO704" si="75">AO701-AO702</f>
        <v>13484306.49349143</v>
      </c>
      <c r="AP704" s="305"/>
      <c r="AQ704" s="305"/>
      <c r="AR704" s="305"/>
    </row>
    <row r="705" spans="2:44" customFormat="1" ht="17.25" x14ac:dyDescent="0.2">
      <c r="B705" s="2514">
        <v>4</v>
      </c>
      <c r="C705" s="2513" t="s">
        <v>2026</v>
      </c>
      <c r="D705" s="2400"/>
      <c r="E705" s="2400"/>
      <c r="F705" s="2400"/>
      <c r="G705" s="2400"/>
      <c r="H705" s="2400"/>
      <c r="I705" s="2400"/>
      <c r="J705" s="2400"/>
      <c r="K705" s="2400"/>
      <c r="L705" s="2400"/>
      <c r="M705" s="2400"/>
      <c r="N705" s="2400"/>
      <c r="O705" s="2400"/>
      <c r="P705" s="2400"/>
      <c r="Q705" s="2400"/>
      <c r="R705" s="2400"/>
      <c r="S705" s="2400"/>
      <c r="T705" s="2400"/>
      <c r="U705" s="2400"/>
      <c r="V705" s="2400"/>
      <c r="W705" s="2400"/>
      <c r="X705" s="2400"/>
      <c r="Y705" s="2400"/>
      <c r="Z705" s="2400"/>
      <c r="AA705" s="2400"/>
      <c r="AB705" s="2400"/>
      <c r="AC705" s="2400"/>
      <c r="AD705" s="2512">
        <v>1184806.2288516075</v>
      </c>
      <c r="AE705" s="2512">
        <v>1186141.7590534308</v>
      </c>
      <c r="AF705" s="2512">
        <v>1232935.1634105882</v>
      </c>
      <c r="AG705" s="2512">
        <v>1353549.3676526812</v>
      </c>
      <c r="AH705" s="2512">
        <v>1445042.9433361997</v>
      </c>
      <c r="AI705" s="2512">
        <v>1439100.0912450864</v>
      </c>
      <c r="AJ705" s="2512">
        <v>1421967.5522028168</v>
      </c>
      <c r="AK705" s="2512">
        <v>1462860.8666275674</v>
      </c>
      <c r="AL705" s="2512">
        <v>1484136.8046494352</v>
      </c>
      <c r="AM705" s="2512">
        <v>1510572.1819715018</v>
      </c>
      <c r="AN705" s="2512">
        <v>1588121.4612621563</v>
      </c>
      <c r="AO705" s="2512">
        <v>2382023.4129474531</v>
      </c>
      <c r="AP705" s="305"/>
      <c r="AQ705" s="305"/>
      <c r="AR705" s="305"/>
    </row>
    <row r="706" spans="2:44" customFormat="1" ht="17.25" x14ac:dyDescent="0.2">
      <c r="B706" s="2514">
        <v>5</v>
      </c>
      <c r="C706" s="2508" t="s">
        <v>2025</v>
      </c>
      <c r="AD706" s="1081">
        <f t="shared" ref="AD706:AN706" si="76">AD703-AD705</f>
        <v>11254678.372952631</v>
      </c>
      <c r="AE706" s="1081">
        <f t="shared" si="76"/>
        <v>11276772.832898345</v>
      </c>
      <c r="AF706" s="1081">
        <f t="shared" si="76"/>
        <v>11582979.998392209</v>
      </c>
      <c r="AG706" s="1081">
        <f t="shared" si="76"/>
        <v>11476797.649240343</v>
      </c>
      <c r="AH706" s="1081">
        <f t="shared" si="76"/>
        <v>11901596.475895122</v>
      </c>
      <c r="AI706" s="1081">
        <f t="shared" si="76"/>
        <v>11924485.434760779</v>
      </c>
      <c r="AJ706" s="1081">
        <f t="shared" si="76"/>
        <v>12101793.062118422</v>
      </c>
      <c r="AK706" s="1081">
        <f t="shared" si="76"/>
        <v>12168862.124354072</v>
      </c>
      <c r="AL706" s="1081">
        <f t="shared" si="76"/>
        <v>11862629.412930582</v>
      </c>
      <c r="AM706" s="1081">
        <f t="shared" si="76"/>
        <v>10990768.732410775</v>
      </c>
      <c r="AN706" s="1081">
        <f t="shared" si="76"/>
        <v>11202330.297287315</v>
      </c>
      <c r="AO706" s="1081">
        <f t="shared" ref="AO706" si="77">AO703-AO705</f>
        <v>11102283.080543976</v>
      </c>
      <c r="AP706" s="305"/>
      <c r="AQ706" s="305"/>
      <c r="AR706" s="305"/>
    </row>
    <row r="707" spans="2:44" customFormat="1" ht="17.25" x14ac:dyDescent="0.2">
      <c r="B707" s="2514">
        <v>6</v>
      </c>
      <c r="C707" s="2513" t="s">
        <v>2029</v>
      </c>
      <c r="D707" s="2400"/>
      <c r="E707" s="2400"/>
      <c r="F707" s="2400"/>
      <c r="G707" s="2400"/>
      <c r="H707" s="2400"/>
      <c r="I707" s="2400"/>
      <c r="J707" s="2400"/>
      <c r="K707" s="2400"/>
      <c r="L707" s="2400"/>
      <c r="M707" s="2400"/>
      <c r="N707" s="2400"/>
      <c r="O707" s="2400"/>
      <c r="P707" s="2400"/>
      <c r="Q707" s="2400"/>
      <c r="R707" s="2400"/>
      <c r="S707" s="2400"/>
      <c r="T707" s="2400"/>
      <c r="U707" s="2400"/>
      <c r="V707" s="2400"/>
      <c r="W707" s="2400"/>
      <c r="X707" s="2400"/>
      <c r="Y707" s="2400"/>
      <c r="Z707" s="2400"/>
      <c r="AA707" s="2400"/>
      <c r="AB707" s="2400"/>
      <c r="AC707" s="2400"/>
      <c r="AD707" s="2512">
        <v>7406252.4329590313</v>
      </c>
      <c r="AE707" s="2512">
        <v>7501120.0047213864</v>
      </c>
      <c r="AF707" s="2512">
        <v>7598033.3859374523</v>
      </c>
      <c r="AG707" s="2512">
        <v>7636064.2422291422</v>
      </c>
      <c r="AH707" s="2512">
        <v>7465290.0314744757</v>
      </c>
      <c r="AI707" s="2512">
        <v>7475631.6143481182</v>
      </c>
      <c r="AJ707" s="2512">
        <v>7689322.4694751343</v>
      </c>
      <c r="AK707" s="2512">
        <v>7954577.734896617</v>
      </c>
      <c r="AL707" s="2512">
        <v>7924155.0656418232</v>
      </c>
      <c r="AM707" s="2512">
        <v>7688906.5637866566</v>
      </c>
      <c r="AN707" s="2512">
        <v>7838005.4985441901</v>
      </c>
      <c r="AO707" s="2512">
        <v>7912753.746474606</v>
      </c>
      <c r="AP707" s="305"/>
      <c r="AQ707" s="305"/>
      <c r="AR707" s="305"/>
    </row>
    <row r="708" spans="2:44" customFormat="1" ht="17.25" x14ac:dyDescent="0.2">
      <c r="B708" s="2514">
        <v>7</v>
      </c>
      <c r="C708" s="2513" t="s">
        <v>2023</v>
      </c>
      <c r="D708" s="2400"/>
      <c r="E708" s="2400"/>
      <c r="F708" s="2400"/>
      <c r="G708" s="2400"/>
      <c r="H708" s="2400"/>
      <c r="I708" s="2400"/>
      <c r="J708" s="2400"/>
      <c r="K708" s="2400"/>
      <c r="L708" s="2400"/>
      <c r="M708" s="2400"/>
      <c r="N708" s="2400"/>
      <c r="O708" s="2400"/>
      <c r="P708" s="2400"/>
      <c r="Q708" s="2400"/>
      <c r="R708" s="2400"/>
      <c r="S708" s="2400"/>
      <c r="T708" s="2400"/>
      <c r="U708" s="2400"/>
      <c r="V708" s="2400"/>
      <c r="W708" s="2400"/>
      <c r="X708" s="2400"/>
      <c r="Y708" s="2400"/>
      <c r="Z708" s="2400"/>
      <c r="AA708" s="2400"/>
      <c r="AB708" s="2400"/>
      <c r="AC708" s="2400"/>
      <c r="AD708" s="2512">
        <v>3848425.9399935976</v>
      </c>
      <c r="AE708" s="2512">
        <v>3775652.8281769613</v>
      </c>
      <c r="AF708" s="2512">
        <v>3984946.6124547562</v>
      </c>
      <c r="AG708" s="2512">
        <v>3840733.4070111997</v>
      </c>
      <c r="AH708" s="2512">
        <v>4436306.4444206469</v>
      </c>
      <c r="AI708" s="2512">
        <v>4448853.8204126619</v>
      </c>
      <c r="AJ708" s="2512">
        <v>4412470.5926432917</v>
      </c>
      <c r="AK708" s="2512">
        <v>4214284.3894574484</v>
      </c>
      <c r="AL708" s="2512">
        <v>3938474.3472887613</v>
      </c>
      <c r="AM708" s="2512">
        <v>3301862.1686241212</v>
      </c>
      <c r="AN708" s="2512">
        <v>3364324.7987431237</v>
      </c>
      <c r="AO708" s="2512">
        <v>3189529.3340693689</v>
      </c>
      <c r="AP708" s="305"/>
      <c r="AQ708" s="305"/>
      <c r="AR708" s="305"/>
    </row>
    <row r="709" spans="2:44" customFormat="1" ht="17.25" x14ac:dyDescent="0.2">
      <c r="B709" s="2514">
        <v>8</v>
      </c>
      <c r="C709" s="2508" t="s">
        <v>2022</v>
      </c>
      <c r="AD709" s="1081">
        <v>11254678.372952627</v>
      </c>
      <c r="AE709" s="1081">
        <v>11276772.832898349</v>
      </c>
      <c r="AF709" s="1081">
        <v>11582979.998392208</v>
      </c>
      <c r="AG709" s="1081">
        <v>11476797.649240345</v>
      </c>
      <c r="AH709" s="1081">
        <v>11901596.475895125</v>
      </c>
      <c r="AI709" s="1081">
        <v>11924485.434760779</v>
      </c>
      <c r="AJ709" s="1081">
        <v>12101793.062118424</v>
      </c>
      <c r="AK709" s="1081">
        <v>12168862.124354066</v>
      </c>
      <c r="AL709" s="1081">
        <v>11862629.412930591</v>
      </c>
      <c r="AM709" s="1081">
        <v>10990768.732410777</v>
      </c>
      <c r="AN709" s="1081">
        <v>11202330.297287315</v>
      </c>
      <c r="AO709" s="1081">
        <v>11102283.080543978</v>
      </c>
      <c r="AP709" s="305"/>
      <c r="AQ709" s="305"/>
      <c r="AR709" s="305"/>
    </row>
    <row r="710" spans="2:44" customFormat="1" ht="18" thickBot="1" x14ac:dyDescent="0.25">
      <c r="C710" s="2508" t="s">
        <v>2022</v>
      </c>
      <c r="AD710" s="1081">
        <f t="shared" ref="AD710:AN710" si="78">AD707+AD708</f>
        <v>11254678.372952629</v>
      </c>
      <c r="AE710" s="1081">
        <f t="shared" si="78"/>
        <v>11276772.832898349</v>
      </c>
      <c r="AF710" s="1081">
        <f t="shared" si="78"/>
        <v>11582979.998392209</v>
      </c>
      <c r="AG710" s="1081">
        <f t="shared" si="78"/>
        <v>11476797.649240341</v>
      </c>
      <c r="AH710" s="1081">
        <f t="shared" si="78"/>
        <v>11901596.475895122</v>
      </c>
      <c r="AI710" s="1081">
        <f t="shared" si="78"/>
        <v>11924485.434760779</v>
      </c>
      <c r="AJ710" s="1081">
        <f t="shared" si="78"/>
        <v>12101793.062118426</v>
      </c>
      <c r="AK710" s="1081">
        <f t="shared" si="78"/>
        <v>12168862.124354064</v>
      </c>
      <c r="AL710" s="1081">
        <f t="shared" si="78"/>
        <v>11862629.412930585</v>
      </c>
      <c r="AM710" s="1081">
        <f t="shared" si="78"/>
        <v>10990768.732410777</v>
      </c>
      <c r="AN710" s="1081">
        <f t="shared" si="78"/>
        <v>11202330.297287313</v>
      </c>
      <c r="AO710" s="1081">
        <f t="shared" ref="AO710" si="79">AO707+AO708</f>
        <v>11102283.080543974</v>
      </c>
      <c r="AP710" s="305"/>
      <c r="AQ710" s="305"/>
      <c r="AR710" s="305"/>
    </row>
    <row r="711" spans="2:44" customFormat="1" ht="18" thickBot="1" x14ac:dyDescent="0.25">
      <c r="B711" s="69"/>
      <c r="C711" s="2511" t="s">
        <v>2021</v>
      </c>
      <c r="D711" s="2509"/>
      <c r="E711" s="2509"/>
      <c r="F711" s="2509"/>
      <c r="G711" s="2509"/>
      <c r="H711" s="2509"/>
      <c r="I711" s="2509"/>
      <c r="J711" s="2509"/>
      <c r="K711" s="2509"/>
      <c r="L711" s="2509"/>
      <c r="M711" s="2509"/>
      <c r="N711" s="2509"/>
      <c r="O711" s="2509"/>
      <c r="P711" s="2509"/>
      <c r="Q711" s="2509"/>
      <c r="R711" s="2509"/>
      <c r="S711" s="2509"/>
      <c r="T711" s="2509"/>
      <c r="U711" s="2509"/>
      <c r="V711" s="2509"/>
      <c r="W711" s="2509"/>
      <c r="X711" s="2509"/>
      <c r="Y711" s="2509"/>
      <c r="Z711" s="2509"/>
      <c r="AA711" s="2509"/>
      <c r="AB711" s="2509"/>
      <c r="AC711" s="2509"/>
      <c r="AD711" s="2510">
        <f t="shared" ref="AD711:AN711" si="80">AD706-AD709</f>
        <v>0</v>
      </c>
      <c r="AE711" s="2510">
        <f t="shared" si="80"/>
        <v>0</v>
      </c>
      <c r="AF711" s="2510">
        <f t="shared" si="80"/>
        <v>0</v>
      </c>
      <c r="AG711" s="2510">
        <f t="shared" si="80"/>
        <v>0</v>
      </c>
      <c r="AH711" s="2510">
        <f t="shared" si="80"/>
        <v>0</v>
      </c>
      <c r="AI711" s="2510">
        <f t="shared" si="80"/>
        <v>0</v>
      </c>
      <c r="AJ711" s="2510">
        <f t="shared" si="80"/>
        <v>0</v>
      </c>
      <c r="AK711" s="2510">
        <f t="shared" si="80"/>
        <v>0</v>
      </c>
      <c r="AL711" s="2510">
        <f t="shared" si="80"/>
        <v>0</v>
      </c>
      <c r="AM711" s="2510">
        <f t="shared" si="80"/>
        <v>0</v>
      </c>
      <c r="AN711" s="2510">
        <f t="shared" si="80"/>
        <v>0</v>
      </c>
      <c r="AO711" s="2510">
        <f t="shared" ref="AO711" si="81">AO706-AO709</f>
        <v>0</v>
      </c>
      <c r="AP711" s="305"/>
      <c r="AQ711" s="305"/>
      <c r="AR711" s="305"/>
    </row>
    <row r="712" spans="2:44" customFormat="1" ht="17.25" x14ac:dyDescent="0.2">
      <c r="B712" s="2514">
        <v>9</v>
      </c>
      <c r="C712" s="2513" t="s">
        <v>2020</v>
      </c>
      <c r="D712" s="2400"/>
      <c r="E712" s="2400"/>
      <c r="F712" s="2400"/>
      <c r="G712" s="2400"/>
      <c r="H712" s="2400"/>
      <c r="I712" s="2400"/>
      <c r="J712" s="2400"/>
      <c r="K712" s="2400"/>
      <c r="L712" s="2400"/>
      <c r="M712" s="2400"/>
      <c r="N712" s="2400"/>
      <c r="O712" s="2400"/>
      <c r="P712" s="2400"/>
      <c r="Q712" s="2400"/>
      <c r="R712" s="2400"/>
      <c r="S712" s="2400"/>
      <c r="T712" s="2400"/>
      <c r="U712" s="2400"/>
      <c r="V712" s="2400"/>
      <c r="W712" s="2400"/>
      <c r="X712" s="2400"/>
      <c r="Y712" s="2400"/>
      <c r="Z712" s="2400"/>
      <c r="AA712" s="2400"/>
      <c r="AB712" s="2400"/>
      <c r="AC712" s="2400"/>
      <c r="AD712" s="2512">
        <v>293143.00385793764</v>
      </c>
      <c r="AE712" s="2512">
        <v>300737.1718946452</v>
      </c>
      <c r="AF712" s="2512">
        <v>485537.74498861388</v>
      </c>
      <c r="AG712" s="2512">
        <v>470760.46317282662</v>
      </c>
      <c r="AH712" s="2512">
        <v>519481.23049382155</v>
      </c>
      <c r="AI712" s="2512">
        <v>481349.76118323149</v>
      </c>
      <c r="AJ712" s="2512">
        <v>484171.8513607069</v>
      </c>
      <c r="AK712" s="2512">
        <v>411776.69500837818</v>
      </c>
      <c r="AL712" s="2512">
        <v>512946.82422893791</v>
      </c>
      <c r="AM712" s="2512">
        <v>408131.63350507634</v>
      </c>
      <c r="AN712" s="2512">
        <v>708668.35717698932</v>
      </c>
      <c r="AO712" s="2512">
        <v>814542.96210514195</v>
      </c>
      <c r="AP712" s="305"/>
      <c r="AQ712" s="305"/>
      <c r="AR712" s="305"/>
    </row>
    <row r="713" spans="2:44" customFormat="1" ht="17.25" x14ac:dyDescent="0.2">
      <c r="B713" s="2514">
        <v>10</v>
      </c>
      <c r="C713" s="2508" t="s">
        <v>2019</v>
      </c>
      <c r="AD713" s="1081">
        <f t="shared" ref="AD713:AN713" si="82">AD706+AD712</f>
        <v>11547821.376810569</v>
      </c>
      <c r="AE713" s="1081">
        <f t="shared" si="82"/>
        <v>11577510.00479299</v>
      </c>
      <c r="AF713" s="1081">
        <f t="shared" si="82"/>
        <v>12068517.743380824</v>
      </c>
      <c r="AG713" s="1081">
        <f t="shared" si="82"/>
        <v>11947558.11241317</v>
      </c>
      <c r="AH713" s="1081">
        <f t="shared" si="82"/>
        <v>12421077.706388943</v>
      </c>
      <c r="AI713" s="1081">
        <f t="shared" si="82"/>
        <v>12405835.195944011</v>
      </c>
      <c r="AJ713" s="1081">
        <f t="shared" si="82"/>
        <v>12585964.913479129</v>
      </c>
      <c r="AK713" s="1081">
        <f t="shared" si="82"/>
        <v>12580638.81936245</v>
      </c>
      <c r="AL713" s="1081">
        <f t="shared" si="82"/>
        <v>12375576.23715952</v>
      </c>
      <c r="AM713" s="1081">
        <f t="shared" si="82"/>
        <v>11398900.365915852</v>
      </c>
      <c r="AN713" s="1081">
        <f t="shared" si="82"/>
        <v>11910998.654464304</v>
      </c>
      <c r="AO713" s="1081">
        <f t="shared" ref="AO713" si="83">AO706+AO712</f>
        <v>11916826.042649118</v>
      </c>
      <c r="AP713" s="305"/>
      <c r="AQ713" s="305"/>
      <c r="AR713" s="305"/>
    </row>
    <row r="714" spans="2:44" customFormat="1" ht="18" thickBot="1" x14ac:dyDescent="0.25">
      <c r="B714" s="2514">
        <v>10</v>
      </c>
      <c r="C714" s="2513" t="s">
        <v>2018</v>
      </c>
      <c r="D714" s="2400"/>
      <c r="E714" s="2400"/>
      <c r="F714" s="2400"/>
      <c r="G714" s="2400"/>
      <c r="H714" s="2400"/>
      <c r="I714" s="2400"/>
      <c r="J714" s="2400"/>
      <c r="K714" s="2400"/>
      <c r="L714" s="2400"/>
      <c r="M714" s="2400"/>
      <c r="N714" s="2400"/>
      <c r="O714" s="2400"/>
      <c r="P714" s="2400"/>
      <c r="Q714" s="2400"/>
      <c r="R714" s="2400"/>
      <c r="S714" s="2400"/>
      <c r="T714" s="2400"/>
      <c r="U714" s="2400"/>
      <c r="V714" s="2400"/>
      <c r="W714" s="2400"/>
      <c r="X714" s="2400"/>
      <c r="Y714" s="2400"/>
      <c r="Z714" s="2400"/>
      <c r="AA714" s="2400"/>
      <c r="AB714" s="2400"/>
      <c r="AC714" s="2400"/>
      <c r="AD714" s="2512">
        <v>11547821.376810569</v>
      </c>
      <c r="AE714" s="2512">
        <v>11577510.004792992</v>
      </c>
      <c r="AF714" s="2512">
        <v>12068517.74338082</v>
      </c>
      <c r="AG714" s="2512">
        <v>11947558.112413168</v>
      </c>
      <c r="AH714" s="2512">
        <v>12421077.706388947</v>
      </c>
      <c r="AI714" s="2512">
        <v>12405835.195944013</v>
      </c>
      <c r="AJ714" s="2512">
        <v>12585964.913479133</v>
      </c>
      <c r="AK714" s="2512">
        <v>12580638.819362447</v>
      </c>
      <c r="AL714" s="2512">
        <v>12375576.237159524</v>
      </c>
      <c r="AM714" s="2512">
        <v>11398900.365915852</v>
      </c>
      <c r="AN714" s="2512">
        <v>11910998.654464304</v>
      </c>
      <c r="AO714" s="2512">
        <v>11916826.042649118</v>
      </c>
      <c r="AP714" s="305"/>
      <c r="AQ714" s="305"/>
      <c r="AR714" s="305"/>
    </row>
    <row r="715" spans="2:44" customFormat="1" ht="18" thickBot="1" x14ac:dyDescent="0.25">
      <c r="B715" s="69"/>
      <c r="C715" s="2511" t="s">
        <v>2017</v>
      </c>
      <c r="D715" s="2509"/>
      <c r="E715" s="2509"/>
      <c r="F715" s="2509"/>
      <c r="G715" s="2509"/>
      <c r="H715" s="2509"/>
      <c r="I715" s="2509"/>
      <c r="J715" s="2509"/>
      <c r="K715" s="2509"/>
      <c r="L715" s="2509"/>
      <c r="M715" s="2509"/>
      <c r="N715" s="2509"/>
      <c r="O715" s="2509"/>
      <c r="P715" s="2509"/>
      <c r="Q715" s="2509"/>
      <c r="R715" s="2509"/>
      <c r="S715" s="2509"/>
      <c r="T715" s="2509"/>
      <c r="U715" s="2509"/>
      <c r="V715" s="2509"/>
      <c r="W715" s="2509"/>
      <c r="X715" s="2509"/>
      <c r="Y715" s="2509"/>
      <c r="Z715" s="2509"/>
      <c r="AA715" s="2509"/>
      <c r="AB715" s="2509"/>
      <c r="AC715" s="2509"/>
      <c r="AD715" s="2510">
        <f t="shared" ref="AD715:AN715" si="84">AD713-AD714</f>
        <v>0</v>
      </c>
      <c r="AE715" s="2510">
        <f t="shared" si="84"/>
        <v>0</v>
      </c>
      <c r="AF715" s="2510">
        <f t="shared" si="84"/>
        <v>0</v>
      </c>
      <c r="AG715" s="2510">
        <f t="shared" si="84"/>
        <v>0</v>
      </c>
      <c r="AH715" s="2510">
        <f t="shared" si="84"/>
        <v>0</v>
      </c>
      <c r="AI715" s="2510">
        <f t="shared" si="84"/>
        <v>0</v>
      </c>
      <c r="AJ715" s="2510">
        <f t="shared" si="84"/>
        <v>0</v>
      </c>
      <c r="AK715" s="2510">
        <f t="shared" si="84"/>
        <v>0</v>
      </c>
      <c r="AL715" s="2510">
        <f t="shared" si="84"/>
        <v>0</v>
      </c>
      <c r="AM715" s="2510">
        <f t="shared" si="84"/>
        <v>0</v>
      </c>
      <c r="AN715" s="2510">
        <f t="shared" si="84"/>
        <v>0</v>
      </c>
      <c r="AO715" s="2510">
        <f t="shared" ref="AO715" si="85">AO713-AO714</f>
        <v>0</v>
      </c>
      <c r="AP715" s="305"/>
      <c r="AQ715" s="305"/>
      <c r="AR715" s="305"/>
    </row>
    <row r="716" spans="2:44" customFormat="1" ht="18" thickBot="1" x14ac:dyDescent="0.25">
      <c r="B716" s="69"/>
      <c r="C716" s="2508" t="s">
        <v>2016</v>
      </c>
      <c r="AD716" s="1081">
        <f t="shared" ref="AD716:AN716" si="86">AD714-AD706</f>
        <v>293143.00385793857</v>
      </c>
      <c r="AE716" s="1081">
        <f t="shared" si="86"/>
        <v>300737.17189464718</v>
      </c>
      <c r="AF716" s="1081">
        <f t="shared" si="86"/>
        <v>485537.74498861097</v>
      </c>
      <c r="AG716" s="1081">
        <f t="shared" si="86"/>
        <v>470760.46317282505</v>
      </c>
      <c r="AH716" s="1081">
        <f t="shared" si="86"/>
        <v>519481.23049382493</v>
      </c>
      <c r="AI716" s="1081">
        <f t="shared" si="86"/>
        <v>481349.76118323393</v>
      </c>
      <c r="AJ716" s="1081">
        <f t="shared" si="86"/>
        <v>484171.85136071034</v>
      </c>
      <c r="AK716" s="1081">
        <f t="shared" si="86"/>
        <v>411776.69500837475</v>
      </c>
      <c r="AL716" s="1081">
        <f t="shared" si="86"/>
        <v>512946.82422894239</v>
      </c>
      <c r="AM716" s="1081">
        <f t="shared" si="86"/>
        <v>408131.63350507617</v>
      </c>
      <c r="AN716" s="1081">
        <f t="shared" si="86"/>
        <v>708668.35717698932</v>
      </c>
      <c r="AO716" s="1081">
        <f t="shared" ref="AO716" si="87">AO714-AO706</f>
        <v>814542.96210514195</v>
      </c>
      <c r="AP716" s="305"/>
      <c r="AQ716" s="305"/>
      <c r="AR716" s="305"/>
    </row>
    <row r="717" spans="2:44" customFormat="1" ht="18" thickBot="1" x14ac:dyDescent="0.25">
      <c r="B717" s="69"/>
      <c r="C717" s="2511" t="s">
        <v>2015</v>
      </c>
      <c r="D717" s="2509"/>
      <c r="E717" s="2509"/>
      <c r="F717" s="2509"/>
      <c r="G717" s="2509"/>
      <c r="H717" s="2509"/>
      <c r="I717" s="2509"/>
      <c r="J717" s="2509"/>
      <c r="K717" s="2509"/>
      <c r="L717" s="2509"/>
      <c r="M717" s="2509"/>
      <c r="N717" s="2509"/>
      <c r="O717" s="2509"/>
      <c r="P717" s="2509"/>
      <c r="Q717" s="2509"/>
      <c r="R717" s="2509"/>
      <c r="S717" s="2509"/>
      <c r="T717" s="2509"/>
      <c r="U717" s="2509"/>
      <c r="V717" s="2509"/>
      <c r="W717" s="2509"/>
      <c r="X717" s="2509"/>
      <c r="Y717" s="2509"/>
      <c r="Z717" s="2509"/>
      <c r="AA717" s="2509"/>
      <c r="AB717" s="2509"/>
      <c r="AC717" s="2509"/>
      <c r="AD717" s="2510">
        <f t="shared" ref="AD717:AN717" si="88">AD716-AD712</f>
        <v>9.3132257461547852E-10</v>
      </c>
      <c r="AE717" s="2510">
        <f t="shared" si="88"/>
        <v>1.9790604710578918E-9</v>
      </c>
      <c r="AF717" s="2510">
        <f t="shared" si="88"/>
        <v>-2.9103830456733704E-9</v>
      </c>
      <c r="AG717" s="2510">
        <f t="shared" si="88"/>
        <v>-1.57160684466362E-9</v>
      </c>
      <c r="AH717" s="2510">
        <f t="shared" si="88"/>
        <v>3.3760443329811096E-9</v>
      </c>
      <c r="AI717" s="2510">
        <f t="shared" si="88"/>
        <v>2.4447217583656311E-9</v>
      </c>
      <c r="AJ717" s="2510">
        <f t="shared" si="88"/>
        <v>3.434251993894577E-9</v>
      </c>
      <c r="AK717" s="2510">
        <f t="shared" si="88"/>
        <v>-3.434251993894577E-9</v>
      </c>
      <c r="AL717" s="2510">
        <f t="shared" si="88"/>
        <v>4.4819898903369904E-9</v>
      </c>
      <c r="AM717" s="2510">
        <f t="shared" si="88"/>
        <v>0</v>
      </c>
      <c r="AN717" s="2510">
        <f t="shared" si="88"/>
        <v>0</v>
      </c>
      <c r="AO717" s="2510">
        <f t="shared" ref="AO717" si="89">AO716-AO712</f>
        <v>0</v>
      </c>
      <c r="AP717" s="305"/>
      <c r="AQ717" s="305"/>
      <c r="AR717" s="305"/>
    </row>
    <row r="718" spans="2:44" customFormat="1" ht="17.25" x14ac:dyDescent="0.2">
      <c r="B718" s="69"/>
      <c r="C718" s="2508" t="s">
        <v>2014</v>
      </c>
      <c r="AD718" s="1081">
        <f t="shared" ref="AD718:AN718" si="90">AD701+AD712</f>
        <v>16925519.430178467</v>
      </c>
      <c r="AE718" s="1081">
        <f t="shared" si="90"/>
        <v>16904811.841360826</v>
      </c>
      <c r="AF718" s="1081">
        <f t="shared" si="90"/>
        <v>17449430.159835752</v>
      </c>
      <c r="AG718" s="1081">
        <f t="shared" si="90"/>
        <v>17420232.604652621</v>
      </c>
      <c r="AH718" s="1081">
        <f t="shared" si="90"/>
        <v>18035233.144044589</v>
      </c>
      <c r="AI718" s="1081">
        <f t="shared" si="90"/>
        <v>18120103.972162377</v>
      </c>
      <c r="AJ718" s="1081">
        <f t="shared" si="90"/>
        <v>18365567.274735324</v>
      </c>
      <c r="AK718" s="1081">
        <f t="shared" si="90"/>
        <v>18478726.067777622</v>
      </c>
      <c r="AL718" s="1081">
        <f t="shared" si="90"/>
        <v>18308836.425532099</v>
      </c>
      <c r="AM718" s="1081">
        <f t="shared" si="90"/>
        <v>17615425.495217316</v>
      </c>
      <c r="AN718" s="1081">
        <f t="shared" si="90"/>
        <v>18188822.978728652</v>
      </c>
      <c r="AO718" s="1081">
        <f t="shared" ref="AO718" si="91">AO701+AO712</f>
        <v>19217332.627070136</v>
      </c>
      <c r="AP718" s="305"/>
      <c r="AQ718" s="305"/>
      <c r="AR718" s="305"/>
    </row>
    <row r="721" spans="2:41" x14ac:dyDescent="0.15">
      <c r="B721" s="380">
        <v>1</v>
      </c>
      <c r="C721" s="377" t="s">
        <v>2028</v>
      </c>
      <c r="AD721" s="305">
        <f>AD681-AD701</f>
        <v>0</v>
      </c>
      <c r="AE721" s="305">
        <f t="shared" ref="AE721:AN721" si="92">AE681-AE701</f>
        <v>0</v>
      </c>
      <c r="AF721" s="305">
        <f t="shared" si="92"/>
        <v>0</v>
      </c>
      <c r="AG721" s="305">
        <f t="shared" si="92"/>
        <v>0</v>
      </c>
      <c r="AH721" s="305">
        <f t="shared" si="92"/>
        <v>0</v>
      </c>
      <c r="AI721" s="305">
        <f t="shared" si="92"/>
        <v>0</v>
      </c>
      <c r="AJ721" s="305">
        <f t="shared" si="92"/>
        <v>0</v>
      </c>
      <c r="AK721" s="305">
        <f t="shared" si="92"/>
        <v>0</v>
      </c>
      <c r="AL721" s="305">
        <f t="shared" si="92"/>
        <v>0</v>
      </c>
      <c r="AM721" s="305">
        <f t="shared" si="92"/>
        <v>0</v>
      </c>
      <c r="AN721" s="305">
        <f t="shared" si="92"/>
        <v>0</v>
      </c>
      <c r="AO721" s="305">
        <f t="shared" ref="AO721" si="93">AO681-AO701</f>
        <v>0</v>
      </c>
    </row>
    <row r="722" spans="2:41" x14ac:dyDescent="0.15">
      <c r="B722" s="380">
        <v>2</v>
      </c>
      <c r="C722" s="377" t="s">
        <v>1401</v>
      </c>
      <c r="AD722" s="305">
        <f t="shared" ref="AD722:AN722" si="94">AD682-AD702</f>
        <v>0</v>
      </c>
      <c r="AE722" s="305">
        <f t="shared" si="94"/>
        <v>0</v>
      </c>
      <c r="AF722" s="305">
        <f t="shared" si="94"/>
        <v>0</v>
      </c>
      <c r="AG722" s="305">
        <f t="shared" si="94"/>
        <v>0</v>
      </c>
      <c r="AH722" s="305">
        <f t="shared" si="94"/>
        <v>0</v>
      </c>
      <c r="AI722" s="305">
        <f t="shared" si="94"/>
        <v>0</v>
      </c>
      <c r="AJ722" s="305">
        <f t="shared" si="94"/>
        <v>0</v>
      </c>
      <c r="AK722" s="305">
        <f t="shared" si="94"/>
        <v>0</v>
      </c>
      <c r="AL722" s="305">
        <f t="shared" si="94"/>
        <v>0</v>
      </c>
      <c r="AM722" s="305">
        <f t="shared" si="94"/>
        <v>0</v>
      </c>
      <c r="AN722" s="305">
        <f t="shared" si="94"/>
        <v>0</v>
      </c>
      <c r="AO722" s="305">
        <f t="shared" ref="AO722" si="95">AO682-AO702</f>
        <v>0</v>
      </c>
    </row>
    <row r="723" spans="2:41" x14ac:dyDescent="0.15">
      <c r="B723" s="380">
        <v>3</v>
      </c>
      <c r="C723" s="377" t="s">
        <v>2027</v>
      </c>
      <c r="AD723" s="305">
        <f t="shared" ref="AD723:AN723" si="96">AD683-AD703</f>
        <v>0</v>
      </c>
      <c r="AE723" s="305">
        <f t="shared" si="96"/>
        <v>0</v>
      </c>
      <c r="AF723" s="305">
        <f t="shared" si="96"/>
        <v>0</v>
      </c>
      <c r="AG723" s="305">
        <f t="shared" si="96"/>
        <v>0</v>
      </c>
      <c r="AH723" s="305">
        <f t="shared" si="96"/>
        <v>0</v>
      </c>
      <c r="AI723" s="305">
        <f t="shared" si="96"/>
        <v>0</v>
      </c>
      <c r="AJ723" s="305">
        <f t="shared" si="96"/>
        <v>0</v>
      </c>
      <c r="AK723" s="305">
        <f t="shared" si="96"/>
        <v>0</v>
      </c>
      <c r="AL723" s="305">
        <f t="shared" si="96"/>
        <v>0</v>
      </c>
      <c r="AM723" s="305">
        <f t="shared" si="96"/>
        <v>0</v>
      </c>
      <c r="AN723" s="305">
        <f t="shared" si="96"/>
        <v>0</v>
      </c>
      <c r="AO723" s="305">
        <f t="shared" ref="AO723" si="97">AO683-AO703</f>
        <v>0</v>
      </c>
    </row>
    <row r="724" spans="2:41" x14ac:dyDescent="0.15">
      <c r="C724" s="377" t="s">
        <v>2027</v>
      </c>
      <c r="AD724" s="305">
        <f t="shared" ref="AD724:AN724" si="98">AD684-AD704</f>
        <v>0</v>
      </c>
      <c r="AE724" s="305">
        <f t="shared" si="98"/>
        <v>0</v>
      </c>
      <c r="AF724" s="305">
        <f t="shared" si="98"/>
        <v>0</v>
      </c>
      <c r="AG724" s="305">
        <f t="shared" si="98"/>
        <v>0</v>
      </c>
      <c r="AH724" s="305">
        <f t="shared" si="98"/>
        <v>0</v>
      </c>
      <c r="AI724" s="305">
        <f t="shared" si="98"/>
        <v>0</v>
      </c>
      <c r="AJ724" s="305">
        <f t="shared" si="98"/>
        <v>0</v>
      </c>
      <c r="AK724" s="305">
        <f t="shared" si="98"/>
        <v>0</v>
      </c>
      <c r="AL724" s="305">
        <f t="shared" si="98"/>
        <v>0</v>
      </c>
      <c r="AM724" s="305">
        <f t="shared" si="98"/>
        <v>0</v>
      </c>
      <c r="AN724" s="305">
        <f t="shared" si="98"/>
        <v>0</v>
      </c>
      <c r="AO724" s="305">
        <f t="shared" ref="AO724" si="99">AO684-AO704</f>
        <v>0</v>
      </c>
    </row>
    <row r="725" spans="2:41" x14ac:dyDescent="0.15">
      <c r="B725" s="380">
        <v>4</v>
      </c>
      <c r="C725" s="377" t="s">
        <v>2026</v>
      </c>
      <c r="AD725" s="305">
        <f t="shared" ref="AD725:AN725" si="100">AD685-AD705</f>
        <v>0</v>
      </c>
      <c r="AE725" s="305">
        <f t="shared" si="100"/>
        <v>0</v>
      </c>
      <c r="AF725" s="305">
        <f t="shared" si="100"/>
        <v>0</v>
      </c>
      <c r="AG725" s="305">
        <f t="shared" si="100"/>
        <v>0</v>
      </c>
      <c r="AH725" s="305">
        <f t="shared" si="100"/>
        <v>0</v>
      </c>
      <c r="AI725" s="305">
        <f t="shared" si="100"/>
        <v>0</v>
      </c>
      <c r="AJ725" s="305">
        <f t="shared" si="100"/>
        <v>0</v>
      </c>
      <c r="AK725" s="305">
        <f t="shared" si="100"/>
        <v>0</v>
      </c>
      <c r="AL725" s="305">
        <f t="shared" si="100"/>
        <v>0</v>
      </c>
      <c r="AM725" s="305">
        <f t="shared" si="100"/>
        <v>0</v>
      </c>
      <c r="AN725" s="305">
        <f t="shared" si="100"/>
        <v>0</v>
      </c>
      <c r="AO725" s="305">
        <f t="shared" ref="AO725" si="101">AO685-AO705</f>
        <v>0</v>
      </c>
    </row>
    <row r="726" spans="2:41" x14ac:dyDescent="0.15">
      <c r="B726" s="380">
        <v>5</v>
      </c>
      <c r="C726" s="377" t="s">
        <v>2025</v>
      </c>
      <c r="AD726" s="305">
        <f t="shared" ref="AD726:AN726" si="102">AD686-AD706</f>
        <v>0</v>
      </c>
      <c r="AE726" s="305">
        <f t="shared" si="102"/>
        <v>0</v>
      </c>
      <c r="AF726" s="305">
        <f t="shared" si="102"/>
        <v>0</v>
      </c>
      <c r="AG726" s="305">
        <f t="shared" si="102"/>
        <v>0</v>
      </c>
      <c r="AH726" s="305">
        <f t="shared" si="102"/>
        <v>0</v>
      </c>
      <c r="AI726" s="305">
        <f t="shared" si="102"/>
        <v>0</v>
      </c>
      <c r="AJ726" s="305">
        <f t="shared" si="102"/>
        <v>0</v>
      </c>
      <c r="AK726" s="305">
        <f t="shared" si="102"/>
        <v>0</v>
      </c>
      <c r="AL726" s="305">
        <f t="shared" si="102"/>
        <v>0</v>
      </c>
      <c r="AM726" s="305">
        <f t="shared" si="102"/>
        <v>0</v>
      </c>
      <c r="AN726" s="305">
        <f t="shared" si="102"/>
        <v>0</v>
      </c>
      <c r="AO726" s="305">
        <f t="shared" ref="AO726" si="103">AO686-AO706</f>
        <v>0</v>
      </c>
    </row>
    <row r="727" spans="2:41" x14ac:dyDescent="0.15">
      <c r="B727" s="380">
        <v>6</v>
      </c>
      <c r="C727" s="377" t="s">
        <v>2024</v>
      </c>
      <c r="AD727" s="305">
        <f t="shared" ref="AD727:AN727" si="104">AD687-AD707</f>
        <v>0</v>
      </c>
      <c r="AE727" s="305">
        <f t="shared" si="104"/>
        <v>0</v>
      </c>
      <c r="AF727" s="305">
        <f t="shared" si="104"/>
        <v>0</v>
      </c>
      <c r="AG727" s="305">
        <f t="shared" si="104"/>
        <v>0</v>
      </c>
      <c r="AH727" s="305">
        <f t="shared" si="104"/>
        <v>0</v>
      </c>
      <c r="AI727" s="305">
        <f t="shared" si="104"/>
        <v>0</v>
      </c>
      <c r="AJ727" s="305">
        <f t="shared" si="104"/>
        <v>0</v>
      </c>
      <c r="AK727" s="305">
        <f t="shared" si="104"/>
        <v>0</v>
      </c>
      <c r="AL727" s="305">
        <f t="shared" si="104"/>
        <v>0</v>
      </c>
      <c r="AM727" s="305">
        <f t="shared" si="104"/>
        <v>0</v>
      </c>
      <c r="AN727" s="305">
        <f t="shared" si="104"/>
        <v>0</v>
      </c>
      <c r="AO727" s="305">
        <f t="shared" ref="AO727" si="105">AO687-AO707</f>
        <v>0</v>
      </c>
    </row>
    <row r="728" spans="2:41" x14ac:dyDescent="0.15">
      <c r="B728" s="380">
        <v>7</v>
      </c>
      <c r="C728" s="377" t="s">
        <v>2023</v>
      </c>
      <c r="AD728" s="305">
        <f t="shared" ref="AD728:AN728" si="106">AD688-AD708</f>
        <v>0</v>
      </c>
      <c r="AE728" s="305">
        <f t="shared" si="106"/>
        <v>0</v>
      </c>
      <c r="AF728" s="305">
        <f t="shared" si="106"/>
        <v>0</v>
      </c>
      <c r="AG728" s="305">
        <f t="shared" si="106"/>
        <v>0</v>
      </c>
      <c r="AH728" s="305">
        <f t="shared" si="106"/>
        <v>0</v>
      </c>
      <c r="AI728" s="305">
        <f t="shared" si="106"/>
        <v>0</v>
      </c>
      <c r="AJ728" s="305">
        <f t="shared" si="106"/>
        <v>0</v>
      </c>
      <c r="AK728" s="305">
        <f t="shared" si="106"/>
        <v>0</v>
      </c>
      <c r="AL728" s="305">
        <f t="shared" si="106"/>
        <v>0</v>
      </c>
      <c r="AM728" s="305">
        <f t="shared" si="106"/>
        <v>0</v>
      </c>
      <c r="AN728" s="305">
        <f t="shared" si="106"/>
        <v>0</v>
      </c>
      <c r="AO728" s="305">
        <f t="shared" ref="AO728" si="107">AO688-AO708</f>
        <v>0</v>
      </c>
    </row>
    <row r="729" spans="2:41" x14ac:dyDescent="0.15">
      <c r="B729" s="380">
        <v>8</v>
      </c>
      <c r="C729" s="377" t="s">
        <v>2022</v>
      </c>
      <c r="AD729" s="305">
        <f t="shared" ref="AD729:AN729" si="108">AD689-AD709</f>
        <v>0</v>
      </c>
      <c r="AE729" s="305">
        <f t="shared" si="108"/>
        <v>0</v>
      </c>
      <c r="AF729" s="305">
        <f t="shared" si="108"/>
        <v>0</v>
      </c>
      <c r="AG729" s="305">
        <f t="shared" si="108"/>
        <v>0</v>
      </c>
      <c r="AH729" s="305">
        <f t="shared" si="108"/>
        <v>0</v>
      </c>
      <c r="AI729" s="305">
        <f t="shared" si="108"/>
        <v>0</v>
      </c>
      <c r="AJ729" s="305">
        <f t="shared" si="108"/>
        <v>0</v>
      </c>
      <c r="AK729" s="305">
        <f t="shared" si="108"/>
        <v>0</v>
      </c>
      <c r="AL729" s="305">
        <f t="shared" si="108"/>
        <v>0</v>
      </c>
      <c r="AM729" s="305">
        <f t="shared" si="108"/>
        <v>0</v>
      </c>
      <c r="AN729" s="305">
        <f t="shared" si="108"/>
        <v>0</v>
      </c>
      <c r="AO729" s="305">
        <f t="shared" ref="AO729" si="109">AO689-AO709</f>
        <v>0</v>
      </c>
    </row>
    <row r="730" spans="2:41" x14ac:dyDescent="0.15">
      <c r="C730" s="377" t="s">
        <v>2022</v>
      </c>
      <c r="AD730" s="305">
        <f t="shared" ref="AD730:AN730" si="110">AD690-AD710</f>
        <v>0</v>
      </c>
      <c r="AE730" s="305">
        <f t="shared" si="110"/>
        <v>0</v>
      </c>
      <c r="AF730" s="305">
        <f t="shared" si="110"/>
        <v>0</v>
      </c>
      <c r="AG730" s="305">
        <f t="shared" si="110"/>
        <v>0</v>
      </c>
      <c r="AH730" s="305">
        <f t="shared" si="110"/>
        <v>0</v>
      </c>
      <c r="AI730" s="305">
        <f t="shared" si="110"/>
        <v>0</v>
      </c>
      <c r="AJ730" s="305">
        <f t="shared" si="110"/>
        <v>0</v>
      </c>
      <c r="AK730" s="305">
        <f t="shared" si="110"/>
        <v>0</v>
      </c>
      <c r="AL730" s="305">
        <f t="shared" si="110"/>
        <v>0</v>
      </c>
      <c r="AM730" s="305">
        <f t="shared" si="110"/>
        <v>0</v>
      </c>
      <c r="AN730" s="305">
        <f t="shared" si="110"/>
        <v>0</v>
      </c>
      <c r="AO730" s="305">
        <f t="shared" ref="AO730" si="111">AO690-AO710</f>
        <v>0</v>
      </c>
    </row>
    <row r="731" spans="2:41" x14ac:dyDescent="0.15">
      <c r="C731" s="377" t="s">
        <v>2030</v>
      </c>
      <c r="AD731" s="305">
        <f t="shared" ref="AD731:AN731" si="112">AD691-AD711</f>
        <v>0</v>
      </c>
      <c r="AE731" s="305">
        <f t="shared" si="112"/>
        <v>0</v>
      </c>
      <c r="AF731" s="305">
        <f t="shared" si="112"/>
        <v>0</v>
      </c>
      <c r="AG731" s="305">
        <f t="shared" si="112"/>
        <v>0</v>
      </c>
      <c r="AH731" s="305">
        <f t="shared" si="112"/>
        <v>0</v>
      </c>
      <c r="AI731" s="305">
        <f t="shared" si="112"/>
        <v>0</v>
      </c>
      <c r="AJ731" s="305">
        <f t="shared" si="112"/>
        <v>0</v>
      </c>
      <c r="AK731" s="305">
        <f t="shared" si="112"/>
        <v>0</v>
      </c>
      <c r="AL731" s="305">
        <f t="shared" si="112"/>
        <v>0</v>
      </c>
      <c r="AM731" s="305">
        <f t="shared" si="112"/>
        <v>0</v>
      </c>
      <c r="AN731" s="305">
        <f t="shared" si="112"/>
        <v>0</v>
      </c>
      <c r="AO731" s="305">
        <f t="shared" ref="AO731" si="113">AO691-AO711</f>
        <v>0</v>
      </c>
    </row>
    <row r="732" spans="2:41" x14ac:dyDescent="0.15">
      <c r="B732" s="380">
        <v>9</v>
      </c>
      <c r="C732" s="377" t="s">
        <v>2020</v>
      </c>
      <c r="AD732" s="305">
        <f t="shared" ref="AD732:AN732" si="114">AD692-AD712</f>
        <v>0</v>
      </c>
      <c r="AE732" s="305">
        <f t="shared" si="114"/>
        <v>0</v>
      </c>
      <c r="AF732" s="305">
        <f t="shared" si="114"/>
        <v>0</v>
      </c>
      <c r="AG732" s="305">
        <f t="shared" si="114"/>
        <v>0</v>
      </c>
      <c r="AH732" s="305">
        <f t="shared" si="114"/>
        <v>0</v>
      </c>
      <c r="AI732" s="305">
        <f t="shared" si="114"/>
        <v>0</v>
      </c>
      <c r="AJ732" s="305">
        <f t="shared" si="114"/>
        <v>0</v>
      </c>
      <c r="AK732" s="305">
        <f t="shared" si="114"/>
        <v>0</v>
      </c>
      <c r="AL732" s="305">
        <f t="shared" si="114"/>
        <v>0</v>
      </c>
      <c r="AM732" s="305">
        <f t="shared" si="114"/>
        <v>0</v>
      </c>
      <c r="AN732" s="305">
        <f t="shared" si="114"/>
        <v>0</v>
      </c>
      <c r="AO732" s="305">
        <f t="shared" ref="AO732" si="115">AO692-AO712</f>
        <v>0</v>
      </c>
    </row>
    <row r="733" spans="2:41" x14ac:dyDescent="0.15">
      <c r="B733" s="380">
        <v>10</v>
      </c>
      <c r="C733" s="377" t="s">
        <v>2019</v>
      </c>
      <c r="AD733" s="305">
        <f t="shared" ref="AD733:AN733" si="116">AD693-AD713</f>
        <v>0</v>
      </c>
      <c r="AE733" s="305">
        <f t="shared" si="116"/>
        <v>0</v>
      </c>
      <c r="AF733" s="305">
        <f t="shared" si="116"/>
        <v>0</v>
      </c>
      <c r="AG733" s="305">
        <f t="shared" si="116"/>
        <v>0</v>
      </c>
      <c r="AH733" s="305">
        <f t="shared" si="116"/>
        <v>0</v>
      </c>
      <c r="AI733" s="305">
        <f t="shared" si="116"/>
        <v>0</v>
      </c>
      <c r="AJ733" s="305">
        <f t="shared" si="116"/>
        <v>0</v>
      </c>
      <c r="AK733" s="305">
        <f t="shared" si="116"/>
        <v>0</v>
      </c>
      <c r="AL733" s="305">
        <f t="shared" si="116"/>
        <v>0</v>
      </c>
      <c r="AM733" s="305">
        <f t="shared" si="116"/>
        <v>0</v>
      </c>
      <c r="AN733" s="305">
        <f t="shared" si="116"/>
        <v>0</v>
      </c>
      <c r="AO733" s="305">
        <f t="shared" ref="AO733" si="117">AO693-AO713</f>
        <v>0</v>
      </c>
    </row>
    <row r="734" spans="2:41" x14ac:dyDescent="0.15">
      <c r="B734" s="380">
        <v>10</v>
      </c>
      <c r="C734" s="377" t="s">
        <v>2018</v>
      </c>
      <c r="AD734" s="305">
        <f t="shared" ref="AD734:AN734" si="118">AD694-AD714</f>
        <v>0</v>
      </c>
      <c r="AE734" s="305">
        <f t="shared" si="118"/>
        <v>0</v>
      </c>
      <c r="AF734" s="305">
        <f t="shared" si="118"/>
        <v>0</v>
      </c>
      <c r="AG734" s="305">
        <f t="shared" si="118"/>
        <v>0</v>
      </c>
      <c r="AH734" s="305">
        <f t="shared" si="118"/>
        <v>0</v>
      </c>
      <c r="AI734" s="305">
        <f t="shared" si="118"/>
        <v>0</v>
      </c>
      <c r="AJ734" s="305">
        <f t="shared" si="118"/>
        <v>0</v>
      </c>
      <c r="AK734" s="305">
        <f t="shared" si="118"/>
        <v>0</v>
      </c>
      <c r="AL734" s="305">
        <f t="shared" si="118"/>
        <v>0</v>
      </c>
      <c r="AM734" s="305">
        <f t="shared" si="118"/>
        <v>0</v>
      </c>
      <c r="AN734" s="305">
        <f t="shared" si="118"/>
        <v>0</v>
      </c>
      <c r="AO734" s="305">
        <f t="shared" ref="AO734" si="119">AO694-AO714</f>
        <v>0</v>
      </c>
    </row>
    <row r="735" spans="2:41" x14ac:dyDescent="0.15">
      <c r="C735" s="377" t="s">
        <v>2031</v>
      </c>
      <c r="AD735" s="305">
        <f t="shared" ref="AD735:AN735" si="120">AD695-AD715</f>
        <v>0</v>
      </c>
      <c r="AE735" s="305">
        <f t="shared" si="120"/>
        <v>0</v>
      </c>
      <c r="AF735" s="305">
        <f t="shared" si="120"/>
        <v>0</v>
      </c>
      <c r="AG735" s="305">
        <f t="shared" si="120"/>
        <v>0</v>
      </c>
      <c r="AH735" s="305">
        <f t="shared" si="120"/>
        <v>0</v>
      </c>
      <c r="AI735" s="305">
        <f t="shared" si="120"/>
        <v>0</v>
      </c>
      <c r="AJ735" s="305">
        <f t="shared" si="120"/>
        <v>0</v>
      </c>
      <c r="AK735" s="305">
        <f t="shared" si="120"/>
        <v>0</v>
      </c>
      <c r="AL735" s="305">
        <f t="shared" si="120"/>
        <v>0</v>
      </c>
      <c r="AM735" s="305">
        <f t="shared" si="120"/>
        <v>0</v>
      </c>
      <c r="AN735" s="305">
        <f t="shared" si="120"/>
        <v>0</v>
      </c>
      <c r="AO735" s="305">
        <f t="shared" ref="AO735" si="121">AO695-AO715</f>
        <v>0</v>
      </c>
    </row>
    <row r="736" spans="2:41" x14ac:dyDescent="0.15">
      <c r="C736" s="377" t="s">
        <v>2016</v>
      </c>
      <c r="AD736" s="305">
        <f t="shared" ref="AD736:AN736" si="122">AD696-AD716</f>
        <v>0</v>
      </c>
      <c r="AE736" s="305">
        <f t="shared" si="122"/>
        <v>0</v>
      </c>
      <c r="AF736" s="305">
        <f t="shared" si="122"/>
        <v>0</v>
      </c>
      <c r="AG736" s="305">
        <f t="shared" si="122"/>
        <v>0</v>
      </c>
      <c r="AH736" s="305">
        <f t="shared" si="122"/>
        <v>0</v>
      </c>
      <c r="AI736" s="305">
        <f t="shared" si="122"/>
        <v>0</v>
      </c>
      <c r="AJ736" s="305">
        <f t="shared" si="122"/>
        <v>0</v>
      </c>
      <c r="AK736" s="305">
        <f t="shared" si="122"/>
        <v>0</v>
      </c>
      <c r="AL736" s="305">
        <f t="shared" si="122"/>
        <v>0</v>
      </c>
      <c r="AM736" s="305">
        <f t="shared" si="122"/>
        <v>0</v>
      </c>
      <c r="AN736" s="305">
        <f t="shared" si="122"/>
        <v>0</v>
      </c>
      <c r="AO736" s="305">
        <f t="shared" ref="AO736" si="123">AO696-AO716</f>
        <v>0</v>
      </c>
    </row>
    <row r="737" spans="3:41" x14ac:dyDescent="0.15">
      <c r="C737" s="377" t="s">
        <v>2032</v>
      </c>
      <c r="AD737" s="305">
        <f t="shared" ref="AD737:AN737" si="124">AD697-AD717</f>
        <v>0</v>
      </c>
      <c r="AE737" s="305">
        <f t="shared" si="124"/>
        <v>0</v>
      </c>
      <c r="AF737" s="305">
        <f t="shared" si="124"/>
        <v>0</v>
      </c>
      <c r="AG737" s="305">
        <f t="shared" si="124"/>
        <v>0</v>
      </c>
      <c r="AH737" s="305">
        <f t="shared" si="124"/>
        <v>0</v>
      </c>
      <c r="AI737" s="305">
        <f t="shared" si="124"/>
        <v>0</v>
      </c>
      <c r="AJ737" s="305">
        <f t="shared" si="124"/>
        <v>0</v>
      </c>
      <c r="AK737" s="305">
        <f t="shared" si="124"/>
        <v>0</v>
      </c>
      <c r="AL737" s="305">
        <f t="shared" si="124"/>
        <v>0</v>
      </c>
      <c r="AM737" s="305">
        <f t="shared" si="124"/>
        <v>0</v>
      </c>
      <c r="AN737" s="305">
        <f t="shared" si="124"/>
        <v>0</v>
      </c>
      <c r="AO737" s="305">
        <f t="shared" ref="AO737" si="125">AO697-AO717</f>
        <v>0</v>
      </c>
    </row>
    <row r="738" spans="3:41" x14ac:dyDescent="0.15">
      <c r="C738" s="377" t="s">
        <v>2014</v>
      </c>
      <c r="AD738" s="305">
        <f t="shared" ref="AD738:AN738" si="126">AD698-AD718</f>
        <v>0</v>
      </c>
      <c r="AE738" s="305">
        <f t="shared" si="126"/>
        <v>0</v>
      </c>
      <c r="AF738" s="305">
        <f t="shared" si="126"/>
        <v>0</v>
      </c>
      <c r="AG738" s="305">
        <f t="shared" si="126"/>
        <v>0</v>
      </c>
      <c r="AH738" s="305">
        <f t="shared" si="126"/>
        <v>0</v>
      </c>
      <c r="AI738" s="305">
        <f t="shared" si="126"/>
        <v>0</v>
      </c>
      <c r="AJ738" s="305">
        <f t="shared" si="126"/>
        <v>0</v>
      </c>
      <c r="AK738" s="305">
        <f t="shared" si="126"/>
        <v>0</v>
      </c>
      <c r="AL738" s="305">
        <f t="shared" si="126"/>
        <v>0</v>
      </c>
      <c r="AM738" s="305">
        <f t="shared" si="126"/>
        <v>0</v>
      </c>
      <c r="AN738" s="305">
        <f t="shared" si="126"/>
        <v>0</v>
      </c>
      <c r="AO738" s="305">
        <f t="shared" ref="AO738" si="127">AO698-AO718</f>
        <v>0</v>
      </c>
    </row>
  </sheetData>
  <mergeCells count="184">
    <mergeCell ref="AQ6:AT6"/>
    <mergeCell ref="AQ7:AQ9"/>
    <mergeCell ref="AR7:AT7"/>
    <mergeCell ref="AR8:AT8"/>
    <mergeCell ref="AR9:AT9"/>
    <mergeCell ref="AQ10:AT10"/>
    <mergeCell ref="AQ11:AT11"/>
    <mergeCell ref="AQ12:AQ26"/>
    <mergeCell ref="AR12:AT12"/>
    <mergeCell ref="AR13:AT13"/>
    <mergeCell ref="AR14:AT14"/>
    <mergeCell ref="AR15:AT15"/>
    <mergeCell ref="AR16:AT16"/>
    <mergeCell ref="AR17:AT17"/>
    <mergeCell ref="AR18:AT18"/>
    <mergeCell ref="AR19:AT19"/>
    <mergeCell ref="AR26:AT26"/>
    <mergeCell ref="AQ27:AT27"/>
    <mergeCell ref="AQ28:AQ29"/>
    <mergeCell ref="AR28:AT28"/>
    <mergeCell ref="AR29:AT29"/>
    <mergeCell ref="AQ30:AT30"/>
    <mergeCell ref="AR20:AT20"/>
    <mergeCell ref="AR21:AT21"/>
    <mergeCell ref="AR22:AT22"/>
    <mergeCell ref="AR23:AT23"/>
    <mergeCell ref="AR24:AT24"/>
    <mergeCell ref="AR25:AT25"/>
    <mergeCell ref="AQ36:AT36"/>
    <mergeCell ref="AQ37:AQ38"/>
    <mergeCell ref="AR37:AT37"/>
    <mergeCell ref="AR38:AT38"/>
    <mergeCell ref="AQ39:AT39"/>
    <mergeCell ref="AQ40:AT40"/>
    <mergeCell ref="AQ31:AT31"/>
    <mergeCell ref="AQ32:AQ33"/>
    <mergeCell ref="AR32:AT32"/>
    <mergeCell ref="AR33:AT33"/>
    <mergeCell ref="AQ34:AT34"/>
    <mergeCell ref="AQ35:AT35"/>
    <mergeCell ref="AQ46:AT46"/>
    <mergeCell ref="AQ47:AT47"/>
    <mergeCell ref="AQ48:AT48"/>
    <mergeCell ref="AQ49:AT49"/>
    <mergeCell ref="AQ50:AT50"/>
    <mergeCell ref="AQ51:AT51"/>
    <mergeCell ref="AQ41:AQ42"/>
    <mergeCell ref="AR41:AT41"/>
    <mergeCell ref="AR42:AT42"/>
    <mergeCell ref="AQ43:AT43"/>
    <mergeCell ref="AQ44:AT44"/>
    <mergeCell ref="AQ45:AT45"/>
    <mergeCell ref="AQ52:AT52"/>
    <mergeCell ref="AQ53:AT53"/>
    <mergeCell ref="AQ54:AT54"/>
    <mergeCell ref="AQ122:AT122"/>
    <mergeCell ref="AQ123:AQ126"/>
    <mergeCell ref="AR123:AT123"/>
    <mergeCell ref="AR124:AT124"/>
    <mergeCell ref="AS125:AT125"/>
    <mergeCell ref="AS126:AT126"/>
    <mergeCell ref="AS134:AT134"/>
    <mergeCell ref="AS135:AS136"/>
    <mergeCell ref="AS137:AT137"/>
    <mergeCell ref="AS138:AT138"/>
    <mergeCell ref="AS139:AT139"/>
    <mergeCell ref="AR140:AT140"/>
    <mergeCell ref="AQ127:AT127"/>
    <mergeCell ref="AQ128:AQ142"/>
    <mergeCell ref="AR128:AT128"/>
    <mergeCell ref="AR129:AT129"/>
    <mergeCell ref="AR130:AT130"/>
    <mergeCell ref="AR131:AR132"/>
    <mergeCell ref="AS131:AT131"/>
    <mergeCell ref="AS132:AT132"/>
    <mergeCell ref="AR133:AT133"/>
    <mergeCell ref="AR134:AR139"/>
    <mergeCell ref="AS141:AT141"/>
    <mergeCell ref="AS142:AT142"/>
    <mergeCell ref="AQ143:AT143"/>
    <mergeCell ref="AQ144:AQ153"/>
    <mergeCell ref="AR144:AT144"/>
    <mergeCell ref="AS145:AT145"/>
    <mergeCell ref="AS146:AT146"/>
    <mergeCell ref="AR147:AT147"/>
    <mergeCell ref="AS148:AT148"/>
    <mergeCell ref="AS149:AT149"/>
    <mergeCell ref="AQ155:AT155"/>
    <mergeCell ref="AQ156:AQ157"/>
    <mergeCell ref="AR156:AT156"/>
    <mergeCell ref="AR157:AT157"/>
    <mergeCell ref="AQ158:AT158"/>
    <mergeCell ref="AQ159:AT159"/>
    <mergeCell ref="AR150:AT150"/>
    <mergeCell ref="AR151:AR153"/>
    <mergeCell ref="AS151:AT151"/>
    <mergeCell ref="AS152:AT152"/>
    <mergeCell ref="AS153:AT153"/>
    <mergeCell ref="AQ154:AT154"/>
    <mergeCell ref="AQ165:AQ168"/>
    <mergeCell ref="AR165:AT165"/>
    <mergeCell ref="AR166:AT166"/>
    <mergeCell ref="AR167:AT167"/>
    <mergeCell ref="AR168:AT168"/>
    <mergeCell ref="AQ169:AT169"/>
    <mergeCell ref="AQ160:AQ163"/>
    <mergeCell ref="AR160:AT160"/>
    <mergeCell ref="AR161:AT161"/>
    <mergeCell ref="AR162:AT162"/>
    <mergeCell ref="AR163:AT163"/>
    <mergeCell ref="AQ164:AT164"/>
    <mergeCell ref="AQ170:AT170"/>
    <mergeCell ref="AQ171:AT171"/>
    <mergeCell ref="AQ172:AQ186"/>
    <mergeCell ref="AR172:AT172"/>
    <mergeCell ref="AS173:AT173"/>
    <mergeCell ref="AS174:AT174"/>
    <mergeCell ref="AS175:AT175"/>
    <mergeCell ref="AS176:AT176"/>
    <mergeCell ref="AS177:AT177"/>
    <mergeCell ref="AS178:AT178"/>
    <mergeCell ref="AS185:AT185"/>
    <mergeCell ref="AR186:AT186"/>
    <mergeCell ref="AS219:AT219"/>
    <mergeCell ref="AS220:AT220"/>
    <mergeCell ref="AS221:AT221"/>
    <mergeCell ref="AR187:AT187"/>
    <mergeCell ref="AR188:AT188"/>
    <mergeCell ref="AQ189:AT189"/>
    <mergeCell ref="AQ190:AT190"/>
    <mergeCell ref="AS179:AT179"/>
    <mergeCell ref="AS180:AT180"/>
    <mergeCell ref="AS181:AT181"/>
    <mergeCell ref="AS182:AT182"/>
    <mergeCell ref="AS183:AT183"/>
    <mergeCell ref="AS184:AT184"/>
    <mergeCell ref="AS228:AT228"/>
    <mergeCell ref="AR243:AR244"/>
    <mergeCell ref="AS243:AT243"/>
    <mergeCell ref="AS239:AS241"/>
    <mergeCell ref="AR242:AT242"/>
    <mergeCell ref="AS201:AT201"/>
    <mergeCell ref="AQ202:AT202"/>
    <mergeCell ref="AQ203:AQ204"/>
    <mergeCell ref="AR203:AT203"/>
    <mergeCell ref="AR204:AT204"/>
    <mergeCell ref="AQ205:AT205"/>
    <mergeCell ref="AQ191:AQ201"/>
    <mergeCell ref="AR191:AT191"/>
    <mergeCell ref="AR192:AR198"/>
    <mergeCell ref="AS192:AT192"/>
    <mergeCell ref="AS193:AS194"/>
    <mergeCell ref="AS195:AT195"/>
    <mergeCell ref="AS196:AS198"/>
    <mergeCell ref="AR199:AT199"/>
    <mergeCell ref="AR200:AR201"/>
    <mergeCell ref="AS200:AT200"/>
    <mergeCell ref="AQ206:AT206"/>
    <mergeCell ref="AQ207:AT207"/>
    <mergeCell ref="AQ216:AT216"/>
    <mergeCell ref="AQ245:AT245"/>
    <mergeCell ref="AR235:AR241"/>
    <mergeCell ref="AS235:AT235"/>
    <mergeCell ref="AS222:AT222"/>
    <mergeCell ref="AS236:AS237"/>
    <mergeCell ref="AS238:AT238"/>
    <mergeCell ref="AQ246:AT246"/>
    <mergeCell ref="AQ215:AT215"/>
    <mergeCell ref="AQ217:AQ231"/>
    <mergeCell ref="AR217:AT217"/>
    <mergeCell ref="AS218:AT218"/>
    <mergeCell ref="AR231:AT231"/>
    <mergeCell ref="AQ232:AT232"/>
    <mergeCell ref="AQ234:AQ244"/>
    <mergeCell ref="AS244:AT244"/>
    <mergeCell ref="AS229:AT229"/>
    <mergeCell ref="AS230:AT230"/>
    <mergeCell ref="AQ233:AT233"/>
    <mergeCell ref="AR234:AT234"/>
    <mergeCell ref="AS223:AT223"/>
    <mergeCell ref="AS224:AT224"/>
    <mergeCell ref="AS225:AT225"/>
    <mergeCell ref="AS226:AT226"/>
    <mergeCell ref="AS227:AT227"/>
  </mergeCells>
  <phoneticPr fontId="3"/>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290"/>
  <sheetViews>
    <sheetView zoomScaleNormal="100" workbookViewId="0">
      <pane xSplit="3" ySplit="3" topLeftCell="D4" activePane="bottomRight" state="frozen"/>
      <selection activeCell="AX30" sqref="AX30"/>
      <selection pane="topRight" activeCell="AX30" sqref="AX30"/>
      <selection pane="bottomLeft" activeCell="AX30" sqref="AX30"/>
      <selection pane="bottomRight" activeCell="AX30" sqref="AX30"/>
    </sheetView>
  </sheetViews>
  <sheetFormatPr defaultColWidth="10.69921875" defaultRowHeight="12.95" customHeight="1" x14ac:dyDescent="0.2"/>
  <cols>
    <col min="1" max="1" width="2.69921875" style="310" customWidth="1"/>
    <col min="2" max="2" width="2.69921875" style="593" customWidth="1"/>
    <col min="3" max="3" width="25.69921875" style="310" customWidth="1"/>
    <col min="4" max="7" width="3.69921875" style="310" hidden="1" customWidth="1"/>
    <col min="8" max="8" width="3.69921875" style="310" customWidth="1"/>
    <col min="9" max="15" width="10.69921875" style="310" hidden="1" customWidth="1"/>
    <col min="16" max="18" width="10.296875" style="310" hidden="1" customWidth="1"/>
    <col min="19" max="24" width="10.69921875" style="310" hidden="1" customWidth="1"/>
    <col min="25" max="29" width="9.69921875" style="310" hidden="1" customWidth="1"/>
    <col min="30" max="35" width="9.69921875" style="310" customWidth="1"/>
    <col min="36" max="16384" width="10.69921875" style="310"/>
  </cols>
  <sheetData>
    <row r="1" spans="1:41" ht="12.95" customHeight="1" x14ac:dyDescent="0.2">
      <c r="B1" s="587"/>
      <c r="C1" s="311"/>
      <c r="D1" s="311"/>
      <c r="E1" s="311"/>
      <c r="F1" s="311"/>
      <c r="G1" s="311"/>
      <c r="H1" s="311"/>
      <c r="I1" s="1685" t="s">
        <v>1168</v>
      </c>
      <c r="J1" s="1685" t="s">
        <v>1169</v>
      </c>
      <c r="K1" s="1685" t="s">
        <v>1170</v>
      </c>
      <c r="L1" s="1685" t="s">
        <v>1171</v>
      </c>
      <c r="M1" s="1685" t="s">
        <v>1172</v>
      </c>
      <c r="N1" s="1685" t="s">
        <v>1173</v>
      </c>
      <c r="O1" s="1685" t="s">
        <v>1174</v>
      </c>
      <c r="P1" s="1685" t="s">
        <v>1175</v>
      </c>
      <c r="Q1" s="1685" t="s">
        <v>1176</v>
      </c>
      <c r="R1" s="1685" t="s">
        <v>1177</v>
      </c>
      <c r="S1" s="1685" t="s">
        <v>1178</v>
      </c>
      <c r="T1" s="1685" t="s">
        <v>1179</v>
      </c>
      <c r="U1" s="1685" t="s">
        <v>1180</v>
      </c>
      <c r="V1" s="1685" t="s">
        <v>1181</v>
      </c>
      <c r="W1" s="1685" t="s">
        <v>1182</v>
      </c>
      <c r="X1" s="1685" t="s">
        <v>500</v>
      </c>
      <c r="Y1" s="1685" t="s">
        <v>1243</v>
      </c>
      <c r="Z1" s="1685" t="s">
        <v>985</v>
      </c>
      <c r="AA1" s="1685" t="s">
        <v>641</v>
      </c>
      <c r="AB1" s="1685" t="s">
        <v>642</v>
      </c>
      <c r="AC1" s="1685" t="s">
        <v>1533</v>
      </c>
      <c r="AD1" s="1685" t="s">
        <v>487</v>
      </c>
      <c r="AE1" s="1685" t="s">
        <v>398</v>
      </c>
      <c r="AF1" s="1685" t="s">
        <v>580</v>
      </c>
      <c r="AG1" s="1685" t="s">
        <v>412</v>
      </c>
      <c r="AH1" s="1685" t="s">
        <v>778</v>
      </c>
      <c r="AI1" s="1685" t="s">
        <v>426</v>
      </c>
      <c r="AJ1" s="1685" t="s">
        <v>1667</v>
      </c>
      <c r="AK1" s="1685" t="s">
        <v>1675</v>
      </c>
      <c r="AL1" s="1685" t="s">
        <v>1679</v>
      </c>
      <c r="AM1" s="1685" t="s">
        <v>1841</v>
      </c>
      <c r="AN1" s="1685" t="s">
        <v>1866</v>
      </c>
      <c r="AO1" s="1685" t="s">
        <v>2098</v>
      </c>
    </row>
    <row r="2" spans="1:41" ht="12.95" customHeight="1" x14ac:dyDescent="0.2">
      <c r="B2" s="587"/>
      <c r="C2" s="368"/>
      <c r="D2" s="311"/>
      <c r="E2" s="311"/>
      <c r="F2" s="311"/>
      <c r="G2" s="311"/>
      <c r="H2" s="311"/>
      <c r="I2" s="1685">
        <v>1990</v>
      </c>
      <c r="J2" s="1685">
        <v>1991</v>
      </c>
      <c r="K2" s="1685">
        <v>1992</v>
      </c>
      <c r="L2" s="1685">
        <v>1993</v>
      </c>
      <c r="M2" s="1685">
        <v>1994</v>
      </c>
      <c r="N2" s="1685">
        <v>1995</v>
      </c>
      <c r="O2" s="1685">
        <v>1996</v>
      </c>
      <c r="P2" s="1685">
        <v>1997</v>
      </c>
      <c r="Q2" s="1685">
        <v>1998</v>
      </c>
      <c r="R2" s="1685">
        <v>1999</v>
      </c>
      <c r="S2" s="1685">
        <v>2000</v>
      </c>
      <c r="T2" s="1685">
        <v>2001</v>
      </c>
      <c r="U2" s="1685">
        <v>2002</v>
      </c>
      <c r="V2" s="1685">
        <v>2003</v>
      </c>
      <c r="W2" s="1685">
        <v>2004</v>
      </c>
      <c r="X2" s="1685">
        <v>2005</v>
      </c>
      <c r="Y2" s="1685">
        <v>2006</v>
      </c>
      <c r="Z2" s="1685">
        <v>2007</v>
      </c>
      <c r="AA2" s="1685">
        <v>2008</v>
      </c>
      <c r="AB2" s="1685">
        <v>2009</v>
      </c>
      <c r="AC2" s="1685">
        <v>2010</v>
      </c>
      <c r="AD2" s="1685">
        <v>2011</v>
      </c>
      <c r="AE2" s="1685">
        <v>2012</v>
      </c>
      <c r="AF2" s="1685">
        <v>2013</v>
      </c>
      <c r="AG2" s="1685">
        <v>2014</v>
      </c>
      <c r="AH2" s="1685">
        <v>2015</v>
      </c>
      <c r="AI2" s="1685">
        <v>2016</v>
      </c>
      <c r="AJ2" s="1685">
        <v>2017</v>
      </c>
      <c r="AK2" s="1685">
        <v>2018</v>
      </c>
      <c r="AL2" s="1685">
        <v>2019</v>
      </c>
      <c r="AM2" s="1685">
        <v>2020</v>
      </c>
      <c r="AN2" s="1685">
        <v>2021</v>
      </c>
      <c r="AO2" s="1685">
        <v>2022</v>
      </c>
    </row>
    <row r="3" spans="1:41" ht="12.95" customHeight="1" x14ac:dyDescent="0.2">
      <c r="B3" s="587"/>
      <c r="C3" s="311"/>
      <c r="D3" s="311"/>
      <c r="E3" s="311"/>
      <c r="F3" s="311"/>
      <c r="G3" s="311"/>
      <c r="H3" s="311"/>
      <c r="I3" s="311"/>
      <c r="J3" s="311"/>
      <c r="K3" s="311"/>
    </row>
    <row r="4" spans="1:41" ht="12.95" customHeight="1" x14ac:dyDescent="0.2">
      <c r="A4" s="310" t="s">
        <v>1155</v>
      </c>
      <c r="B4" s="587"/>
      <c r="C4" s="367" t="s">
        <v>1163</v>
      </c>
      <c r="D4" s="312"/>
      <c r="E4" s="312"/>
      <c r="F4" s="312"/>
      <c r="G4" s="312"/>
      <c r="H4" s="312"/>
      <c r="I4" s="311"/>
      <c r="J4" s="311"/>
      <c r="K4" s="311"/>
      <c r="R4" s="313"/>
    </row>
    <row r="5" spans="1:41" ht="12.95" customHeight="1" x14ac:dyDescent="0.2">
      <c r="A5" s="468" t="s">
        <v>443</v>
      </c>
      <c r="B5" s="587"/>
      <c r="C5" s="338" t="s">
        <v>299</v>
      </c>
      <c r="D5" s="338"/>
      <c r="E5" s="339"/>
      <c r="F5" s="339"/>
      <c r="G5" s="339"/>
      <c r="H5" s="1940" t="str">
        <f>A4&amp;A5</f>
        <v>NB01</v>
      </c>
      <c r="I5" s="1845"/>
      <c r="J5" s="1846"/>
      <c r="K5" s="1846"/>
      <c r="L5" s="1686"/>
      <c r="M5" s="1687"/>
      <c r="N5" s="1847"/>
      <c r="O5" s="1848"/>
      <c r="P5" s="1848"/>
      <c r="Q5" s="1846"/>
      <c r="R5" s="1687"/>
      <c r="S5" s="1687"/>
      <c r="T5" s="1849"/>
      <c r="U5" s="1686"/>
      <c r="V5" s="1686"/>
      <c r="W5" s="1686"/>
      <c r="X5" s="1686"/>
      <c r="Y5" s="374"/>
      <c r="Z5" s="374"/>
      <c r="AA5" s="374"/>
      <c r="AB5" s="374"/>
      <c r="AC5" s="374"/>
      <c r="AD5" s="1686">
        <f t="shared" ref="AD5:AL5" si="0">AD6+AD7+AD8</f>
        <v>923320.92160206777</v>
      </c>
      <c r="AE5" s="1686">
        <f t="shared" si="0"/>
        <v>997198.32008369453</v>
      </c>
      <c r="AF5" s="1686">
        <f t="shared" si="0"/>
        <v>971431.80513717129</v>
      </c>
      <c r="AG5" s="1686">
        <f t="shared" si="0"/>
        <v>1153857.1837044375</v>
      </c>
      <c r="AH5" s="1686">
        <f t="shared" si="0"/>
        <v>1396278.2110547579</v>
      </c>
      <c r="AI5" s="1686">
        <f t="shared" si="0"/>
        <v>1368286.7790041408</v>
      </c>
      <c r="AJ5" s="1686">
        <f t="shared" si="0"/>
        <v>1456022.5062156902</v>
      </c>
      <c r="AK5" s="1686">
        <f t="shared" si="0"/>
        <v>1795689.8610142013</v>
      </c>
      <c r="AL5" s="1686">
        <f t="shared" si="0"/>
        <v>1585466.053904274</v>
      </c>
      <c r="AM5" s="1686">
        <f>AM6+AM7+AM8</f>
        <v>1809438.9324683826</v>
      </c>
      <c r="AN5" s="1686">
        <f>AN6+AN7+AN8</f>
        <v>1853120.3959707769</v>
      </c>
      <c r="AO5" s="1686">
        <f>AO6+AO7+AO8</f>
        <v>1824475.4495966912</v>
      </c>
    </row>
    <row r="6" spans="1:41" ht="12.95" customHeight="1" x14ac:dyDescent="0.2">
      <c r="A6" s="468" t="s">
        <v>1156</v>
      </c>
      <c r="B6" s="587" t="s">
        <v>431</v>
      </c>
      <c r="C6" s="317" t="s">
        <v>300</v>
      </c>
      <c r="D6" s="317"/>
      <c r="E6" s="314"/>
      <c r="F6" s="314"/>
      <c r="G6" s="314"/>
      <c r="H6" s="1941" t="str">
        <f>A4&amp;A6</f>
        <v>NB02</v>
      </c>
      <c r="I6" s="1850"/>
      <c r="J6" s="1851"/>
      <c r="K6" s="1851"/>
      <c r="L6" s="1689"/>
      <c r="M6" s="1688"/>
      <c r="N6" s="1852"/>
      <c r="O6" s="1853"/>
      <c r="P6" s="1853"/>
      <c r="Q6" s="1851"/>
      <c r="R6" s="1688"/>
      <c r="S6" s="1688"/>
      <c r="T6" s="1854"/>
      <c r="U6" s="1689"/>
      <c r="V6" s="1689"/>
      <c r="W6" s="1689"/>
      <c r="X6" s="1689"/>
      <c r="Y6" s="1483"/>
      <c r="Z6" s="1483"/>
      <c r="AA6" s="1483"/>
      <c r="AB6" s="1483"/>
      <c r="AC6" s="1483"/>
      <c r="AD6" s="1975">
        <v>187811.82783694053</v>
      </c>
      <c r="AE6" s="1975">
        <v>176743.95083128184</v>
      </c>
      <c r="AF6" s="1975">
        <v>148670.57839273932</v>
      </c>
      <c r="AG6" s="1975">
        <v>209225.67740698491</v>
      </c>
      <c r="AH6" s="1975">
        <v>198163.50512537922</v>
      </c>
      <c r="AI6" s="1975">
        <v>157897.08958879451</v>
      </c>
      <c r="AJ6" s="1975">
        <v>163419.59094019636</v>
      </c>
      <c r="AK6" s="1975">
        <v>194106.13153430415</v>
      </c>
      <c r="AL6" s="1975">
        <v>159745.87657707161</v>
      </c>
      <c r="AM6" s="1975">
        <v>129820.3800204593</v>
      </c>
      <c r="AN6" s="1975">
        <v>99663.470372809592</v>
      </c>
      <c r="AO6" s="1975">
        <v>106604.38313957842</v>
      </c>
    </row>
    <row r="7" spans="1:41" ht="12.95" customHeight="1" x14ac:dyDescent="0.2">
      <c r="A7" s="468" t="s">
        <v>446</v>
      </c>
      <c r="B7" s="588" t="s">
        <v>431</v>
      </c>
      <c r="C7" s="317" t="s">
        <v>1592</v>
      </c>
      <c r="D7" s="317"/>
      <c r="E7" s="314"/>
      <c r="F7" s="314"/>
      <c r="G7" s="314"/>
      <c r="H7" s="1941" t="str">
        <f>A4&amp;A7</f>
        <v>NB03</v>
      </c>
      <c r="I7" s="1850"/>
      <c r="J7" s="1851"/>
      <c r="K7" s="1851"/>
      <c r="L7" s="1689"/>
      <c r="M7" s="1688"/>
      <c r="N7" s="1852"/>
      <c r="O7" s="1853"/>
      <c r="P7" s="1853"/>
      <c r="Q7" s="1851"/>
      <c r="R7" s="1688"/>
      <c r="S7" s="1688"/>
      <c r="T7" s="1854"/>
      <c r="U7" s="1689"/>
      <c r="V7" s="1689"/>
      <c r="W7" s="1689"/>
      <c r="X7" s="1689"/>
      <c r="Y7" s="1483"/>
      <c r="Z7" s="1483"/>
      <c r="AA7" s="1483"/>
      <c r="AB7" s="1483"/>
      <c r="AC7" s="1483"/>
      <c r="AD7" s="1975">
        <v>654432.43233915372</v>
      </c>
      <c r="AE7" s="1975">
        <v>737740.27970381873</v>
      </c>
      <c r="AF7" s="1975">
        <v>735867.032075278</v>
      </c>
      <c r="AG7" s="1975">
        <v>862481.51563809125</v>
      </c>
      <c r="AH7" s="1975">
        <v>1113370.0613891999</v>
      </c>
      <c r="AI7" s="1975">
        <v>1117010.5180739821</v>
      </c>
      <c r="AJ7" s="1975">
        <v>1202830.3849248008</v>
      </c>
      <c r="AK7" s="1975">
        <v>1510445.9506599114</v>
      </c>
      <c r="AL7" s="1975">
        <v>1335591.9744922088</v>
      </c>
      <c r="AM7" s="1975">
        <v>1593990.5724950298</v>
      </c>
      <c r="AN7" s="1975">
        <v>1662049.4247296557</v>
      </c>
      <c r="AO7" s="1975">
        <v>1623019.3150066517</v>
      </c>
    </row>
    <row r="8" spans="1:41" ht="12.95" customHeight="1" x14ac:dyDescent="0.2">
      <c r="A8" s="468" t="s">
        <v>447</v>
      </c>
      <c r="B8" s="587" t="s">
        <v>431</v>
      </c>
      <c r="C8" s="317" t="s">
        <v>302</v>
      </c>
      <c r="D8" s="317"/>
      <c r="E8" s="314"/>
      <c r="F8" s="314"/>
      <c r="G8" s="314"/>
      <c r="H8" s="1941" t="str">
        <f>A4&amp;A8</f>
        <v>NB04</v>
      </c>
      <c r="I8" s="1850"/>
      <c r="J8" s="1851"/>
      <c r="K8" s="1851"/>
      <c r="L8" s="1689"/>
      <c r="M8" s="1688"/>
      <c r="N8" s="1852"/>
      <c r="O8" s="1853"/>
      <c r="P8" s="1853"/>
      <c r="Q8" s="1851"/>
      <c r="R8" s="1688"/>
      <c r="S8" s="1688"/>
      <c r="T8" s="1854"/>
      <c r="U8" s="1689"/>
      <c r="V8" s="1689"/>
      <c r="W8" s="1689"/>
      <c r="X8" s="1689"/>
      <c r="Y8" s="1483"/>
      <c r="Z8" s="1483"/>
      <c r="AA8" s="1483"/>
      <c r="AB8" s="1483"/>
      <c r="AC8" s="1483"/>
      <c r="AD8" s="1975">
        <v>81076.661425973551</v>
      </c>
      <c r="AE8" s="1975">
        <v>82714.089548593998</v>
      </c>
      <c r="AF8" s="1975">
        <v>86894.194669153963</v>
      </c>
      <c r="AG8" s="1975">
        <v>82149.990659361152</v>
      </c>
      <c r="AH8" s="1975">
        <v>84744.644540178779</v>
      </c>
      <c r="AI8" s="1975">
        <v>93379.171341364185</v>
      </c>
      <c r="AJ8" s="1975">
        <v>89772.530350693109</v>
      </c>
      <c r="AK8" s="1975">
        <v>91137.778819985731</v>
      </c>
      <c r="AL8" s="1975">
        <v>90128.202834993601</v>
      </c>
      <c r="AM8" s="1975">
        <v>85627.979952893569</v>
      </c>
      <c r="AN8" s="1975">
        <v>91407.500868311705</v>
      </c>
      <c r="AO8" s="1975">
        <v>94851.751450461015</v>
      </c>
    </row>
    <row r="9" spans="1:41" ht="12.95" customHeight="1" x14ac:dyDescent="0.2">
      <c r="A9" s="468" t="s">
        <v>448</v>
      </c>
      <c r="B9" s="587" t="s">
        <v>431</v>
      </c>
      <c r="C9" s="317" t="s">
        <v>1214</v>
      </c>
      <c r="D9" s="317"/>
      <c r="E9" s="314"/>
      <c r="F9" s="314"/>
      <c r="G9" s="314"/>
      <c r="H9" s="1941" t="str">
        <f>A4&amp;A9</f>
        <v>NB05</v>
      </c>
      <c r="I9" s="1850"/>
      <c r="J9" s="1851"/>
      <c r="K9" s="1851"/>
      <c r="L9" s="1689"/>
      <c r="M9" s="1688"/>
      <c r="N9" s="1852"/>
      <c r="O9" s="1853"/>
      <c r="P9" s="1853"/>
      <c r="Q9" s="1851"/>
      <c r="R9" s="1688"/>
      <c r="S9" s="1688"/>
      <c r="T9" s="1854"/>
      <c r="U9" s="1689"/>
      <c r="V9" s="1689"/>
      <c r="W9" s="1689"/>
      <c r="X9" s="1689"/>
      <c r="Y9" s="1483"/>
      <c r="Z9" s="1483"/>
      <c r="AA9" s="1483"/>
      <c r="AB9" s="1483"/>
      <c r="AC9" s="1483"/>
      <c r="AD9" s="1975">
        <v>481384.09063347563</v>
      </c>
      <c r="AE9" s="1975">
        <v>522612.21858540311</v>
      </c>
      <c r="AF9" s="1975">
        <v>557585.32636885147</v>
      </c>
      <c r="AG9" s="1975">
        <v>580707.89312638948</v>
      </c>
      <c r="AH9" s="1975">
        <v>540554.38330579316</v>
      </c>
      <c r="AI9" s="1975">
        <v>514611.22322809574</v>
      </c>
      <c r="AJ9" s="1975">
        <v>582163.0159996174</v>
      </c>
      <c r="AK9" s="1975">
        <v>630604.52415702748</v>
      </c>
      <c r="AL9" s="1975">
        <v>566544.07249674038</v>
      </c>
      <c r="AM9" s="1975">
        <v>585810.23856755823</v>
      </c>
      <c r="AN9" s="1975">
        <v>654586.20424660062</v>
      </c>
      <c r="AO9" s="1975">
        <v>691229.32344699104</v>
      </c>
    </row>
    <row r="10" spans="1:41" ht="12.95" customHeight="1" x14ac:dyDescent="0.2">
      <c r="A10" s="468" t="s">
        <v>449</v>
      </c>
      <c r="B10" s="587" t="s">
        <v>431</v>
      </c>
      <c r="C10" s="317" t="s">
        <v>248</v>
      </c>
      <c r="D10" s="317"/>
      <c r="E10" s="314"/>
      <c r="F10" s="314"/>
      <c r="G10" s="314"/>
      <c r="H10" s="1941" t="str">
        <f>A4&amp;A10</f>
        <v>NB06</v>
      </c>
      <c r="I10" s="1850"/>
      <c r="J10" s="1851"/>
      <c r="K10" s="1851"/>
      <c r="L10" s="1689"/>
      <c r="M10" s="1688"/>
      <c r="N10" s="1852"/>
      <c r="O10" s="1853"/>
      <c r="P10" s="1853"/>
      <c r="Q10" s="1851"/>
      <c r="R10" s="1688"/>
      <c r="S10" s="1688"/>
      <c r="T10" s="1854"/>
      <c r="U10" s="1689"/>
      <c r="V10" s="1689"/>
      <c r="W10" s="1689"/>
      <c r="X10" s="1689"/>
      <c r="Y10" s="1483"/>
      <c r="Z10" s="1483"/>
      <c r="AA10" s="1483"/>
      <c r="AB10" s="1483"/>
      <c r="AC10" s="1483"/>
      <c r="AD10" s="1975">
        <v>16136.175211932399</v>
      </c>
      <c r="AE10" s="1975">
        <v>16635.389629290326</v>
      </c>
      <c r="AF10" s="1975">
        <v>17086.255855080424</v>
      </c>
      <c r="AG10" s="1975">
        <v>17241.113172102105</v>
      </c>
      <c r="AH10" s="1975">
        <v>16679.160534274517</v>
      </c>
      <c r="AI10" s="1975">
        <v>16705.60064612305</v>
      </c>
      <c r="AJ10" s="1975">
        <v>17278.853192462895</v>
      </c>
      <c r="AK10" s="1975">
        <v>18138.277698116624</v>
      </c>
      <c r="AL10" s="1975">
        <v>17347.769866745661</v>
      </c>
      <c r="AM10" s="1975">
        <v>16727.031726262969</v>
      </c>
      <c r="AN10" s="1975">
        <v>17228.640294587527</v>
      </c>
      <c r="AO10" s="1975">
        <v>16973.79554192342</v>
      </c>
    </row>
    <row r="11" spans="1:41" ht="12.95" customHeight="1" x14ac:dyDescent="0.2">
      <c r="A11" s="468" t="s">
        <v>450</v>
      </c>
      <c r="B11" s="587" t="s">
        <v>431</v>
      </c>
      <c r="C11" s="317" t="s">
        <v>1596</v>
      </c>
      <c r="D11" s="317"/>
      <c r="E11" s="314"/>
      <c r="F11" s="314"/>
      <c r="G11" s="314"/>
      <c r="H11" s="1941" t="str">
        <f>A4&amp;A11</f>
        <v>NB07</v>
      </c>
      <c r="I11" s="1850"/>
      <c r="J11" s="1851"/>
      <c r="K11" s="1851"/>
      <c r="L11" s="1689"/>
      <c r="M11" s="1688"/>
      <c r="N11" s="1852"/>
      <c r="O11" s="1853"/>
      <c r="P11" s="1853"/>
      <c r="Q11" s="1851"/>
      <c r="R11" s="1688"/>
      <c r="S11" s="1688"/>
      <c r="T11" s="1854"/>
      <c r="U11" s="1689"/>
      <c r="V11" s="1689"/>
      <c r="W11" s="1689"/>
      <c r="X11" s="1689"/>
      <c r="Y11" s="1483"/>
      <c r="Z11" s="1483"/>
      <c r="AA11" s="1483"/>
      <c r="AB11" s="1483"/>
      <c r="AC11" s="1483"/>
      <c r="AD11" s="1975">
        <v>80208.188313873965</v>
      </c>
      <c r="AE11" s="1975">
        <v>71993.169959998151</v>
      </c>
      <c r="AF11" s="1975">
        <v>72138.23385237217</v>
      </c>
      <c r="AG11" s="1975">
        <v>70399.206490593861</v>
      </c>
      <c r="AH11" s="1975">
        <v>76601.422905439395</v>
      </c>
      <c r="AI11" s="1975">
        <v>87952.345371297604</v>
      </c>
      <c r="AJ11" s="1975">
        <v>78032.548149967421</v>
      </c>
      <c r="AK11" s="1975">
        <v>94646.788527071985</v>
      </c>
      <c r="AL11" s="1975">
        <v>76355.447351091396</v>
      </c>
      <c r="AM11" s="1975">
        <v>85759.603535708578</v>
      </c>
      <c r="AN11" s="1975">
        <v>93647.163296053419</v>
      </c>
      <c r="AO11" s="1975">
        <v>112832.577141478</v>
      </c>
    </row>
    <row r="12" spans="1:41" ht="12.95" customHeight="1" x14ac:dyDescent="0.2">
      <c r="A12" s="468" t="s">
        <v>451</v>
      </c>
      <c r="B12" s="587" t="s">
        <v>431</v>
      </c>
      <c r="C12" s="317" t="s">
        <v>1219</v>
      </c>
      <c r="D12" s="317"/>
      <c r="E12" s="314"/>
      <c r="F12" s="314"/>
      <c r="G12" s="314"/>
      <c r="H12" s="1941" t="str">
        <f>A4&amp;A12</f>
        <v>NB08</v>
      </c>
      <c r="I12" s="1850"/>
      <c r="J12" s="1851"/>
      <c r="K12" s="1851"/>
      <c r="L12" s="1689"/>
      <c r="M12" s="1688"/>
      <c r="N12" s="1852"/>
      <c r="O12" s="1853"/>
      <c r="P12" s="1853"/>
      <c r="Q12" s="1851"/>
      <c r="R12" s="1688"/>
      <c r="S12" s="1688"/>
      <c r="T12" s="1854"/>
      <c r="U12" s="1689"/>
      <c r="V12" s="1689"/>
      <c r="W12" s="1689"/>
      <c r="X12" s="1689"/>
      <c r="Y12" s="1483"/>
      <c r="Z12" s="1483"/>
      <c r="AA12" s="1483"/>
      <c r="AB12" s="1483"/>
      <c r="AC12" s="1483"/>
      <c r="AD12" s="1975">
        <v>65763.365594679271</v>
      </c>
      <c r="AE12" s="1975">
        <v>55918.734629105544</v>
      </c>
      <c r="AF12" s="1975">
        <v>55416.361442135872</v>
      </c>
      <c r="AG12" s="1975">
        <v>50945.151625429717</v>
      </c>
      <c r="AH12" s="1975">
        <v>56116.411175784589</v>
      </c>
      <c r="AI12" s="1975">
        <v>60565.46870699447</v>
      </c>
      <c r="AJ12" s="1975">
        <v>57288.192753675459</v>
      </c>
      <c r="AK12" s="1975">
        <v>73879.136715610439</v>
      </c>
      <c r="AL12" s="1975">
        <v>61097.819617280635</v>
      </c>
      <c r="AM12" s="1975">
        <v>66407.666911752167</v>
      </c>
      <c r="AN12" s="1975">
        <v>69748.809804698234</v>
      </c>
      <c r="AO12" s="1975">
        <v>95926.016114851795</v>
      </c>
    </row>
    <row r="13" spans="1:41" ht="12.95" customHeight="1" x14ac:dyDescent="0.2">
      <c r="A13" s="468" t="s">
        <v>452</v>
      </c>
      <c r="B13" s="587" t="s">
        <v>431</v>
      </c>
      <c r="C13" s="321" t="s">
        <v>304</v>
      </c>
      <c r="D13" s="321"/>
      <c r="E13" s="322"/>
      <c r="F13" s="322"/>
      <c r="G13" s="322"/>
      <c r="H13" s="1942" t="str">
        <f>A4&amp;A13</f>
        <v>NB09</v>
      </c>
      <c r="I13" s="1855"/>
      <c r="J13" s="1856"/>
      <c r="K13" s="1856"/>
      <c r="L13" s="1857"/>
      <c r="M13" s="1858"/>
      <c r="N13" s="1859"/>
      <c r="O13" s="1860"/>
      <c r="P13" s="1860"/>
      <c r="Q13" s="1856"/>
      <c r="R13" s="1858"/>
      <c r="S13" s="1858"/>
      <c r="T13" s="1861"/>
      <c r="U13" s="1857"/>
      <c r="V13" s="1857"/>
      <c r="W13" s="1857"/>
      <c r="X13" s="1857"/>
      <c r="Y13" s="1484"/>
      <c r="Z13" s="1484"/>
      <c r="AA13" s="1484"/>
      <c r="AB13" s="1484"/>
      <c r="AC13" s="1484"/>
      <c r="AD13" s="1976">
        <v>1823316.1587113908</v>
      </c>
      <c r="AE13" s="1976">
        <v>1677742.6370525989</v>
      </c>
      <c r="AF13" s="1976">
        <v>1922808.1660244095</v>
      </c>
      <c r="AG13" s="1976">
        <v>1830027.5224979955</v>
      </c>
      <c r="AH13" s="1976">
        <v>2473561.3391099684</v>
      </c>
      <c r="AI13" s="1976">
        <v>2446599.8653144422</v>
      </c>
      <c r="AJ13" s="1976">
        <v>2311719.4526562365</v>
      </c>
      <c r="AK13" s="1976">
        <v>2100055.7212776458</v>
      </c>
      <c r="AL13" s="1976">
        <v>1894465.9006514647</v>
      </c>
      <c r="AM13" s="1976">
        <v>1222672.6931738756</v>
      </c>
      <c r="AN13" s="1976">
        <v>1461598.9358565076</v>
      </c>
      <c r="AO13" s="1976">
        <v>1273207.6166701396</v>
      </c>
    </row>
    <row r="14" spans="1:41" ht="12.95" customHeight="1" x14ac:dyDescent="0.2">
      <c r="A14" s="468" t="s">
        <v>439</v>
      </c>
      <c r="B14" s="587"/>
      <c r="C14" s="324" t="s">
        <v>1593</v>
      </c>
      <c r="D14" s="324"/>
      <c r="E14" s="316"/>
      <c r="F14" s="316"/>
      <c r="G14" s="316"/>
      <c r="H14" s="1943" t="str">
        <f>A4&amp;A14</f>
        <v>NB10</v>
      </c>
      <c r="I14" s="1855"/>
      <c r="J14" s="1856"/>
      <c r="K14" s="1856"/>
      <c r="L14" s="1857"/>
      <c r="M14" s="1858"/>
      <c r="N14" s="1859"/>
      <c r="O14" s="1860"/>
      <c r="P14" s="1860"/>
      <c r="Q14" s="1856"/>
      <c r="R14" s="1858"/>
      <c r="S14" s="1858"/>
      <c r="T14" s="1861"/>
      <c r="U14" s="1857"/>
      <c r="V14" s="1857"/>
      <c r="W14" s="1857"/>
      <c r="X14" s="1857"/>
      <c r="Y14" s="323"/>
      <c r="Z14" s="323"/>
      <c r="AA14" s="323"/>
      <c r="AB14" s="323"/>
      <c r="AC14" s="323"/>
      <c r="AD14" s="1857">
        <f t="shared" ref="AD14:AI14" si="1">AD5+AD9+AD10+AD11+AD13</f>
        <v>3324365.5344727407</v>
      </c>
      <c r="AE14" s="1857">
        <f t="shared" si="1"/>
        <v>3286181.7353109852</v>
      </c>
      <c r="AF14" s="1857">
        <f t="shared" si="1"/>
        <v>3541049.7872378849</v>
      </c>
      <c r="AG14" s="1857">
        <f t="shared" si="1"/>
        <v>3652232.9189915182</v>
      </c>
      <c r="AH14" s="1857">
        <f t="shared" si="1"/>
        <v>4503674.5169102335</v>
      </c>
      <c r="AI14" s="1857">
        <f t="shared" si="1"/>
        <v>4434155.8135640994</v>
      </c>
      <c r="AJ14" s="1857">
        <f t="shared" ref="AJ14:AO14" si="2">AJ5+AJ9+AJ10+AJ11+AJ13</f>
        <v>4445216.3762139743</v>
      </c>
      <c r="AK14" s="1857">
        <f t="shared" si="2"/>
        <v>4639135.1726740636</v>
      </c>
      <c r="AL14" s="1857">
        <f t="shared" si="2"/>
        <v>4140179.2442703163</v>
      </c>
      <c r="AM14" s="1857">
        <f t="shared" si="2"/>
        <v>3720408.4994717878</v>
      </c>
      <c r="AN14" s="1857">
        <f t="shared" si="2"/>
        <v>4080181.3396645267</v>
      </c>
      <c r="AO14" s="1857">
        <f t="shared" si="2"/>
        <v>3918718.7623972236</v>
      </c>
    </row>
    <row r="15" spans="1:41" ht="12.95" customHeight="1" x14ac:dyDescent="0.2">
      <c r="A15" s="468" t="s">
        <v>491</v>
      </c>
      <c r="B15" s="587" t="s">
        <v>431</v>
      </c>
      <c r="C15" s="317" t="s">
        <v>1161</v>
      </c>
      <c r="D15" s="317"/>
      <c r="E15" s="314"/>
      <c r="F15" s="314"/>
      <c r="G15" s="314"/>
      <c r="H15" s="1941" t="str">
        <f>A4&amp;A15</f>
        <v>NB11</v>
      </c>
      <c r="I15" s="1850"/>
      <c r="J15" s="1851"/>
      <c r="K15" s="1851"/>
      <c r="L15" s="1689"/>
      <c r="M15" s="1688"/>
      <c r="N15" s="1852"/>
      <c r="O15" s="1853"/>
      <c r="P15" s="1853"/>
      <c r="Q15" s="1851"/>
      <c r="R15" s="1688"/>
      <c r="S15" s="1688"/>
      <c r="T15" s="1854"/>
      <c r="U15" s="1689"/>
      <c r="V15" s="1689"/>
      <c r="W15" s="1689"/>
      <c r="X15" s="1689"/>
      <c r="Y15" s="1483"/>
      <c r="Z15" s="1483"/>
      <c r="AA15" s="1483"/>
      <c r="AB15" s="1483"/>
      <c r="AC15" s="1483"/>
      <c r="AD15" s="1975">
        <v>2418710.7499786434</v>
      </c>
      <c r="AE15" s="1975">
        <v>2363843.6995487558</v>
      </c>
      <c r="AF15" s="1975">
        <v>2518902.2643049723</v>
      </c>
      <c r="AG15" s="1975">
        <v>2412745.784062753</v>
      </c>
      <c r="AH15" s="1975">
        <v>3016818.6801943658</v>
      </c>
      <c r="AI15" s="1975">
        <v>3046550.1831785236</v>
      </c>
      <c r="AJ15" s="1975">
        <v>3020689.517634924</v>
      </c>
      <c r="AK15" s="1975">
        <v>2856891.7225047434</v>
      </c>
      <c r="AL15" s="1975">
        <v>2594370.1972595993</v>
      </c>
      <c r="AM15" s="1975">
        <v>1930554.9615636012</v>
      </c>
      <c r="AN15" s="1975">
        <v>2069532.7678677419</v>
      </c>
      <c r="AO15" s="1975">
        <v>1863834.8763304816</v>
      </c>
    </row>
    <row r="16" spans="1:41" ht="12.95" customHeight="1" x14ac:dyDescent="0.2">
      <c r="A16" s="468" t="s">
        <v>490</v>
      </c>
      <c r="B16" s="587"/>
      <c r="C16" s="317" t="s">
        <v>1162</v>
      </c>
      <c r="D16" s="317"/>
      <c r="E16" s="314"/>
      <c r="F16" s="314"/>
      <c r="G16" s="314"/>
      <c r="H16" s="1941" t="str">
        <f>A4&amp;A16</f>
        <v>NB12</v>
      </c>
      <c r="I16" s="1850"/>
      <c r="J16" s="1851"/>
      <c r="K16" s="1851"/>
      <c r="L16" s="1689"/>
      <c r="M16" s="1688"/>
      <c r="N16" s="1852"/>
      <c r="O16" s="1853"/>
      <c r="P16" s="1853"/>
      <c r="Q16" s="1851"/>
      <c r="R16" s="1688"/>
      <c r="S16" s="1688"/>
      <c r="T16" s="1854"/>
      <c r="U16" s="1689"/>
      <c r="V16" s="1689"/>
      <c r="W16" s="1689"/>
      <c r="X16" s="1689"/>
      <c r="Y16" s="318"/>
      <c r="Z16" s="318"/>
      <c r="AA16" s="318"/>
      <c r="AB16" s="318"/>
      <c r="AC16" s="318"/>
      <c r="AD16" s="1689">
        <f t="shared" ref="AD16:AL16" si="3">SUM(AD17:AD20)</f>
        <v>695878.59860497678</v>
      </c>
      <c r="AE16" s="1689">
        <f t="shared" si="3"/>
        <v>738718.97006618616</v>
      </c>
      <c r="AF16" s="1689">
        <f t="shared" si="3"/>
        <v>847866.1834957808</v>
      </c>
      <c r="AG16" s="1689">
        <f t="shared" si="3"/>
        <v>1068878.5603162355</v>
      </c>
      <c r="AH16" s="1689">
        <f t="shared" si="3"/>
        <v>1302379.2573703874</v>
      </c>
      <c r="AI16" s="1689">
        <f t="shared" si="3"/>
        <v>1199170.5108522945</v>
      </c>
      <c r="AJ16" s="1689">
        <f t="shared" si="3"/>
        <v>1241672.4692054247</v>
      </c>
      <c r="AK16" s="1689">
        <f t="shared" si="3"/>
        <v>1582231.9643457816</v>
      </c>
      <c r="AL16" s="1689">
        <f t="shared" si="3"/>
        <v>1359171.0788475031</v>
      </c>
      <c r="AM16" s="1689">
        <f>SUM(AM17:AM20)</f>
        <v>1451413.2006543207</v>
      </c>
      <c r="AN16" s="1689">
        <f>SUM(AN17:AN20)</f>
        <v>1745188.6118264706</v>
      </c>
      <c r="AO16" s="1689">
        <f>SUM(AO17:AO20)</f>
        <v>1807358.1952279992</v>
      </c>
    </row>
    <row r="17" spans="1:41" ht="12.95" customHeight="1" x14ac:dyDescent="0.2">
      <c r="A17" s="468" t="s">
        <v>453</v>
      </c>
      <c r="B17" s="587" t="s">
        <v>431</v>
      </c>
      <c r="C17" s="317" t="s">
        <v>1060</v>
      </c>
      <c r="D17" s="317"/>
      <c r="E17" s="314"/>
      <c r="F17" s="314"/>
      <c r="G17" s="314"/>
      <c r="H17" s="1941" t="str">
        <f>A4&amp;A17</f>
        <v>NB13</v>
      </c>
      <c r="I17" s="1850"/>
      <c r="J17" s="1851"/>
      <c r="K17" s="1851"/>
      <c r="L17" s="1689"/>
      <c r="M17" s="1688"/>
      <c r="N17" s="1852"/>
      <c r="O17" s="1853"/>
      <c r="P17" s="1853"/>
      <c r="Q17" s="1851"/>
      <c r="R17" s="1688"/>
      <c r="S17" s="1688"/>
      <c r="T17" s="1854"/>
      <c r="U17" s="1689"/>
      <c r="V17" s="1689"/>
      <c r="W17" s="1689"/>
      <c r="X17" s="1689"/>
      <c r="Y17" s="1483"/>
      <c r="Z17" s="1483"/>
      <c r="AA17" s="1483"/>
      <c r="AB17" s="1483"/>
      <c r="AC17" s="1483"/>
      <c r="AD17" s="1975">
        <v>195889.3265084491</v>
      </c>
      <c r="AE17" s="1975">
        <v>190780.48192665851</v>
      </c>
      <c r="AF17" s="1975">
        <v>186417.42919808446</v>
      </c>
      <c r="AG17" s="1975">
        <v>303490.8428020014</v>
      </c>
      <c r="AH17" s="1975">
        <v>328141.07805725193</v>
      </c>
      <c r="AI17" s="1975">
        <v>275440.78310988826</v>
      </c>
      <c r="AJ17" s="1975">
        <v>295110.08943240513</v>
      </c>
      <c r="AK17" s="1975">
        <v>340388.84749872849</v>
      </c>
      <c r="AL17" s="1975">
        <v>330865.68368459406</v>
      </c>
      <c r="AM17" s="1975">
        <v>269212.10014517832</v>
      </c>
      <c r="AN17" s="1975">
        <v>201580.03605990094</v>
      </c>
      <c r="AO17" s="1975">
        <v>227025.3634357602</v>
      </c>
    </row>
    <row r="18" spans="1:41" ht="12.95" customHeight="1" x14ac:dyDescent="0.2">
      <c r="A18" s="468" t="s">
        <v>454</v>
      </c>
      <c r="B18" s="587" t="s">
        <v>431</v>
      </c>
      <c r="C18" s="317" t="s">
        <v>1592</v>
      </c>
      <c r="D18" s="317"/>
      <c r="E18" s="314"/>
      <c r="F18" s="314"/>
      <c r="G18" s="314"/>
      <c r="H18" s="1941" t="str">
        <f>A4&amp;A18</f>
        <v>NB14</v>
      </c>
      <c r="I18" s="1850"/>
      <c r="J18" s="1851"/>
      <c r="K18" s="1851"/>
      <c r="L18" s="1689"/>
      <c r="M18" s="1688"/>
      <c r="N18" s="1852"/>
      <c r="O18" s="1853"/>
      <c r="P18" s="1853"/>
      <c r="Q18" s="1851"/>
      <c r="R18" s="1688"/>
      <c r="S18" s="1688"/>
      <c r="T18" s="1854"/>
      <c r="U18" s="1689"/>
      <c r="V18" s="1689"/>
      <c r="W18" s="1689"/>
      <c r="X18" s="1689"/>
      <c r="Y18" s="1483"/>
      <c r="Z18" s="1483"/>
      <c r="AA18" s="1483"/>
      <c r="AB18" s="1483"/>
      <c r="AC18" s="1483"/>
      <c r="AD18" s="1975">
        <v>466561.49131329439</v>
      </c>
      <c r="AE18" s="1975">
        <v>514119.05670113955</v>
      </c>
      <c r="AF18" s="1975">
        <v>626405.97129173309</v>
      </c>
      <c r="AG18" s="1975">
        <v>731994.9329967493</v>
      </c>
      <c r="AH18" s="1975">
        <v>938887.54243345244</v>
      </c>
      <c r="AI18" s="1975">
        <v>885537.79788624158</v>
      </c>
      <c r="AJ18" s="1975">
        <v>909334.87818835163</v>
      </c>
      <c r="AK18" s="1975">
        <v>1203298.1715000258</v>
      </c>
      <c r="AL18" s="1975">
        <v>988912.4481277361</v>
      </c>
      <c r="AM18" s="1975">
        <v>1144826.4473056952</v>
      </c>
      <c r="AN18" s="1975">
        <v>1503920.3534086235</v>
      </c>
      <c r="AO18" s="1975">
        <v>1539385.2545618473</v>
      </c>
    </row>
    <row r="19" spans="1:41" ht="12.95" customHeight="1" x14ac:dyDescent="0.2">
      <c r="A19" s="468" t="s">
        <v>455</v>
      </c>
      <c r="B19" s="587" t="s">
        <v>431</v>
      </c>
      <c r="C19" s="317" t="s">
        <v>249</v>
      </c>
      <c r="D19" s="317"/>
      <c r="E19" s="314"/>
      <c r="F19" s="314"/>
      <c r="G19" s="314"/>
      <c r="H19" s="1941" t="str">
        <f>A4&amp;A19</f>
        <v>NB15</v>
      </c>
      <c r="I19" s="1850"/>
      <c r="J19" s="1851"/>
      <c r="K19" s="1851"/>
      <c r="L19" s="1689"/>
      <c r="M19" s="1688"/>
      <c r="N19" s="1852"/>
      <c r="O19" s="1853"/>
      <c r="P19" s="1853"/>
      <c r="Q19" s="1851"/>
      <c r="R19" s="1688"/>
      <c r="S19" s="1688"/>
      <c r="T19" s="1854"/>
      <c r="U19" s="1689"/>
      <c r="V19" s="1689"/>
      <c r="W19" s="1689"/>
      <c r="X19" s="1689"/>
      <c r="Y19" s="1483"/>
      <c r="Z19" s="1483"/>
      <c r="AA19" s="1483"/>
      <c r="AB19" s="1483"/>
      <c r="AC19" s="1483"/>
      <c r="AD19" s="1975">
        <v>2718.3420505681188</v>
      </c>
      <c r="AE19" s="1975">
        <v>2715.0704629048287</v>
      </c>
      <c r="AF19" s="1975">
        <v>2768.063535548883</v>
      </c>
      <c r="AG19" s="1975">
        <v>2957.601021375795</v>
      </c>
      <c r="AH19" s="1975">
        <v>3446.1870025691969</v>
      </c>
      <c r="AI19" s="1975">
        <v>2648.1089797570671</v>
      </c>
      <c r="AJ19" s="1975">
        <v>2589.5487182431939</v>
      </c>
      <c r="AK19" s="1975">
        <v>2675.9532878994755</v>
      </c>
      <c r="AL19" s="1975">
        <v>2809.3254997985355</v>
      </c>
      <c r="AM19" s="1975">
        <v>2515.0094220956812</v>
      </c>
      <c r="AN19" s="1975">
        <v>2697.2932112535541</v>
      </c>
      <c r="AO19" s="1975">
        <v>2206.3586503110137</v>
      </c>
    </row>
    <row r="20" spans="1:41" ht="12.95" customHeight="1" x14ac:dyDescent="0.2">
      <c r="A20" s="468" t="s">
        <v>456</v>
      </c>
      <c r="B20" s="587"/>
      <c r="C20" s="317" t="s">
        <v>308</v>
      </c>
      <c r="D20" s="317"/>
      <c r="E20" s="314"/>
      <c r="F20" s="314"/>
      <c r="G20" s="314"/>
      <c r="H20" s="1941" t="str">
        <f>A4&amp;A20</f>
        <v>NB16</v>
      </c>
      <c r="I20" s="1850"/>
      <c r="J20" s="1851"/>
      <c r="K20" s="1851"/>
      <c r="L20" s="1689"/>
      <c r="M20" s="1688"/>
      <c r="N20" s="1852"/>
      <c r="O20" s="1853"/>
      <c r="P20" s="1853"/>
      <c r="Q20" s="1851"/>
      <c r="R20" s="1688"/>
      <c r="S20" s="1688"/>
      <c r="T20" s="1854"/>
      <c r="U20" s="1689"/>
      <c r="V20" s="1689"/>
      <c r="W20" s="1689"/>
      <c r="X20" s="1689"/>
      <c r="Y20" s="1483"/>
      <c r="Z20" s="1483"/>
      <c r="AA20" s="1483"/>
      <c r="AB20" s="1483"/>
      <c r="AC20" s="1483"/>
      <c r="AD20" s="1975">
        <v>30709.438732665254</v>
      </c>
      <c r="AE20" s="1975">
        <v>31104.360975483225</v>
      </c>
      <c r="AF20" s="1975">
        <v>32274.719470414362</v>
      </c>
      <c r="AG20" s="1975">
        <v>30435.183496109181</v>
      </c>
      <c r="AH20" s="1975">
        <v>31904.449877113857</v>
      </c>
      <c r="AI20" s="1975">
        <v>35543.820876407372</v>
      </c>
      <c r="AJ20" s="1975">
        <v>34637.952866424886</v>
      </c>
      <c r="AK20" s="1975">
        <v>35868.992059127922</v>
      </c>
      <c r="AL20" s="1975">
        <v>36583.621535374383</v>
      </c>
      <c r="AM20" s="1975">
        <v>34859.643781351391</v>
      </c>
      <c r="AN20" s="1975">
        <v>36990.929146692739</v>
      </c>
      <c r="AO20" s="1975">
        <v>38741.218580080618</v>
      </c>
    </row>
    <row r="21" spans="1:41" ht="12.95" customHeight="1" x14ac:dyDescent="0.2">
      <c r="A21" s="468" t="s">
        <v>457</v>
      </c>
      <c r="B21" s="587" t="s">
        <v>431</v>
      </c>
      <c r="C21" s="317" t="s">
        <v>250</v>
      </c>
      <c r="D21" s="317"/>
      <c r="E21" s="314"/>
      <c r="F21" s="314"/>
      <c r="G21" s="314"/>
      <c r="H21" s="1941" t="str">
        <f>A4&amp;A21</f>
        <v>NB17</v>
      </c>
      <c r="I21" s="1850"/>
      <c r="J21" s="1851"/>
      <c r="K21" s="1851"/>
      <c r="L21" s="1689"/>
      <c r="M21" s="1688"/>
      <c r="N21" s="1852"/>
      <c r="O21" s="1853"/>
      <c r="P21" s="1853"/>
      <c r="Q21" s="1851"/>
      <c r="R21" s="1688"/>
      <c r="S21" s="1688"/>
      <c r="T21" s="1854"/>
      <c r="U21" s="1689"/>
      <c r="V21" s="1689"/>
      <c r="W21" s="1689"/>
      <c r="X21" s="1689"/>
      <c r="Y21" s="1483"/>
      <c r="Z21" s="1483"/>
      <c r="AA21" s="1483"/>
      <c r="AB21" s="1483"/>
      <c r="AC21" s="1483"/>
      <c r="AD21" s="1975">
        <v>16136.175211932399</v>
      </c>
      <c r="AE21" s="1975">
        <v>16635.389629290326</v>
      </c>
      <c r="AF21" s="1975">
        <v>17086.255855080424</v>
      </c>
      <c r="AG21" s="1975">
        <v>17241.113172102105</v>
      </c>
      <c r="AH21" s="1975">
        <v>16679.160534274517</v>
      </c>
      <c r="AI21" s="1975">
        <v>16705.60064612305</v>
      </c>
      <c r="AJ21" s="1975">
        <v>17278.853192462895</v>
      </c>
      <c r="AK21" s="1975">
        <v>18138.277698116624</v>
      </c>
      <c r="AL21" s="1975">
        <v>17347.769866745661</v>
      </c>
      <c r="AM21" s="1975">
        <v>16727.031726262969</v>
      </c>
      <c r="AN21" s="1975">
        <v>17228.640294587527</v>
      </c>
      <c r="AO21" s="1975">
        <v>16973.79554192342</v>
      </c>
    </row>
    <row r="22" spans="1:41" ht="12.95" customHeight="1" x14ac:dyDescent="0.2">
      <c r="A22" s="468" t="s">
        <v>458</v>
      </c>
      <c r="B22" s="587" t="s">
        <v>431</v>
      </c>
      <c r="C22" s="317" t="s">
        <v>1215</v>
      </c>
      <c r="D22" s="317"/>
      <c r="E22" s="314"/>
      <c r="F22" s="314"/>
      <c r="G22" s="314"/>
      <c r="H22" s="1941" t="str">
        <f>A4&amp;A22</f>
        <v>NB18</v>
      </c>
      <c r="I22" s="1850"/>
      <c r="J22" s="1851"/>
      <c r="K22" s="1851"/>
      <c r="L22" s="1689"/>
      <c r="M22" s="1688"/>
      <c r="N22" s="1852"/>
      <c r="O22" s="1853"/>
      <c r="P22" s="1853"/>
      <c r="Q22" s="1851"/>
      <c r="R22" s="1688"/>
      <c r="S22" s="1688"/>
      <c r="T22" s="1854"/>
      <c r="U22" s="1689"/>
      <c r="V22" s="1689"/>
      <c r="W22" s="1689"/>
      <c r="X22" s="1689"/>
      <c r="Y22" s="1483"/>
      <c r="Z22" s="1483"/>
      <c r="AA22" s="1483"/>
      <c r="AB22" s="1483"/>
      <c r="AC22" s="1483"/>
      <c r="AD22" s="1975">
        <v>193640.01067718834</v>
      </c>
      <c r="AE22" s="1975">
        <v>166983.67606675299</v>
      </c>
      <c r="AF22" s="1975">
        <v>157195.08358205209</v>
      </c>
      <c r="AG22" s="1975">
        <v>153367.46144042749</v>
      </c>
      <c r="AH22" s="1975">
        <v>167797.41881120534</v>
      </c>
      <c r="AI22" s="1975">
        <v>171729.51888715854</v>
      </c>
      <c r="AJ22" s="1975">
        <v>165575.53618116339</v>
      </c>
      <c r="AK22" s="1975">
        <v>181873.2081254214</v>
      </c>
      <c r="AL22" s="1975">
        <v>169290.19829646824</v>
      </c>
      <c r="AM22" s="1975">
        <v>321713.30552760325</v>
      </c>
      <c r="AN22" s="1975">
        <v>248231.31967572653</v>
      </c>
      <c r="AO22" s="1975">
        <v>230551.8952968191</v>
      </c>
    </row>
    <row r="23" spans="1:41" ht="12.95" customHeight="1" x14ac:dyDescent="0.2">
      <c r="A23" s="468" t="s">
        <v>459</v>
      </c>
      <c r="B23" s="587" t="s">
        <v>431</v>
      </c>
      <c r="C23" s="321" t="s">
        <v>1217</v>
      </c>
      <c r="D23" s="321"/>
      <c r="E23" s="322"/>
      <c r="F23" s="322"/>
      <c r="G23" s="322"/>
      <c r="H23" s="1942" t="str">
        <f>A4&amp;A23</f>
        <v>NB19</v>
      </c>
      <c r="I23" s="1855"/>
      <c r="J23" s="1856"/>
      <c r="K23" s="1856"/>
      <c r="L23" s="1857"/>
      <c r="M23" s="1858"/>
      <c r="N23" s="1859"/>
      <c r="O23" s="1860"/>
      <c r="P23" s="1860"/>
      <c r="Q23" s="1856"/>
      <c r="R23" s="1858"/>
      <c r="S23" s="1858"/>
      <c r="T23" s="1861"/>
      <c r="U23" s="1857"/>
      <c r="V23" s="1857"/>
      <c r="W23" s="1857"/>
      <c r="X23" s="1857"/>
      <c r="Y23" s="1484"/>
      <c r="Z23" s="1484"/>
      <c r="AA23" s="1484"/>
      <c r="AB23" s="1484"/>
      <c r="AC23" s="1484"/>
      <c r="AD23" s="1976">
        <v>56300.944713232784</v>
      </c>
      <c r="AE23" s="1976">
        <v>47418.260335298502</v>
      </c>
      <c r="AF23" s="1976">
        <v>47556.259490433229</v>
      </c>
      <c r="AG23" s="1976">
        <v>44657.794982544357</v>
      </c>
      <c r="AH23" s="1976">
        <v>53749.236320729186</v>
      </c>
      <c r="AI23" s="1976">
        <v>54350.327823904561</v>
      </c>
      <c r="AJ23" s="1976">
        <v>52340.099951778553</v>
      </c>
      <c r="AK23" s="1976">
        <v>67781.923512225825</v>
      </c>
      <c r="AL23" s="1976">
        <v>56261.04342925032</v>
      </c>
      <c r="AM23" s="1976">
        <v>58902.661221013128</v>
      </c>
      <c r="AN23" s="1976">
        <v>59770.030007346351</v>
      </c>
      <c r="AO23" s="1976">
        <v>85215.921099858184</v>
      </c>
    </row>
    <row r="24" spans="1:41" ht="12.95" customHeight="1" x14ac:dyDescent="0.2">
      <c r="A24" s="468" t="s">
        <v>460</v>
      </c>
      <c r="B24" s="587"/>
      <c r="C24" s="325" t="s">
        <v>979</v>
      </c>
      <c r="D24" s="325"/>
      <c r="E24" s="326"/>
      <c r="F24" s="326"/>
      <c r="G24" s="326"/>
      <c r="H24" s="1944" t="str">
        <f>A4&amp;A24</f>
        <v>NB20</v>
      </c>
      <c r="I24" s="1862"/>
      <c r="J24" s="1863"/>
      <c r="K24" s="1863"/>
      <c r="L24" s="1690"/>
      <c r="M24" s="1692"/>
      <c r="N24" s="1864"/>
      <c r="O24" s="1865"/>
      <c r="P24" s="1865"/>
      <c r="Q24" s="1863"/>
      <c r="R24" s="1692"/>
      <c r="S24" s="1692"/>
      <c r="T24" s="1866"/>
      <c r="U24" s="1690"/>
      <c r="V24" s="1690"/>
      <c r="W24" s="1690"/>
      <c r="X24" s="1690"/>
      <c r="Y24" s="327"/>
      <c r="Z24" s="327"/>
      <c r="AA24" s="327"/>
      <c r="AB24" s="327"/>
      <c r="AC24" s="327"/>
      <c r="AD24" s="1690">
        <f t="shared" ref="AD24:AK24" si="4">AD15+AD16+AD21+AD22</f>
        <v>3324365.5344727407</v>
      </c>
      <c r="AE24" s="1690">
        <f t="shared" si="4"/>
        <v>3286181.7353109852</v>
      </c>
      <c r="AF24" s="1690">
        <f t="shared" si="4"/>
        <v>3541049.7872378854</v>
      </c>
      <c r="AG24" s="1690">
        <f t="shared" si="4"/>
        <v>3652232.9189915182</v>
      </c>
      <c r="AH24" s="1690">
        <f t="shared" si="4"/>
        <v>4503674.5169102335</v>
      </c>
      <c r="AI24" s="1690">
        <f t="shared" si="4"/>
        <v>4434155.8135640994</v>
      </c>
      <c r="AJ24" s="1690">
        <f t="shared" si="4"/>
        <v>4445216.3762139743</v>
      </c>
      <c r="AK24" s="1690">
        <f t="shared" si="4"/>
        <v>4639135.1726740636</v>
      </c>
      <c r="AL24" s="1690">
        <f>AL15+AL16+AL21+AL22</f>
        <v>4140179.2442703163</v>
      </c>
      <c r="AM24" s="1690">
        <f>AM15+AM16+AM21+AM22</f>
        <v>3720408.4994717878</v>
      </c>
      <c r="AN24" s="1690">
        <f>AN15+AN16+AN21+AN22</f>
        <v>4080181.3396645263</v>
      </c>
      <c r="AO24" s="1690">
        <f>AO15+AO16+AO21+AO22</f>
        <v>3918718.7623972236</v>
      </c>
    </row>
    <row r="25" spans="1:41" ht="12.95" customHeight="1" x14ac:dyDescent="0.2">
      <c r="A25" s="310" t="s">
        <v>1157</v>
      </c>
      <c r="B25" s="587"/>
      <c r="C25" s="368" t="s">
        <v>1164</v>
      </c>
      <c r="D25" s="312"/>
      <c r="E25" s="312"/>
      <c r="F25" s="312"/>
      <c r="G25" s="312"/>
      <c r="H25" s="312"/>
      <c r="I25" s="1867"/>
      <c r="J25" s="1867"/>
      <c r="K25" s="1867"/>
      <c r="L25" s="1867"/>
      <c r="M25" s="1868"/>
      <c r="N25" s="1868"/>
      <c r="O25" s="1868"/>
      <c r="P25" s="1868"/>
      <c r="Q25" s="1868"/>
      <c r="R25" s="1869"/>
      <c r="S25" s="1869"/>
      <c r="T25" s="1868"/>
      <c r="U25" s="1868"/>
      <c r="V25" s="1868"/>
      <c r="W25" s="1868"/>
      <c r="X25" s="1868"/>
      <c r="Y25" s="1071"/>
      <c r="Z25" s="1071"/>
      <c r="AA25" s="1071"/>
      <c r="AB25" s="1071"/>
      <c r="AC25" s="1071"/>
      <c r="AD25" s="1977"/>
      <c r="AE25" s="1977"/>
      <c r="AF25" s="1977"/>
      <c r="AG25" s="1977"/>
      <c r="AH25" s="1977"/>
      <c r="AI25" s="1977"/>
      <c r="AJ25" s="1977"/>
      <c r="AK25" s="1977"/>
      <c r="AL25" s="1977"/>
      <c r="AM25" s="1977"/>
      <c r="AN25" s="1977"/>
      <c r="AO25" s="1977"/>
    </row>
    <row r="26" spans="1:41" ht="12.95" customHeight="1" x14ac:dyDescent="0.2">
      <c r="A26" s="468" t="s">
        <v>443</v>
      </c>
      <c r="B26" s="587"/>
      <c r="C26" s="338" t="s">
        <v>299</v>
      </c>
      <c r="D26" s="338"/>
      <c r="E26" s="339"/>
      <c r="F26" s="339"/>
      <c r="G26" s="339"/>
      <c r="H26" s="1940" t="str">
        <f>A25&amp;A26</f>
        <v>MB01</v>
      </c>
      <c r="I26" s="1870"/>
      <c r="J26" s="1757"/>
      <c r="K26" s="1757"/>
      <c r="L26" s="1756"/>
      <c r="M26" s="1714"/>
      <c r="N26" s="1871"/>
      <c r="O26" s="1872"/>
      <c r="P26" s="1872"/>
      <c r="Q26" s="1757"/>
      <c r="R26" s="1714"/>
      <c r="S26" s="1714"/>
      <c r="T26" s="1736"/>
      <c r="U26" s="1756"/>
      <c r="V26" s="1756"/>
      <c r="W26" s="1756"/>
      <c r="X26" s="1756"/>
      <c r="Y26" s="375"/>
      <c r="Z26" s="375"/>
      <c r="AA26" s="375"/>
      <c r="AB26" s="375"/>
      <c r="AC26" s="375"/>
      <c r="AD26" s="1756">
        <f t="shared" ref="AD26:AL26" si="5">AD27+AD28+AD29+AD33</f>
        <v>835593.13350020838</v>
      </c>
      <c r="AE26" s="1756">
        <f t="shared" si="5"/>
        <v>876417.00446706556</v>
      </c>
      <c r="AF26" s="1756">
        <f t="shared" si="5"/>
        <v>919045.90682028548</v>
      </c>
      <c r="AG26" s="1756">
        <f t="shared" si="5"/>
        <v>1040173.9395008606</v>
      </c>
      <c r="AH26" s="1756">
        <f t="shared" si="5"/>
        <v>989848.20341618895</v>
      </c>
      <c r="AI26" s="1756">
        <f t="shared" si="5"/>
        <v>1048674.8758832151</v>
      </c>
      <c r="AJ26" s="1756">
        <f t="shared" si="5"/>
        <v>1095106.5606603757</v>
      </c>
      <c r="AK26" s="1756">
        <f t="shared" si="5"/>
        <v>1000488.1142232807</v>
      </c>
      <c r="AL26" s="1756">
        <f t="shared" si="5"/>
        <v>938950.08895986795</v>
      </c>
      <c r="AM26" s="1756">
        <f>AM27+AM28+AM29+AM33</f>
        <v>882939.75184460287</v>
      </c>
      <c r="AN26" s="1756">
        <f>AN27+AN28+AN29+AN33</f>
        <v>906355.35970361123</v>
      </c>
      <c r="AO26" s="1756">
        <f>AO27+AO28+AO29+AO33</f>
        <v>991629.37333386648</v>
      </c>
    </row>
    <row r="27" spans="1:41" ht="12.95" customHeight="1" x14ac:dyDescent="0.2">
      <c r="A27" s="468" t="s">
        <v>1156</v>
      </c>
      <c r="B27" s="587" t="s">
        <v>431</v>
      </c>
      <c r="C27" s="317" t="s">
        <v>300</v>
      </c>
      <c r="D27" s="317"/>
      <c r="E27" s="314"/>
      <c r="F27" s="314"/>
      <c r="G27" s="314"/>
      <c r="H27" s="1941" t="str">
        <f>A25&amp;A27</f>
        <v>MB02</v>
      </c>
      <c r="I27" s="1750"/>
      <c r="J27" s="1746"/>
      <c r="K27" s="1746"/>
      <c r="L27" s="1737"/>
      <c r="M27" s="1715"/>
      <c r="N27" s="1873"/>
      <c r="O27" s="1741"/>
      <c r="P27" s="1741"/>
      <c r="Q27" s="1746"/>
      <c r="R27" s="1715"/>
      <c r="S27" s="1715"/>
      <c r="T27" s="1874"/>
      <c r="U27" s="1737"/>
      <c r="V27" s="1737"/>
      <c r="W27" s="1737"/>
      <c r="X27" s="1737"/>
      <c r="Y27" s="1485"/>
      <c r="Z27" s="1485"/>
      <c r="AA27" s="1485"/>
      <c r="AB27" s="1485"/>
      <c r="AC27" s="1485"/>
      <c r="AD27" s="1793">
        <v>476435.61498194304</v>
      </c>
      <c r="AE27" s="1793">
        <v>375975.83740964805</v>
      </c>
      <c r="AF27" s="1793">
        <v>360604.9397007185</v>
      </c>
      <c r="AG27" s="1793">
        <v>369622.00142033654</v>
      </c>
      <c r="AH27" s="1793">
        <v>351848.60198898666</v>
      </c>
      <c r="AI27" s="1793">
        <v>331068.60342844587</v>
      </c>
      <c r="AJ27" s="1793">
        <v>362260.61774725368</v>
      </c>
      <c r="AK27" s="1793">
        <v>383726.61199688498</v>
      </c>
      <c r="AL27" s="1793">
        <v>441498.5606047943</v>
      </c>
      <c r="AM27" s="1793">
        <v>372805.13131706847</v>
      </c>
      <c r="AN27" s="1793">
        <v>349866.04756308743</v>
      </c>
      <c r="AO27" s="1793">
        <v>459463.62396980153</v>
      </c>
    </row>
    <row r="28" spans="1:41" ht="12.95" customHeight="1" x14ac:dyDescent="0.2">
      <c r="A28" s="468" t="s">
        <v>446</v>
      </c>
      <c r="B28" s="587" t="s">
        <v>431</v>
      </c>
      <c r="C28" s="317" t="s">
        <v>1592</v>
      </c>
      <c r="D28" s="317"/>
      <c r="E28" s="314"/>
      <c r="F28" s="314"/>
      <c r="G28" s="314"/>
      <c r="H28" s="1941" t="str">
        <f>A25&amp;A28</f>
        <v>MB03</v>
      </c>
      <c r="I28" s="1750"/>
      <c r="J28" s="1746"/>
      <c r="K28" s="1746"/>
      <c r="L28" s="1737"/>
      <c r="M28" s="1715"/>
      <c r="N28" s="1873"/>
      <c r="O28" s="1741"/>
      <c r="P28" s="1741"/>
      <c r="Q28" s="1746"/>
      <c r="R28" s="1715"/>
      <c r="S28" s="1715"/>
      <c r="T28" s="1874"/>
      <c r="U28" s="1737"/>
      <c r="V28" s="1737"/>
      <c r="W28" s="1737"/>
      <c r="X28" s="1737"/>
      <c r="Y28" s="1485"/>
      <c r="Z28" s="1485"/>
      <c r="AA28" s="1485"/>
      <c r="AB28" s="1485"/>
      <c r="AC28" s="1485"/>
      <c r="AD28" s="1793">
        <v>83231.742482698595</v>
      </c>
      <c r="AE28" s="1793">
        <v>200004.78209197905</v>
      </c>
      <c r="AF28" s="1793">
        <v>242275.47124191545</v>
      </c>
      <c r="AG28" s="1793">
        <v>363129.62471384462</v>
      </c>
      <c r="AH28" s="1793">
        <v>348714.5224449599</v>
      </c>
      <c r="AI28" s="1793">
        <v>448362.42347805924</v>
      </c>
      <c r="AJ28" s="1793">
        <v>464393.93016991497</v>
      </c>
      <c r="AK28" s="1793">
        <v>348907.91261318437</v>
      </c>
      <c r="AL28" s="1793">
        <v>242394.39154365245</v>
      </c>
      <c r="AM28" s="1793">
        <v>266753.79638631234</v>
      </c>
      <c r="AN28" s="1793">
        <v>301003.46044830588</v>
      </c>
      <c r="AO28" s="1793">
        <v>271205.13001050771</v>
      </c>
    </row>
    <row r="29" spans="1:41" ht="12.95" customHeight="1" x14ac:dyDescent="0.2">
      <c r="A29" s="468" t="s">
        <v>447</v>
      </c>
      <c r="B29" s="587" t="s">
        <v>431</v>
      </c>
      <c r="C29" s="317" t="s">
        <v>251</v>
      </c>
      <c r="D29" s="317"/>
      <c r="E29" s="314"/>
      <c r="F29" s="314"/>
      <c r="G29" s="314"/>
      <c r="H29" s="1941" t="str">
        <f>A25&amp;A29</f>
        <v>MB04</v>
      </c>
      <c r="I29" s="1750"/>
      <c r="J29" s="1746"/>
      <c r="K29" s="1746"/>
      <c r="L29" s="1737"/>
      <c r="M29" s="1715"/>
      <c r="N29" s="1873"/>
      <c r="O29" s="1741"/>
      <c r="P29" s="1741"/>
      <c r="Q29" s="1746"/>
      <c r="R29" s="1715"/>
      <c r="S29" s="1715"/>
      <c r="T29" s="1874"/>
      <c r="U29" s="1737"/>
      <c r="V29" s="1737"/>
      <c r="W29" s="1737"/>
      <c r="X29" s="1737"/>
      <c r="Y29" s="328"/>
      <c r="Z29" s="328"/>
      <c r="AA29" s="328"/>
      <c r="AB29" s="328"/>
      <c r="AC29" s="328"/>
      <c r="AD29" s="1737">
        <f t="shared" ref="AD29:AL29" si="6">AD30+AD31+AD32</f>
        <v>272913.42691278597</v>
      </c>
      <c r="AE29" s="1737">
        <f t="shared" si="6"/>
        <v>297691.27362668479</v>
      </c>
      <c r="AF29" s="1737">
        <f t="shared" si="6"/>
        <v>313454.45065456902</v>
      </c>
      <c r="AG29" s="1737">
        <f t="shared" si="6"/>
        <v>304805.31839600531</v>
      </c>
      <c r="AH29" s="1737">
        <f t="shared" si="6"/>
        <v>286565.68288062024</v>
      </c>
      <c r="AI29" s="1737">
        <f t="shared" si="6"/>
        <v>266494.88169286511</v>
      </c>
      <c r="AJ29" s="1737">
        <f t="shared" si="6"/>
        <v>265853.3920456284</v>
      </c>
      <c r="AK29" s="1737">
        <f t="shared" si="6"/>
        <v>265146.20016708912</v>
      </c>
      <c r="AL29" s="1737">
        <f t="shared" si="6"/>
        <v>252317.72228574887</v>
      </c>
      <c r="AM29" s="1737">
        <f>AM30+AM31+AM32</f>
        <v>241001.60679912585</v>
      </c>
      <c r="AN29" s="1737">
        <f>AN30+AN31+AN32</f>
        <v>253178.77560891618</v>
      </c>
      <c r="AO29" s="1737">
        <f>AO30+AO31+AO32</f>
        <v>258679.55241224254</v>
      </c>
    </row>
    <row r="30" spans="1:41" ht="12.95" customHeight="1" x14ac:dyDescent="0.2">
      <c r="A30" s="468" t="s">
        <v>448</v>
      </c>
      <c r="C30" s="317" t="s">
        <v>252</v>
      </c>
      <c r="H30" s="1941" t="str">
        <f>A25&amp;A30</f>
        <v>MB05</v>
      </c>
      <c r="I30" s="1868"/>
      <c r="J30" s="1868"/>
      <c r="K30" s="1868"/>
      <c r="L30" s="1868"/>
      <c r="M30" s="1868"/>
      <c r="N30" s="1868"/>
      <c r="O30" s="1868"/>
      <c r="P30" s="1868"/>
      <c r="Q30" s="1868"/>
      <c r="R30" s="1868"/>
      <c r="S30" s="1868"/>
      <c r="T30" s="1868"/>
      <c r="U30" s="1868"/>
      <c r="V30" s="1868"/>
      <c r="W30" s="1868"/>
      <c r="X30" s="1868"/>
      <c r="Y30" s="1485"/>
      <c r="Z30" s="1485"/>
      <c r="AA30" s="1485"/>
      <c r="AB30" s="1485"/>
      <c r="AC30" s="1485"/>
      <c r="AD30" s="1793">
        <v>199350.16968285909</v>
      </c>
      <c r="AE30" s="1793">
        <v>209990.33744589204</v>
      </c>
      <c r="AF30" s="1793">
        <v>217031.02019110127</v>
      </c>
      <c r="AG30" s="1793">
        <v>225064.1102682476</v>
      </c>
      <c r="AH30" s="1793">
        <v>223080.45291142329</v>
      </c>
      <c r="AI30" s="1793">
        <v>217723.69241073009</v>
      </c>
      <c r="AJ30" s="1793">
        <v>215652.96543473218</v>
      </c>
      <c r="AK30" s="1793">
        <v>215037.57646039713</v>
      </c>
      <c r="AL30" s="1793">
        <v>205626.94298022758</v>
      </c>
      <c r="AM30" s="1793">
        <v>204498.26727267314</v>
      </c>
      <c r="AN30" s="1793">
        <v>209579.62296956131</v>
      </c>
      <c r="AO30" s="1793">
        <v>211626.76135632285</v>
      </c>
    </row>
    <row r="31" spans="1:41" ht="12.95" customHeight="1" x14ac:dyDescent="0.2">
      <c r="A31" s="468" t="s">
        <v>449</v>
      </c>
      <c r="C31" s="317" t="s">
        <v>253</v>
      </c>
      <c r="H31" s="1941" t="str">
        <f>A25&amp;A31</f>
        <v>MB06</v>
      </c>
      <c r="I31" s="1868"/>
      <c r="J31" s="1868"/>
      <c r="K31" s="1868"/>
      <c r="L31" s="1868"/>
      <c r="M31" s="1868"/>
      <c r="N31" s="1868"/>
      <c r="O31" s="1868"/>
      <c r="P31" s="1868"/>
      <c r="Q31" s="1868"/>
      <c r="R31" s="1868"/>
      <c r="S31" s="1868"/>
      <c r="T31" s="1868"/>
      <c r="U31" s="1868"/>
      <c r="V31" s="1868"/>
      <c r="W31" s="1868"/>
      <c r="X31" s="1868"/>
      <c r="Y31" s="1485"/>
      <c r="Z31" s="1485"/>
      <c r="AA31" s="1485"/>
      <c r="AB31" s="1485"/>
      <c r="AC31" s="1485"/>
      <c r="AD31" s="1793">
        <v>73563.257229926865</v>
      </c>
      <c r="AE31" s="1793">
        <v>69103.69715744014</v>
      </c>
      <c r="AF31" s="1793">
        <v>61920.215405620569</v>
      </c>
      <c r="AG31" s="1793">
        <v>57046.040117655379</v>
      </c>
      <c r="AH31" s="1793">
        <v>46805.626233661955</v>
      </c>
      <c r="AI31" s="1793">
        <v>33423.539072728367</v>
      </c>
      <c r="AJ31" s="1793">
        <v>34031.290046655864</v>
      </c>
      <c r="AK31" s="1793">
        <v>32943.176028864589</v>
      </c>
      <c r="AL31" s="1793">
        <v>30696.886167676021</v>
      </c>
      <c r="AM31" s="1793">
        <v>27870.528209902634</v>
      </c>
      <c r="AN31" s="1793">
        <v>29493.337984678812</v>
      </c>
      <c r="AO31" s="1793">
        <v>35410.373615433607</v>
      </c>
    </row>
    <row r="32" spans="1:41" ht="12.95" customHeight="1" x14ac:dyDescent="0.2">
      <c r="A32" s="468" t="s">
        <v>450</v>
      </c>
      <c r="C32" s="317" t="s">
        <v>254</v>
      </c>
      <c r="H32" s="1941" t="str">
        <f>A25&amp;A32</f>
        <v>MB07</v>
      </c>
      <c r="I32" s="1868"/>
      <c r="J32" s="1868"/>
      <c r="K32" s="1868"/>
      <c r="L32" s="1868"/>
      <c r="M32" s="1868"/>
      <c r="N32" s="1868"/>
      <c r="O32" s="1868"/>
      <c r="P32" s="1868"/>
      <c r="Q32" s="1868"/>
      <c r="R32" s="1868"/>
      <c r="S32" s="1868"/>
      <c r="T32" s="1868"/>
      <c r="U32" s="1868"/>
      <c r="V32" s="1868"/>
      <c r="W32" s="1868"/>
      <c r="X32" s="1868"/>
      <c r="Y32" s="1485"/>
      <c r="Z32" s="1485"/>
      <c r="AA32" s="1485"/>
      <c r="AB32" s="1485"/>
      <c r="AC32" s="1485"/>
      <c r="AD32" s="1793">
        <v>0</v>
      </c>
      <c r="AE32" s="1793">
        <v>18597.239023352609</v>
      </c>
      <c r="AF32" s="1793">
        <v>34503.215057847199</v>
      </c>
      <c r="AG32" s="1793">
        <v>22695.168010102338</v>
      </c>
      <c r="AH32" s="1793">
        <v>16679.60373553498</v>
      </c>
      <c r="AI32" s="1793">
        <v>15347.650209406676</v>
      </c>
      <c r="AJ32" s="1793">
        <v>16169.136564240369</v>
      </c>
      <c r="AK32" s="1793">
        <v>17165.4476778274</v>
      </c>
      <c r="AL32" s="1793">
        <v>15993.893137845262</v>
      </c>
      <c r="AM32" s="1793">
        <v>8632.8113165500763</v>
      </c>
      <c r="AN32" s="1793">
        <v>14105.814654676078</v>
      </c>
      <c r="AO32" s="1793">
        <v>11642.417440486073</v>
      </c>
    </row>
    <row r="33" spans="1:41" ht="12.95" customHeight="1" x14ac:dyDescent="0.2">
      <c r="A33" s="468" t="s">
        <v>451</v>
      </c>
      <c r="B33" s="587"/>
      <c r="C33" s="317" t="s">
        <v>308</v>
      </c>
      <c r="D33" s="317"/>
      <c r="E33" s="314"/>
      <c r="F33" s="314"/>
      <c r="G33" s="314"/>
      <c r="H33" s="1941" t="str">
        <f>A25&amp;A33</f>
        <v>MB08</v>
      </c>
      <c r="I33" s="1750"/>
      <c r="J33" s="1746"/>
      <c r="K33" s="1746"/>
      <c r="L33" s="1737"/>
      <c r="M33" s="1715"/>
      <c r="N33" s="1873"/>
      <c r="O33" s="1741"/>
      <c r="P33" s="1741"/>
      <c r="Q33" s="1746"/>
      <c r="R33" s="1715"/>
      <c r="S33" s="1715"/>
      <c r="T33" s="1874"/>
      <c r="U33" s="1737"/>
      <c r="V33" s="1737"/>
      <c r="W33" s="1737"/>
      <c r="X33" s="1737"/>
      <c r="Y33" s="1485"/>
      <c r="Z33" s="1485"/>
      <c r="AA33" s="1485"/>
      <c r="AB33" s="1485"/>
      <c r="AC33" s="1485"/>
      <c r="AD33" s="1793">
        <v>3012.3491227807444</v>
      </c>
      <c r="AE33" s="1793">
        <v>2745.1113387536611</v>
      </c>
      <c r="AF33" s="1793">
        <v>2711.0452230825517</v>
      </c>
      <c r="AG33" s="1793">
        <v>2616.9949706741604</v>
      </c>
      <c r="AH33" s="1793">
        <v>2719.396101622151</v>
      </c>
      <c r="AI33" s="1793">
        <v>2748.9672838450292</v>
      </c>
      <c r="AJ33" s="1793">
        <v>2598.6206975787654</v>
      </c>
      <c r="AK33" s="1793">
        <v>2707.3894461221862</v>
      </c>
      <c r="AL33" s="1793">
        <v>2739.4145256722386</v>
      </c>
      <c r="AM33" s="1793">
        <v>2379.2173420961644</v>
      </c>
      <c r="AN33" s="1793">
        <v>2307.0760833018226</v>
      </c>
      <c r="AO33" s="1793">
        <v>2281.0669413147252</v>
      </c>
    </row>
    <row r="34" spans="1:41" ht="12.95" customHeight="1" x14ac:dyDescent="0.2">
      <c r="A34" s="468" t="s">
        <v>452</v>
      </c>
      <c r="B34" s="587" t="s">
        <v>431</v>
      </c>
      <c r="C34" s="317" t="s">
        <v>1214</v>
      </c>
      <c r="D34" s="317"/>
      <c r="E34" s="314"/>
      <c r="F34" s="314"/>
      <c r="G34" s="314"/>
      <c r="H34" s="1941" t="str">
        <f>A25&amp;A34</f>
        <v>MB09</v>
      </c>
      <c r="I34" s="1750"/>
      <c r="J34" s="1746"/>
      <c r="K34" s="1746"/>
      <c r="L34" s="1737"/>
      <c r="M34" s="1715"/>
      <c r="N34" s="1873"/>
      <c r="O34" s="1741"/>
      <c r="P34" s="1741"/>
      <c r="Q34" s="1746"/>
      <c r="R34" s="1715"/>
      <c r="S34" s="1715"/>
      <c r="T34" s="1874"/>
      <c r="U34" s="1737"/>
      <c r="V34" s="1737"/>
      <c r="W34" s="1737"/>
      <c r="X34" s="1737"/>
      <c r="Y34" s="1485"/>
      <c r="Z34" s="1485"/>
      <c r="AA34" s="1485"/>
      <c r="AB34" s="1485"/>
      <c r="AC34" s="1485"/>
      <c r="AD34" s="1793">
        <v>50472.847823036383</v>
      </c>
      <c r="AE34" s="1793">
        <v>49931.67095553143</v>
      </c>
      <c r="AF34" s="1793">
        <v>67932.332694205208</v>
      </c>
      <c r="AG34" s="1793">
        <v>67462.58834976783</v>
      </c>
      <c r="AH34" s="1793">
        <v>70955.81740435696</v>
      </c>
      <c r="AI34" s="1793">
        <v>60604.46399693087</v>
      </c>
      <c r="AJ34" s="1793">
        <v>60725.172500048262</v>
      </c>
      <c r="AK34" s="1793">
        <v>60412.511479895606</v>
      </c>
      <c r="AL34" s="1793">
        <v>60407.092525473512</v>
      </c>
      <c r="AM34" s="1793">
        <v>54581.35799913323</v>
      </c>
      <c r="AN34" s="1793">
        <v>67366.280443935277</v>
      </c>
      <c r="AO34" s="1793">
        <v>66513.916141689755</v>
      </c>
    </row>
    <row r="35" spans="1:41" ht="12.95" customHeight="1" x14ac:dyDescent="0.2">
      <c r="A35" s="468" t="s">
        <v>439</v>
      </c>
      <c r="B35" s="587" t="s">
        <v>431</v>
      </c>
      <c r="C35" s="317" t="s">
        <v>1598</v>
      </c>
      <c r="D35" s="317"/>
      <c r="E35" s="314"/>
      <c r="F35" s="314"/>
      <c r="G35" s="314"/>
      <c r="H35" s="1941" t="str">
        <f>A25&amp;A35</f>
        <v>MB10</v>
      </c>
      <c r="I35" s="1750"/>
      <c r="J35" s="1746"/>
      <c r="K35" s="1746"/>
      <c r="L35" s="1737"/>
      <c r="M35" s="1715"/>
      <c r="N35" s="1873"/>
      <c r="O35" s="1741"/>
      <c r="P35" s="1741"/>
      <c r="Q35" s="1746"/>
      <c r="R35" s="1715"/>
      <c r="S35" s="1715"/>
      <c r="T35" s="1874"/>
      <c r="U35" s="1737"/>
      <c r="V35" s="1737"/>
      <c r="W35" s="1737"/>
      <c r="X35" s="1737"/>
      <c r="Y35" s="328"/>
      <c r="Z35" s="328"/>
      <c r="AA35" s="328"/>
      <c r="AB35" s="328"/>
      <c r="AC35" s="328"/>
      <c r="AD35" s="1737">
        <f t="shared" ref="AD35:AL35" si="7">AD36+AD37</f>
        <v>291599.75307232921</v>
      </c>
      <c r="AE35" s="1737">
        <f t="shared" si="7"/>
        <v>293909.27189610706</v>
      </c>
      <c r="AF35" s="1737">
        <f t="shared" si="7"/>
        <v>288132.21876022115</v>
      </c>
      <c r="AG35" s="1737">
        <f t="shared" si="7"/>
        <v>271119.11406374088</v>
      </c>
      <c r="AH35" s="1737">
        <f t="shared" si="7"/>
        <v>271721.25959369232</v>
      </c>
      <c r="AI35" s="1737">
        <f t="shared" si="7"/>
        <v>254959.07137975242</v>
      </c>
      <c r="AJ35" s="1737">
        <f t="shared" si="7"/>
        <v>254735.48998418471</v>
      </c>
      <c r="AK35" s="1737">
        <f t="shared" si="7"/>
        <v>256203.33286329851</v>
      </c>
      <c r="AL35" s="1737">
        <f t="shared" si="7"/>
        <v>261209.40024819798</v>
      </c>
      <c r="AM35" s="1737">
        <f>AM36+AM37</f>
        <v>269223.6918680931</v>
      </c>
      <c r="AN35" s="1737">
        <f>AN36+AN37</f>
        <v>293281.62205213535</v>
      </c>
      <c r="AO35" s="1737">
        <f>AO36+AO37</f>
        <v>267797.35008653754</v>
      </c>
    </row>
    <row r="36" spans="1:41" ht="12.95" customHeight="1" x14ac:dyDescent="0.2">
      <c r="A36" s="468" t="s">
        <v>491</v>
      </c>
      <c r="B36" s="587"/>
      <c r="C36" s="317" t="s">
        <v>255</v>
      </c>
      <c r="D36" s="317"/>
      <c r="E36" s="314"/>
      <c r="F36" s="314"/>
      <c r="G36" s="314"/>
      <c r="H36" s="1941" t="str">
        <f>A25&amp;A36</f>
        <v>MB11</v>
      </c>
      <c r="I36" s="1750"/>
      <c r="J36" s="1746"/>
      <c r="K36" s="1746"/>
      <c r="L36" s="1737"/>
      <c r="M36" s="1715"/>
      <c r="N36" s="1873"/>
      <c r="O36" s="1741"/>
      <c r="P36" s="1741"/>
      <c r="Q36" s="1746"/>
      <c r="R36" s="1715"/>
      <c r="S36" s="1715"/>
      <c r="T36" s="1874"/>
      <c r="U36" s="1737"/>
      <c r="V36" s="1737"/>
      <c r="W36" s="1737"/>
      <c r="X36" s="1737"/>
      <c r="Y36" s="1485"/>
      <c r="Z36" s="1485"/>
      <c r="AA36" s="1485"/>
      <c r="AB36" s="1485"/>
      <c r="AC36" s="1485"/>
      <c r="AD36" s="1793">
        <v>291172.26889199408</v>
      </c>
      <c r="AE36" s="1793">
        <v>293471.88509293448</v>
      </c>
      <c r="AF36" s="1793">
        <v>287686.93541202316</v>
      </c>
      <c r="AG36" s="1793">
        <v>270673.67519035289</v>
      </c>
      <c r="AH36" s="1793">
        <v>271294.55273707426</v>
      </c>
      <c r="AI36" s="1793">
        <v>254533.22612241213</v>
      </c>
      <c r="AJ36" s="1793">
        <v>254296.58049617783</v>
      </c>
      <c r="AK36" s="1793">
        <v>255747.02976935069</v>
      </c>
      <c r="AL36" s="1793">
        <v>260775.16973038026</v>
      </c>
      <c r="AM36" s="1793">
        <v>268803.33154785476</v>
      </c>
      <c r="AN36" s="1793">
        <v>292853.24184740242</v>
      </c>
      <c r="AO36" s="1793">
        <v>267386.29070386617</v>
      </c>
    </row>
    <row r="37" spans="1:41" ht="12.95" customHeight="1" x14ac:dyDescent="0.2">
      <c r="A37" s="468" t="s">
        <v>490</v>
      </c>
      <c r="B37" s="587"/>
      <c r="C37" s="317" t="s">
        <v>256</v>
      </c>
      <c r="D37" s="317"/>
      <c r="E37" s="314"/>
      <c r="F37" s="314"/>
      <c r="G37" s="314"/>
      <c r="H37" s="1941" t="str">
        <f>A25&amp;A37</f>
        <v>MB12</v>
      </c>
      <c r="I37" s="1750"/>
      <c r="J37" s="1746"/>
      <c r="K37" s="1746"/>
      <c r="L37" s="1737"/>
      <c r="M37" s="1715"/>
      <c r="N37" s="1873"/>
      <c r="O37" s="1741"/>
      <c r="P37" s="1741"/>
      <c r="Q37" s="1746"/>
      <c r="R37" s="1715"/>
      <c r="S37" s="1715"/>
      <c r="T37" s="1874"/>
      <c r="U37" s="1737"/>
      <c r="V37" s="1737"/>
      <c r="W37" s="1737"/>
      <c r="X37" s="1737"/>
      <c r="Y37" s="1485"/>
      <c r="Z37" s="1485"/>
      <c r="AA37" s="1485"/>
      <c r="AB37" s="1485"/>
      <c r="AC37" s="1485"/>
      <c r="AD37" s="1793">
        <v>427.48418033513633</v>
      </c>
      <c r="AE37" s="1793">
        <v>437.3868031726077</v>
      </c>
      <c r="AF37" s="1793">
        <v>445.28334819798079</v>
      </c>
      <c r="AG37" s="1793">
        <v>445.43887338796515</v>
      </c>
      <c r="AH37" s="1793">
        <v>426.70685661807329</v>
      </c>
      <c r="AI37" s="1793">
        <v>425.84525734029751</v>
      </c>
      <c r="AJ37" s="1793">
        <v>438.90948800688739</v>
      </c>
      <c r="AK37" s="1793">
        <v>456.3030939478092</v>
      </c>
      <c r="AL37" s="1793">
        <v>434.2305178177221</v>
      </c>
      <c r="AM37" s="1793">
        <v>420.36032023832377</v>
      </c>
      <c r="AN37" s="1793">
        <v>428.38020473292403</v>
      </c>
      <c r="AO37" s="1793">
        <v>411.05938267136975</v>
      </c>
    </row>
    <row r="38" spans="1:41" ht="12.95" customHeight="1" x14ac:dyDescent="0.2">
      <c r="A38" s="468" t="s">
        <v>453</v>
      </c>
      <c r="B38" s="587" t="s">
        <v>431</v>
      </c>
      <c r="C38" s="317" t="s">
        <v>1596</v>
      </c>
      <c r="D38" s="317"/>
      <c r="E38" s="314"/>
      <c r="F38" s="314"/>
      <c r="G38" s="314"/>
      <c r="H38" s="1941" t="str">
        <f>A25&amp;A38</f>
        <v>MB13</v>
      </c>
      <c r="I38" s="1750"/>
      <c r="J38" s="1746"/>
      <c r="K38" s="1746"/>
      <c r="L38" s="1737"/>
      <c r="M38" s="1715"/>
      <c r="N38" s="1873"/>
      <c r="O38" s="1741"/>
      <c r="P38" s="1741"/>
      <c r="Q38" s="1746"/>
      <c r="R38" s="1715"/>
      <c r="S38" s="1715"/>
      <c r="T38" s="1874"/>
      <c r="U38" s="1737"/>
      <c r="V38" s="1737"/>
      <c r="W38" s="1737"/>
      <c r="X38" s="1737"/>
      <c r="Y38" s="1485"/>
      <c r="Z38" s="1485"/>
      <c r="AA38" s="1485"/>
      <c r="AB38" s="1485"/>
      <c r="AC38" s="1485"/>
      <c r="AD38" s="1793">
        <v>204303.94280148935</v>
      </c>
      <c r="AE38" s="1793">
        <v>182604.64269821066</v>
      </c>
      <c r="AF38" s="1793">
        <v>177506.86554444171</v>
      </c>
      <c r="AG38" s="1793">
        <v>161132.24444622526</v>
      </c>
      <c r="AH38" s="1793">
        <v>182474.90598630841</v>
      </c>
      <c r="AI38" s="1793">
        <v>188835.28277110908</v>
      </c>
      <c r="AJ38" s="1793">
        <v>174821.24792721338</v>
      </c>
      <c r="AK38" s="1793">
        <v>205871.10196263553</v>
      </c>
      <c r="AL38" s="1793">
        <v>178790.42379404692</v>
      </c>
      <c r="AM38" s="1793">
        <v>179822.78685154131</v>
      </c>
      <c r="AN38" s="1793">
        <v>183478.36321064466</v>
      </c>
      <c r="AO38" s="1793">
        <v>255343.12376617352</v>
      </c>
    </row>
    <row r="39" spans="1:41" ht="12.95" customHeight="1" x14ac:dyDescent="0.2">
      <c r="A39" s="468" t="s">
        <v>454</v>
      </c>
      <c r="B39" s="587" t="s">
        <v>431</v>
      </c>
      <c r="C39" s="317" t="s">
        <v>1595</v>
      </c>
      <c r="D39" s="317"/>
      <c r="E39" s="314"/>
      <c r="F39" s="314"/>
      <c r="G39" s="314"/>
      <c r="H39" s="1941" t="str">
        <f>A25&amp;A39</f>
        <v>MB14</v>
      </c>
      <c r="I39" s="1750"/>
      <c r="J39" s="1746"/>
      <c r="K39" s="1746"/>
      <c r="L39" s="1737"/>
      <c r="M39" s="1715"/>
      <c r="N39" s="1873"/>
      <c r="O39" s="1741"/>
      <c r="P39" s="1741"/>
      <c r="Q39" s="1746"/>
      <c r="R39" s="1715"/>
      <c r="S39" s="1715"/>
      <c r="T39" s="1874"/>
      <c r="U39" s="1737"/>
      <c r="V39" s="1737"/>
      <c r="W39" s="1737"/>
      <c r="X39" s="1737"/>
      <c r="Y39" s="1485"/>
      <c r="Z39" s="1485"/>
      <c r="AA39" s="1485"/>
      <c r="AB39" s="1485"/>
      <c r="AC39" s="1485"/>
      <c r="AD39" s="1793">
        <v>5401.1687233785951</v>
      </c>
      <c r="AE39" s="1793">
        <v>5027.0123087370484</v>
      </c>
      <c r="AF39" s="1793">
        <v>4863.9134469342516</v>
      </c>
      <c r="AG39" s="1793">
        <v>4576.9121904179374</v>
      </c>
      <c r="AH39" s="1793">
        <v>5183.0926841106448</v>
      </c>
      <c r="AI39" s="1793">
        <v>4798.8662240499179</v>
      </c>
      <c r="AJ39" s="1793">
        <v>4324.8510827767441</v>
      </c>
      <c r="AK39" s="1793">
        <v>4516.8409681684061</v>
      </c>
      <c r="AL39" s="1793">
        <v>4105.6090866321847</v>
      </c>
      <c r="AM39" s="1793">
        <v>5956.5473103091654</v>
      </c>
      <c r="AN39" s="1793">
        <v>5505.9597340037117</v>
      </c>
      <c r="AO39" s="1793">
        <v>7462.0765775018162</v>
      </c>
    </row>
    <row r="40" spans="1:41" ht="12.95" customHeight="1" x14ac:dyDescent="0.2">
      <c r="A40" s="468" t="s">
        <v>455</v>
      </c>
      <c r="B40" s="587" t="s">
        <v>431</v>
      </c>
      <c r="C40" s="317" t="s">
        <v>1134</v>
      </c>
      <c r="D40" s="317"/>
      <c r="E40" s="314"/>
      <c r="F40" s="314"/>
      <c r="G40" s="314"/>
      <c r="H40" s="1941" t="str">
        <f>A25&amp;A40</f>
        <v>MB15</v>
      </c>
      <c r="I40" s="1750"/>
      <c r="J40" s="1746"/>
      <c r="K40" s="1746"/>
      <c r="L40" s="1737"/>
      <c r="M40" s="1715"/>
      <c r="N40" s="1873"/>
      <c r="O40" s="1741"/>
      <c r="P40" s="1741"/>
      <c r="Q40" s="1746"/>
      <c r="R40" s="1715"/>
      <c r="S40" s="1715"/>
      <c r="T40" s="1874"/>
      <c r="U40" s="1737"/>
      <c r="V40" s="1737"/>
      <c r="W40" s="1737"/>
      <c r="X40" s="1737"/>
      <c r="Y40" s="1485"/>
      <c r="Z40" s="1485"/>
      <c r="AA40" s="1485"/>
      <c r="AB40" s="1485"/>
      <c r="AC40" s="1485"/>
      <c r="AD40" s="1793">
        <v>186358.54378592721</v>
      </c>
      <c r="AE40" s="1793">
        <v>165526.92770908843</v>
      </c>
      <c r="AF40" s="1793">
        <v>160316.90988879127</v>
      </c>
      <c r="AG40" s="1793">
        <v>143565.36199104702</v>
      </c>
      <c r="AH40" s="1793">
        <v>165186.5714916861</v>
      </c>
      <c r="AI40" s="1793">
        <v>172340.54066821217</v>
      </c>
      <c r="AJ40" s="1793">
        <v>158885.37705667823</v>
      </c>
      <c r="AK40" s="1793">
        <v>189009.05362014353</v>
      </c>
      <c r="AL40" s="1793">
        <v>163051.76307118553</v>
      </c>
      <c r="AM40" s="1793">
        <v>163589.36776979882</v>
      </c>
      <c r="AN40" s="1793">
        <v>167192.38238065472</v>
      </c>
      <c r="AO40" s="1793">
        <v>237725.26074194143</v>
      </c>
    </row>
    <row r="41" spans="1:41" ht="12.95" customHeight="1" x14ac:dyDescent="0.2">
      <c r="A41" s="468" t="s">
        <v>456</v>
      </c>
      <c r="B41" s="587" t="s">
        <v>431</v>
      </c>
      <c r="C41" s="317" t="s">
        <v>1212</v>
      </c>
      <c r="D41" s="317"/>
      <c r="E41" s="314"/>
      <c r="F41" s="314"/>
      <c r="G41" s="314"/>
      <c r="H41" s="1941" t="str">
        <f>A25&amp;A41</f>
        <v>MB16</v>
      </c>
      <c r="I41" s="1750"/>
      <c r="J41" s="1746"/>
      <c r="K41" s="1746"/>
      <c r="L41" s="1737"/>
      <c r="M41" s="1715"/>
      <c r="N41" s="1873"/>
      <c r="O41" s="1741"/>
      <c r="P41" s="1741"/>
      <c r="Q41" s="1746"/>
      <c r="R41" s="1715"/>
      <c r="S41" s="1715"/>
      <c r="T41" s="1874"/>
      <c r="U41" s="1737"/>
      <c r="V41" s="1737"/>
      <c r="W41" s="1737"/>
      <c r="X41" s="1737"/>
      <c r="Y41" s="1485"/>
      <c r="Z41" s="1485"/>
      <c r="AA41" s="1485"/>
      <c r="AB41" s="1485"/>
      <c r="AC41" s="1485"/>
      <c r="AD41" s="1793">
        <v>-50894.333914339863</v>
      </c>
      <c r="AE41" s="1793">
        <v>-58040.072774578905</v>
      </c>
      <c r="AF41" s="1793">
        <v>-59608.095537145215</v>
      </c>
      <c r="AG41" s="1793">
        <v>-40654.749230092624</v>
      </c>
      <c r="AH41" s="1793">
        <v>-51868.293197730673</v>
      </c>
      <c r="AI41" s="1793">
        <v>-44390.789428544143</v>
      </c>
      <c r="AJ41" s="1793">
        <v>-43436.54368407969</v>
      </c>
      <c r="AK41" s="1793">
        <v>-42614.152443368366</v>
      </c>
      <c r="AL41" s="1793">
        <v>-45046.909212101658</v>
      </c>
      <c r="AM41" s="1793">
        <v>-51514.042213177105</v>
      </c>
      <c r="AN41" s="1793">
        <v>-71645.944531371031</v>
      </c>
      <c r="AO41" s="1793">
        <v>-34427.499936859909</v>
      </c>
    </row>
    <row r="42" spans="1:41" ht="12.95" customHeight="1" x14ac:dyDescent="0.2">
      <c r="A42" s="468" t="s">
        <v>457</v>
      </c>
      <c r="B42" s="587" t="s">
        <v>431</v>
      </c>
      <c r="C42" s="321" t="s">
        <v>313</v>
      </c>
      <c r="D42" s="321"/>
      <c r="E42" s="322"/>
      <c r="F42" s="322"/>
      <c r="G42" s="322"/>
      <c r="H42" s="1942" t="str">
        <f>A25&amp;A42</f>
        <v>MB17</v>
      </c>
      <c r="I42" s="1875"/>
      <c r="J42" s="1876"/>
      <c r="K42" s="1876"/>
      <c r="L42" s="1739"/>
      <c r="M42" s="1877"/>
      <c r="N42" s="1878"/>
      <c r="O42" s="1879"/>
      <c r="P42" s="1879"/>
      <c r="Q42" s="1876"/>
      <c r="R42" s="1877"/>
      <c r="S42" s="1877"/>
      <c r="T42" s="1880"/>
      <c r="U42" s="1739"/>
      <c r="V42" s="1739"/>
      <c r="W42" s="1739"/>
      <c r="X42" s="1739"/>
      <c r="Y42" s="1486"/>
      <c r="Z42" s="1486"/>
      <c r="AA42" s="1486"/>
      <c r="AB42" s="1486"/>
      <c r="AC42" s="1486"/>
      <c r="AD42" s="1978">
        <v>259791.80583110219</v>
      </c>
      <c r="AE42" s="1978">
        <v>225014.54272302077</v>
      </c>
      <c r="AF42" s="1978">
        <v>247316.75465594558</v>
      </c>
      <c r="AG42" s="1978">
        <v>196792.59167374857</v>
      </c>
      <c r="AH42" s="1978">
        <v>123795.39209269756</v>
      </c>
      <c r="AI42" s="1978">
        <v>242997.90205017687</v>
      </c>
      <c r="AJ42" s="1978">
        <v>295691.00989303365</v>
      </c>
      <c r="AK42" s="1978">
        <v>228762.70139596402</v>
      </c>
      <c r="AL42" s="1978">
        <v>359545.09360488039</v>
      </c>
      <c r="AM42" s="1978">
        <v>383811.29461172875</v>
      </c>
      <c r="AN42" s="1978">
        <v>463377.0220996039</v>
      </c>
      <c r="AO42" s="1978">
        <v>453523.48444199958</v>
      </c>
    </row>
    <row r="43" spans="1:41" ht="12.95" customHeight="1" x14ac:dyDescent="0.2">
      <c r="A43" s="468" t="s">
        <v>458</v>
      </c>
      <c r="B43" s="587"/>
      <c r="C43" s="324" t="s">
        <v>1593</v>
      </c>
      <c r="D43" s="324"/>
      <c r="E43" s="316"/>
      <c r="F43" s="316"/>
      <c r="G43" s="316"/>
      <c r="H43" s="1945" t="str">
        <f>A25&amp;A43</f>
        <v>MB18</v>
      </c>
      <c r="I43" s="1875"/>
      <c r="J43" s="1876"/>
      <c r="K43" s="1876"/>
      <c r="L43" s="1739"/>
      <c r="M43" s="1877"/>
      <c r="N43" s="1878"/>
      <c r="O43" s="1879"/>
      <c r="P43" s="1879"/>
      <c r="Q43" s="1876"/>
      <c r="R43" s="1877"/>
      <c r="S43" s="1877"/>
      <c r="T43" s="1880"/>
      <c r="U43" s="1739"/>
      <c r="V43" s="1739"/>
      <c r="W43" s="1739"/>
      <c r="X43" s="1739"/>
      <c r="Y43" s="329"/>
      <c r="Z43" s="329"/>
      <c r="AA43" s="329"/>
      <c r="AB43" s="329"/>
      <c r="AC43" s="329"/>
      <c r="AD43" s="1739">
        <f t="shared" ref="AD43:AI43" si="8">AD26+AD34+AD35+AD38+AD41+AD42</f>
        <v>1590867.1491138255</v>
      </c>
      <c r="AE43" s="1739">
        <f t="shared" si="8"/>
        <v>1569837.0599653567</v>
      </c>
      <c r="AF43" s="1739">
        <f t="shared" si="8"/>
        <v>1640325.9829379539</v>
      </c>
      <c r="AG43" s="1739">
        <f t="shared" si="8"/>
        <v>1696025.7288042505</v>
      </c>
      <c r="AH43" s="1739">
        <f t="shared" si="8"/>
        <v>1586927.2852955137</v>
      </c>
      <c r="AI43" s="1739">
        <f t="shared" si="8"/>
        <v>1751680.8066526402</v>
      </c>
      <c r="AJ43" s="1739">
        <f t="shared" ref="AJ43:AO43" si="9">AJ26+AJ34+AJ35+AJ38+AJ41+AJ42</f>
        <v>1837642.937280776</v>
      </c>
      <c r="AK43" s="1739">
        <f t="shared" si="9"/>
        <v>1709123.6094817058</v>
      </c>
      <c r="AL43" s="1739">
        <f t="shared" si="9"/>
        <v>1753855.1899203651</v>
      </c>
      <c r="AM43" s="1739">
        <f t="shared" si="9"/>
        <v>1718864.8409619222</v>
      </c>
      <c r="AN43" s="1739">
        <f t="shared" si="9"/>
        <v>1842212.7029785593</v>
      </c>
      <c r="AO43" s="1739">
        <f t="shared" si="9"/>
        <v>2000379.747833407</v>
      </c>
    </row>
    <row r="44" spans="1:41" ht="12.95" customHeight="1" x14ac:dyDescent="0.2">
      <c r="A44" s="468" t="s">
        <v>459</v>
      </c>
      <c r="B44" s="587" t="s">
        <v>431</v>
      </c>
      <c r="C44" s="317" t="s">
        <v>323</v>
      </c>
      <c r="D44" s="317"/>
      <c r="E44" s="314"/>
      <c r="F44" s="314"/>
      <c r="G44" s="314"/>
      <c r="H44" s="1941" t="str">
        <f>A25&amp;A44</f>
        <v>MB19</v>
      </c>
      <c r="I44" s="1750"/>
      <c r="J44" s="1746"/>
      <c r="K44" s="1746"/>
      <c r="L44" s="1737"/>
      <c r="M44" s="1715"/>
      <c r="N44" s="1873"/>
      <c r="O44" s="1741"/>
      <c r="P44" s="1741"/>
      <c r="Q44" s="1746"/>
      <c r="R44" s="1715"/>
      <c r="S44" s="1715"/>
      <c r="T44" s="1874"/>
      <c r="U44" s="1737"/>
      <c r="V44" s="1737"/>
      <c r="W44" s="1737"/>
      <c r="X44" s="1737"/>
      <c r="Y44" s="1485"/>
      <c r="Z44" s="1485"/>
      <c r="AA44" s="1485"/>
      <c r="AB44" s="1485"/>
      <c r="AC44" s="1485"/>
      <c r="AD44" s="1793">
        <v>328922.61482305528</v>
      </c>
      <c r="AE44" s="1793">
        <v>299629.17290475906</v>
      </c>
      <c r="AF44" s="1793">
        <v>314343.22270383895</v>
      </c>
      <c r="AG44" s="1793">
        <v>307888.78846442857</v>
      </c>
      <c r="AH44" s="1793">
        <v>246191.61717036407</v>
      </c>
      <c r="AI44" s="1793">
        <v>298284.89428230049</v>
      </c>
      <c r="AJ44" s="1793">
        <v>297125.43974895118</v>
      </c>
      <c r="AK44" s="1793">
        <v>277577.82461362507</v>
      </c>
      <c r="AL44" s="1793">
        <v>327760.54676232731</v>
      </c>
      <c r="AM44" s="1793">
        <v>317864.70275827684</v>
      </c>
      <c r="AN44" s="1793">
        <v>326679.31231798616</v>
      </c>
      <c r="AO44" s="1793">
        <v>339841.78266537131</v>
      </c>
    </row>
    <row r="45" spans="1:41" ht="12.95" customHeight="1" x14ac:dyDescent="0.2">
      <c r="A45" s="468" t="s">
        <v>460</v>
      </c>
      <c r="B45" s="587"/>
      <c r="C45" s="317" t="s">
        <v>325</v>
      </c>
      <c r="D45" s="317"/>
      <c r="E45" s="314"/>
      <c r="F45" s="314"/>
      <c r="G45" s="314"/>
      <c r="H45" s="1941" t="str">
        <f>A25&amp;A45</f>
        <v>MB20</v>
      </c>
      <c r="I45" s="1750"/>
      <c r="J45" s="1746"/>
      <c r="K45" s="1746"/>
      <c r="L45" s="1737"/>
      <c r="M45" s="1715"/>
      <c r="N45" s="1873"/>
      <c r="O45" s="1741"/>
      <c r="P45" s="1741"/>
      <c r="Q45" s="1746"/>
      <c r="R45" s="1715"/>
      <c r="S45" s="1715"/>
      <c r="T45" s="1874"/>
      <c r="U45" s="1737"/>
      <c r="V45" s="1737"/>
      <c r="W45" s="1737"/>
      <c r="X45" s="1737"/>
      <c r="Y45" s="328"/>
      <c r="Z45" s="328"/>
      <c r="AA45" s="328"/>
      <c r="AB45" s="328"/>
      <c r="AC45" s="328"/>
      <c r="AD45" s="1737">
        <f t="shared" ref="AD45:AL45" si="10">SUM(AD46:AD48)</f>
        <v>798401.18057466741</v>
      </c>
      <c r="AE45" s="1737">
        <f t="shared" si="10"/>
        <v>838981.26626648009</v>
      </c>
      <c r="AF45" s="1737">
        <f t="shared" si="10"/>
        <v>911666.46352011291</v>
      </c>
      <c r="AG45" s="1737">
        <f t="shared" si="10"/>
        <v>995005.68559573824</v>
      </c>
      <c r="AH45" s="1737">
        <f t="shared" si="10"/>
        <v>934773.38163221837</v>
      </c>
      <c r="AI45" s="1737">
        <f t="shared" si="10"/>
        <v>1048013.8241875947</v>
      </c>
      <c r="AJ45" s="1737">
        <f t="shared" si="10"/>
        <v>1146609.3240619742</v>
      </c>
      <c r="AK45" s="1737">
        <f t="shared" si="10"/>
        <v>1007270.8290735399</v>
      </c>
      <c r="AL45" s="1737">
        <f t="shared" si="10"/>
        <v>1022788.0461910473</v>
      </c>
      <c r="AM45" s="1737">
        <f>SUM(AM46:AM48)</f>
        <v>945633.63534380554</v>
      </c>
      <c r="AN45" s="1737">
        <f>SUM(AN46:AN48)</f>
        <v>1077018.4712195324</v>
      </c>
      <c r="AO45" s="1737">
        <f>SUM(AO46:AO48)</f>
        <v>1118102.4676494962</v>
      </c>
    </row>
    <row r="46" spans="1:41" ht="12.95" customHeight="1" x14ac:dyDescent="0.2">
      <c r="A46" s="468" t="s">
        <v>461</v>
      </c>
      <c r="B46" s="587" t="s">
        <v>431</v>
      </c>
      <c r="C46" s="317" t="s">
        <v>327</v>
      </c>
      <c r="D46" s="317"/>
      <c r="E46" s="314"/>
      <c r="F46" s="314"/>
      <c r="G46" s="314"/>
      <c r="H46" s="1941" t="str">
        <f>A25&amp;A46</f>
        <v>MB21</v>
      </c>
      <c r="I46" s="1881"/>
      <c r="J46" s="1746"/>
      <c r="K46" s="1746"/>
      <c r="L46" s="1737"/>
      <c r="M46" s="1715"/>
      <c r="N46" s="1873"/>
      <c r="O46" s="1741"/>
      <c r="P46" s="1741"/>
      <c r="Q46" s="1746"/>
      <c r="R46" s="1715"/>
      <c r="S46" s="1715"/>
      <c r="T46" s="1874"/>
      <c r="U46" s="1737"/>
      <c r="V46" s="1737"/>
      <c r="W46" s="1737"/>
      <c r="X46" s="1737"/>
      <c r="Y46" s="1485"/>
      <c r="Z46" s="1485"/>
      <c r="AA46" s="1485"/>
      <c r="AB46" s="1485"/>
      <c r="AC46" s="1485"/>
      <c r="AD46" s="1793">
        <v>490598.29487959092</v>
      </c>
      <c r="AE46" s="1793">
        <v>461520.81298520928</v>
      </c>
      <c r="AF46" s="1793">
        <v>475220.85062260408</v>
      </c>
      <c r="AG46" s="1793">
        <v>512819.26306464401</v>
      </c>
      <c r="AH46" s="1793">
        <v>463262.87425492646</v>
      </c>
      <c r="AI46" s="1793">
        <v>436524.53210467898</v>
      </c>
      <c r="AJ46" s="1793">
        <v>440994.36186338699</v>
      </c>
      <c r="AK46" s="1793">
        <v>433846.96967695834</v>
      </c>
      <c r="AL46" s="1793">
        <v>422951.99269898387</v>
      </c>
      <c r="AM46" s="1793">
        <v>353133.31537476939</v>
      </c>
      <c r="AN46" s="1793">
        <v>324143.93922189687</v>
      </c>
      <c r="AO46" s="1793">
        <v>401665.28482056782</v>
      </c>
    </row>
    <row r="47" spans="1:41" ht="12.95" customHeight="1" x14ac:dyDescent="0.2">
      <c r="A47" s="468" t="s">
        <v>462</v>
      </c>
      <c r="B47" s="587" t="s">
        <v>431</v>
      </c>
      <c r="C47" s="317" t="s">
        <v>1592</v>
      </c>
      <c r="D47" s="317"/>
      <c r="E47" s="314"/>
      <c r="F47" s="314"/>
      <c r="G47" s="314"/>
      <c r="H47" s="1941" t="str">
        <f>A25&amp;A47</f>
        <v>MB22</v>
      </c>
      <c r="I47" s="1881"/>
      <c r="J47" s="1746"/>
      <c r="K47" s="1746"/>
      <c r="L47" s="1737"/>
      <c r="M47" s="1715"/>
      <c r="N47" s="1873"/>
      <c r="O47" s="1741"/>
      <c r="P47" s="1741"/>
      <c r="Q47" s="1746"/>
      <c r="R47" s="1715"/>
      <c r="S47" s="1715"/>
      <c r="T47" s="1874"/>
      <c r="U47" s="1737"/>
      <c r="V47" s="1737"/>
      <c r="W47" s="1737"/>
      <c r="X47" s="1737"/>
      <c r="Y47" s="1485"/>
      <c r="Z47" s="1485"/>
      <c r="AA47" s="1485"/>
      <c r="AB47" s="1485"/>
      <c r="AC47" s="1485"/>
      <c r="AD47" s="1793">
        <v>307781.56920244027</v>
      </c>
      <c r="AE47" s="1793">
        <v>370416.04961658182</v>
      </c>
      <c r="AF47" s="1793">
        <v>423343.44637993351</v>
      </c>
      <c r="AG47" s="1793">
        <v>473351.32938045176</v>
      </c>
      <c r="AH47" s="1793">
        <v>464405.20600170078</v>
      </c>
      <c r="AI47" s="1793">
        <v>604503.05522191746</v>
      </c>
      <c r="AJ47" s="1793">
        <v>697854.78511878941</v>
      </c>
      <c r="AK47" s="1793">
        <v>564804.67859724141</v>
      </c>
      <c r="AL47" s="1793">
        <v>591374.02275590657</v>
      </c>
      <c r="AM47" s="1793">
        <v>588122.08799214743</v>
      </c>
      <c r="AN47" s="1793">
        <v>745993.33874760335</v>
      </c>
      <c r="AO47" s="1793">
        <v>710833.47108618985</v>
      </c>
    </row>
    <row r="48" spans="1:41" ht="12.95" customHeight="1" x14ac:dyDescent="0.2">
      <c r="A48" s="468" t="s">
        <v>464</v>
      </c>
      <c r="B48" s="587" t="s">
        <v>1439</v>
      </c>
      <c r="C48" s="317" t="s">
        <v>251</v>
      </c>
      <c r="D48" s="317"/>
      <c r="E48" s="314"/>
      <c r="F48" s="314"/>
      <c r="G48" s="314"/>
      <c r="H48" s="1941" t="str">
        <f>A25&amp;A48</f>
        <v>MB23</v>
      </c>
      <c r="I48" s="1750"/>
      <c r="J48" s="1746"/>
      <c r="K48" s="1746"/>
      <c r="L48" s="1737"/>
      <c r="M48" s="1715"/>
      <c r="N48" s="1873"/>
      <c r="O48" s="1741"/>
      <c r="P48" s="1741"/>
      <c r="Q48" s="1746"/>
      <c r="R48" s="1715"/>
      <c r="S48" s="1715"/>
      <c r="T48" s="1874"/>
      <c r="U48" s="1737"/>
      <c r="V48" s="1737"/>
      <c r="W48" s="1737"/>
      <c r="X48" s="1737"/>
      <c r="Y48" s="1487"/>
      <c r="Z48" s="1487"/>
      <c r="AA48" s="1487"/>
      <c r="AB48" s="1487"/>
      <c r="AC48" s="1487"/>
      <c r="AD48" s="1979">
        <f t="shared" ref="AD48:AL48" si="11">AD49+AD50</f>
        <v>21.316492636175418</v>
      </c>
      <c r="AE48" s="1979">
        <f t="shared" si="11"/>
        <v>7044.4036646890863</v>
      </c>
      <c r="AF48" s="1979">
        <f t="shared" si="11"/>
        <v>13102.166517575233</v>
      </c>
      <c r="AG48" s="1979">
        <f t="shared" si="11"/>
        <v>8835.0931506425259</v>
      </c>
      <c r="AH48" s="1979">
        <f t="shared" si="11"/>
        <v>7105.3013755912443</v>
      </c>
      <c r="AI48" s="1979">
        <f t="shared" si="11"/>
        <v>6986.2368609982414</v>
      </c>
      <c r="AJ48" s="1979">
        <f t="shared" si="11"/>
        <v>7760.1770797976696</v>
      </c>
      <c r="AK48" s="1979">
        <f t="shared" si="11"/>
        <v>8619.1807993401671</v>
      </c>
      <c r="AL48" s="1979">
        <f t="shared" si="11"/>
        <v>8462.0307361569012</v>
      </c>
      <c r="AM48" s="1979">
        <f>AM49+AM50</f>
        <v>4378.2319768887573</v>
      </c>
      <c r="AN48" s="1979">
        <f>AN49+AN50</f>
        <v>6881.1932500321809</v>
      </c>
      <c r="AO48" s="1979">
        <f>AO49+AO50</f>
        <v>5603.7117427384537</v>
      </c>
    </row>
    <row r="49" spans="1:41" ht="12.95" customHeight="1" x14ac:dyDescent="0.2">
      <c r="A49" s="468" t="s">
        <v>1256</v>
      </c>
      <c r="C49" s="317" t="s">
        <v>252</v>
      </c>
      <c r="H49" s="1941" t="str">
        <f>A25&amp;A49</f>
        <v>MB24</v>
      </c>
      <c r="I49" s="1868"/>
      <c r="J49" s="1868"/>
      <c r="K49" s="1868"/>
      <c r="L49" s="1868"/>
      <c r="M49" s="1868"/>
      <c r="N49" s="1868"/>
      <c r="O49" s="1868"/>
      <c r="P49" s="1868"/>
      <c r="Q49" s="1868"/>
      <c r="R49" s="1868"/>
      <c r="S49" s="1868"/>
      <c r="T49" s="1868"/>
      <c r="U49" s="1868"/>
      <c r="V49" s="1868"/>
      <c r="W49" s="1868"/>
      <c r="X49" s="1868"/>
      <c r="Y49" s="1488"/>
      <c r="Z49" s="1488"/>
      <c r="AA49" s="1488"/>
      <c r="AB49" s="1488"/>
      <c r="AC49" s="1488"/>
      <c r="AD49" s="1980">
        <v>21.316492636175418</v>
      </c>
      <c r="AE49" s="1980">
        <v>21.303794577064277</v>
      </c>
      <c r="AF49" s="1980">
        <v>22.12730116477681</v>
      </c>
      <c r="AG49" s="1980">
        <v>23.701787700501935</v>
      </c>
      <c r="AH49" s="1980">
        <v>28.104029582947458</v>
      </c>
      <c r="AI49" s="1980">
        <v>20.748380882297035</v>
      </c>
      <c r="AJ49" s="1980">
        <v>21.469309783506169</v>
      </c>
      <c r="AK49" s="1980">
        <v>22.182525928624599</v>
      </c>
      <c r="AL49" s="1980">
        <v>23.255093960533607</v>
      </c>
      <c r="AM49" s="1980">
        <v>21.420169362051155</v>
      </c>
      <c r="AN49" s="1980">
        <v>22.559818540896938</v>
      </c>
      <c r="AO49" s="1980">
        <v>18.010018903928128</v>
      </c>
    </row>
    <row r="50" spans="1:41" ht="12.95" customHeight="1" x14ac:dyDescent="0.2">
      <c r="A50" s="468" t="s">
        <v>1257</v>
      </c>
      <c r="C50" s="317" t="s">
        <v>263</v>
      </c>
      <c r="H50" s="1941" t="str">
        <f>A25&amp;A50</f>
        <v>MB25</v>
      </c>
      <c r="I50" s="1868"/>
      <c r="J50" s="1868"/>
      <c r="K50" s="1868"/>
      <c r="L50" s="1868"/>
      <c r="M50" s="1868"/>
      <c r="N50" s="1868"/>
      <c r="O50" s="1868"/>
      <c r="P50" s="1868"/>
      <c r="Q50" s="1868"/>
      <c r="R50" s="1868"/>
      <c r="S50" s="1868"/>
      <c r="T50" s="1868"/>
      <c r="U50" s="1868"/>
      <c r="V50" s="1868"/>
      <c r="W50" s="1868"/>
      <c r="X50" s="1868"/>
      <c r="Y50" s="1488"/>
      <c r="Z50" s="1488"/>
      <c r="AA50" s="1488"/>
      <c r="AB50" s="1488"/>
      <c r="AC50" s="1488"/>
      <c r="AD50" s="1980">
        <v>0</v>
      </c>
      <c r="AE50" s="1980">
        <v>7023.0998701120225</v>
      </c>
      <c r="AF50" s="1980">
        <v>13080.039216410456</v>
      </c>
      <c r="AG50" s="1980">
        <v>8811.391362942024</v>
      </c>
      <c r="AH50" s="1980">
        <v>7077.1973460082972</v>
      </c>
      <c r="AI50" s="1980">
        <v>6965.4884801159442</v>
      </c>
      <c r="AJ50" s="1980">
        <v>7738.7077700141635</v>
      </c>
      <c r="AK50" s="1980">
        <v>8596.998273411542</v>
      </c>
      <c r="AL50" s="1980">
        <v>8438.7756421963677</v>
      </c>
      <c r="AM50" s="1980">
        <v>4356.8118075267066</v>
      </c>
      <c r="AN50" s="1980">
        <v>6858.6334314912838</v>
      </c>
      <c r="AO50" s="1980">
        <v>5585.7017238345252</v>
      </c>
    </row>
    <row r="51" spans="1:41" ht="12.95" customHeight="1" x14ac:dyDescent="0.2">
      <c r="A51" s="468" t="s">
        <v>1258</v>
      </c>
      <c r="B51" s="587"/>
      <c r="C51" s="317" t="s">
        <v>257</v>
      </c>
      <c r="D51" s="317"/>
      <c r="E51" s="314"/>
      <c r="F51" s="314"/>
      <c r="G51" s="314"/>
      <c r="H51" s="1941" t="str">
        <f>A25&amp;A51</f>
        <v>MB26</v>
      </c>
      <c r="I51" s="1750"/>
      <c r="J51" s="1746"/>
      <c r="K51" s="1746"/>
      <c r="L51" s="1737"/>
      <c r="M51" s="1715"/>
      <c r="N51" s="1873"/>
      <c r="O51" s="1741"/>
      <c r="P51" s="1741"/>
      <c r="Q51" s="1746"/>
      <c r="R51" s="1715"/>
      <c r="S51" s="1715"/>
      <c r="T51" s="1874"/>
      <c r="U51" s="1737"/>
      <c r="V51" s="1737"/>
      <c r="W51" s="1737"/>
      <c r="X51" s="1737"/>
      <c r="Y51" s="328"/>
      <c r="Z51" s="328"/>
      <c r="AA51" s="328"/>
      <c r="AB51" s="328"/>
      <c r="AC51" s="328"/>
      <c r="AD51" s="1737">
        <f t="shared" ref="AD51:AL51" si="12">AD52+AD53+AD54+AD55-AD56</f>
        <v>240705.41915798935</v>
      </c>
      <c r="AE51" s="1737">
        <f t="shared" si="12"/>
        <v>235869.19912152816</v>
      </c>
      <c r="AF51" s="1737">
        <f t="shared" si="12"/>
        <v>228524.12322307593</v>
      </c>
      <c r="AG51" s="1737">
        <f t="shared" si="12"/>
        <v>230464.36483364823</v>
      </c>
      <c r="AH51" s="1737">
        <f t="shared" si="12"/>
        <v>219852.96639596164</v>
      </c>
      <c r="AI51" s="1737">
        <f t="shared" si="12"/>
        <v>210568.28195120828</v>
      </c>
      <c r="AJ51" s="1737">
        <f t="shared" si="12"/>
        <v>211298.94630010505</v>
      </c>
      <c r="AK51" s="1737">
        <f t="shared" si="12"/>
        <v>213589.18041993014</v>
      </c>
      <c r="AL51" s="1737">
        <f t="shared" si="12"/>
        <v>216162.49103609633</v>
      </c>
      <c r="AM51" s="1737">
        <f>AM52+AM53+AM54+AM55-AM56</f>
        <v>217709.64965491599</v>
      </c>
      <c r="AN51" s="1737">
        <f>AN52+AN53+AN54+AN55-AN56</f>
        <v>221635.67752076429</v>
      </c>
      <c r="AO51" s="1737">
        <f>AO52+AO53+AO54+AO55-AO56</f>
        <v>233369.85014967763</v>
      </c>
    </row>
    <row r="52" spans="1:41" ht="12.95" customHeight="1" x14ac:dyDescent="0.2">
      <c r="A52" s="468" t="s">
        <v>1259</v>
      </c>
      <c r="B52" s="587"/>
      <c r="C52" s="317" t="s">
        <v>258</v>
      </c>
      <c r="D52" s="317"/>
      <c r="E52" s="314"/>
      <c r="F52" s="314"/>
      <c r="G52" s="314"/>
      <c r="H52" s="1941" t="str">
        <f>A25&amp;A52</f>
        <v>MB27</v>
      </c>
      <c r="I52" s="1750"/>
      <c r="J52" s="1746"/>
      <c r="K52" s="1746"/>
      <c r="L52" s="1737"/>
      <c r="M52" s="1715"/>
      <c r="N52" s="1873"/>
      <c r="O52" s="1741"/>
      <c r="P52" s="1741"/>
      <c r="Q52" s="1746"/>
      <c r="R52" s="1715"/>
      <c r="S52" s="1715"/>
      <c r="T52" s="1874"/>
      <c r="U52" s="1737"/>
      <c r="V52" s="1737"/>
      <c r="W52" s="1737"/>
      <c r="X52" s="1737"/>
      <c r="Y52" s="1485"/>
      <c r="Z52" s="1485"/>
      <c r="AA52" s="1485"/>
      <c r="AB52" s="1485"/>
      <c r="AC52" s="1485"/>
      <c r="AD52" s="1793">
        <v>219124.58426146218</v>
      </c>
      <c r="AE52" s="1793">
        <v>211601.11348621809</v>
      </c>
      <c r="AF52" s="1793">
        <v>210449.79267208063</v>
      </c>
      <c r="AG52" s="1793">
        <v>194084.0786474185</v>
      </c>
      <c r="AH52" s="1793">
        <v>193764.39747835827</v>
      </c>
      <c r="AI52" s="1793">
        <v>190235.68475074074</v>
      </c>
      <c r="AJ52" s="1793">
        <v>198298.63530767895</v>
      </c>
      <c r="AK52" s="1793">
        <v>198438.69382253988</v>
      </c>
      <c r="AL52" s="1793">
        <v>205502.7871688903</v>
      </c>
      <c r="AM52" s="1793">
        <v>214049.14410346825</v>
      </c>
      <c r="AN52" s="1793">
        <v>234631.45510757758</v>
      </c>
      <c r="AO52" s="1793">
        <v>209649.96616987977</v>
      </c>
    </row>
    <row r="53" spans="1:41" ht="12.95" customHeight="1" x14ac:dyDescent="0.2">
      <c r="A53" s="468" t="s">
        <v>1260</v>
      </c>
      <c r="B53" s="587"/>
      <c r="C53" s="317" t="s">
        <v>259</v>
      </c>
      <c r="D53" s="317"/>
      <c r="E53" s="314"/>
      <c r="F53" s="314"/>
      <c r="G53" s="314"/>
      <c r="H53" s="1941" t="str">
        <f>A25&amp;A53</f>
        <v>MB28</v>
      </c>
      <c r="I53" s="1750"/>
      <c r="J53" s="1746"/>
      <c r="K53" s="1746"/>
      <c r="L53" s="1737"/>
      <c r="M53" s="1715"/>
      <c r="N53" s="1873"/>
      <c r="O53" s="1741"/>
      <c r="P53" s="1741"/>
      <c r="Q53" s="1746"/>
      <c r="R53" s="1715"/>
      <c r="S53" s="1715"/>
      <c r="T53" s="1874"/>
      <c r="U53" s="1737"/>
      <c r="V53" s="1737"/>
      <c r="W53" s="1737"/>
      <c r="X53" s="1737"/>
      <c r="Y53" s="1485"/>
      <c r="Z53" s="1485"/>
      <c r="AA53" s="1485"/>
      <c r="AB53" s="1485"/>
      <c r="AC53" s="1485"/>
      <c r="AD53" s="1793">
        <v>-60235.760182599151</v>
      </c>
      <c r="AE53" s="1793">
        <v>-52320.282743210635</v>
      </c>
      <c r="AF53" s="1793">
        <v>-50465.561566597367</v>
      </c>
      <c r="AG53" s="1793">
        <v>-25261.829505088503</v>
      </c>
      <c r="AH53" s="1793">
        <v>-24748.089229628698</v>
      </c>
      <c r="AI53" s="1793">
        <v>-17794.263346870277</v>
      </c>
      <c r="AJ53" s="1793">
        <v>-26130.026365110651</v>
      </c>
      <c r="AK53" s="1793">
        <v>-24651.810894039223</v>
      </c>
      <c r="AL53" s="1793">
        <v>-27225.174201082755</v>
      </c>
      <c r="AM53" s="1793">
        <v>-32921.631035290688</v>
      </c>
      <c r="AN53" s="1793">
        <v>-53710.196427628587</v>
      </c>
      <c r="AO53" s="1793">
        <v>-25652.265587331891</v>
      </c>
    </row>
    <row r="54" spans="1:41" ht="12.95" customHeight="1" x14ac:dyDescent="0.2">
      <c r="A54" s="468" t="s">
        <v>1261</v>
      </c>
      <c r="B54" s="587"/>
      <c r="C54" s="317" t="s">
        <v>260</v>
      </c>
      <c r="D54" s="317"/>
      <c r="E54" s="314"/>
      <c r="F54" s="314"/>
      <c r="G54" s="314"/>
      <c r="H54" s="1941" t="str">
        <f>A25&amp;A54</f>
        <v>MB29</v>
      </c>
      <c r="I54" s="1750"/>
      <c r="J54" s="1746"/>
      <c r="K54" s="1746"/>
      <c r="L54" s="1737"/>
      <c r="M54" s="1715"/>
      <c r="N54" s="1873"/>
      <c r="O54" s="1741"/>
      <c r="P54" s="1741"/>
      <c r="Q54" s="1746"/>
      <c r="R54" s="1715"/>
      <c r="S54" s="1715"/>
      <c r="T54" s="1874"/>
      <c r="U54" s="1737"/>
      <c r="V54" s="1737"/>
      <c r="W54" s="1737"/>
      <c r="X54" s="1737"/>
      <c r="Y54" s="1485"/>
      <c r="Z54" s="1485"/>
      <c r="AA54" s="1485"/>
      <c r="AB54" s="1485"/>
      <c r="AC54" s="1485"/>
      <c r="AD54" s="1793">
        <v>14463.059417246388</v>
      </c>
      <c r="AE54" s="1793">
        <v>13990.907927268674</v>
      </c>
      <c r="AF54" s="1793">
        <v>13864.147156549461</v>
      </c>
      <c r="AG54" s="1793">
        <v>12367.319254621272</v>
      </c>
      <c r="AH54" s="1793">
        <v>10928.433405690706</v>
      </c>
      <c r="AI54" s="1793">
        <v>11421.183705326532</v>
      </c>
      <c r="AJ54" s="1793">
        <v>12222.686323213722</v>
      </c>
      <c r="AK54" s="1793">
        <v>14022.704601462769</v>
      </c>
      <c r="AL54" s="1793">
        <v>14329.509204773092</v>
      </c>
      <c r="AM54" s="1793">
        <v>16458.307426484957</v>
      </c>
      <c r="AN54" s="1793">
        <v>18999.320409783191</v>
      </c>
      <c r="AO54" s="1793">
        <v>21756.223820685242</v>
      </c>
    </row>
    <row r="55" spans="1:41" ht="12.95" customHeight="1" x14ac:dyDescent="0.2">
      <c r="A55" s="468" t="s">
        <v>1262</v>
      </c>
      <c r="B55" s="587"/>
      <c r="C55" s="317" t="s">
        <v>261</v>
      </c>
      <c r="D55" s="317"/>
      <c r="E55" s="314"/>
      <c r="F55" s="314"/>
      <c r="G55" s="314"/>
      <c r="H55" s="1941" t="str">
        <f>A25&amp;A55</f>
        <v>MB30</v>
      </c>
      <c r="I55" s="1750"/>
      <c r="J55" s="1746"/>
      <c r="K55" s="1746"/>
      <c r="L55" s="1737"/>
      <c r="M55" s="1715"/>
      <c r="N55" s="1873"/>
      <c r="O55" s="1741"/>
      <c r="P55" s="1741"/>
      <c r="Q55" s="1746"/>
      <c r="R55" s="1715"/>
      <c r="S55" s="1715"/>
      <c r="T55" s="1874"/>
      <c r="U55" s="1737"/>
      <c r="V55" s="1737"/>
      <c r="W55" s="1737"/>
      <c r="X55" s="1737"/>
      <c r="Y55" s="1485"/>
      <c r="Z55" s="1485"/>
      <c r="AA55" s="1485"/>
      <c r="AB55" s="1485"/>
      <c r="AC55" s="1485"/>
      <c r="AD55" s="1793">
        <v>73563.257229926865</v>
      </c>
      <c r="AE55" s="1793">
        <v>69103.69715744014</v>
      </c>
      <c r="AF55" s="1793">
        <v>61920.215405620569</v>
      </c>
      <c r="AG55" s="1793">
        <v>57046.040117655379</v>
      </c>
      <c r="AH55" s="1793">
        <v>46805.626233661955</v>
      </c>
      <c r="AI55" s="1793">
        <v>33423.539072728367</v>
      </c>
      <c r="AJ55" s="1793">
        <v>34031.290046655864</v>
      </c>
      <c r="AK55" s="1793">
        <v>32943.176028864589</v>
      </c>
      <c r="AL55" s="1793">
        <v>30696.886167676021</v>
      </c>
      <c r="AM55" s="1793">
        <v>27870.528209902634</v>
      </c>
      <c r="AN55" s="1793">
        <v>29493.337984678812</v>
      </c>
      <c r="AO55" s="1793">
        <v>35410.373615433607</v>
      </c>
    </row>
    <row r="56" spans="1:41" ht="12.95" customHeight="1" x14ac:dyDescent="0.2">
      <c r="A56" s="468" t="s">
        <v>1263</v>
      </c>
      <c r="C56" s="317" t="s">
        <v>262</v>
      </c>
      <c r="H56" s="1941" t="str">
        <f>A25&amp;A56</f>
        <v>MB31</v>
      </c>
      <c r="I56" s="1868"/>
      <c r="J56" s="1868"/>
      <c r="K56" s="1868"/>
      <c r="L56" s="1868"/>
      <c r="M56" s="1868"/>
      <c r="N56" s="1868"/>
      <c r="O56" s="1868"/>
      <c r="P56" s="1868"/>
      <c r="Q56" s="1868"/>
      <c r="R56" s="1868"/>
      <c r="S56" s="1868"/>
      <c r="T56" s="1868"/>
      <c r="U56" s="1868"/>
      <c r="V56" s="1868"/>
      <c r="W56" s="1868"/>
      <c r="X56" s="1868"/>
      <c r="Y56" s="1485"/>
      <c r="Z56" s="1485"/>
      <c r="AA56" s="1485"/>
      <c r="AB56" s="1485"/>
      <c r="AC56" s="1485"/>
      <c r="AD56" s="1793">
        <v>6209.7215680469262</v>
      </c>
      <c r="AE56" s="1793">
        <v>6506.2367061881005</v>
      </c>
      <c r="AF56" s="1793">
        <v>7244.4704445773732</v>
      </c>
      <c r="AG56" s="1793">
        <v>7771.2436809584278</v>
      </c>
      <c r="AH56" s="1793">
        <v>6897.4014921205699</v>
      </c>
      <c r="AI56" s="1793">
        <v>6717.8622307170535</v>
      </c>
      <c r="AJ56" s="1793">
        <v>7123.6390123328265</v>
      </c>
      <c r="AK56" s="1793">
        <v>7163.5831388978477</v>
      </c>
      <c r="AL56" s="1793">
        <v>7141.517304160323</v>
      </c>
      <c r="AM56" s="1793">
        <v>7746.6990496491535</v>
      </c>
      <c r="AN56" s="1793">
        <v>7778.2395536466929</v>
      </c>
      <c r="AO56" s="1793">
        <v>7794.4478689890893</v>
      </c>
    </row>
    <row r="57" spans="1:41" ht="12.95" customHeight="1" x14ac:dyDescent="0.2">
      <c r="A57" s="468" t="s">
        <v>1264</v>
      </c>
      <c r="B57" s="587" t="s">
        <v>431</v>
      </c>
      <c r="C57" s="317" t="s">
        <v>1135</v>
      </c>
      <c r="D57" s="317"/>
      <c r="E57" s="314"/>
      <c r="F57" s="314"/>
      <c r="G57" s="314"/>
      <c r="H57" s="1941" t="str">
        <f>A25&amp;A57</f>
        <v>MB32</v>
      </c>
      <c r="I57" s="1750"/>
      <c r="J57" s="1746"/>
      <c r="K57" s="1746"/>
      <c r="L57" s="1737"/>
      <c r="M57" s="1715"/>
      <c r="N57" s="1873"/>
      <c r="O57" s="1741"/>
      <c r="P57" s="1741"/>
      <c r="Q57" s="1746"/>
      <c r="R57" s="1715"/>
      <c r="S57" s="1715"/>
      <c r="T57" s="1874"/>
      <c r="U57" s="1737"/>
      <c r="V57" s="1737"/>
      <c r="W57" s="1737"/>
      <c r="X57" s="1737"/>
      <c r="Y57" s="1485"/>
      <c r="Z57" s="1485"/>
      <c r="AA57" s="1485"/>
      <c r="AB57" s="1485"/>
      <c r="AC57" s="1485"/>
      <c r="AD57" s="1793">
        <v>222837.93455811357</v>
      </c>
      <c r="AE57" s="1793">
        <v>195357.42167258949</v>
      </c>
      <c r="AF57" s="1793">
        <v>185792.17349092622</v>
      </c>
      <c r="AG57" s="1793">
        <v>162666.8899104356</v>
      </c>
      <c r="AH57" s="1793">
        <v>186109.32009696914</v>
      </c>
      <c r="AI57" s="1793">
        <v>194813.80623153719</v>
      </c>
      <c r="AJ57" s="1793">
        <v>182609.22716974551</v>
      </c>
      <c r="AK57" s="1793">
        <v>210685.775374611</v>
      </c>
      <c r="AL57" s="1793">
        <v>187144.10593089421</v>
      </c>
      <c r="AM57" s="1793">
        <v>237656.85320492397</v>
      </c>
      <c r="AN57" s="1793">
        <v>216879.24192027631</v>
      </c>
      <c r="AO57" s="1793">
        <v>309065.64736886189</v>
      </c>
    </row>
    <row r="58" spans="1:41" ht="12.95" customHeight="1" x14ac:dyDescent="0.2">
      <c r="A58" s="468" t="s">
        <v>1265</v>
      </c>
      <c r="B58" s="587" t="s">
        <v>431</v>
      </c>
      <c r="C58" s="317" t="s">
        <v>1595</v>
      </c>
      <c r="D58" s="317"/>
      <c r="E58" s="314"/>
      <c r="F58" s="314"/>
      <c r="G58" s="314"/>
      <c r="H58" s="1941" t="str">
        <f>A25&amp;A58</f>
        <v>MB33</v>
      </c>
      <c r="I58" s="1750"/>
      <c r="J58" s="1746"/>
      <c r="K58" s="1746"/>
      <c r="L58" s="1737"/>
      <c r="M58" s="1715"/>
      <c r="N58" s="1873"/>
      <c r="O58" s="1741"/>
      <c r="P58" s="1741"/>
      <c r="Q58" s="1746"/>
      <c r="R58" s="1715"/>
      <c r="S58" s="1715"/>
      <c r="T58" s="1874"/>
      <c r="U58" s="1737"/>
      <c r="V58" s="1737"/>
      <c r="W58" s="1737"/>
      <c r="X58" s="1737"/>
      <c r="Y58" s="1485"/>
      <c r="Z58" s="1485"/>
      <c r="AA58" s="1485"/>
      <c r="AB58" s="1485"/>
      <c r="AC58" s="1485"/>
      <c r="AD58" s="1793">
        <v>186358.54378592721</v>
      </c>
      <c r="AE58" s="1793">
        <v>165526.92770908843</v>
      </c>
      <c r="AF58" s="1793">
        <v>160316.90988879127</v>
      </c>
      <c r="AG58" s="1793">
        <v>143565.36199104702</v>
      </c>
      <c r="AH58" s="1793">
        <v>165186.5714916861</v>
      </c>
      <c r="AI58" s="1793">
        <v>172340.54066821217</v>
      </c>
      <c r="AJ58" s="1793">
        <v>158885.37705667823</v>
      </c>
      <c r="AK58" s="1793">
        <v>189009.05362014353</v>
      </c>
      <c r="AL58" s="1793">
        <v>163051.76307118553</v>
      </c>
      <c r="AM58" s="1793">
        <v>163589.36776979882</v>
      </c>
      <c r="AN58" s="1793">
        <v>167192.38238065472</v>
      </c>
      <c r="AO58" s="1793">
        <v>237725.26074194143</v>
      </c>
    </row>
    <row r="59" spans="1:41" ht="12.95" customHeight="1" x14ac:dyDescent="0.2">
      <c r="A59" s="468" t="s">
        <v>1266</v>
      </c>
      <c r="B59" s="587" t="s">
        <v>431</v>
      </c>
      <c r="C59" s="330" t="s">
        <v>1134</v>
      </c>
      <c r="D59" s="330"/>
      <c r="E59" s="315"/>
      <c r="F59" s="315"/>
      <c r="G59" s="315"/>
      <c r="H59" s="1946" t="str">
        <f>A25&amp;A59</f>
        <v>MB34</v>
      </c>
      <c r="I59" s="1882"/>
      <c r="J59" s="1769"/>
      <c r="K59" s="1769"/>
      <c r="L59" s="1740"/>
      <c r="M59" s="1716"/>
      <c r="N59" s="1883"/>
      <c r="O59" s="1884"/>
      <c r="P59" s="1884"/>
      <c r="Q59" s="1769"/>
      <c r="R59" s="1716"/>
      <c r="S59" s="1716"/>
      <c r="T59" s="1885"/>
      <c r="U59" s="1740"/>
      <c r="V59" s="1740"/>
      <c r="W59" s="1740"/>
      <c r="X59" s="1740"/>
      <c r="Y59" s="1489"/>
      <c r="Z59" s="1489"/>
      <c r="AA59" s="1489"/>
      <c r="AB59" s="1489"/>
      <c r="AC59" s="1489"/>
      <c r="AD59" s="1981">
        <v>24690.133013309842</v>
      </c>
      <c r="AE59" s="1981">
        <v>19459.592896927163</v>
      </c>
      <c r="AF59" s="1981">
        <v>15262.798477838625</v>
      </c>
      <c r="AG59" s="1981">
        <v>9390.1834708012739</v>
      </c>
      <c r="AH59" s="1981">
        <v>13121.480870430929</v>
      </c>
      <c r="AI59" s="1981">
        <v>11784.837670479728</v>
      </c>
      <c r="AJ59" s="1981">
        <v>11602.260037710239</v>
      </c>
      <c r="AK59" s="1981">
        <v>11458.450573633283</v>
      </c>
      <c r="AL59" s="1981">
        <v>12854.142055665059</v>
      </c>
      <c r="AM59" s="1981">
        <v>20646.831703041378</v>
      </c>
      <c r="AN59" s="1981">
        <v>20467.537226660414</v>
      </c>
      <c r="AO59" s="1981">
        <v>27537.705900695975</v>
      </c>
    </row>
    <row r="60" spans="1:41" ht="12.95" customHeight="1" x14ac:dyDescent="0.2">
      <c r="A60" s="468" t="s">
        <v>1267</v>
      </c>
      <c r="B60" s="587"/>
      <c r="C60" s="325" t="s">
        <v>979</v>
      </c>
      <c r="D60" s="325"/>
      <c r="E60" s="326"/>
      <c r="F60" s="326"/>
      <c r="G60" s="326"/>
      <c r="H60" s="1947" t="str">
        <f>A25&amp;A60</f>
        <v>MB35</v>
      </c>
      <c r="I60" s="1882"/>
      <c r="J60" s="1769"/>
      <c r="K60" s="1769"/>
      <c r="L60" s="1740"/>
      <c r="M60" s="1716"/>
      <c r="N60" s="1883"/>
      <c r="O60" s="1884"/>
      <c r="P60" s="1884"/>
      <c r="Q60" s="1769"/>
      <c r="R60" s="1716"/>
      <c r="S60" s="1716"/>
      <c r="T60" s="1885"/>
      <c r="U60" s="1740"/>
      <c r="V60" s="1740"/>
      <c r="W60" s="1740"/>
      <c r="X60" s="1740"/>
      <c r="Y60" s="331"/>
      <c r="Z60" s="331"/>
      <c r="AA60" s="331"/>
      <c r="AB60" s="331"/>
      <c r="AC60" s="331"/>
      <c r="AD60" s="1740">
        <f>AD44+AD45+AD51+AD57</f>
        <v>1590867.1491138255</v>
      </c>
      <c r="AE60" s="1740">
        <f>AE44+AE45+AE51+AE57</f>
        <v>1569837.0599653567</v>
      </c>
      <c r="AF60" s="1740">
        <f>AF44+AF45+AF51+AF57</f>
        <v>1640325.9829379539</v>
      </c>
      <c r="AG60" s="1740">
        <f>AG44+AG45+AG51+AG57</f>
        <v>1696025.7288042507</v>
      </c>
      <c r="AH60" s="1740">
        <f>AH44+AH45+AH51+AH57</f>
        <v>1586927.2852955132</v>
      </c>
      <c r="AI60" s="1740">
        <f t="shared" ref="AI60:AN60" si="13">AI44+AI45+AI51+AI57</f>
        <v>1751680.8066526407</v>
      </c>
      <c r="AJ60" s="1740">
        <f t="shared" si="13"/>
        <v>1837642.937280776</v>
      </c>
      <c r="AK60" s="1740">
        <f t="shared" si="13"/>
        <v>1709123.6094817063</v>
      </c>
      <c r="AL60" s="1740">
        <f t="shared" si="13"/>
        <v>1753855.1899203651</v>
      </c>
      <c r="AM60" s="1740">
        <f t="shared" si="13"/>
        <v>1718864.8409619222</v>
      </c>
      <c r="AN60" s="1740">
        <f t="shared" si="13"/>
        <v>1842212.7029785593</v>
      </c>
      <c r="AO60" s="1740">
        <f t="shared" ref="AO60" si="14">AO44+AO45+AO51+AO57</f>
        <v>2000379.747833407</v>
      </c>
    </row>
    <row r="61" spans="1:41" ht="12.95" customHeight="1" x14ac:dyDescent="0.2">
      <c r="A61" s="310" t="s">
        <v>1158</v>
      </c>
      <c r="B61" s="587"/>
      <c r="C61" s="368" t="s">
        <v>1738</v>
      </c>
      <c r="D61" s="312"/>
      <c r="E61" s="312"/>
      <c r="F61" s="312"/>
      <c r="G61" s="312"/>
      <c r="H61" s="312"/>
      <c r="I61" s="1867"/>
      <c r="J61" s="1867"/>
      <c r="K61" s="1867"/>
      <c r="L61" s="1867"/>
      <c r="M61" s="1868"/>
      <c r="N61" s="1868"/>
      <c r="O61" s="1868"/>
      <c r="P61" s="1868"/>
      <c r="Q61" s="1868"/>
      <c r="R61" s="1868"/>
      <c r="S61" s="1868"/>
      <c r="T61" s="1868"/>
      <c r="U61" s="1868"/>
      <c r="V61" s="1868"/>
      <c r="W61" s="1868"/>
      <c r="X61" s="1868"/>
      <c r="AD61" s="1868"/>
      <c r="AE61" s="1868"/>
      <c r="AF61" s="1868"/>
      <c r="AG61" s="1868"/>
      <c r="AH61" s="1868"/>
      <c r="AI61" s="1868"/>
      <c r="AJ61" s="1868"/>
      <c r="AK61" s="1868"/>
      <c r="AL61" s="1868"/>
      <c r="AM61" s="1868"/>
      <c r="AN61" s="1868"/>
      <c r="AO61" s="1868"/>
    </row>
    <row r="62" spans="1:41" ht="12.95" customHeight="1" x14ac:dyDescent="0.2">
      <c r="A62" s="468" t="s">
        <v>443</v>
      </c>
      <c r="B62" s="587" t="s">
        <v>431</v>
      </c>
      <c r="C62" s="338" t="s">
        <v>217</v>
      </c>
      <c r="D62" s="338"/>
      <c r="E62" s="339"/>
      <c r="F62" s="339"/>
      <c r="G62" s="339"/>
      <c r="H62" s="1940" t="str">
        <f>A61&amp;A62</f>
        <v>GG01</v>
      </c>
      <c r="I62" s="1845"/>
      <c r="J62" s="1846"/>
      <c r="K62" s="1846"/>
      <c r="L62" s="1686"/>
      <c r="M62" s="1687"/>
      <c r="N62" s="1687"/>
      <c r="O62" s="1847"/>
      <c r="P62" s="1846"/>
      <c r="Q62" s="1846"/>
      <c r="R62" s="1687"/>
      <c r="S62" s="1687"/>
      <c r="T62" s="1849"/>
      <c r="U62" s="1686"/>
      <c r="V62" s="1686"/>
      <c r="W62" s="1686"/>
      <c r="X62" s="1686"/>
      <c r="Y62" s="374"/>
      <c r="Z62" s="374"/>
      <c r="AA62" s="374"/>
      <c r="AB62" s="374"/>
      <c r="AC62" s="374"/>
      <c r="AD62" s="1686">
        <f t="shared" ref="AD62:AL62" si="15">AD63+AD64</f>
        <v>59486.747681340625</v>
      </c>
      <c r="AE62" s="1686">
        <f t="shared" si="15"/>
        <v>60966.673050976206</v>
      </c>
      <c r="AF62" s="1686">
        <f t="shared" si="15"/>
        <v>61327.424372653753</v>
      </c>
      <c r="AG62" s="1686">
        <f t="shared" si="15"/>
        <v>57620.702485644797</v>
      </c>
      <c r="AH62" s="1686">
        <f t="shared" si="15"/>
        <v>54376.132952210566</v>
      </c>
      <c r="AI62" s="1686">
        <f t="shared" si="15"/>
        <v>50267.541677327834</v>
      </c>
      <c r="AJ62" s="1686">
        <f t="shared" si="15"/>
        <v>56670.31247005042</v>
      </c>
      <c r="AK62" s="1686">
        <f t="shared" si="15"/>
        <v>40348.118516450158</v>
      </c>
      <c r="AL62" s="1686">
        <f t="shared" si="15"/>
        <v>36862.609300336604</v>
      </c>
      <c r="AM62" s="1686">
        <f>AM63+AM64</f>
        <v>32346.222027601401</v>
      </c>
      <c r="AN62" s="1686">
        <f>AN63+AN64</f>
        <v>31856.056413312646</v>
      </c>
      <c r="AO62" s="1686">
        <f>AO63+AO64</f>
        <v>28822.728152420823</v>
      </c>
    </row>
    <row r="63" spans="1:41" ht="12.95" customHeight="1" x14ac:dyDescent="0.2">
      <c r="A63" s="468" t="s">
        <v>1156</v>
      </c>
      <c r="B63" s="587"/>
      <c r="C63" s="317" t="s">
        <v>214</v>
      </c>
      <c r="D63" s="317"/>
      <c r="E63" s="314"/>
      <c r="F63" s="314"/>
      <c r="G63" s="314"/>
      <c r="H63" s="1941" t="str">
        <f>A61&amp;A63</f>
        <v>GG02</v>
      </c>
      <c r="I63" s="1850"/>
      <c r="J63" s="1851"/>
      <c r="K63" s="1851"/>
      <c r="L63" s="1689"/>
      <c r="M63" s="1688"/>
      <c r="N63" s="1688"/>
      <c r="O63" s="1852"/>
      <c r="P63" s="1851"/>
      <c r="Q63" s="1851"/>
      <c r="R63" s="1688"/>
      <c r="S63" s="1688"/>
      <c r="T63" s="1854"/>
      <c r="U63" s="1689"/>
      <c r="V63" s="1689"/>
      <c r="W63" s="1689"/>
      <c r="X63" s="1689"/>
      <c r="Y63" s="1483"/>
      <c r="Z63" s="1483"/>
      <c r="AA63" s="1483"/>
      <c r="AB63" s="1483"/>
      <c r="AC63" s="1483"/>
      <c r="AD63" s="1975">
        <v>58378.06544703729</v>
      </c>
      <c r="AE63" s="1975">
        <v>59759.339514948799</v>
      </c>
      <c r="AF63" s="1975">
        <v>60108.826086666624</v>
      </c>
      <c r="AG63" s="1975">
        <v>56355.794052407022</v>
      </c>
      <c r="AH63" s="1975">
        <v>53092.251652324871</v>
      </c>
      <c r="AI63" s="1975">
        <v>48916.845524521617</v>
      </c>
      <c r="AJ63" s="1975">
        <v>55274.614506667131</v>
      </c>
      <c r="AK63" s="1975">
        <v>38922.71446108479</v>
      </c>
      <c r="AL63" s="1975">
        <v>35565.611508422575</v>
      </c>
      <c r="AM63" s="1975">
        <v>31106.101587057488</v>
      </c>
      <c r="AN63" s="1975">
        <v>30624.960689745683</v>
      </c>
      <c r="AO63" s="1975">
        <v>27699.239919584739</v>
      </c>
    </row>
    <row r="64" spans="1:41" ht="12.95" customHeight="1" x14ac:dyDescent="0.2">
      <c r="A64" s="468" t="s">
        <v>446</v>
      </c>
      <c r="B64" s="587" t="s">
        <v>431</v>
      </c>
      <c r="C64" s="317" t="s">
        <v>215</v>
      </c>
      <c r="D64" s="317"/>
      <c r="E64" s="314"/>
      <c r="F64" s="314"/>
      <c r="G64" s="314"/>
      <c r="H64" s="1941" t="str">
        <f>A61&amp;A64</f>
        <v>GG03</v>
      </c>
      <c r="I64" s="1850"/>
      <c r="J64" s="1851"/>
      <c r="K64" s="1851"/>
      <c r="L64" s="1689"/>
      <c r="M64" s="1688"/>
      <c r="N64" s="1688"/>
      <c r="O64" s="1852"/>
      <c r="P64" s="1851"/>
      <c r="Q64" s="1851"/>
      <c r="R64" s="1688"/>
      <c r="S64" s="1688"/>
      <c r="T64" s="1854"/>
      <c r="U64" s="1689"/>
      <c r="V64" s="1689"/>
      <c r="W64" s="1689"/>
      <c r="X64" s="1689"/>
      <c r="Y64" s="1483"/>
      <c r="Z64" s="1483"/>
      <c r="AA64" s="1483"/>
      <c r="AB64" s="1483"/>
      <c r="AC64" s="1483"/>
      <c r="AD64" s="1975">
        <v>1108.6822343033309</v>
      </c>
      <c r="AE64" s="1975">
        <v>1207.3335360274073</v>
      </c>
      <c r="AF64" s="1975">
        <v>1218.5982859871281</v>
      </c>
      <c r="AG64" s="1975">
        <v>1264.908433237772</v>
      </c>
      <c r="AH64" s="1975">
        <v>1283.8812998856952</v>
      </c>
      <c r="AI64" s="1975">
        <v>1350.6961528062161</v>
      </c>
      <c r="AJ64" s="1975">
        <v>1395.6979633832916</v>
      </c>
      <c r="AK64" s="1975">
        <v>1425.4040553653683</v>
      </c>
      <c r="AL64" s="1975">
        <v>1296.997791914031</v>
      </c>
      <c r="AM64" s="1975">
        <v>1240.1204405439132</v>
      </c>
      <c r="AN64" s="1975">
        <v>1231.0957235669632</v>
      </c>
      <c r="AO64" s="1975">
        <v>1123.4882328360848</v>
      </c>
    </row>
    <row r="65" spans="1:41" ht="12.95" customHeight="1" x14ac:dyDescent="0.2">
      <c r="A65" s="468" t="s">
        <v>447</v>
      </c>
      <c r="B65" s="587" t="s">
        <v>431</v>
      </c>
      <c r="C65" s="317" t="s">
        <v>216</v>
      </c>
      <c r="D65" s="317"/>
      <c r="E65" s="314"/>
      <c r="F65" s="314"/>
      <c r="G65" s="314"/>
      <c r="H65" s="1941" t="str">
        <f>A61&amp;A65</f>
        <v>GG04</v>
      </c>
      <c r="I65" s="1850"/>
      <c r="J65" s="1851"/>
      <c r="K65" s="1851"/>
      <c r="L65" s="1689"/>
      <c r="M65" s="1688"/>
      <c r="N65" s="1688"/>
      <c r="O65" s="1852"/>
      <c r="P65" s="1851"/>
      <c r="Q65" s="1851"/>
      <c r="R65" s="1688"/>
      <c r="S65" s="1688"/>
      <c r="T65" s="1854"/>
      <c r="U65" s="1689"/>
      <c r="V65" s="1689"/>
      <c r="W65" s="1689"/>
      <c r="X65" s="1689"/>
      <c r="Y65" s="318"/>
      <c r="Z65" s="318"/>
      <c r="AA65" s="318"/>
      <c r="AB65" s="318"/>
      <c r="AC65" s="318"/>
      <c r="AD65" s="1689">
        <f t="shared" ref="AD65:AL65" si="16">AD66+AD67+AD68</f>
        <v>386977.86487648124</v>
      </c>
      <c r="AE65" s="1689">
        <f t="shared" si="16"/>
        <v>385401.26405228954</v>
      </c>
      <c r="AF65" s="1689">
        <f t="shared" si="16"/>
        <v>381157.48449444893</v>
      </c>
      <c r="AG65" s="1689">
        <f t="shared" si="16"/>
        <v>385488.17906279268</v>
      </c>
      <c r="AH65" s="1689">
        <f t="shared" si="16"/>
        <v>396237.95141836116</v>
      </c>
      <c r="AI65" s="1689">
        <f t="shared" si="16"/>
        <v>412061.72089699376</v>
      </c>
      <c r="AJ65" s="1689">
        <f t="shared" si="16"/>
        <v>413741.61784002022</v>
      </c>
      <c r="AK65" s="1689">
        <f t="shared" si="16"/>
        <v>413418.36430419935</v>
      </c>
      <c r="AL65" s="1689">
        <f t="shared" si="16"/>
        <v>427711.0477847968</v>
      </c>
      <c r="AM65" s="1689">
        <f>AM66+AM67+AM68</f>
        <v>444484.26766587025</v>
      </c>
      <c r="AN65" s="1689">
        <f>AN66+AN67+AN68</f>
        <v>529259.80043778825</v>
      </c>
      <c r="AO65" s="1689">
        <f>AO66+AO67+AO68</f>
        <v>486814.16498407291</v>
      </c>
    </row>
    <row r="66" spans="1:41" ht="12.95" customHeight="1" x14ac:dyDescent="0.2">
      <c r="A66" s="468" t="s">
        <v>448</v>
      </c>
      <c r="B66" s="587" t="s">
        <v>431</v>
      </c>
      <c r="C66" s="317" t="s">
        <v>1604</v>
      </c>
      <c r="D66" s="317"/>
      <c r="E66" s="314"/>
      <c r="F66" s="314"/>
      <c r="G66" s="314"/>
      <c r="H66" s="1941" t="str">
        <f>A61&amp;A66</f>
        <v>GG05</v>
      </c>
      <c r="I66" s="1850"/>
      <c r="J66" s="1851"/>
      <c r="K66" s="1851"/>
      <c r="L66" s="1689"/>
      <c r="M66" s="1688"/>
      <c r="N66" s="1688"/>
      <c r="O66" s="1852"/>
      <c r="P66" s="1851"/>
      <c r="Q66" s="1851"/>
      <c r="R66" s="1688"/>
      <c r="S66" s="1688"/>
      <c r="T66" s="1854"/>
      <c r="U66" s="1689"/>
      <c r="V66" s="1689"/>
      <c r="W66" s="1689"/>
      <c r="X66" s="1689"/>
      <c r="Y66" s="1483"/>
      <c r="Z66" s="1483"/>
      <c r="AA66" s="1483"/>
      <c r="AB66" s="1483"/>
      <c r="AC66" s="1483"/>
      <c r="AD66" s="1975">
        <v>132775.13023155782</v>
      </c>
      <c r="AE66" s="1975">
        <v>133160.55563435834</v>
      </c>
      <c r="AF66" s="1975">
        <v>131713.05357442636</v>
      </c>
      <c r="AG66" s="1975">
        <v>126205.00291579637</v>
      </c>
      <c r="AH66" s="1975">
        <v>128394.65609166241</v>
      </c>
      <c r="AI66" s="1975">
        <v>127538.24532966988</v>
      </c>
      <c r="AJ66" s="1975">
        <v>125289.751243071</v>
      </c>
      <c r="AK66" s="1975">
        <v>125666.4214249612</v>
      </c>
      <c r="AL66" s="1975">
        <v>125115.25520046824</v>
      </c>
      <c r="AM66" s="1975">
        <v>124141.46605460088</v>
      </c>
      <c r="AN66" s="1975">
        <v>127186.51563042504</v>
      </c>
      <c r="AO66" s="1975">
        <v>127011.58887846902</v>
      </c>
    </row>
    <row r="67" spans="1:41" ht="12.95" customHeight="1" x14ac:dyDescent="0.2">
      <c r="A67" s="468" t="s">
        <v>449</v>
      </c>
      <c r="B67" s="587" t="s">
        <v>431</v>
      </c>
      <c r="C67" s="317" t="s">
        <v>256</v>
      </c>
      <c r="D67" s="317"/>
      <c r="E67" s="314"/>
      <c r="F67" s="314"/>
      <c r="G67" s="314"/>
      <c r="H67" s="1941" t="str">
        <f>A61&amp;A67</f>
        <v>GG06</v>
      </c>
      <c r="I67" s="1850"/>
      <c r="J67" s="1851"/>
      <c r="K67" s="1851"/>
      <c r="L67" s="1689"/>
      <c r="M67" s="1688"/>
      <c r="N67" s="1688"/>
      <c r="O67" s="1852"/>
      <c r="P67" s="1851"/>
      <c r="Q67" s="1851"/>
      <c r="R67" s="1688"/>
      <c r="S67" s="1688"/>
      <c r="T67" s="1854"/>
      <c r="U67" s="1689"/>
      <c r="V67" s="1689"/>
      <c r="W67" s="1689"/>
      <c r="X67" s="1689"/>
      <c r="Y67" s="1483"/>
      <c r="Z67" s="1483"/>
      <c r="AA67" s="1483"/>
      <c r="AB67" s="1483"/>
      <c r="AC67" s="1483"/>
      <c r="AD67" s="1975">
        <v>63679.53935031424</v>
      </c>
      <c r="AE67" s="1975">
        <v>62329.030468624907</v>
      </c>
      <c r="AF67" s="1975">
        <v>60151.062318621982</v>
      </c>
      <c r="AG67" s="1975">
        <v>54022.346835406592</v>
      </c>
      <c r="AH67" s="1975">
        <v>54568.725594229065</v>
      </c>
      <c r="AI67" s="1975">
        <v>54063.960184613228</v>
      </c>
      <c r="AJ67" s="1975">
        <v>52333.5612569074</v>
      </c>
      <c r="AK67" s="1975">
        <v>51553.516661814479</v>
      </c>
      <c r="AL67" s="1975">
        <v>51022.522882613732</v>
      </c>
      <c r="AM67" s="1975">
        <v>51295.639223183338</v>
      </c>
      <c r="AN67" s="1975">
        <v>51237.30680669922</v>
      </c>
      <c r="AO67" s="1975">
        <v>49402.578062649722</v>
      </c>
    </row>
    <row r="68" spans="1:41" ht="12.95" customHeight="1" x14ac:dyDescent="0.2">
      <c r="A68" s="468" t="s">
        <v>450</v>
      </c>
      <c r="B68" s="587" t="s">
        <v>431</v>
      </c>
      <c r="C68" s="317" t="s">
        <v>1085</v>
      </c>
      <c r="D68" s="317"/>
      <c r="E68" s="314"/>
      <c r="F68" s="314"/>
      <c r="G68" s="314"/>
      <c r="H68" s="1941" t="str">
        <f>A61&amp;A68</f>
        <v>GG07</v>
      </c>
      <c r="I68" s="1850"/>
      <c r="J68" s="1851"/>
      <c r="K68" s="1851"/>
      <c r="L68" s="1689"/>
      <c r="M68" s="1688"/>
      <c r="N68" s="1688"/>
      <c r="O68" s="1852"/>
      <c r="P68" s="1851"/>
      <c r="Q68" s="1851"/>
      <c r="R68" s="1688"/>
      <c r="S68" s="1688"/>
      <c r="T68" s="1854"/>
      <c r="U68" s="1689"/>
      <c r="V68" s="1689"/>
      <c r="W68" s="1689"/>
      <c r="X68" s="1689"/>
      <c r="Y68" s="1483"/>
      <c r="Z68" s="1483"/>
      <c r="AA68" s="1483"/>
      <c r="AB68" s="1483"/>
      <c r="AC68" s="1483"/>
      <c r="AD68" s="1975">
        <v>190523.19529460918</v>
      </c>
      <c r="AE68" s="1975">
        <v>189911.67794930629</v>
      </c>
      <c r="AF68" s="1975">
        <v>189293.36860140058</v>
      </c>
      <c r="AG68" s="1975">
        <v>205260.82931158971</v>
      </c>
      <c r="AH68" s="1975">
        <v>213274.56973246971</v>
      </c>
      <c r="AI68" s="1975">
        <v>230459.51538271067</v>
      </c>
      <c r="AJ68" s="1975">
        <v>236118.30534004184</v>
      </c>
      <c r="AK68" s="1975">
        <v>236198.42621742366</v>
      </c>
      <c r="AL68" s="1975">
        <v>251573.26970171486</v>
      </c>
      <c r="AM68" s="1975">
        <v>269047.16238808603</v>
      </c>
      <c r="AN68" s="1975">
        <v>350835.97800066398</v>
      </c>
      <c r="AO68" s="1975">
        <v>310399.99804295419</v>
      </c>
    </row>
    <row r="69" spans="1:41" ht="12.95" customHeight="1" x14ac:dyDescent="0.2">
      <c r="A69" s="468" t="s">
        <v>451</v>
      </c>
      <c r="B69" s="587" t="s">
        <v>431</v>
      </c>
      <c r="C69" s="317" t="s">
        <v>218</v>
      </c>
      <c r="D69" s="317"/>
      <c r="E69" s="314"/>
      <c r="F69" s="314"/>
      <c r="G69" s="314"/>
      <c r="H69" s="1941" t="str">
        <f>A61&amp;A69</f>
        <v>GG08</v>
      </c>
      <c r="I69" s="1850"/>
      <c r="J69" s="1851"/>
      <c r="K69" s="1851"/>
      <c r="L69" s="1689"/>
      <c r="M69" s="1688"/>
      <c r="N69" s="1688"/>
      <c r="O69" s="1852"/>
      <c r="P69" s="1851"/>
      <c r="Q69" s="1851"/>
      <c r="R69" s="1688"/>
      <c r="S69" s="1688"/>
      <c r="T69" s="1854"/>
      <c r="U69" s="1689"/>
      <c r="V69" s="1689"/>
      <c r="W69" s="1689"/>
      <c r="X69" s="1689"/>
      <c r="Y69" s="1483"/>
      <c r="Z69" s="1483"/>
      <c r="AA69" s="1483"/>
      <c r="AB69" s="1483"/>
      <c r="AC69" s="1483"/>
      <c r="AD69" s="1975">
        <v>672385.23921321833</v>
      </c>
      <c r="AE69" s="1975">
        <v>693559.51442792593</v>
      </c>
      <c r="AF69" s="1975">
        <v>700187.16438959737</v>
      </c>
      <c r="AG69" s="1975">
        <v>717696.23198599275</v>
      </c>
      <c r="AH69" s="1975">
        <v>857826.85593090975</v>
      </c>
      <c r="AI69" s="1975">
        <v>845573.58004338783</v>
      </c>
      <c r="AJ69" s="1975">
        <v>933905.84856233804</v>
      </c>
      <c r="AK69" s="1975">
        <v>921162.57062136778</v>
      </c>
      <c r="AL69" s="1975">
        <v>931654.29738006042</v>
      </c>
      <c r="AM69" s="1975">
        <v>1050863.9583865728</v>
      </c>
      <c r="AN69" s="1975">
        <v>1159409.1250437652</v>
      </c>
      <c r="AO69" s="1975">
        <v>1133094.177600028</v>
      </c>
    </row>
    <row r="70" spans="1:41" ht="12.95" customHeight="1" x14ac:dyDescent="0.2">
      <c r="A70" s="468" t="s">
        <v>452</v>
      </c>
      <c r="B70" s="587" t="s">
        <v>431</v>
      </c>
      <c r="C70" s="317" t="s">
        <v>1595</v>
      </c>
      <c r="D70" s="317"/>
      <c r="E70" s="314"/>
      <c r="F70" s="314"/>
      <c r="G70" s="314"/>
      <c r="H70" s="1941" t="str">
        <f>A61&amp;A70</f>
        <v>GG09</v>
      </c>
      <c r="I70" s="1850"/>
      <c r="J70" s="1851"/>
      <c r="K70" s="1851"/>
      <c r="L70" s="1689"/>
      <c r="M70" s="1688"/>
      <c r="N70" s="1688"/>
      <c r="O70" s="1852"/>
      <c r="P70" s="1851"/>
      <c r="Q70" s="1851"/>
      <c r="R70" s="1688"/>
      <c r="S70" s="1688"/>
      <c r="T70" s="1854"/>
      <c r="U70" s="1689"/>
      <c r="V70" s="1689"/>
      <c r="W70" s="1689"/>
      <c r="X70" s="1689"/>
      <c r="Y70" s="1483"/>
      <c r="Z70" s="1483"/>
      <c r="AA70" s="1483"/>
      <c r="AB70" s="1483"/>
      <c r="AC70" s="1483"/>
      <c r="AD70" s="1975">
        <v>331.83728528814254</v>
      </c>
      <c r="AE70" s="1975">
        <v>285.10784956944696</v>
      </c>
      <c r="AF70" s="1975">
        <v>281.8063381694576</v>
      </c>
      <c r="AG70" s="1975">
        <v>268.57530337666356</v>
      </c>
      <c r="AH70" s="1975">
        <v>303.11120248888903</v>
      </c>
      <c r="AI70" s="1975">
        <v>301.1846219488271</v>
      </c>
      <c r="AJ70" s="1975">
        <v>285.6061031718595</v>
      </c>
      <c r="AK70" s="1975">
        <v>352.47784408747737</v>
      </c>
      <c r="AL70" s="1975">
        <v>287.84918642448116</v>
      </c>
      <c r="AM70" s="1975">
        <v>277.33732798416651</v>
      </c>
      <c r="AN70" s="1975">
        <v>277.43648166663371</v>
      </c>
      <c r="AO70" s="1975">
        <v>397.97896649399127</v>
      </c>
    </row>
    <row r="71" spans="1:41" ht="12.95" customHeight="1" x14ac:dyDescent="0.2">
      <c r="A71" s="468" t="s">
        <v>439</v>
      </c>
      <c r="B71" s="587" t="s">
        <v>431</v>
      </c>
      <c r="C71" s="317" t="s">
        <v>219</v>
      </c>
      <c r="D71" s="317"/>
      <c r="E71" s="314"/>
      <c r="F71" s="314"/>
      <c r="G71" s="314"/>
      <c r="H71" s="1941" t="str">
        <f>A61&amp;A71</f>
        <v>GG10</v>
      </c>
      <c r="I71" s="1850"/>
      <c r="J71" s="1851"/>
      <c r="K71" s="1851"/>
      <c r="L71" s="1689"/>
      <c r="M71" s="1688"/>
      <c r="N71" s="1688"/>
      <c r="O71" s="1852"/>
      <c r="P71" s="1851"/>
      <c r="Q71" s="1851"/>
      <c r="R71" s="1688"/>
      <c r="S71" s="1688"/>
      <c r="T71" s="1854"/>
      <c r="U71" s="1689"/>
      <c r="V71" s="1689"/>
      <c r="W71" s="1689"/>
      <c r="X71" s="1689"/>
      <c r="Y71" s="1483"/>
      <c r="Z71" s="1483"/>
      <c r="AA71" s="1483"/>
      <c r="AB71" s="1483"/>
      <c r="AC71" s="1483"/>
      <c r="AD71" s="1975">
        <v>1966418.2968386603</v>
      </c>
      <c r="AE71" s="1975">
        <v>1964405.4797101761</v>
      </c>
      <c r="AF71" s="1975">
        <v>1969161.8150689187</v>
      </c>
      <c r="AG71" s="1975">
        <v>2013887.3817113638</v>
      </c>
      <c r="AH71" s="1975">
        <v>2057771.8884131466</v>
      </c>
      <c r="AI71" s="1975">
        <v>2065134.6847630716</v>
      </c>
      <c r="AJ71" s="1975">
        <v>2065268.0015055058</v>
      </c>
      <c r="AK71" s="1975">
        <v>2097746.6498755515</v>
      </c>
      <c r="AL71" s="1975">
        <v>2124224.3905315949</v>
      </c>
      <c r="AM71" s="1975">
        <v>2617285.7477087043</v>
      </c>
      <c r="AN71" s="1975">
        <v>2277852.4884331757</v>
      </c>
      <c r="AO71" s="1975">
        <v>2303700.3820031956</v>
      </c>
    </row>
    <row r="72" spans="1:41" ht="12.95" customHeight="1" x14ac:dyDescent="0.2">
      <c r="A72" s="468" t="s">
        <v>491</v>
      </c>
      <c r="B72" s="587" t="s">
        <v>431</v>
      </c>
      <c r="C72" s="317" t="s">
        <v>1594</v>
      </c>
      <c r="D72" s="317"/>
      <c r="E72" s="314"/>
      <c r="F72" s="314"/>
      <c r="G72" s="314"/>
      <c r="H72" s="1941" t="str">
        <f>A61&amp;A72</f>
        <v>GG11</v>
      </c>
      <c r="I72" s="1850"/>
      <c r="J72" s="1851"/>
      <c r="K72" s="1851"/>
      <c r="L72" s="1689"/>
      <c r="M72" s="1688"/>
      <c r="N72" s="1688"/>
      <c r="O72" s="1852"/>
      <c r="P72" s="1851"/>
      <c r="Q72" s="1851"/>
      <c r="R72" s="1688"/>
      <c r="S72" s="1688"/>
      <c r="T72" s="1854"/>
      <c r="U72" s="1689"/>
      <c r="V72" s="1689"/>
      <c r="W72" s="1689"/>
      <c r="X72" s="1689"/>
      <c r="Y72" s="1483"/>
      <c r="Z72" s="1483"/>
      <c r="AA72" s="1483"/>
      <c r="AB72" s="1483"/>
      <c r="AC72" s="1483"/>
      <c r="AD72" s="1975">
        <v>-81919.463154178578</v>
      </c>
      <c r="AE72" s="1975">
        <v>-67916.953358866274</v>
      </c>
      <c r="AF72" s="1975">
        <v>-36631.236687300727</v>
      </c>
      <c r="AG72" s="1975">
        <v>-30232.08630342735</v>
      </c>
      <c r="AH72" s="1975">
        <v>-33413.152174708433</v>
      </c>
      <c r="AI72" s="1975">
        <v>-59791.995915570296</v>
      </c>
      <c r="AJ72" s="1975">
        <v>-57893.606035115663</v>
      </c>
      <c r="AK72" s="1975">
        <v>-18550.48504152149</v>
      </c>
      <c r="AL72" s="1975">
        <v>-42950.883675902151</v>
      </c>
      <c r="AM72" s="1975">
        <v>-456160.3141718097</v>
      </c>
      <c r="AN72" s="1975">
        <v>30905.314206120558</v>
      </c>
      <c r="AO72" s="1975">
        <v>435917.02910393104</v>
      </c>
    </row>
    <row r="73" spans="1:41" ht="12.95" customHeight="1" x14ac:dyDescent="0.2">
      <c r="A73" s="468" t="s">
        <v>490</v>
      </c>
      <c r="B73" s="587"/>
      <c r="C73" s="370" t="s">
        <v>1593</v>
      </c>
      <c r="D73" s="370"/>
      <c r="E73" s="371"/>
      <c r="F73" s="371"/>
      <c r="G73" s="371"/>
      <c r="H73" s="1948" t="str">
        <f>A61&amp;A73</f>
        <v>GG12</v>
      </c>
      <c r="I73" s="1886"/>
      <c r="J73" s="1887"/>
      <c r="K73" s="1887"/>
      <c r="L73" s="1691"/>
      <c r="M73" s="1693"/>
      <c r="N73" s="1693"/>
      <c r="O73" s="1888"/>
      <c r="P73" s="1887"/>
      <c r="Q73" s="1887"/>
      <c r="R73" s="1693"/>
      <c r="S73" s="1693"/>
      <c r="T73" s="1889"/>
      <c r="U73" s="1691"/>
      <c r="V73" s="1691"/>
      <c r="W73" s="1691"/>
      <c r="X73" s="1691"/>
      <c r="Y73" s="378"/>
      <c r="Z73" s="378"/>
      <c r="AA73" s="378"/>
      <c r="AB73" s="378"/>
      <c r="AC73" s="378"/>
      <c r="AD73" s="1691">
        <f t="shared" ref="AD73:AI73" si="17">AD62+AD65+AD69+AD71+AD72</f>
        <v>3003348.685455522</v>
      </c>
      <c r="AE73" s="1691">
        <f t="shared" si="17"/>
        <v>3036415.9778825017</v>
      </c>
      <c r="AF73" s="1691">
        <f t="shared" si="17"/>
        <v>3075202.6516383179</v>
      </c>
      <c r="AG73" s="1691">
        <f t="shared" si="17"/>
        <v>3144460.4089423665</v>
      </c>
      <c r="AH73" s="1691">
        <f t="shared" si="17"/>
        <v>3332799.6765399193</v>
      </c>
      <c r="AI73" s="1691">
        <f t="shared" si="17"/>
        <v>3313245.531465211</v>
      </c>
      <c r="AJ73" s="1691">
        <f t="shared" ref="AJ73:AO73" si="18">AJ62+AJ65+AJ69+AJ71+AJ72</f>
        <v>3411692.1743427985</v>
      </c>
      <c r="AK73" s="1691">
        <f t="shared" si="18"/>
        <v>3454125.2182760471</v>
      </c>
      <c r="AL73" s="1691">
        <f t="shared" si="18"/>
        <v>3477501.4613208864</v>
      </c>
      <c r="AM73" s="1691">
        <f t="shared" si="18"/>
        <v>3688819.8816169389</v>
      </c>
      <c r="AN73" s="1691">
        <f t="shared" si="18"/>
        <v>4029282.7845341624</v>
      </c>
      <c r="AO73" s="1691">
        <f t="shared" si="18"/>
        <v>4388348.4818436485</v>
      </c>
    </row>
    <row r="74" spans="1:41" ht="12.95" customHeight="1" x14ac:dyDescent="0.2">
      <c r="A74" s="468" t="s">
        <v>453</v>
      </c>
      <c r="B74" s="587"/>
      <c r="C74" s="332" t="s">
        <v>1601</v>
      </c>
      <c r="D74" s="332"/>
      <c r="E74" s="333"/>
      <c r="F74" s="333"/>
      <c r="G74" s="333"/>
      <c r="H74" s="1949" t="str">
        <f>A61&amp;A74</f>
        <v>GG13</v>
      </c>
      <c r="I74" s="1890"/>
      <c r="J74" s="1891"/>
      <c r="K74" s="1891"/>
      <c r="L74" s="1892"/>
      <c r="M74" s="1893"/>
      <c r="N74" s="1893"/>
      <c r="O74" s="1894"/>
      <c r="P74" s="1891"/>
      <c r="Q74" s="1895"/>
      <c r="R74" s="1893"/>
      <c r="S74" s="1893"/>
      <c r="T74" s="1896"/>
      <c r="U74" s="1892"/>
      <c r="V74" s="1892"/>
      <c r="W74" s="1892"/>
      <c r="X74" s="1892"/>
      <c r="Y74" s="1490"/>
      <c r="Z74" s="1490"/>
      <c r="AA74" s="1490"/>
      <c r="AB74" s="1490"/>
      <c r="AC74" s="1490"/>
      <c r="AD74" s="1982">
        <v>1371841.706394962</v>
      </c>
      <c r="AE74" s="1982">
        <v>1391106.4229806028</v>
      </c>
      <c r="AF74" s="1982">
        <v>1401750.3751616897</v>
      </c>
      <c r="AG74" s="1982">
        <v>1449034.1240432402</v>
      </c>
      <c r="AH74" s="1982">
        <v>1474955.4428627761</v>
      </c>
      <c r="AI74" s="1982">
        <v>1479356.7746356195</v>
      </c>
      <c r="AJ74" s="1982">
        <v>1486511.8821352597</v>
      </c>
      <c r="AK74" s="1982">
        <v>1498273.4408655744</v>
      </c>
      <c r="AL74" s="1982">
        <v>1530250.9962819931</v>
      </c>
      <c r="AM74" s="1982">
        <v>1567034.0212837937</v>
      </c>
      <c r="AN74" s="1982">
        <v>1604932.7981684459</v>
      </c>
      <c r="AO74" s="1982">
        <v>1636149.7065313822</v>
      </c>
    </row>
    <row r="75" spans="1:41" ht="12.95" customHeight="1" x14ac:dyDescent="0.2">
      <c r="A75" s="468" t="s">
        <v>454</v>
      </c>
      <c r="B75" s="587"/>
      <c r="C75" s="321" t="s">
        <v>1600</v>
      </c>
      <c r="D75" s="321"/>
      <c r="E75" s="322"/>
      <c r="F75" s="322"/>
      <c r="G75" s="322"/>
      <c r="H75" s="1942" t="str">
        <f>A61&amp;A75</f>
        <v>GG14</v>
      </c>
      <c r="I75" s="1897"/>
      <c r="J75" s="1898"/>
      <c r="K75" s="1898"/>
      <c r="L75" s="1899"/>
      <c r="M75" s="1900"/>
      <c r="N75" s="1900"/>
      <c r="O75" s="1901"/>
      <c r="P75" s="1902"/>
      <c r="Q75" s="1903"/>
      <c r="R75" s="1900"/>
      <c r="S75" s="1900"/>
      <c r="T75" s="1904"/>
      <c r="U75" s="1905"/>
      <c r="V75" s="1905"/>
      <c r="W75" s="1905"/>
      <c r="X75" s="1905"/>
      <c r="Y75" s="1491"/>
      <c r="Z75" s="1491"/>
      <c r="AA75" s="1491"/>
      <c r="AB75" s="1491"/>
      <c r="AC75" s="1491"/>
      <c r="AD75" s="1983">
        <v>846847.85516950767</v>
      </c>
      <c r="AE75" s="1983">
        <v>876348.6374665047</v>
      </c>
      <c r="AF75" s="1983">
        <v>906402.71414354723</v>
      </c>
      <c r="AG75" s="1983">
        <v>930167.06563012372</v>
      </c>
      <c r="AH75" s="1983">
        <v>963206.34842621675</v>
      </c>
      <c r="AI75" s="1983">
        <v>966898.07997212408</v>
      </c>
      <c r="AJ75" s="1983">
        <v>984303.38168457919</v>
      </c>
      <c r="AK75" s="1983">
        <v>989635.48615086556</v>
      </c>
      <c r="AL75" s="1983">
        <v>1015669.3889195608</v>
      </c>
      <c r="AM75" s="1983">
        <v>1010046.7268233</v>
      </c>
      <c r="AN75" s="1983">
        <v>1044963.8596031154</v>
      </c>
      <c r="AO75" s="1983">
        <v>1068676.6853570263</v>
      </c>
    </row>
    <row r="76" spans="1:41" ht="12.95" customHeight="1" x14ac:dyDescent="0.2">
      <c r="A76" s="468" t="s">
        <v>455</v>
      </c>
      <c r="B76" s="587"/>
      <c r="C76" s="317" t="s">
        <v>1734</v>
      </c>
      <c r="D76" s="317"/>
      <c r="E76" s="314"/>
      <c r="F76" s="314"/>
      <c r="G76" s="314"/>
      <c r="H76" s="1941" t="str">
        <f>A61&amp;A76</f>
        <v>GG15</v>
      </c>
      <c r="I76" s="1850"/>
      <c r="J76" s="1851"/>
      <c r="K76" s="1851"/>
      <c r="L76" s="1689"/>
      <c r="M76" s="1688"/>
      <c r="N76" s="1688"/>
      <c r="O76" s="1852"/>
      <c r="P76" s="1851"/>
      <c r="Q76" s="1851"/>
      <c r="R76" s="1688"/>
      <c r="S76" s="1688"/>
      <c r="T76" s="1854"/>
      <c r="U76" s="1689"/>
      <c r="V76" s="1689"/>
      <c r="W76" s="1689"/>
      <c r="X76" s="1689"/>
      <c r="Y76" s="1483"/>
      <c r="Z76" s="1483"/>
      <c r="AA76" s="1483"/>
      <c r="AB76" s="1483"/>
      <c r="AC76" s="1483"/>
      <c r="AD76" s="1975">
        <v>604109.32304271345</v>
      </c>
      <c r="AE76" s="1975">
        <v>587530.30492718332</v>
      </c>
      <c r="AF76" s="1975">
        <v>604003.55476436915</v>
      </c>
      <c r="AG76" s="1975">
        <v>589648.87974664941</v>
      </c>
      <c r="AH76" s="1975">
        <v>644174.37041537138</v>
      </c>
      <c r="AI76" s="1975">
        <v>642700.82611024182</v>
      </c>
      <c r="AJ76" s="1975">
        <v>632506.61539079517</v>
      </c>
      <c r="AK76" s="1975">
        <v>650838.48338162794</v>
      </c>
      <c r="AL76" s="1975">
        <v>659892.25630587572</v>
      </c>
      <c r="AM76" s="1975">
        <v>657719.3477367406</v>
      </c>
      <c r="AN76" s="1975">
        <v>691897.29848820693</v>
      </c>
      <c r="AO76" s="1975">
        <v>1011434.0772057106</v>
      </c>
    </row>
    <row r="77" spans="1:41" ht="12.95" customHeight="1" x14ac:dyDescent="0.2">
      <c r="A77" s="468" t="s">
        <v>456</v>
      </c>
      <c r="B77" s="587" t="s">
        <v>431</v>
      </c>
      <c r="C77" s="317" t="s">
        <v>1739</v>
      </c>
      <c r="D77" s="317"/>
      <c r="E77" s="314"/>
      <c r="F77" s="314"/>
      <c r="G77" s="314"/>
      <c r="H77" s="1941" t="str">
        <f>A61&amp;A77</f>
        <v>GG16</v>
      </c>
      <c r="I77" s="1850"/>
      <c r="J77" s="1851"/>
      <c r="K77" s="1851"/>
      <c r="L77" s="1689"/>
      <c r="M77" s="1688"/>
      <c r="N77" s="1688"/>
      <c r="O77" s="1852"/>
      <c r="P77" s="1851"/>
      <c r="Q77" s="1851"/>
      <c r="R77" s="1688"/>
      <c r="S77" s="1688"/>
      <c r="T77" s="1854"/>
      <c r="U77" s="1689"/>
      <c r="V77" s="1689"/>
      <c r="W77" s="1689"/>
      <c r="X77" s="1689"/>
      <c r="Y77" s="1483"/>
      <c r="Z77" s="1483"/>
      <c r="AA77" s="1483"/>
      <c r="AB77" s="1483"/>
      <c r="AC77" s="1483"/>
      <c r="AD77" s="1975">
        <v>59348.109392305239</v>
      </c>
      <c r="AE77" s="1975">
        <v>53790.56814841395</v>
      </c>
      <c r="AF77" s="1975">
        <v>58653.125563414571</v>
      </c>
      <c r="AG77" s="1975">
        <v>55286.954535293742</v>
      </c>
      <c r="AH77" s="1975">
        <v>54224.345886239913</v>
      </c>
      <c r="AI77" s="1975">
        <v>56464.09196209073</v>
      </c>
      <c r="AJ77" s="1975">
        <v>52889.635786653766</v>
      </c>
      <c r="AK77" s="1975">
        <v>50984.350504459711</v>
      </c>
      <c r="AL77" s="1975">
        <v>51877.994683904486</v>
      </c>
      <c r="AM77" s="1975">
        <v>58115.791023508333</v>
      </c>
      <c r="AN77" s="1975">
        <v>63541.350752834667</v>
      </c>
      <c r="AO77" s="1975">
        <v>30963.562239198989</v>
      </c>
    </row>
    <row r="78" spans="1:41" ht="12.95" customHeight="1" x14ac:dyDescent="0.2">
      <c r="A78" s="468" t="s">
        <v>457</v>
      </c>
      <c r="B78" s="587" t="s">
        <v>431</v>
      </c>
      <c r="C78" s="317" t="s">
        <v>220</v>
      </c>
      <c r="D78" s="317"/>
      <c r="E78" s="314"/>
      <c r="F78" s="314"/>
      <c r="G78" s="314"/>
      <c r="H78" s="1941" t="str">
        <f>A61&amp;A78</f>
        <v>GG17</v>
      </c>
      <c r="I78" s="1850"/>
      <c r="J78" s="1851"/>
      <c r="K78" s="1851"/>
      <c r="L78" s="1689"/>
      <c r="M78" s="1688"/>
      <c r="N78" s="1688"/>
      <c r="O78" s="1852"/>
      <c r="P78" s="1851"/>
      <c r="Q78" s="1851"/>
      <c r="R78" s="1688"/>
      <c r="S78" s="1688"/>
      <c r="T78" s="1854"/>
      <c r="U78" s="1689"/>
      <c r="V78" s="1689"/>
      <c r="W78" s="1689"/>
      <c r="X78" s="1689"/>
      <c r="Y78" s="318"/>
      <c r="Z78" s="318"/>
      <c r="AA78" s="318"/>
      <c r="AB78" s="318"/>
      <c r="AC78" s="318"/>
      <c r="AD78" s="1689">
        <f t="shared" ref="AD78:AL78" si="19">AD79+AD80+AD81+AD82</f>
        <v>12537.399862311906</v>
      </c>
      <c r="AE78" s="1689">
        <f t="shared" si="19"/>
        <v>12525.368887951272</v>
      </c>
      <c r="AF78" s="1689">
        <f t="shared" si="19"/>
        <v>12104.376111996202</v>
      </c>
      <c r="AG78" s="1689">
        <f t="shared" si="19"/>
        <v>12021.582806071581</v>
      </c>
      <c r="AH78" s="1689">
        <f t="shared" si="19"/>
        <v>11774.844828582556</v>
      </c>
      <c r="AI78" s="1689">
        <f t="shared" si="19"/>
        <v>11706.578251461529</v>
      </c>
      <c r="AJ78" s="1689">
        <f t="shared" si="19"/>
        <v>11683.805373191297</v>
      </c>
      <c r="AK78" s="1689">
        <f t="shared" si="19"/>
        <v>11685.254213676628</v>
      </c>
      <c r="AL78" s="1689">
        <f t="shared" si="19"/>
        <v>11638.260662775199</v>
      </c>
      <c r="AM78" s="1689">
        <f>AM79+AM80+AM81+AM82</f>
        <v>11175.50805058179</v>
      </c>
      <c r="AN78" s="1689">
        <f>AN79+AN80+AN81+AN82</f>
        <v>11241.083305237777</v>
      </c>
      <c r="AO78" s="1689">
        <f>AO79+AO80+AO81+AO82</f>
        <v>10893.234657533958</v>
      </c>
    </row>
    <row r="79" spans="1:41" ht="12.95" customHeight="1" x14ac:dyDescent="0.2">
      <c r="A79" s="468" t="s">
        <v>458</v>
      </c>
      <c r="B79" s="587" t="s">
        <v>431</v>
      </c>
      <c r="C79" s="317" t="s">
        <v>1607</v>
      </c>
      <c r="D79" s="317"/>
      <c r="E79" s="314"/>
      <c r="F79" s="314"/>
      <c r="G79" s="314"/>
      <c r="H79" s="1941" t="str">
        <f>A61&amp;A79</f>
        <v>GG18</v>
      </c>
      <c r="I79" s="1850"/>
      <c r="J79" s="1851"/>
      <c r="K79" s="1851"/>
      <c r="L79" s="1689"/>
      <c r="M79" s="1688"/>
      <c r="N79" s="1688"/>
      <c r="O79" s="1852"/>
      <c r="P79" s="1851"/>
      <c r="Q79" s="1851"/>
      <c r="R79" s="1688"/>
      <c r="S79" s="1688"/>
      <c r="T79" s="1854"/>
      <c r="U79" s="1689"/>
      <c r="V79" s="1689"/>
      <c r="W79" s="1689"/>
      <c r="X79" s="1689"/>
      <c r="Y79" s="1483"/>
      <c r="Z79" s="1483"/>
      <c r="AA79" s="1483"/>
      <c r="AB79" s="1483"/>
      <c r="AC79" s="1483"/>
      <c r="AD79" s="1975">
        <v>1037.9276156838887</v>
      </c>
      <c r="AE79" s="1975">
        <v>930.94034441586177</v>
      </c>
      <c r="AF79" s="1975">
        <v>829.77409537303402</v>
      </c>
      <c r="AG79" s="1975">
        <v>798.79130768641153</v>
      </c>
      <c r="AH79" s="1975">
        <v>775.48582012884481</v>
      </c>
      <c r="AI79" s="1975">
        <v>855.4366792533765</v>
      </c>
      <c r="AJ79" s="1975">
        <v>1136.0407998077706</v>
      </c>
      <c r="AK79" s="1975">
        <v>1374.0845385073196</v>
      </c>
      <c r="AL79" s="1975">
        <v>1530.5136100011382</v>
      </c>
      <c r="AM79" s="1975">
        <v>1243.9244004879981</v>
      </c>
      <c r="AN79" s="1975">
        <v>1579.0856639485369</v>
      </c>
      <c r="AO79" s="1975">
        <v>1515.0400115700627</v>
      </c>
    </row>
    <row r="80" spans="1:41" ht="12.95" customHeight="1" x14ac:dyDescent="0.2">
      <c r="A80" s="468" t="s">
        <v>459</v>
      </c>
      <c r="B80" s="587"/>
      <c r="C80" s="317" t="s">
        <v>1592</v>
      </c>
      <c r="D80" s="317"/>
      <c r="E80" s="314"/>
      <c r="F80" s="314"/>
      <c r="G80" s="314"/>
      <c r="H80" s="1941" t="str">
        <f>A61&amp;A80</f>
        <v>GG19</v>
      </c>
      <c r="I80" s="1850"/>
      <c r="J80" s="1851"/>
      <c r="K80" s="1851"/>
      <c r="L80" s="1689"/>
      <c r="M80" s="1688"/>
      <c r="N80" s="1688"/>
      <c r="O80" s="1852"/>
      <c r="P80" s="1851"/>
      <c r="Q80" s="1851"/>
      <c r="R80" s="1688"/>
      <c r="S80" s="1688"/>
      <c r="T80" s="1854"/>
      <c r="U80" s="1689"/>
      <c r="V80" s="1689"/>
      <c r="W80" s="1689"/>
      <c r="X80" s="1689"/>
      <c r="Y80" s="1483"/>
      <c r="Z80" s="1483"/>
      <c r="AA80" s="1483"/>
      <c r="AB80" s="1483"/>
      <c r="AC80" s="1483"/>
      <c r="AD80" s="1975">
        <v>11154.993763657611</v>
      </c>
      <c r="AE80" s="1975">
        <v>11136.994503903137</v>
      </c>
      <c r="AF80" s="1975">
        <v>10836.996331114133</v>
      </c>
      <c r="AG80" s="1975">
        <v>10826.780974357764</v>
      </c>
      <c r="AH80" s="1975">
        <v>10598.204209258305</v>
      </c>
      <c r="AI80" s="1975">
        <v>10409.274630766937</v>
      </c>
      <c r="AJ80" s="1975">
        <v>10093.057433009122</v>
      </c>
      <c r="AK80" s="1975">
        <v>9829.2844274966847</v>
      </c>
      <c r="AL80" s="1975">
        <v>9558.7310241044233</v>
      </c>
      <c r="AM80" s="1975">
        <v>9379.4846701193601</v>
      </c>
      <c r="AN80" s="1975">
        <v>9109.5827924924088</v>
      </c>
      <c r="AO80" s="1975">
        <v>8814.7347632168094</v>
      </c>
    </row>
    <row r="81" spans="1:41" ht="12.95" customHeight="1" x14ac:dyDescent="0.2">
      <c r="A81" s="468" t="s">
        <v>460</v>
      </c>
      <c r="B81" s="587" t="s">
        <v>431</v>
      </c>
      <c r="C81" s="317" t="s">
        <v>1112</v>
      </c>
      <c r="D81" s="317"/>
      <c r="E81" s="314"/>
      <c r="F81" s="314"/>
      <c r="G81" s="314"/>
      <c r="H81" s="1941" t="str">
        <f>A61&amp;A81</f>
        <v>GG20</v>
      </c>
      <c r="I81" s="1850"/>
      <c r="J81" s="1851"/>
      <c r="K81" s="1851"/>
      <c r="L81" s="1689"/>
      <c r="M81" s="1688"/>
      <c r="N81" s="1688"/>
      <c r="O81" s="1852"/>
      <c r="P81" s="1851"/>
      <c r="Q81" s="1851"/>
      <c r="R81" s="1688"/>
      <c r="S81" s="1688"/>
      <c r="T81" s="1854"/>
      <c r="U81" s="1689"/>
      <c r="V81" s="1689"/>
      <c r="W81" s="1689"/>
      <c r="X81" s="1689"/>
      <c r="Y81" s="1483"/>
      <c r="Z81" s="1483"/>
      <c r="AA81" s="1483"/>
      <c r="AB81" s="1483"/>
      <c r="AC81" s="1483"/>
      <c r="AD81" s="1975">
        <v>27.740081040106265</v>
      </c>
      <c r="AE81" s="1975">
        <v>27.306286732610406</v>
      </c>
      <c r="AF81" s="1975">
        <v>27.849727099853837</v>
      </c>
      <c r="AG81" s="1975">
        <v>30.529176638466822</v>
      </c>
      <c r="AH81" s="1975">
        <v>34.670866021451289</v>
      </c>
      <c r="AI81" s="1975">
        <v>26.1813929133606</v>
      </c>
      <c r="AJ81" s="1975">
        <v>26.194495026941816</v>
      </c>
      <c r="AK81" s="1975">
        <v>27.220340980481353</v>
      </c>
      <c r="AL81" s="1975">
        <v>28.320566975471358</v>
      </c>
      <c r="AM81" s="1975">
        <v>24.000352638585007</v>
      </c>
      <c r="AN81" s="1975">
        <v>25.35488777499274</v>
      </c>
      <c r="AO81" s="1975">
        <v>19.100914035960049</v>
      </c>
    </row>
    <row r="82" spans="1:41" ht="12.95" customHeight="1" x14ac:dyDescent="0.2">
      <c r="A82" s="468" t="s">
        <v>461</v>
      </c>
      <c r="B82" s="587"/>
      <c r="C82" s="317" t="s">
        <v>1113</v>
      </c>
      <c r="D82" s="317"/>
      <c r="E82" s="314"/>
      <c r="F82" s="314"/>
      <c r="G82" s="314"/>
      <c r="H82" s="1941" t="str">
        <f>A61&amp;A82</f>
        <v>GG21</v>
      </c>
      <c r="I82" s="1850"/>
      <c r="J82" s="1851"/>
      <c r="K82" s="1851"/>
      <c r="L82" s="1689"/>
      <c r="M82" s="1688"/>
      <c r="N82" s="1688"/>
      <c r="O82" s="1852"/>
      <c r="P82" s="1851"/>
      <c r="Q82" s="1851"/>
      <c r="R82" s="1688"/>
      <c r="S82" s="1688"/>
      <c r="T82" s="1854"/>
      <c r="U82" s="1689"/>
      <c r="V82" s="1689"/>
      <c r="W82" s="1689"/>
      <c r="X82" s="1689"/>
      <c r="Y82" s="1483"/>
      <c r="Z82" s="1483"/>
      <c r="AA82" s="1483"/>
      <c r="AB82" s="1483"/>
      <c r="AC82" s="1483"/>
      <c r="AD82" s="1975">
        <v>316.73840193029912</v>
      </c>
      <c r="AE82" s="1975">
        <v>430.12775289966385</v>
      </c>
      <c r="AF82" s="1975">
        <v>409.75595840918174</v>
      </c>
      <c r="AG82" s="1975">
        <v>365.48134738893901</v>
      </c>
      <c r="AH82" s="1975">
        <v>366.48393317395426</v>
      </c>
      <c r="AI82" s="1975">
        <v>415.68554852785576</v>
      </c>
      <c r="AJ82" s="1975">
        <v>428.51264534746252</v>
      </c>
      <c r="AK82" s="1975">
        <v>454.66490669214329</v>
      </c>
      <c r="AL82" s="1975">
        <v>520.69546169416662</v>
      </c>
      <c r="AM82" s="1975">
        <v>528.09862733584714</v>
      </c>
      <c r="AN82" s="1975">
        <v>527.05996102183826</v>
      </c>
      <c r="AO82" s="1975">
        <v>544.35896871112459</v>
      </c>
    </row>
    <row r="83" spans="1:41" ht="12.95" customHeight="1" x14ac:dyDescent="0.2">
      <c r="A83" s="468" t="s">
        <v>462</v>
      </c>
      <c r="B83" s="587" t="s">
        <v>431</v>
      </c>
      <c r="C83" s="317" t="s">
        <v>1740</v>
      </c>
      <c r="D83" s="317"/>
      <c r="E83" s="314"/>
      <c r="F83" s="314"/>
      <c r="G83" s="314"/>
      <c r="H83" s="1941" t="str">
        <f>A61&amp;A83</f>
        <v>GG22</v>
      </c>
      <c r="I83" s="1850"/>
      <c r="J83" s="1851"/>
      <c r="K83" s="1851"/>
      <c r="L83" s="1689"/>
      <c r="M83" s="1688"/>
      <c r="N83" s="1688"/>
      <c r="O83" s="1852"/>
      <c r="P83" s="1851"/>
      <c r="Q83" s="1851"/>
      <c r="R83" s="1688"/>
      <c r="S83" s="1688"/>
      <c r="T83" s="1854"/>
      <c r="U83" s="1689"/>
      <c r="V83" s="1689"/>
      <c r="W83" s="1689"/>
      <c r="X83" s="1689"/>
      <c r="Y83" s="1483"/>
      <c r="Z83" s="1483"/>
      <c r="AA83" s="1483"/>
      <c r="AB83" s="1483"/>
      <c r="AC83" s="1483"/>
      <c r="AD83" s="1975">
        <v>429201.04799999995</v>
      </c>
      <c r="AE83" s="1975">
        <v>443905.28599999996</v>
      </c>
      <c r="AF83" s="1975">
        <v>449000.27649999998</v>
      </c>
      <c r="AG83" s="1975">
        <v>466547.58749999997</v>
      </c>
      <c r="AH83" s="1975">
        <v>456147.70799999998</v>
      </c>
      <c r="AI83" s="1975">
        <v>450044.42850000004</v>
      </c>
      <c r="AJ83" s="1975">
        <v>458455.40300000005</v>
      </c>
      <c r="AK83" s="1975">
        <v>473010.82699999999</v>
      </c>
      <c r="AL83" s="1975">
        <v>467605.55200000003</v>
      </c>
      <c r="AM83" s="1975">
        <v>445816.44150000002</v>
      </c>
      <c r="AN83" s="1975">
        <v>434886.68649999995</v>
      </c>
      <c r="AO83" s="1975">
        <v>445478.30300000001</v>
      </c>
    </row>
    <row r="84" spans="1:41" ht="12.95" customHeight="1" x14ac:dyDescent="0.2">
      <c r="A84" s="468" t="s">
        <v>464</v>
      </c>
      <c r="B84" s="587" t="s">
        <v>431</v>
      </c>
      <c r="C84" s="317" t="s">
        <v>1114</v>
      </c>
      <c r="D84" s="317"/>
      <c r="E84" s="314"/>
      <c r="F84" s="314"/>
      <c r="G84" s="314"/>
      <c r="H84" s="1941" t="str">
        <f>A61&amp;A84</f>
        <v>GG23</v>
      </c>
      <c r="I84" s="1850"/>
      <c r="J84" s="1851"/>
      <c r="K84" s="1851"/>
      <c r="L84" s="1689"/>
      <c r="M84" s="1688"/>
      <c r="N84" s="1688"/>
      <c r="O84" s="1852"/>
      <c r="P84" s="1851"/>
      <c r="Q84" s="1851"/>
      <c r="R84" s="1688"/>
      <c r="S84" s="1688"/>
      <c r="T84" s="1854"/>
      <c r="U84" s="1689"/>
      <c r="V84" s="1689"/>
      <c r="W84" s="1689"/>
      <c r="X84" s="1689"/>
      <c r="Y84" s="318"/>
      <c r="Z84" s="318"/>
      <c r="AA84" s="318"/>
      <c r="AB84" s="318"/>
      <c r="AC84" s="318"/>
      <c r="AD84" s="1689">
        <f t="shared" ref="AD84:AL84" si="20">AD85+AD86+AD87</f>
        <v>399389.13188645133</v>
      </c>
      <c r="AE84" s="1689">
        <f t="shared" si="20"/>
        <v>416132.05209851067</v>
      </c>
      <c r="AF84" s="1689">
        <f t="shared" si="20"/>
        <v>416333.43838592095</v>
      </c>
      <c r="AG84" s="1689">
        <f t="shared" si="20"/>
        <v>422720.69451181509</v>
      </c>
      <c r="AH84" s="1689">
        <f t="shared" si="20"/>
        <v>424805.059327728</v>
      </c>
      <c r="AI84" s="1689">
        <f t="shared" si="20"/>
        <v>427605.1478056825</v>
      </c>
      <c r="AJ84" s="1689">
        <f t="shared" si="20"/>
        <v>431220.28884944605</v>
      </c>
      <c r="AK84" s="1689">
        <f t="shared" si="20"/>
        <v>434254.57743902598</v>
      </c>
      <c r="AL84" s="1689">
        <f t="shared" si="20"/>
        <v>436371.23354904429</v>
      </c>
      <c r="AM84" s="1689">
        <f>AM85+AM86+AM87</f>
        <v>441992.50527801865</v>
      </c>
      <c r="AN84" s="1689">
        <f>AN85+AN86+AN87</f>
        <v>445068.79571618745</v>
      </c>
      <c r="AO84" s="1689">
        <f>AO85+AO86+AO87</f>
        <v>444712.17230249569</v>
      </c>
    </row>
    <row r="85" spans="1:41" ht="12.95" customHeight="1" x14ac:dyDescent="0.2">
      <c r="A85" s="468" t="s">
        <v>1256</v>
      </c>
      <c r="B85" s="587" t="s">
        <v>431</v>
      </c>
      <c r="C85" s="317" t="s">
        <v>1116</v>
      </c>
      <c r="D85" s="317"/>
      <c r="E85" s="314"/>
      <c r="F85" s="314"/>
      <c r="G85" s="314"/>
      <c r="H85" s="1941" t="str">
        <f>A61&amp;A85</f>
        <v>GG24</v>
      </c>
      <c r="I85" s="1850"/>
      <c r="J85" s="1851"/>
      <c r="K85" s="1851"/>
      <c r="L85" s="1689"/>
      <c r="M85" s="1688"/>
      <c r="N85" s="1688"/>
      <c r="O85" s="1852"/>
      <c r="P85" s="1851"/>
      <c r="Q85" s="1851"/>
      <c r="R85" s="1688"/>
      <c r="S85" s="1688"/>
      <c r="T85" s="1854"/>
      <c r="U85" s="1689"/>
      <c r="V85" s="1689"/>
      <c r="W85" s="1689"/>
      <c r="X85" s="1689"/>
      <c r="Y85" s="1483"/>
      <c r="Z85" s="1483"/>
      <c r="AA85" s="1483"/>
      <c r="AB85" s="1483"/>
      <c r="AC85" s="1483"/>
      <c r="AD85" s="1975">
        <v>85136.17598343904</v>
      </c>
      <c r="AE85" s="1975">
        <v>86267.375607807451</v>
      </c>
      <c r="AF85" s="1975">
        <v>86498.593147910549</v>
      </c>
      <c r="AG85" s="1975">
        <v>92664.953980748251</v>
      </c>
      <c r="AH85" s="1975">
        <v>92331.762276001245</v>
      </c>
      <c r="AI85" s="1975">
        <v>93755.835946828476</v>
      </c>
      <c r="AJ85" s="1975">
        <v>96129.312886453205</v>
      </c>
      <c r="AK85" s="1975">
        <v>96709.383660034713</v>
      </c>
      <c r="AL85" s="1975">
        <v>99636.74044515779</v>
      </c>
      <c r="AM85" s="1975">
        <v>101003.01682594635</v>
      </c>
      <c r="AN85" s="1975">
        <v>104779.53517222825</v>
      </c>
      <c r="AO85" s="1975">
        <v>103625.57176888593</v>
      </c>
    </row>
    <row r="86" spans="1:41" ht="12.95" customHeight="1" x14ac:dyDescent="0.2">
      <c r="A86" s="468" t="s">
        <v>1257</v>
      </c>
      <c r="B86" s="587" t="s">
        <v>431</v>
      </c>
      <c r="C86" s="317" t="s">
        <v>1115</v>
      </c>
      <c r="D86" s="317"/>
      <c r="E86" s="314"/>
      <c r="F86" s="314"/>
      <c r="G86" s="314"/>
      <c r="H86" s="1941" t="str">
        <f>A61&amp;A86</f>
        <v>GG25</v>
      </c>
      <c r="I86" s="1850"/>
      <c r="J86" s="1851"/>
      <c r="K86" s="1851"/>
      <c r="L86" s="1689"/>
      <c r="M86" s="1688"/>
      <c r="N86" s="1688"/>
      <c r="O86" s="1852"/>
      <c r="P86" s="1851"/>
      <c r="Q86" s="1851"/>
      <c r="R86" s="1688"/>
      <c r="S86" s="1688"/>
      <c r="T86" s="1854"/>
      <c r="U86" s="1689"/>
      <c r="V86" s="1689"/>
      <c r="W86" s="1689"/>
      <c r="X86" s="1689"/>
      <c r="Y86" s="1483"/>
      <c r="Z86" s="1483"/>
      <c r="AA86" s="1483"/>
      <c r="AB86" s="1483"/>
      <c r="AC86" s="1483"/>
      <c r="AD86" s="1975">
        <v>63679.53935031424</v>
      </c>
      <c r="AE86" s="1975">
        <v>62329.030468624907</v>
      </c>
      <c r="AF86" s="1975">
        <v>60151.062318621982</v>
      </c>
      <c r="AG86" s="1975">
        <v>54022.346835406592</v>
      </c>
      <c r="AH86" s="1975">
        <v>54568.725594229065</v>
      </c>
      <c r="AI86" s="1975">
        <v>54063.960184613228</v>
      </c>
      <c r="AJ86" s="1975">
        <v>52333.5612569074</v>
      </c>
      <c r="AK86" s="1975">
        <v>51553.516661814479</v>
      </c>
      <c r="AL86" s="1975">
        <v>51022.522882613732</v>
      </c>
      <c r="AM86" s="1975">
        <v>51295.639223183338</v>
      </c>
      <c r="AN86" s="1975">
        <v>51237.30680669922</v>
      </c>
      <c r="AO86" s="1975">
        <v>49402.578062649722</v>
      </c>
    </row>
    <row r="87" spans="1:41" ht="12.95" customHeight="1" x14ac:dyDescent="0.2">
      <c r="A87" s="468" t="s">
        <v>1258</v>
      </c>
      <c r="B87" s="587" t="s">
        <v>431</v>
      </c>
      <c r="C87" s="317" t="s">
        <v>260</v>
      </c>
      <c r="D87" s="317"/>
      <c r="E87" s="314"/>
      <c r="F87" s="314"/>
      <c r="G87" s="314"/>
      <c r="H87" s="1941" t="str">
        <f>A61&amp;A87</f>
        <v>GG26</v>
      </c>
      <c r="I87" s="1850"/>
      <c r="J87" s="1851"/>
      <c r="K87" s="1851"/>
      <c r="L87" s="1689"/>
      <c r="M87" s="1688"/>
      <c r="N87" s="1688"/>
      <c r="O87" s="1852"/>
      <c r="P87" s="1851"/>
      <c r="Q87" s="1851"/>
      <c r="R87" s="1688"/>
      <c r="S87" s="1688"/>
      <c r="T87" s="1854"/>
      <c r="U87" s="1689"/>
      <c r="V87" s="1689"/>
      <c r="W87" s="1689"/>
      <c r="X87" s="1689"/>
      <c r="Y87" s="1483"/>
      <c r="Z87" s="1483"/>
      <c r="AA87" s="1483"/>
      <c r="AB87" s="1483"/>
      <c r="AC87" s="1483"/>
      <c r="AD87" s="1975">
        <v>250573.41655269807</v>
      </c>
      <c r="AE87" s="1975">
        <v>267535.64602207829</v>
      </c>
      <c r="AF87" s="1975">
        <v>269683.78291938838</v>
      </c>
      <c r="AG87" s="1975">
        <v>276033.39369566028</v>
      </c>
      <c r="AH87" s="1975">
        <v>277904.57145749766</v>
      </c>
      <c r="AI87" s="1975">
        <v>279785.35167424078</v>
      </c>
      <c r="AJ87" s="1975">
        <v>282757.41470608546</v>
      </c>
      <c r="AK87" s="1975">
        <v>285991.67711717682</v>
      </c>
      <c r="AL87" s="1975">
        <v>285711.97022127279</v>
      </c>
      <c r="AM87" s="1975">
        <v>289693.84922888898</v>
      </c>
      <c r="AN87" s="1975">
        <v>289051.95373725996</v>
      </c>
      <c r="AO87" s="1975">
        <v>291684.02247096004</v>
      </c>
    </row>
    <row r="88" spans="1:41" ht="12.95" customHeight="1" x14ac:dyDescent="0.2">
      <c r="A88" s="468" t="s">
        <v>1259</v>
      </c>
      <c r="B88" s="587"/>
      <c r="C88" s="317" t="s">
        <v>1602</v>
      </c>
      <c r="D88" s="317"/>
      <c r="E88" s="314"/>
      <c r="F88" s="314"/>
      <c r="G88" s="314"/>
      <c r="H88" s="1941" t="str">
        <f>A61&amp;A88</f>
        <v>GG27</v>
      </c>
      <c r="I88" s="1850"/>
      <c r="J88" s="1851"/>
      <c r="K88" s="1851"/>
      <c r="L88" s="1689"/>
      <c r="M88" s="1688"/>
      <c r="N88" s="1688"/>
      <c r="O88" s="1852"/>
      <c r="P88" s="1851"/>
      <c r="Q88" s="1851"/>
      <c r="R88" s="1688"/>
      <c r="S88" s="1688"/>
      <c r="T88" s="1854"/>
      <c r="U88" s="1689"/>
      <c r="V88" s="1689"/>
      <c r="W88" s="1689"/>
      <c r="X88" s="1689"/>
      <c r="Y88" s="1483"/>
      <c r="Z88" s="1483"/>
      <c r="AA88" s="1483"/>
      <c r="AB88" s="1483"/>
      <c r="AC88" s="1483"/>
      <c r="AD88" s="1975">
        <v>1617459.8920563511</v>
      </c>
      <c r="AE88" s="1975">
        <v>1630113.5341172703</v>
      </c>
      <c r="AF88" s="1975">
        <v>1652414.1314394467</v>
      </c>
      <c r="AG88" s="1975">
        <v>1708808.6189131245</v>
      </c>
      <c r="AH88" s="1975">
        <v>1850122.0398544772</v>
      </c>
      <c r="AI88" s="1975">
        <v>1837652.6427599161</v>
      </c>
      <c r="AJ88" s="1975">
        <v>1930715.6975160202</v>
      </c>
      <c r="AK88" s="1975">
        <v>1935320.4267461761</v>
      </c>
      <c r="AL88" s="1975">
        <v>1953872.1534870963</v>
      </c>
      <c r="AM88" s="1975">
        <v>2190231.8700751066</v>
      </c>
      <c r="AN88" s="1975">
        <v>2509730.2712773643</v>
      </c>
      <c r="AO88" s="1975">
        <v>2506794.2569171069</v>
      </c>
    </row>
    <row r="89" spans="1:41" ht="12.95" customHeight="1" x14ac:dyDescent="0.2">
      <c r="A89" s="468" t="s">
        <v>1260</v>
      </c>
      <c r="B89" s="587" t="s">
        <v>431</v>
      </c>
      <c r="C89" s="321" t="s">
        <v>16</v>
      </c>
      <c r="D89" s="321"/>
      <c r="E89" s="322"/>
      <c r="F89" s="322"/>
      <c r="G89" s="322"/>
      <c r="H89" s="1942" t="str">
        <f>A61&amp;A89</f>
        <v>GG28</v>
      </c>
      <c r="I89" s="1855"/>
      <c r="J89" s="1856"/>
      <c r="K89" s="1856"/>
      <c r="L89" s="1857"/>
      <c r="M89" s="1858"/>
      <c r="N89" s="1858"/>
      <c r="O89" s="1859"/>
      <c r="P89" s="1856"/>
      <c r="Q89" s="1856"/>
      <c r="R89" s="1858"/>
      <c r="S89" s="1858"/>
      <c r="T89" s="1861"/>
      <c r="U89" s="1857"/>
      <c r="V89" s="1857"/>
      <c r="W89" s="1857"/>
      <c r="X89" s="1857"/>
      <c r="Y89" s="1484"/>
      <c r="Z89" s="1484"/>
      <c r="AA89" s="1484"/>
      <c r="AB89" s="1484"/>
      <c r="AC89" s="1484"/>
      <c r="AD89" s="1976">
        <v>262.10796619504299</v>
      </c>
      <c r="AE89" s="1976">
        <v>236.94151890462723</v>
      </c>
      <c r="AF89" s="1976">
        <v>234.67289316804752</v>
      </c>
      <c r="AG89" s="1976">
        <v>234.18431150940555</v>
      </c>
      <c r="AH89" s="1976">
        <v>257.74189259519358</v>
      </c>
      <c r="AI89" s="1976">
        <v>245.54283719890117</v>
      </c>
      <c r="AJ89" s="1976">
        <v>230.36525257347748</v>
      </c>
      <c r="AK89" s="1976">
        <v>257.32557784747684</v>
      </c>
      <c r="AL89" s="1976">
        <v>225.71956188130406</v>
      </c>
      <c r="AM89" s="1976">
        <v>213.43579588462603</v>
      </c>
      <c r="AN89" s="1976">
        <v>210.62456796240423</v>
      </c>
      <c r="AO89" s="1976">
        <v>291.28413028996852</v>
      </c>
    </row>
    <row r="90" spans="1:41" ht="12.95" customHeight="1" x14ac:dyDescent="0.2">
      <c r="A90" s="468" t="s">
        <v>1261</v>
      </c>
      <c r="B90" s="587"/>
      <c r="C90" s="325" t="s">
        <v>979</v>
      </c>
      <c r="D90" s="325"/>
      <c r="E90" s="326"/>
      <c r="F90" s="326"/>
      <c r="G90" s="326"/>
      <c r="H90" s="1942" t="str">
        <f>A61&amp;A90</f>
        <v>GG29</v>
      </c>
      <c r="I90" s="1862"/>
      <c r="J90" s="1863"/>
      <c r="K90" s="1863"/>
      <c r="L90" s="1690"/>
      <c r="M90" s="1692"/>
      <c r="N90" s="1692"/>
      <c r="O90" s="1864"/>
      <c r="P90" s="1863"/>
      <c r="Q90" s="1863"/>
      <c r="R90" s="1692"/>
      <c r="S90" s="1692"/>
      <c r="T90" s="1866"/>
      <c r="U90" s="1690"/>
      <c r="V90" s="1690"/>
      <c r="W90" s="1690"/>
      <c r="X90" s="1690"/>
      <c r="Y90" s="327"/>
      <c r="Z90" s="327"/>
      <c r="AA90" s="327"/>
      <c r="AB90" s="327"/>
      <c r="AC90" s="327"/>
      <c r="AD90" s="1690">
        <f t="shared" ref="AD90:AK90" si="21">AD76-AD77+AD78+AD83+AD84+AD88</f>
        <v>3003348.6854555225</v>
      </c>
      <c r="AE90" s="1690">
        <f t="shared" si="21"/>
        <v>3036415.9778825017</v>
      </c>
      <c r="AF90" s="1690">
        <f t="shared" si="21"/>
        <v>3075202.6516383188</v>
      </c>
      <c r="AG90" s="1690">
        <f t="shared" si="21"/>
        <v>3144460.408942367</v>
      </c>
      <c r="AH90" s="1690">
        <f t="shared" si="21"/>
        <v>3332799.6765399193</v>
      </c>
      <c r="AI90" s="1690">
        <f t="shared" si="21"/>
        <v>3313245.531465211</v>
      </c>
      <c r="AJ90" s="1690">
        <f t="shared" si="21"/>
        <v>3411692.174342799</v>
      </c>
      <c r="AK90" s="1690">
        <f t="shared" si="21"/>
        <v>3454125.2182760471</v>
      </c>
      <c r="AL90" s="1690">
        <f>AL76-AL77+AL78+AL83+AL84+AL88</f>
        <v>3477501.4613208873</v>
      </c>
      <c r="AM90" s="1690">
        <f>AM76-AM77+AM78+AM83+AM84+AM88</f>
        <v>3688819.8816169393</v>
      </c>
      <c r="AN90" s="1690">
        <f>AN76-AN77+AN78+AN83+AN84+AN88</f>
        <v>4029282.7845341619</v>
      </c>
      <c r="AO90" s="1690">
        <f>AO76-AO77+AO78+AO83+AO84+AO88</f>
        <v>4388348.4818436485</v>
      </c>
    </row>
    <row r="91" spans="1:41" ht="12.95" customHeight="1" x14ac:dyDescent="0.2">
      <c r="A91" s="310" t="s">
        <v>1159</v>
      </c>
      <c r="B91" s="587"/>
      <c r="C91" s="367" t="s">
        <v>1165</v>
      </c>
      <c r="D91" s="312"/>
      <c r="E91" s="312"/>
      <c r="F91" s="312"/>
      <c r="G91" s="312"/>
      <c r="H91" s="312"/>
      <c r="I91" s="1867"/>
      <c r="J91" s="1867"/>
      <c r="K91" s="1867"/>
      <c r="L91" s="1867"/>
      <c r="M91" s="1868"/>
      <c r="N91" s="1868"/>
      <c r="O91" s="1868"/>
      <c r="P91" s="1868"/>
      <c r="Q91" s="1868"/>
      <c r="R91" s="1868"/>
      <c r="S91" s="1868"/>
      <c r="T91" s="1868"/>
      <c r="U91" s="1868"/>
      <c r="V91" s="1868"/>
      <c r="W91" s="1868"/>
      <c r="X91" s="1868"/>
      <c r="AD91" s="1868"/>
      <c r="AE91" s="1868"/>
      <c r="AF91" s="1868"/>
      <c r="AG91" s="1868"/>
      <c r="AH91" s="1868"/>
      <c r="AI91" s="1868"/>
      <c r="AJ91" s="1868"/>
      <c r="AK91" s="1868"/>
      <c r="AL91" s="1868"/>
      <c r="AM91" s="1868"/>
      <c r="AN91" s="1868"/>
      <c r="AO91" s="1868"/>
    </row>
    <row r="92" spans="1:41" ht="12.95" customHeight="1" x14ac:dyDescent="0.2">
      <c r="A92" s="468" t="s">
        <v>443</v>
      </c>
      <c r="B92" s="587" t="s">
        <v>431</v>
      </c>
      <c r="C92" s="1075" t="s">
        <v>1117</v>
      </c>
      <c r="D92" s="338"/>
      <c r="E92" s="339"/>
      <c r="F92" s="339"/>
      <c r="G92" s="339"/>
      <c r="H92" s="1940" t="str">
        <f>A91&amp;A92</f>
        <v>HM01</v>
      </c>
      <c r="I92" s="1845"/>
      <c r="J92" s="1846"/>
      <c r="K92" s="1846"/>
      <c r="L92" s="1846"/>
      <c r="M92" s="1687"/>
      <c r="N92" s="1847"/>
      <c r="O92" s="1848"/>
      <c r="P92" s="1848"/>
      <c r="Q92" s="1846"/>
      <c r="R92" s="1687"/>
      <c r="S92" s="1687"/>
      <c r="T92" s="1849"/>
      <c r="U92" s="1686"/>
      <c r="V92" s="1686"/>
      <c r="W92" s="1686"/>
      <c r="X92" s="1686"/>
      <c r="Y92" s="374"/>
      <c r="Z92" s="374"/>
      <c r="AA92" s="374"/>
      <c r="AB92" s="374"/>
      <c r="AC92" s="374"/>
      <c r="AD92" s="1686">
        <f t="shared" ref="AD92:AL92" si="22">AD93+AD94+AD95</f>
        <v>98061.847437183576</v>
      </c>
      <c r="AE92" s="1686">
        <f t="shared" si="22"/>
        <v>94690.311864516538</v>
      </c>
      <c r="AF92" s="1686">
        <f t="shared" si="22"/>
        <v>76529.546377854684</v>
      </c>
      <c r="AG92" s="1686">
        <f t="shared" si="22"/>
        <v>77547.643355441003</v>
      </c>
      <c r="AH92" s="1686">
        <f t="shared" si="22"/>
        <v>69599.271525249598</v>
      </c>
      <c r="AI92" s="1686">
        <f t="shared" si="22"/>
        <v>59688.407595124394</v>
      </c>
      <c r="AJ92" s="1686">
        <f t="shared" si="22"/>
        <v>62221.970336647624</v>
      </c>
      <c r="AK92" s="1686">
        <f t="shared" si="22"/>
        <v>73677.430314458732</v>
      </c>
      <c r="AL92" s="1686">
        <f t="shared" si="22"/>
        <v>81772.472667014605</v>
      </c>
      <c r="AM92" s="1686">
        <f>AM93+AM94+AM95</f>
        <v>73802.421705125395</v>
      </c>
      <c r="AN92" s="1686">
        <f>AN93+AN94+AN95</f>
        <v>51393.473069921703</v>
      </c>
      <c r="AO92" s="1686">
        <f>AO93+AO94+AO95</f>
        <v>48691.719800206891</v>
      </c>
    </row>
    <row r="93" spans="1:41" ht="12.95" customHeight="1" x14ac:dyDescent="0.2">
      <c r="A93" s="468" t="s">
        <v>445</v>
      </c>
      <c r="B93" s="587"/>
      <c r="C93" s="379" t="s">
        <v>1141</v>
      </c>
      <c r="D93" s="317"/>
      <c r="E93" s="314"/>
      <c r="F93" s="314"/>
      <c r="G93" s="314"/>
      <c r="H93" s="1941" t="str">
        <f>A91&amp;A93</f>
        <v>HM02</v>
      </c>
      <c r="I93" s="1850"/>
      <c r="J93" s="1851"/>
      <c r="K93" s="1851"/>
      <c r="L93" s="1851"/>
      <c r="M93" s="1688"/>
      <c r="N93" s="1852"/>
      <c r="O93" s="1853"/>
      <c r="P93" s="1853"/>
      <c r="Q93" s="1851"/>
      <c r="R93" s="1688"/>
      <c r="S93" s="1688"/>
      <c r="T93" s="1854"/>
      <c r="U93" s="1689"/>
      <c r="V93" s="1689"/>
      <c r="W93" s="1689"/>
      <c r="X93" s="1689"/>
      <c r="Y93" s="1984"/>
      <c r="Z93" s="1984"/>
      <c r="AA93" s="1984"/>
      <c r="AB93" s="1984"/>
      <c r="AC93" s="1984"/>
      <c r="AD93" s="1705">
        <v>13067.344606383122</v>
      </c>
      <c r="AE93" s="1705">
        <v>12761.315202850266</v>
      </c>
      <c r="AF93" s="1705">
        <v>13525.915873906932</v>
      </c>
      <c r="AG93" s="1705">
        <v>15156.012205265593</v>
      </c>
      <c r="AH93" s="1705">
        <v>14203.025086530608</v>
      </c>
      <c r="AI93" s="1705">
        <v>13900.947617904261</v>
      </c>
      <c r="AJ93" s="1705">
        <v>13531.802601466436</v>
      </c>
      <c r="AK93" s="1705">
        <v>12323.060390904902</v>
      </c>
      <c r="AL93" s="1705">
        <v>20544.743329988196</v>
      </c>
      <c r="AM93" s="1705">
        <v>16883.280491680824</v>
      </c>
      <c r="AN93" s="1705">
        <v>11001.268877164068</v>
      </c>
      <c r="AO93" s="1705">
        <v>9718.1890648569242</v>
      </c>
    </row>
    <row r="94" spans="1:41" ht="12.95" customHeight="1" x14ac:dyDescent="0.2">
      <c r="A94" s="468" t="s">
        <v>446</v>
      </c>
      <c r="B94" s="587" t="s">
        <v>431</v>
      </c>
      <c r="C94" s="317" t="s">
        <v>1142</v>
      </c>
      <c r="D94" s="317"/>
      <c r="E94" s="314"/>
      <c r="F94" s="314"/>
      <c r="G94" s="314"/>
      <c r="H94" s="1941" t="str">
        <f>A91&amp;A94</f>
        <v>HM03</v>
      </c>
      <c r="I94" s="1850"/>
      <c r="J94" s="1851"/>
      <c r="K94" s="1851"/>
      <c r="L94" s="1851"/>
      <c r="M94" s="1688"/>
      <c r="N94" s="1852"/>
      <c r="O94" s="1853"/>
      <c r="P94" s="1853"/>
      <c r="Q94" s="1851"/>
      <c r="R94" s="1688"/>
      <c r="S94" s="1688"/>
      <c r="T94" s="1854"/>
      <c r="U94" s="1689"/>
      <c r="V94" s="1689"/>
      <c r="W94" s="1689"/>
      <c r="X94" s="1689"/>
      <c r="Y94" s="1984"/>
      <c r="Z94" s="1984"/>
      <c r="AA94" s="1984"/>
      <c r="AB94" s="1984"/>
      <c r="AC94" s="1984"/>
      <c r="AD94" s="1705">
        <v>67793.327034626607</v>
      </c>
      <c r="AE94" s="1705">
        <v>63586.492074421592</v>
      </c>
      <c r="AF94" s="1705">
        <v>46855.929189347313</v>
      </c>
      <c r="AG94" s="1705">
        <v>48954.22517622677</v>
      </c>
      <c r="AH94" s="1705">
        <v>42350.022406675067</v>
      </c>
      <c r="AI94" s="1705">
        <v>30854.87753961172</v>
      </c>
      <c r="AJ94" s="1705">
        <v>35583.368221703262</v>
      </c>
      <c r="AK94" s="1705">
        <v>51759.219786375077</v>
      </c>
      <c r="AL94" s="1705">
        <v>47080.975758665547</v>
      </c>
      <c r="AM94" s="1705">
        <v>41959.902880822381</v>
      </c>
      <c r="AN94" s="1705">
        <v>31333.101810893721</v>
      </c>
      <c r="AO94" s="1705">
        <v>28039.18816443329</v>
      </c>
    </row>
    <row r="95" spans="1:41" ht="12.95" customHeight="1" x14ac:dyDescent="0.2">
      <c r="A95" s="468" t="s">
        <v>447</v>
      </c>
      <c r="B95" s="587" t="s">
        <v>431</v>
      </c>
      <c r="C95" s="317" t="s">
        <v>1143</v>
      </c>
      <c r="D95" s="317"/>
      <c r="E95" s="314"/>
      <c r="F95" s="314"/>
      <c r="G95" s="314"/>
      <c r="H95" s="1941" t="str">
        <f>A91&amp;A95</f>
        <v>HM04</v>
      </c>
      <c r="I95" s="1850"/>
      <c r="J95" s="1851"/>
      <c r="K95" s="1851"/>
      <c r="L95" s="1851"/>
      <c r="M95" s="1688"/>
      <c r="N95" s="1852"/>
      <c r="O95" s="1853"/>
      <c r="P95" s="1853"/>
      <c r="Q95" s="1851"/>
      <c r="R95" s="1688"/>
      <c r="S95" s="1688"/>
      <c r="T95" s="1854"/>
      <c r="U95" s="1689"/>
      <c r="V95" s="1689"/>
      <c r="W95" s="1689"/>
      <c r="X95" s="1689"/>
      <c r="Y95" s="1984"/>
      <c r="Z95" s="1984"/>
      <c r="AA95" s="1984"/>
      <c r="AB95" s="1984"/>
      <c r="AC95" s="1984"/>
      <c r="AD95" s="1705">
        <v>17201.175796173855</v>
      </c>
      <c r="AE95" s="1705">
        <v>18342.504587244675</v>
      </c>
      <c r="AF95" s="1705">
        <v>16147.701314600443</v>
      </c>
      <c r="AG95" s="1705">
        <v>13437.405973948637</v>
      </c>
      <c r="AH95" s="1705">
        <v>13046.22403204392</v>
      </c>
      <c r="AI95" s="1705">
        <v>14932.582437608413</v>
      </c>
      <c r="AJ95" s="1705">
        <v>13106.799513477928</v>
      </c>
      <c r="AK95" s="1705">
        <v>9595.1501371787544</v>
      </c>
      <c r="AL95" s="1705">
        <v>14146.753578360869</v>
      </c>
      <c r="AM95" s="1705">
        <v>14959.23833262219</v>
      </c>
      <c r="AN95" s="1705">
        <v>9059.1023818639114</v>
      </c>
      <c r="AO95" s="1705">
        <v>10934.342570916675</v>
      </c>
    </row>
    <row r="96" spans="1:41" ht="12.95" customHeight="1" x14ac:dyDescent="0.2">
      <c r="A96" s="468" t="s">
        <v>448</v>
      </c>
      <c r="B96" s="587" t="s">
        <v>431</v>
      </c>
      <c r="C96" s="317" t="s">
        <v>1214</v>
      </c>
      <c r="D96" s="317"/>
      <c r="E96" s="314"/>
      <c r="F96" s="314"/>
      <c r="G96" s="314"/>
      <c r="H96" s="1941" t="str">
        <f>A91&amp;A96</f>
        <v>HM05</v>
      </c>
      <c r="I96" s="1850"/>
      <c r="J96" s="1851"/>
      <c r="K96" s="1851"/>
      <c r="L96" s="1851"/>
      <c r="M96" s="1688"/>
      <c r="N96" s="1852"/>
      <c r="O96" s="1853"/>
      <c r="P96" s="1853"/>
      <c r="Q96" s="1851"/>
      <c r="R96" s="1688"/>
      <c r="S96" s="1688"/>
      <c r="T96" s="1854"/>
      <c r="U96" s="1689"/>
      <c r="V96" s="1689"/>
      <c r="W96" s="1689"/>
      <c r="X96" s="1689"/>
      <c r="Y96" s="1984"/>
      <c r="Z96" s="1984"/>
      <c r="AA96" s="1984"/>
      <c r="AB96" s="1984"/>
      <c r="AC96" s="1984"/>
      <c r="AD96" s="1705">
        <v>491652.78889251995</v>
      </c>
      <c r="AE96" s="1705">
        <v>499617.6488269926</v>
      </c>
      <c r="AF96" s="1705">
        <v>516091.78886156314</v>
      </c>
      <c r="AG96" s="1705">
        <v>537025.37351266935</v>
      </c>
      <c r="AH96" s="1705">
        <v>509496.74773504294</v>
      </c>
      <c r="AI96" s="1705">
        <v>534666.36115260876</v>
      </c>
      <c r="AJ96" s="1705">
        <v>553246.42419239983</v>
      </c>
      <c r="AK96" s="1705">
        <v>542360.75016656367</v>
      </c>
      <c r="AL96" s="1705">
        <v>520115.53192298778</v>
      </c>
      <c r="AM96" s="1705">
        <v>505092.47566276899</v>
      </c>
      <c r="AN96" s="1705">
        <v>516192.22316622565</v>
      </c>
      <c r="AO96" s="1705">
        <v>538085.99589936459</v>
      </c>
    </row>
    <row r="97" spans="1:41" ht="12.95" customHeight="1" x14ac:dyDescent="0.2">
      <c r="A97" s="468" t="s">
        <v>449</v>
      </c>
      <c r="B97" s="587" t="s">
        <v>431</v>
      </c>
      <c r="C97" s="317" t="s">
        <v>1118</v>
      </c>
      <c r="D97" s="317"/>
      <c r="E97" s="314"/>
      <c r="F97" s="314"/>
      <c r="G97" s="314"/>
      <c r="H97" s="1941" t="str">
        <f>A91&amp;A97</f>
        <v>HM06</v>
      </c>
      <c r="I97" s="1850"/>
      <c r="J97" s="1851"/>
      <c r="K97" s="1851"/>
      <c r="L97" s="1851"/>
      <c r="M97" s="1688"/>
      <c r="N97" s="1852"/>
      <c r="O97" s="1853"/>
      <c r="P97" s="1853"/>
      <c r="Q97" s="1851"/>
      <c r="R97" s="1688"/>
      <c r="S97" s="1688"/>
      <c r="T97" s="1854"/>
      <c r="U97" s="1689"/>
      <c r="V97" s="1689"/>
      <c r="W97" s="1689"/>
      <c r="X97" s="1851"/>
      <c r="Y97" s="320"/>
      <c r="Z97" s="320"/>
      <c r="AA97" s="320"/>
      <c r="AB97" s="320"/>
      <c r="AC97" s="320"/>
      <c r="AD97" s="1853">
        <f t="shared" ref="AD97:AL97" si="23">AD98+AD99+AD100+AD101-AD102</f>
        <v>1830655.1501307155</v>
      </c>
      <c r="AE97" s="1853">
        <f t="shared" si="23"/>
        <v>1871343.3627678163</v>
      </c>
      <c r="AF97" s="1853">
        <f t="shared" si="23"/>
        <v>1900873.3722073645</v>
      </c>
      <c r="AG97" s="1853">
        <f t="shared" si="23"/>
        <v>1949543.4123107253</v>
      </c>
      <c r="AH97" s="1853">
        <f t="shared" si="23"/>
        <v>1978624.9084472836</v>
      </c>
      <c r="AI97" s="1853">
        <f t="shared" si="23"/>
        <v>2028621.701507264</v>
      </c>
      <c r="AJ97" s="1853">
        <f t="shared" si="23"/>
        <v>2066330.1328569544</v>
      </c>
      <c r="AK97" s="1853">
        <f t="shared" si="23"/>
        <v>2107736.4959807224</v>
      </c>
      <c r="AL97" s="1853">
        <f t="shared" si="23"/>
        <v>2143403.5041807354</v>
      </c>
      <c r="AM97" s="1853">
        <f>AM98+AM99+AM100+AM101-AM102</f>
        <v>2131982.6628259178</v>
      </c>
      <c r="AN97" s="1853">
        <f>AN98+AN99+AN100+AN101-AN102</f>
        <v>2177746.3658111943</v>
      </c>
      <c r="AO97" s="1853">
        <f>AO98+AO99+AO100+AO101-AO102</f>
        <v>2221758.7843178418</v>
      </c>
    </row>
    <row r="98" spans="1:41" ht="12.95" customHeight="1" x14ac:dyDescent="0.2">
      <c r="A98" s="468" t="s">
        <v>450</v>
      </c>
      <c r="B98" s="587" t="s">
        <v>431</v>
      </c>
      <c r="C98" s="317" t="s">
        <v>258</v>
      </c>
      <c r="D98" s="317"/>
      <c r="E98" s="314"/>
      <c r="F98" s="314"/>
      <c r="G98" s="314"/>
      <c r="H98" s="1941" t="str">
        <f>A91&amp;A98</f>
        <v>HM07</v>
      </c>
      <c r="I98" s="1850"/>
      <c r="J98" s="1851"/>
      <c r="K98" s="1851"/>
      <c r="L98" s="1851"/>
      <c r="M98" s="1688"/>
      <c r="N98" s="1852"/>
      <c r="O98" s="1853"/>
      <c r="P98" s="1853"/>
      <c r="Q98" s="1851"/>
      <c r="R98" s="1688"/>
      <c r="S98" s="1688"/>
      <c r="T98" s="1854"/>
      <c r="U98" s="1689"/>
      <c r="V98" s="1689"/>
      <c r="W98" s="1689"/>
      <c r="X98" s="1851"/>
      <c r="Y98" s="1985"/>
      <c r="Z98" s="1985"/>
      <c r="AA98" s="1985"/>
      <c r="AB98" s="1985"/>
      <c r="AC98" s="1985"/>
      <c r="AD98" s="1986">
        <v>894398.08104703284</v>
      </c>
      <c r="AE98" s="1986">
        <v>902293.54931840766</v>
      </c>
      <c r="AF98" s="1986">
        <v>920405.90829408658</v>
      </c>
      <c r="AG98" s="1986">
        <v>932054.26170598331</v>
      </c>
      <c r="AH98" s="1986">
        <v>951729.53423376451</v>
      </c>
      <c r="AI98" s="1986">
        <v>978004.57926417224</v>
      </c>
      <c r="AJ98" s="1986">
        <v>1004699.9758756493</v>
      </c>
      <c r="AK98" s="1986">
        <v>1024523.3978290574</v>
      </c>
      <c r="AL98" s="1986">
        <v>1051405.4610066544</v>
      </c>
      <c r="AM98" s="1986">
        <v>1052681.8440421612</v>
      </c>
      <c r="AN98" s="1986">
        <v>1096252.2756601388</v>
      </c>
      <c r="AO98" s="1986">
        <v>1089680.029121906</v>
      </c>
    </row>
    <row r="99" spans="1:41" ht="12.95" customHeight="1" x14ac:dyDescent="0.2">
      <c r="A99" s="468" t="s">
        <v>451</v>
      </c>
      <c r="B99" s="587" t="s">
        <v>431</v>
      </c>
      <c r="C99" s="317" t="s">
        <v>259</v>
      </c>
      <c r="D99" s="317"/>
      <c r="E99" s="314"/>
      <c r="F99" s="314"/>
      <c r="G99" s="314"/>
      <c r="H99" s="1941" t="str">
        <f>A91&amp;A99</f>
        <v>HM08</v>
      </c>
      <c r="I99" s="1850"/>
      <c r="J99" s="1851"/>
      <c r="K99" s="1851"/>
      <c r="L99" s="1851"/>
      <c r="M99" s="1688"/>
      <c r="N99" s="1852"/>
      <c r="O99" s="1853"/>
      <c r="P99" s="1853"/>
      <c r="Q99" s="1851"/>
      <c r="R99" s="1688"/>
      <c r="S99" s="1688"/>
      <c r="T99" s="1854"/>
      <c r="U99" s="1689"/>
      <c r="V99" s="1689"/>
      <c r="W99" s="1689"/>
      <c r="X99" s="1851"/>
      <c r="Y99" s="1985"/>
      <c r="Z99" s="1985"/>
      <c r="AA99" s="1985"/>
      <c r="AB99" s="1985"/>
      <c r="AC99" s="1985"/>
      <c r="AD99" s="1986">
        <v>31365.107126712246</v>
      </c>
      <c r="AE99" s="1986">
        <v>37774.123242046233</v>
      </c>
      <c r="AF99" s="1986">
        <v>38784.227904591629</v>
      </c>
      <c r="AG99" s="1986">
        <v>56925.450071323343</v>
      </c>
      <c r="AH99" s="1986">
        <v>57405.305962012761</v>
      </c>
      <c r="AI99" s="1986">
        <v>64428.79363901788</v>
      </c>
      <c r="AJ99" s="1986">
        <v>55266.295747680502</v>
      </c>
      <c r="AK99" s="1986">
        <v>55699.038043882712</v>
      </c>
      <c r="AL99" s="1986">
        <v>51062.192591968203</v>
      </c>
      <c r="AM99" s="1986">
        <v>44235.308019765544</v>
      </c>
      <c r="AN99" s="1986">
        <v>24311.101371759825</v>
      </c>
      <c r="AO99" s="1986">
        <v>50178.939200094377</v>
      </c>
    </row>
    <row r="100" spans="1:41" ht="12.95" customHeight="1" x14ac:dyDescent="0.2">
      <c r="A100" s="468" t="s">
        <v>452</v>
      </c>
      <c r="B100" s="587" t="s">
        <v>431</v>
      </c>
      <c r="C100" s="317" t="s">
        <v>260</v>
      </c>
      <c r="D100" s="317"/>
      <c r="E100" s="314"/>
      <c r="F100" s="314"/>
      <c r="G100" s="314"/>
      <c r="H100" s="1941" t="str">
        <f>A91&amp;A100</f>
        <v>HM09</v>
      </c>
      <c r="I100" s="1850"/>
      <c r="J100" s="1851"/>
      <c r="K100" s="1851"/>
      <c r="L100" s="1851"/>
      <c r="M100" s="1688"/>
      <c r="N100" s="1852"/>
      <c r="O100" s="1853"/>
      <c r="P100" s="1853"/>
      <c r="Q100" s="1851"/>
      <c r="R100" s="1688"/>
      <c r="S100" s="1688"/>
      <c r="T100" s="1854"/>
      <c r="U100" s="1689"/>
      <c r="V100" s="1689"/>
      <c r="W100" s="1689"/>
      <c r="X100" s="1851"/>
      <c r="Y100" s="1985"/>
      <c r="Z100" s="1985"/>
      <c r="AA100" s="1985"/>
      <c r="AB100" s="1985"/>
      <c r="AC100" s="1985"/>
      <c r="AD100" s="1986">
        <v>837538.42629509047</v>
      </c>
      <c r="AE100" s="1986">
        <v>868678.22975611023</v>
      </c>
      <c r="AF100" s="1986">
        <v>887007.49104764301</v>
      </c>
      <c r="AG100" s="1986">
        <v>911288.90409672179</v>
      </c>
      <c r="AH100" s="1986">
        <v>929581.84350996464</v>
      </c>
      <c r="AI100" s="1986">
        <v>959482.65176206257</v>
      </c>
      <c r="AJ100" s="1986">
        <v>979456.2101993016</v>
      </c>
      <c r="AK100" s="1986">
        <v>1001734.4672178157</v>
      </c>
      <c r="AL100" s="1986">
        <v>1017380.4817185965</v>
      </c>
      <c r="AM100" s="1986">
        <v>1014941.6816037374</v>
      </c>
      <c r="AN100" s="1986">
        <v>1035467.8903482636</v>
      </c>
      <c r="AO100" s="1986">
        <v>1054283.8902493971</v>
      </c>
    </row>
    <row r="101" spans="1:41" ht="12.95" customHeight="1" x14ac:dyDescent="0.2">
      <c r="A101" s="468" t="s">
        <v>439</v>
      </c>
      <c r="B101" s="587" t="s">
        <v>431</v>
      </c>
      <c r="C101" s="317" t="s">
        <v>261</v>
      </c>
      <c r="D101" s="317"/>
      <c r="E101" s="314"/>
      <c r="F101" s="314"/>
      <c r="G101" s="314"/>
      <c r="H101" s="1941" t="str">
        <f>A91&amp;A101</f>
        <v>HM10</v>
      </c>
      <c r="I101" s="1850"/>
      <c r="J101" s="1851"/>
      <c r="K101" s="1851"/>
      <c r="L101" s="1851"/>
      <c r="M101" s="1688"/>
      <c r="N101" s="1852"/>
      <c r="O101" s="1853"/>
      <c r="P101" s="1853"/>
      <c r="Q101" s="1851"/>
      <c r="R101" s="1688"/>
      <c r="S101" s="1688"/>
      <c r="T101" s="1854"/>
      <c r="U101" s="1689"/>
      <c r="V101" s="1689"/>
      <c r="W101" s="1689"/>
      <c r="X101" s="1851"/>
      <c r="Y101" s="1985"/>
      <c r="Z101" s="1985"/>
      <c r="AA101" s="1985"/>
      <c r="AB101" s="1985"/>
      <c r="AC101" s="1985"/>
      <c r="AD101" s="1986">
        <v>73563.257229926865</v>
      </c>
      <c r="AE101" s="1986">
        <v>69103.69715744014</v>
      </c>
      <c r="AF101" s="1986">
        <v>61920.215405620569</v>
      </c>
      <c r="AG101" s="1986">
        <v>57046.040117655379</v>
      </c>
      <c r="AH101" s="1986">
        <v>46805.626233661955</v>
      </c>
      <c r="AI101" s="1986">
        <v>33423.539072728367</v>
      </c>
      <c r="AJ101" s="1986">
        <v>34031.290046655864</v>
      </c>
      <c r="AK101" s="1986">
        <v>32943.176028864589</v>
      </c>
      <c r="AL101" s="1986">
        <v>30696.886167676021</v>
      </c>
      <c r="AM101" s="1986">
        <v>27870.528209902634</v>
      </c>
      <c r="AN101" s="1986">
        <v>29493.337984678812</v>
      </c>
      <c r="AO101" s="1986">
        <v>35410.373615433607</v>
      </c>
    </row>
    <row r="102" spans="1:41" ht="12.95" customHeight="1" x14ac:dyDescent="0.2">
      <c r="A102" s="468" t="s">
        <v>491</v>
      </c>
      <c r="B102" s="587" t="s">
        <v>431</v>
      </c>
      <c r="C102" s="317" t="s">
        <v>262</v>
      </c>
      <c r="D102" s="317"/>
      <c r="E102" s="314"/>
      <c r="F102" s="314"/>
      <c r="G102" s="314"/>
      <c r="H102" s="1941" t="str">
        <f>A91&amp;A102</f>
        <v>HM11</v>
      </c>
      <c r="I102" s="1850"/>
      <c r="J102" s="1851"/>
      <c r="K102" s="1851"/>
      <c r="L102" s="1851"/>
      <c r="M102" s="1688"/>
      <c r="N102" s="1852"/>
      <c r="O102" s="1853"/>
      <c r="P102" s="1853"/>
      <c r="Q102" s="1851"/>
      <c r="R102" s="1688"/>
      <c r="S102" s="1688"/>
      <c r="T102" s="1854"/>
      <c r="U102" s="1689"/>
      <c r="V102" s="1689"/>
      <c r="W102" s="1689"/>
      <c r="X102" s="1851"/>
      <c r="Y102" s="1985"/>
      <c r="Z102" s="1985"/>
      <c r="AA102" s="1985"/>
      <c r="AB102" s="1985"/>
      <c r="AC102" s="1985"/>
      <c r="AD102" s="1986">
        <v>6209.7215680469262</v>
      </c>
      <c r="AE102" s="1986">
        <v>6506.2367061881005</v>
      </c>
      <c r="AF102" s="1986">
        <v>7244.4704445773732</v>
      </c>
      <c r="AG102" s="1986">
        <v>7771.2436809584278</v>
      </c>
      <c r="AH102" s="1986">
        <v>6897.4014921205699</v>
      </c>
      <c r="AI102" s="1986">
        <v>6717.8622307170535</v>
      </c>
      <c r="AJ102" s="1986">
        <v>7123.6390123328265</v>
      </c>
      <c r="AK102" s="1986">
        <v>7163.5831388978477</v>
      </c>
      <c r="AL102" s="1986">
        <v>7141.517304160323</v>
      </c>
      <c r="AM102" s="1986">
        <v>7746.6990496491535</v>
      </c>
      <c r="AN102" s="1986">
        <v>7778.2395536466929</v>
      </c>
      <c r="AO102" s="1986">
        <v>7794.4478689890893</v>
      </c>
    </row>
    <row r="103" spans="1:41" ht="12.95" customHeight="1" x14ac:dyDescent="0.2">
      <c r="A103" s="468" t="s">
        <v>490</v>
      </c>
      <c r="B103" s="587"/>
      <c r="C103" s="317" t="s">
        <v>1119</v>
      </c>
      <c r="D103" s="317"/>
      <c r="E103" s="314"/>
      <c r="F103" s="314"/>
      <c r="G103" s="314"/>
      <c r="H103" s="1941" t="str">
        <f>A91&amp;A103</f>
        <v>HM12</v>
      </c>
      <c r="I103" s="1850"/>
      <c r="J103" s="1851"/>
      <c r="K103" s="1851"/>
      <c r="L103" s="1851"/>
      <c r="M103" s="1688"/>
      <c r="N103" s="1852"/>
      <c r="O103" s="1853"/>
      <c r="P103" s="1853"/>
      <c r="Q103" s="1851"/>
      <c r="R103" s="1688"/>
      <c r="S103" s="1688"/>
      <c r="T103" s="1854"/>
      <c r="U103" s="1689"/>
      <c r="V103" s="1689"/>
      <c r="W103" s="1689"/>
      <c r="X103" s="1851"/>
      <c r="Y103" s="1985"/>
      <c r="Z103" s="1985"/>
      <c r="AA103" s="1985"/>
      <c r="AB103" s="1985"/>
      <c r="AC103" s="1985"/>
      <c r="AD103" s="1986">
        <v>299949.95083708834</v>
      </c>
      <c r="AE103" s="1986">
        <v>303813.44174043275</v>
      </c>
      <c r="AF103" s="1986">
        <v>304517.23566604132</v>
      </c>
      <c r="AG103" s="1986">
        <v>286151.73663033766</v>
      </c>
      <c r="AH103" s="1986">
        <v>303438.96142473264</v>
      </c>
      <c r="AI103" s="1986">
        <v>308543.85868329962</v>
      </c>
      <c r="AJ103" s="1986">
        <v>294637.20537144726</v>
      </c>
      <c r="AK103" s="1986">
        <v>345178.73522567976</v>
      </c>
      <c r="AL103" s="1986">
        <v>260655.97334444334</v>
      </c>
      <c r="AM103" s="1986">
        <v>262807.42540598143</v>
      </c>
      <c r="AN103" s="1986">
        <v>282463.58060113422</v>
      </c>
      <c r="AO103" s="1986">
        <v>292293.61299271072</v>
      </c>
    </row>
    <row r="104" spans="1:41" ht="12.95" customHeight="1" x14ac:dyDescent="0.2">
      <c r="A104" s="468" t="s">
        <v>453</v>
      </c>
      <c r="C104" s="583" t="s">
        <v>1120</v>
      </c>
      <c r="H104" s="1941" t="str">
        <f>A91&amp;A104</f>
        <v>HM13</v>
      </c>
      <c r="I104" s="1868"/>
      <c r="J104" s="1868"/>
      <c r="K104" s="1868"/>
      <c r="L104" s="1868"/>
      <c r="M104" s="1868"/>
      <c r="N104" s="1868"/>
      <c r="O104" s="1868"/>
      <c r="P104" s="1868"/>
      <c r="Q104" s="1868"/>
      <c r="R104" s="1868"/>
      <c r="S104" s="1868"/>
      <c r="T104" s="1868"/>
      <c r="U104" s="1868"/>
      <c r="V104" s="1868"/>
      <c r="W104" s="1868"/>
      <c r="X104" s="1868"/>
      <c r="Y104" s="1985"/>
      <c r="Z104" s="1985"/>
      <c r="AA104" s="1985"/>
      <c r="AB104" s="1985"/>
      <c r="AC104" s="1985"/>
      <c r="AD104" s="1986">
        <v>112236.15323601342</v>
      </c>
      <c r="AE104" s="1986">
        <v>102375.82080407151</v>
      </c>
      <c r="AF104" s="1986">
        <v>97744.549627696484</v>
      </c>
      <c r="AG104" s="1986">
        <v>86072.155161562492</v>
      </c>
      <c r="AH104" s="1986">
        <v>101466.73955351468</v>
      </c>
      <c r="AI104" s="1986">
        <v>104285.9814761567</v>
      </c>
      <c r="AJ104" s="1986">
        <v>94749.503421939618</v>
      </c>
      <c r="AK104" s="1986">
        <v>106757.31551364556</v>
      </c>
      <c r="AL104" s="1986">
        <v>95056.88271455151</v>
      </c>
      <c r="AM104" s="1986">
        <v>88270.238901642952</v>
      </c>
      <c r="AN104" s="1986">
        <v>89089.112699917721</v>
      </c>
      <c r="AO104" s="1986">
        <v>130279.44898901082</v>
      </c>
    </row>
    <row r="105" spans="1:41" ht="12.95" customHeight="1" x14ac:dyDescent="0.2">
      <c r="A105" s="468" t="s">
        <v>454</v>
      </c>
      <c r="B105" s="587" t="s">
        <v>431</v>
      </c>
      <c r="C105" s="317" t="s">
        <v>1121</v>
      </c>
      <c r="D105" s="317"/>
      <c r="E105" s="314"/>
      <c r="F105" s="314"/>
      <c r="G105" s="314"/>
      <c r="H105" s="1941" t="str">
        <f>A91&amp;A105</f>
        <v>HM14</v>
      </c>
      <c r="I105" s="1850"/>
      <c r="J105" s="1851"/>
      <c r="K105" s="1851"/>
      <c r="L105" s="1851"/>
      <c r="M105" s="1688"/>
      <c r="N105" s="1852"/>
      <c r="O105" s="1853"/>
      <c r="P105" s="1853"/>
      <c r="Q105" s="1851"/>
      <c r="R105" s="1688"/>
      <c r="S105" s="1688"/>
      <c r="T105" s="1854"/>
      <c r="U105" s="1689"/>
      <c r="V105" s="1689"/>
      <c r="W105" s="1689"/>
      <c r="X105" s="1851"/>
      <c r="Y105" s="1985"/>
      <c r="Z105" s="1985"/>
      <c r="AA105" s="1985"/>
      <c r="AB105" s="1985"/>
      <c r="AC105" s="1985"/>
      <c r="AD105" s="1986">
        <v>7916877.552594115</v>
      </c>
      <c r="AE105" s="1986">
        <v>7974982.8203446204</v>
      </c>
      <c r="AF105" s="1986">
        <v>8148546.3178176414</v>
      </c>
      <c r="AG105" s="1986">
        <v>8048345.6609688494</v>
      </c>
      <c r="AH105" s="1986">
        <v>8113472.8356591761</v>
      </c>
      <c r="AI105" s="1986">
        <v>8027021.5959012723</v>
      </c>
      <c r="AJ105" s="1986">
        <v>8115934.8014979223</v>
      </c>
      <c r="AK105" s="1986">
        <v>8126352.9984287703</v>
      </c>
      <c r="AL105" s="1986">
        <v>8071349.8334432179</v>
      </c>
      <c r="AM105" s="1986">
        <v>7722795.3242991427</v>
      </c>
      <c r="AN105" s="1986">
        <v>7950875.1234073443</v>
      </c>
      <c r="AO105" s="1986">
        <v>8360735.4363184636</v>
      </c>
    </row>
    <row r="106" spans="1:41" ht="12.95" customHeight="1" x14ac:dyDescent="0.2">
      <c r="A106" s="468" t="s">
        <v>455</v>
      </c>
      <c r="B106" s="587" t="s">
        <v>431</v>
      </c>
      <c r="C106" s="1076" t="s">
        <v>997</v>
      </c>
      <c r="D106" s="321"/>
      <c r="E106" s="322"/>
      <c r="F106" s="322"/>
      <c r="G106" s="322"/>
      <c r="H106" s="1942" t="str">
        <f>A91&amp;A106</f>
        <v>HM15</v>
      </c>
      <c r="I106" s="1855"/>
      <c r="J106" s="1856"/>
      <c r="K106" s="1856"/>
      <c r="L106" s="1856"/>
      <c r="M106" s="1858"/>
      <c r="N106" s="1859"/>
      <c r="O106" s="1860"/>
      <c r="P106" s="1860"/>
      <c r="Q106" s="1856"/>
      <c r="R106" s="1858"/>
      <c r="S106" s="1858"/>
      <c r="T106" s="1861"/>
      <c r="U106" s="1857"/>
      <c r="V106" s="1857"/>
      <c r="W106" s="1857"/>
      <c r="X106" s="1856"/>
      <c r="Y106" s="1987"/>
      <c r="Z106" s="1987"/>
      <c r="AA106" s="1987"/>
      <c r="AB106" s="1987"/>
      <c r="AC106" s="1987"/>
      <c r="AD106" s="1988">
        <v>980818.62037922628</v>
      </c>
      <c r="AE106" s="1988">
        <v>1022672.6309309192</v>
      </c>
      <c r="AF106" s="1988">
        <v>991975.75899950229</v>
      </c>
      <c r="AG106" s="1988">
        <v>1019281.2518888749</v>
      </c>
      <c r="AH106" s="1988">
        <v>914036.01255292259</v>
      </c>
      <c r="AI106" s="1988">
        <v>869932.30424208939</v>
      </c>
      <c r="AJ106" s="1988">
        <v>946643.25535904616</v>
      </c>
      <c r="AK106" s="1988">
        <v>1104424.2290037367</v>
      </c>
      <c r="AL106" s="1988">
        <v>1171858.5980114713</v>
      </c>
      <c r="AM106" s="1988">
        <v>1537424.1329650264</v>
      </c>
      <c r="AN106" s="1988">
        <v>1231429.6576037798</v>
      </c>
      <c r="AO106" s="1988">
        <v>889668.12807131745</v>
      </c>
    </row>
    <row r="107" spans="1:41" ht="12.95" customHeight="1" x14ac:dyDescent="0.2">
      <c r="A107" s="468" t="s">
        <v>456</v>
      </c>
      <c r="B107" s="587"/>
      <c r="C107" s="324" t="s">
        <v>1593</v>
      </c>
      <c r="D107" s="324"/>
      <c r="E107" s="316"/>
      <c r="F107" s="316"/>
      <c r="G107" s="316"/>
      <c r="H107" s="1943" t="str">
        <f>A91&amp;A107</f>
        <v>HM16</v>
      </c>
      <c r="I107" s="1855"/>
      <c r="J107" s="1856"/>
      <c r="K107" s="1856"/>
      <c r="L107" s="1856"/>
      <c r="M107" s="1858"/>
      <c r="N107" s="1859"/>
      <c r="O107" s="1860"/>
      <c r="P107" s="1860"/>
      <c r="Q107" s="1856"/>
      <c r="R107" s="1858"/>
      <c r="S107" s="1858"/>
      <c r="T107" s="1861"/>
      <c r="U107" s="1857"/>
      <c r="V107" s="1857"/>
      <c r="W107" s="1857"/>
      <c r="X107" s="1857"/>
      <c r="Y107" s="323"/>
      <c r="Z107" s="323"/>
      <c r="AA107" s="323"/>
      <c r="AB107" s="323"/>
      <c r="AC107" s="323"/>
      <c r="AD107" s="1857">
        <f t="shared" ref="AD107:AI107" si="24">AD92+AD96+AD97+AD103+AD105+AD106</f>
        <v>11618015.910270849</v>
      </c>
      <c r="AE107" s="1857">
        <f t="shared" si="24"/>
        <v>11767120.216475297</v>
      </c>
      <c r="AF107" s="1857">
        <f t="shared" si="24"/>
        <v>11938534.019929968</v>
      </c>
      <c r="AG107" s="1857">
        <f t="shared" si="24"/>
        <v>11917895.078666897</v>
      </c>
      <c r="AH107" s="1857">
        <f t="shared" si="24"/>
        <v>11888668.737344408</v>
      </c>
      <c r="AI107" s="1857">
        <f t="shared" si="24"/>
        <v>11828474.229081659</v>
      </c>
      <c r="AJ107" s="1857">
        <f t="shared" ref="AJ107:AO107" si="25">AJ92+AJ96+AJ97+AJ103+AJ105+AJ106</f>
        <v>12039013.789614417</v>
      </c>
      <c r="AK107" s="1857">
        <f t="shared" si="25"/>
        <v>12299730.639119932</v>
      </c>
      <c r="AL107" s="1857">
        <f t="shared" si="25"/>
        <v>12249155.913569871</v>
      </c>
      <c r="AM107" s="1857">
        <f t="shared" si="25"/>
        <v>12233904.442863964</v>
      </c>
      <c r="AN107" s="1857">
        <f t="shared" si="25"/>
        <v>12210100.4236596</v>
      </c>
      <c r="AO107" s="1857">
        <f t="shared" si="25"/>
        <v>12351233.677399905</v>
      </c>
    </row>
    <row r="108" spans="1:41" ht="12.95" customHeight="1" x14ac:dyDescent="0.2">
      <c r="A108" s="468" t="s">
        <v>457</v>
      </c>
      <c r="B108" s="587"/>
      <c r="C108" s="332" t="s">
        <v>1001</v>
      </c>
      <c r="D108" s="332"/>
      <c r="E108" s="333"/>
      <c r="F108" s="333"/>
      <c r="G108" s="333"/>
      <c r="H108" s="1949" t="str">
        <f>A91&amp;A108</f>
        <v>HM17</v>
      </c>
      <c r="I108" s="1850"/>
      <c r="J108" s="1851"/>
      <c r="K108" s="1851"/>
      <c r="L108" s="1851"/>
      <c r="M108" s="1688"/>
      <c r="N108" s="1852"/>
      <c r="O108" s="1853"/>
      <c r="P108" s="1853"/>
      <c r="Q108" s="1851"/>
      <c r="R108" s="1688"/>
      <c r="S108" s="1688"/>
      <c r="T108" s="1854"/>
      <c r="U108" s="1689"/>
      <c r="V108" s="1689"/>
      <c r="W108" s="1689"/>
      <c r="X108" s="1689"/>
      <c r="Y108" s="318"/>
      <c r="Z108" s="318"/>
      <c r="AA108" s="318"/>
      <c r="AB108" s="318"/>
      <c r="AC108" s="318"/>
      <c r="AD108" s="1689">
        <f t="shared" ref="AD108:AK108" si="26">(AD134-AD133)-(AD92+AD96+AD97+AD103)</f>
        <v>8948590.5068876836</v>
      </c>
      <c r="AE108" s="1689">
        <f t="shared" si="26"/>
        <v>9055695.5240501184</v>
      </c>
      <c r="AF108" s="1689">
        <f t="shared" si="26"/>
        <v>9200130.1723542884</v>
      </c>
      <c r="AG108" s="1689">
        <f t="shared" si="26"/>
        <v>9108281.6620878167</v>
      </c>
      <c r="AH108" s="1689">
        <f t="shared" si="26"/>
        <v>9079377.1414098293</v>
      </c>
      <c r="AI108" s="1689">
        <f t="shared" si="26"/>
        <v>8941344.6895719059</v>
      </c>
      <c r="AJ108" s="1689">
        <f t="shared" si="26"/>
        <v>9106014.6005410478</v>
      </c>
      <c r="AK108" s="1689">
        <f t="shared" si="26"/>
        <v>9273391.3798758779</v>
      </c>
      <c r="AL108" s="1689">
        <f>(AL134-AL133)-(AL92+AL96+AL97+AL103)</f>
        <v>9288255.3406667914</v>
      </c>
      <c r="AM108" s="1689">
        <f>(AM134-AM133)-(AM92+AM96+AM97+AM103)</f>
        <v>9311733.4994773455</v>
      </c>
      <c r="AN108" s="1689">
        <f>(AN134-AN133)-(AN92+AN96+AN97+AN103)</f>
        <v>9253950.7255424932</v>
      </c>
      <c r="AO108" s="1689">
        <f>(AO134-AO133)-(AO92+AO96+AO97+AO103)</f>
        <v>9284831.0643266439</v>
      </c>
    </row>
    <row r="109" spans="1:41" ht="12.95" customHeight="1" x14ac:dyDescent="0.2">
      <c r="A109" s="468" t="s">
        <v>458</v>
      </c>
      <c r="B109" s="587"/>
      <c r="C109" s="334" t="s">
        <v>1000</v>
      </c>
      <c r="D109" s="334"/>
      <c r="E109" s="335"/>
      <c r="F109" s="335"/>
      <c r="G109" s="335"/>
      <c r="H109" s="1950" t="str">
        <f>A91&amp;A109</f>
        <v>HM18</v>
      </c>
      <c r="I109" s="1906"/>
      <c r="J109" s="1907"/>
      <c r="K109" s="1907"/>
      <c r="L109" s="1907"/>
      <c r="M109" s="1908"/>
      <c r="N109" s="1909"/>
      <c r="O109" s="1910"/>
      <c r="P109" s="1910"/>
      <c r="Q109" s="1907"/>
      <c r="R109" s="1908"/>
      <c r="S109" s="1908"/>
      <c r="T109" s="1911"/>
      <c r="U109" s="1912"/>
      <c r="V109" s="1912"/>
      <c r="W109" s="1912"/>
      <c r="X109" s="1912"/>
      <c r="Y109" s="336"/>
      <c r="Z109" s="336"/>
      <c r="AA109" s="336"/>
      <c r="AB109" s="336"/>
      <c r="AC109" s="336"/>
      <c r="AD109" s="1912">
        <f t="shared" ref="AD109:AI109" si="27">AD106/(AD108+AD133)*100</f>
        <v>11.023287391611012</v>
      </c>
      <c r="AE109" s="1912">
        <f t="shared" si="27"/>
        <v>11.365990134529341</v>
      </c>
      <c r="AF109" s="1912">
        <f t="shared" si="27"/>
        <v>10.852506570882021</v>
      </c>
      <c r="AG109" s="1912">
        <f t="shared" si="27"/>
        <v>11.240882114851388</v>
      </c>
      <c r="AH109" s="1912">
        <f t="shared" si="27"/>
        <v>10.125008215682312</v>
      </c>
      <c r="AI109" s="1912">
        <f t="shared" si="27"/>
        <v>9.7778668295456903</v>
      </c>
      <c r="AJ109" s="1912">
        <f t="shared" ref="AJ109:AO109" si="28">AJ106/(AJ108+AJ133)*100</f>
        <v>10.445628709843694</v>
      </c>
      <c r="AK109" s="1912">
        <f t="shared" si="28"/>
        <v>11.964585449224694</v>
      </c>
      <c r="AL109" s="1912">
        <f t="shared" si="28"/>
        <v>12.678050124063306</v>
      </c>
      <c r="AM109" s="1912">
        <f t="shared" si="28"/>
        <v>16.602458938043803</v>
      </c>
      <c r="AN109" s="1912">
        <f t="shared" si="28"/>
        <v>13.410899408940979</v>
      </c>
      <c r="AO109" s="1912">
        <f t="shared" si="28"/>
        <v>9.6176142141102972</v>
      </c>
    </row>
    <row r="110" spans="1:41" ht="12.95" customHeight="1" x14ac:dyDescent="0.2">
      <c r="A110" s="468" t="s">
        <v>459</v>
      </c>
      <c r="B110" s="587" t="s">
        <v>431</v>
      </c>
      <c r="C110" s="317" t="s">
        <v>996</v>
      </c>
      <c r="D110" s="317"/>
      <c r="E110" s="314"/>
      <c r="F110" s="314"/>
      <c r="G110" s="314"/>
      <c r="H110" s="1941" t="str">
        <f>A91&amp;A110</f>
        <v>HM19</v>
      </c>
      <c r="I110" s="1850"/>
      <c r="J110" s="1851"/>
      <c r="K110" s="1851"/>
      <c r="L110" s="1851"/>
      <c r="M110" s="1688"/>
      <c r="N110" s="1852"/>
      <c r="O110" s="1853"/>
      <c r="P110" s="1853"/>
      <c r="Q110" s="1851"/>
      <c r="R110" s="1688"/>
      <c r="S110" s="1688"/>
      <c r="T110" s="1854"/>
      <c r="U110" s="1689"/>
      <c r="V110" s="1689"/>
      <c r="W110" s="1689"/>
      <c r="X110" s="1689"/>
      <c r="Y110" s="318"/>
      <c r="Z110" s="318"/>
      <c r="AA110" s="318"/>
      <c r="AB110" s="318"/>
      <c r="AC110" s="318"/>
      <c r="AD110" s="1689">
        <f t="shared" ref="AD110:AL110" si="29">AD111+AD112</f>
        <v>1100792.575191899</v>
      </c>
      <c r="AE110" s="1689">
        <f t="shared" si="29"/>
        <v>1112179.9557234468</v>
      </c>
      <c r="AF110" s="1689">
        <f t="shared" si="29"/>
        <v>1151701.1254459447</v>
      </c>
      <c r="AG110" s="1689">
        <f t="shared" si="29"/>
        <v>1120098.8344840184</v>
      </c>
      <c r="AH110" s="1689">
        <f t="shared" si="29"/>
        <v>1173296.147055917</v>
      </c>
      <c r="AI110" s="1689">
        <f t="shared" si="29"/>
        <v>1104018.7429518381</v>
      </c>
      <c r="AJ110" s="1689">
        <f t="shared" si="29"/>
        <v>1094655.6352594171</v>
      </c>
      <c r="AK110" s="1689">
        <f t="shared" si="29"/>
        <v>1079814.8423390801</v>
      </c>
      <c r="AL110" s="1689">
        <f t="shared" si="29"/>
        <v>1016343.6032668347</v>
      </c>
      <c r="AM110" s="1689">
        <f>AM111+AM112</f>
        <v>1053442.5043022432</v>
      </c>
      <c r="AN110" s="1689">
        <f>AN111+AN112</f>
        <v>968112.71855739551</v>
      </c>
      <c r="AO110" s="1689">
        <f>AO111+AO112</f>
        <v>985852.67507351609</v>
      </c>
    </row>
    <row r="111" spans="1:41" ht="12.95" customHeight="1" x14ac:dyDescent="0.2">
      <c r="A111" s="468" t="s">
        <v>460</v>
      </c>
      <c r="B111" s="587" t="s">
        <v>431</v>
      </c>
      <c r="C111" s="317" t="s">
        <v>995</v>
      </c>
      <c r="D111" s="317"/>
      <c r="E111" s="314"/>
      <c r="F111" s="314"/>
      <c r="G111" s="314"/>
      <c r="H111" s="1941" t="str">
        <f>A91&amp;A111</f>
        <v>HM20</v>
      </c>
      <c r="I111" s="1850"/>
      <c r="J111" s="1851"/>
      <c r="K111" s="1851"/>
      <c r="L111" s="1851"/>
      <c r="M111" s="1688"/>
      <c r="N111" s="1852"/>
      <c r="O111" s="1853"/>
      <c r="P111" s="1853"/>
      <c r="Q111" s="1851"/>
      <c r="R111" s="1688"/>
      <c r="S111" s="1688"/>
      <c r="T111" s="1854"/>
      <c r="U111" s="1689"/>
      <c r="V111" s="1689"/>
      <c r="W111" s="1689"/>
      <c r="X111" s="1689"/>
      <c r="Y111" s="1984"/>
      <c r="Z111" s="1984"/>
      <c r="AA111" s="1984"/>
      <c r="AB111" s="1984"/>
      <c r="AC111" s="1984"/>
      <c r="AD111" s="1705">
        <v>693014.05549304513</v>
      </c>
      <c r="AE111" s="1705">
        <v>713336.76507792366</v>
      </c>
      <c r="AF111" s="1705">
        <v>714496.67261278909</v>
      </c>
      <c r="AG111" s="1705">
        <v>699780.08004693117</v>
      </c>
      <c r="AH111" s="1705">
        <v>687555.39770728431</v>
      </c>
      <c r="AI111" s="1705">
        <v>677505.29283213976</v>
      </c>
      <c r="AJ111" s="1705">
        <v>662758.81798672583</v>
      </c>
      <c r="AK111" s="1705">
        <v>645187.73856573796</v>
      </c>
      <c r="AL111" s="1705">
        <v>632686.00680966768</v>
      </c>
      <c r="AM111" s="1705">
        <v>636711.51359862625</v>
      </c>
      <c r="AN111" s="1705">
        <v>609814.47027545946</v>
      </c>
      <c r="AO111" s="1705">
        <v>573184.15555180784</v>
      </c>
    </row>
    <row r="112" spans="1:41" ht="12.95" customHeight="1" x14ac:dyDescent="0.2">
      <c r="A112" s="468" t="s">
        <v>461</v>
      </c>
      <c r="B112" s="587"/>
      <c r="C112" s="317" t="s">
        <v>994</v>
      </c>
      <c r="D112" s="317"/>
      <c r="E112" s="314"/>
      <c r="F112" s="314"/>
      <c r="G112" s="314"/>
      <c r="H112" s="1941" t="str">
        <f>A91&amp;A112</f>
        <v>HM21</v>
      </c>
      <c r="I112" s="1850"/>
      <c r="J112" s="1851"/>
      <c r="K112" s="1851"/>
      <c r="L112" s="1851"/>
      <c r="M112" s="1688"/>
      <c r="N112" s="1852"/>
      <c r="O112" s="1853"/>
      <c r="P112" s="1853"/>
      <c r="Q112" s="1851"/>
      <c r="R112" s="1688"/>
      <c r="S112" s="1688"/>
      <c r="T112" s="1854"/>
      <c r="U112" s="1689"/>
      <c r="V112" s="1689"/>
      <c r="W112" s="1689"/>
      <c r="X112" s="1689"/>
      <c r="Y112" s="1984"/>
      <c r="Z112" s="1984"/>
      <c r="AA112" s="1984"/>
      <c r="AB112" s="1984"/>
      <c r="AC112" s="1984"/>
      <c r="AD112" s="1705">
        <v>407778.51969885384</v>
      </c>
      <c r="AE112" s="1705">
        <v>398843.19064552314</v>
      </c>
      <c r="AF112" s="1705">
        <v>437204.45283315564</v>
      </c>
      <c r="AG112" s="1705">
        <v>420318.75443708722</v>
      </c>
      <c r="AH112" s="1705">
        <v>485740.74934863264</v>
      </c>
      <c r="AI112" s="1705">
        <v>426513.4501196983</v>
      </c>
      <c r="AJ112" s="1705">
        <v>431896.81727269129</v>
      </c>
      <c r="AK112" s="1705">
        <v>434627.1037733421</v>
      </c>
      <c r="AL112" s="1705">
        <v>383657.59645716706</v>
      </c>
      <c r="AM112" s="1705">
        <v>416730.99070361699</v>
      </c>
      <c r="AN112" s="1705">
        <v>358298.24828193604</v>
      </c>
      <c r="AO112" s="1705">
        <v>412668.51952170825</v>
      </c>
    </row>
    <row r="113" spans="1:41" ht="12.95" customHeight="1" x14ac:dyDescent="0.2">
      <c r="A113" s="468" t="s">
        <v>462</v>
      </c>
      <c r="B113" s="587"/>
      <c r="C113" s="317" t="s">
        <v>993</v>
      </c>
      <c r="D113" s="317"/>
      <c r="E113" s="314"/>
      <c r="F113" s="314"/>
      <c r="G113" s="314"/>
      <c r="H113" s="1941" t="str">
        <f>A91&amp;A113</f>
        <v>HM22</v>
      </c>
      <c r="I113" s="1850"/>
      <c r="J113" s="1851"/>
      <c r="K113" s="1851"/>
      <c r="L113" s="1851"/>
      <c r="M113" s="1688"/>
      <c r="N113" s="1852"/>
      <c r="O113" s="1853"/>
      <c r="P113" s="1853"/>
      <c r="Q113" s="1851"/>
      <c r="R113" s="1688"/>
      <c r="S113" s="1688"/>
      <c r="T113" s="1854"/>
      <c r="U113" s="1689"/>
      <c r="V113" s="1689"/>
      <c r="W113" s="1689"/>
      <c r="X113" s="1689"/>
      <c r="Y113" s="318"/>
      <c r="Z113" s="318"/>
      <c r="AA113" s="318"/>
      <c r="AB113" s="318"/>
      <c r="AC113" s="318"/>
      <c r="AD113" s="1689">
        <f t="shared" ref="AD113:AL113" si="30">AD114+AD115</f>
        <v>7400901.452844291</v>
      </c>
      <c r="AE113" s="1689">
        <f t="shared" si="30"/>
        <v>7494230.7056824639</v>
      </c>
      <c r="AF113" s="1689">
        <f t="shared" si="30"/>
        <v>7592833.3150027925</v>
      </c>
      <c r="AG113" s="1689">
        <f t="shared" si="30"/>
        <v>7631566.4109343998</v>
      </c>
      <c r="AH113" s="1689">
        <f t="shared" si="30"/>
        <v>7462915.1050219964</v>
      </c>
      <c r="AI113" s="1689">
        <f t="shared" si="30"/>
        <v>7478725.5411025062</v>
      </c>
      <c r="AJ113" s="1689">
        <f t="shared" si="30"/>
        <v>7697759.6899246518</v>
      </c>
      <c r="AK113" s="1689">
        <f t="shared" si="30"/>
        <v>7971317.8706863476</v>
      </c>
      <c r="AL113" s="1689">
        <f t="shared" si="30"/>
        <v>7944808.0550414026</v>
      </c>
      <c r="AM113" s="1689">
        <f>AM114+AM115</f>
        <v>7715007.8555802088</v>
      </c>
      <c r="AN113" s="1689">
        <f>AN114+AN115</f>
        <v>7864683.3300055834</v>
      </c>
      <c r="AO113" s="1689">
        <f>AO114+AO115</f>
        <v>7939631.5507591562</v>
      </c>
    </row>
    <row r="114" spans="1:41" ht="12.95" customHeight="1" x14ac:dyDescent="0.2">
      <c r="A114" s="468" t="s">
        <v>464</v>
      </c>
      <c r="B114" s="587" t="s">
        <v>431</v>
      </c>
      <c r="C114" s="317" t="s">
        <v>991</v>
      </c>
      <c r="D114" s="317"/>
      <c r="E114" s="314"/>
      <c r="F114" s="314"/>
      <c r="G114" s="314"/>
      <c r="H114" s="1941" t="str">
        <f>A91&amp;A114</f>
        <v>HM23</v>
      </c>
      <c r="I114" s="1850"/>
      <c r="J114" s="1851"/>
      <c r="K114" s="1851"/>
      <c r="L114" s="1851"/>
      <c r="M114" s="1688"/>
      <c r="N114" s="1852"/>
      <c r="O114" s="1853"/>
      <c r="P114" s="1853"/>
      <c r="Q114" s="1851"/>
      <c r="R114" s="1688"/>
      <c r="S114" s="1688"/>
      <c r="T114" s="1854"/>
      <c r="U114" s="1689"/>
      <c r="V114" s="1689"/>
      <c r="W114" s="1689"/>
      <c r="X114" s="1689"/>
      <c r="Y114" s="1984"/>
      <c r="Z114" s="1984"/>
      <c r="AA114" s="1984"/>
      <c r="AB114" s="1984"/>
      <c r="AC114" s="1984"/>
      <c r="AD114" s="1705">
        <v>6475471.9062286243</v>
      </c>
      <c r="AE114" s="1705">
        <v>6554544.8396564219</v>
      </c>
      <c r="AF114" s="1705">
        <v>6634105.4588012015</v>
      </c>
      <c r="AG114" s="1705">
        <v>6643070.8498803973</v>
      </c>
      <c r="AH114" s="1705">
        <v>6454290.3041281272</v>
      </c>
      <c r="AI114" s="1705">
        <v>6436562.4025283363</v>
      </c>
      <c r="AJ114" s="1705">
        <v>6637825.5548845828</v>
      </c>
      <c r="AK114" s="1705">
        <v>6890905.8117965413</v>
      </c>
      <c r="AL114" s="1705">
        <v>6841879.5184192639</v>
      </c>
      <c r="AM114" s="1705">
        <v>6617374.994839794</v>
      </c>
      <c r="AN114" s="1705">
        <v>6743419.0931875361</v>
      </c>
      <c r="AO114" s="1705">
        <v>6799199.0863515316</v>
      </c>
    </row>
    <row r="115" spans="1:41" ht="12.95" customHeight="1" x14ac:dyDescent="0.2">
      <c r="A115" s="468" t="s">
        <v>1256</v>
      </c>
      <c r="B115" s="587" t="s">
        <v>431</v>
      </c>
      <c r="C115" s="317" t="s">
        <v>990</v>
      </c>
      <c r="D115" s="317"/>
      <c r="E115" s="314"/>
      <c r="F115" s="314"/>
      <c r="G115" s="314"/>
      <c r="H115" s="1941" t="str">
        <f>A91&amp;A115</f>
        <v>HM24</v>
      </c>
      <c r="I115" s="1850"/>
      <c r="J115" s="1851"/>
      <c r="K115" s="1851"/>
      <c r="L115" s="1851"/>
      <c r="M115" s="1688"/>
      <c r="N115" s="1852"/>
      <c r="O115" s="1853"/>
      <c r="P115" s="1853"/>
      <c r="Q115" s="1851"/>
      <c r="R115" s="1688"/>
      <c r="S115" s="1688"/>
      <c r="T115" s="1854"/>
      <c r="U115" s="1689"/>
      <c r="V115" s="1689"/>
      <c r="W115" s="1689"/>
      <c r="X115" s="1689"/>
      <c r="Y115" s="318"/>
      <c r="Z115" s="318"/>
      <c r="AA115" s="318"/>
      <c r="AB115" s="318"/>
      <c r="AC115" s="318"/>
      <c r="AD115" s="1689">
        <f t="shared" ref="AD115:AL115" si="31">AD116+AD117</f>
        <v>925429.54661566636</v>
      </c>
      <c r="AE115" s="1689">
        <f t="shared" si="31"/>
        <v>939685.86602604203</v>
      </c>
      <c r="AF115" s="1689">
        <f t="shared" si="31"/>
        <v>958727.85620159132</v>
      </c>
      <c r="AG115" s="1689">
        <f t="shared" si="31"/>
        <v>988495.56105400273</v>
      </c>
      <c r="AH115" s="1689">
        <f t="shared" si="31"/>
        <v>1008624.8008938696</v>
      </c>
      <c r="AI115" s="1689">
        <f t="shared" si="31"/>
        <v>1042163.1385741698</v>
      </c>
      <c r="AJ115" s="1689">
        <f t="shared" si="31"/>
        <v>1059934.1350400695</v>
      </c>
      <c r="AK115" s="1689">
        <f t="shared" si="31"/>
        <v>1080412.058889806</v>
      </c>
      <c r="AL115" s="1689">
        <f t="shared" si="31"/>
        <v>1102928.5366221387</v>
      </c>
      <c r="AM115" s="1689">
        <f>AM116+AM117</f>
        <v>1097632.8607404148</v>
      </c>
      <c r="AN115" s="1689">
        <f>AN116+AN117</f>
        <v>1121264.236818047</v>
      </c>
      <c r="AO115" s="1689">
        <f>AO116+AO117</f>
        <v>1140432.4644076249</v>
      </c>
    </row>
    <row r="116" spans="1:41" ht="12.95" customHeight="1" x14ac:dyDescent="0.2">
      <c r="A116" s="468" t="s">
        <v>1257</v>
      </c>
      <c r="B116" s="587" t="s">
        <v>431</v>
      </c>
      <c r="C116" s="317" t="s">
        <v>989</v>
      </c>
      <c r="D116" s="317"/>
      <c r="E116" s="314"/>
      <c r="F116" s="314"/>
      <c r="G116" s="314"/>
      <c r="H116" s="1941" t="str">
        <f>A91&amp;A116</f>
        <v>HM25</v>
      </c>
      <c r="I116" s="1850"/>
      <c r="J116" s="1851"/>
      <c r="K116" s="1851"/>
      <c r="L116" s="1851"/>
      <c r="M116" s="1688"/>
      <c r="N116" s="1852"/>
      <c r="O116" s="1853"/>
      <c r="P116" s="1853"/>
      <c r="Q116" s="1851"/>
      <c r="R116" s="1688"/>
      <c r="S116" s="1688"/>
      <c r="T116" s="1854"/>
      <c r="U116" s="1689"/>
      <c r="V116" s="1689"/>
      <c r="W116" s="1689"/>
      <c r="X116" s="1689"/>
      <c r="Y116" s="1984"/>
      <c r="Z116" s="1984"/>
      <c r="AA116" s="1984"/>
      <c r="AB116" s="1984"/>
      <c r="AC116" s="1984"/>
      <c r="AD116" s="1705">
        <v>893964.36220890004</v>
      </c>
      <c r="AE116" s="1705">
        <v>901857.35447311541</v>
      </c>
      <c r="AF116" s="1705">
        <v>919947.5360748223</v>
      </c>
      <c r="AG116" s="1705">
        <v>931625.11855057278</v>
      </c>
      <c r="AH116" s="1705">
        <v>951312.25582062558</v>
      </c>
      <c r="AI116" s="1705">
        <v>977793.02447581617</v>
      </c>
      <c r="AJ116" s="1705">
        <v>1004696.153517967</v>
      </c>
      <c r="AK116" s="1705">
        <v>1024703.2838432026</v>
      </c>
      <c r="AL116" s="1705">
        <v>1051830.0038114486</v>
      </c>
      <c r="AM116" s="1705">
        <v>1053326.9902022083</v>
      </c>
      <c r="AN116" s="1705">
        <v>1096886.9183815839</v>
      </c>
      <c r="AO116" s="1705">
        <v>1090191.9544785719</v>
      </c>
    </row>
    <row r="117" spans="1:41" ht="12.95" customHeight="1" x14ac:dyDescent="0.2">
      <c r="A117" s="468" t="s">
        <v>1258</v>
      </c>
      <c r="B117" s="587"/>
      <c r="C117" s="317" t="s">
        <v>988</v>
      </c>
      <c r="D117" s="317"/>
      <c r="E117" s="314"/>
      <c r="F117" s="314"/>
      <c r="G117" s="314"/>
      <c r="H117" s="1941" t="str">
        <f>A91&amp;A117</f>
        <v>HM26</v>
      </c>
      <c r="I117" s="1850"/>
      <c r="J117" s="1851"/>
      <c r="K117" s="1851"/>
      <c r="L117" s="1851"/>
      <c r="M117" s="1688"/>
      <c r="N117" s="1852"/>
      <c r="O117" s="1853"/>
      <c r="P117" s="1853"/>
      <c r="Q117" s="1851"/>
      <c r="R117" s="1688"/>
      <c r="S117" s="1688"/>
      <c r="T117" s="1854"/>
      <c r="U117" s="1689"/>
      <c r="V117" s="1689"/>
      <c r="W117" s="1689"/>
      <c r="X117" s="1689"/>
      <c r="Y117" s="1984"/>
      <c r="Z117" s="1984"/>
      <c r="AA117" s="1984"/>
      <c r="AB117" s="1984"/>
      <c r="AC117" s="1984"/>
      <c r="AD117" s="1705">
        <v>31465.18440676629</v>
      </c>
      <c r="AE117" s="1705">
        <v>37828.511552926582</v>
      </c>
      <c r="AF117" s="1705">
        <v>38780.320126769002</v>
      </c>
      <c r="AG117" s="1705">
        <v>56870.442503429986</v>
      </c>
      <c r="AH117" s="1705">
        <v>57312.545073244051</v>
      </c>
      <c r="AI117" s="1705">
        <v>64370.114098353668</v>
      </c>
      <c r="AJ117" s="1705">
        <v>55237.981522102382</v>
      </c>
      <c r="AK117" s="1705">
        <v>55708.775046603485</v>
      </c>
      <c r="AL117" s="1705">
        <v>51098.532810690012</v>
      </c>
      <c r="AM117" s="1705">
        <v>44305.870538206538</v>
      </c>
      <c r="AN117" s="1705">
        <v>24377.3184364632</v>
      </c>
      <c r="AO117" s="1705">
        <v>50240.509929052991</v>
      </c>
    </row>
    <row r="118" spans="1:41" ht="12.95" customHeight="1" x14ac:dyDescent="0.2">
      <c r="A118" s="468" t="s">
        <v>1259</v>
      </c>
      <c r="B118" s="587"/>
      <c r="C118" s="317" t="s">
        <v>986</v>
      </c>
      <c r="D118" s="317"/>
      <c r="E118" s="314"/>
      <c r="F118" s="314"/>
      <c r="G118" s="314"/>
      <c r="H118" s="1941" t="str">
        <f>A91&amp;A118</f>
        <v>HM27</v>
      </c>
      <c r="I118" s="1850"/>
      <c r="J118" s="1851"/>
      <c r="K118" s="1851"/>
      <c r="L118" s="1851"/>
      <c r="M118" s="1688"/>
      <c r="N118" s="1852"/>
      <c r="O118" s="1853"/>
      <c r="P118" s="1853"/>
      <c r="Q118" s="1851"/>
      <c r="R118" s="1688"/>
      <c r="S118" s="1688"/>
      <c r="T118" s="1854"/>
      <c r="U118" s="1689"/>
      <c r="V118" s="1689"/>
      <c r="W118" s="1689"/>
      <c r="X118" s="1851"/>
      <c r="Y118" s="319"/>
      <c r="Z118" s="319"/>
      <c r="AA118" s="319"/>
      <c r="AB118" s="319"/>
      <c r="AC118" s="319"/>
      <c r="AD118" s="1688">
        <f t="shared" ref="AD118:AL118" si="32">AD119+AD120+AD121+AD125</f>
        <v>700718.36721849896</v>
      </c>
      <c r="AE118" s="1688">
        <f t="shared" si="32"/>
        <v>739884.88619189849</v>
      </c>
      <c r="AF118" s="1688">
        <f t="shared" si="32"/>
        <v>740617.03748922283</v>
      </c>
      <c r="AG118" s="1688">
        <f t="shared" si="32"/>
        <v>721792.44880691741</v>
      </c>
      <c r="AH118" s="1688">
        <f t="shared" si="32"/>
        <v>776455.30942378833</v>
      </c>
      <c r="AI118" s="1688">
        <f t="shared" si="32"/>
        <v>739417.36440832552</v>
      </c>
      <c r="AJ118" s="1688">
        <f t="shared" si="32"/>
        <v>737946.18512716994</v>
      </c>
      <c r="AK118" s="1688">
        <f t="shared" si="32"/>
        <v>695743.64636245114</v>
      </c>
      <c r="AL118" s="1688">
        <f t="shared" si="32"/>
        <v>734181.54518602544</v>
      </c>
      <c r="AM118" s="1688">
        <f>AM119+AM120+AM121+AM125</f>
        <v>764784.87255343783</v>
      </c>
      <c r="AN118" s="1688">
        <f>AN119+AN120+AN121+AN125</f>
        <v>682263.85252282815</v>
      </c>
      <c r="AO118" s="1688">
        <f>AO119+AO120+AO121+AO125</f>
        <v>735037.84189039236</v>
      </c>
    </row>
    <row r="119" spans="1:41" ht="12.95" customHeight="1" x14ac:dyDescent="0.2">
      <c r="A119" s="468" t="s">
        <v>1260</v>
      </c>
      <c r="B119" s="587"/>
      <c r="C119" s="317" t="s">
        <v>1607</v>
      </c>
      <c r="D119" s="317"/>
      <c r="E119" s="314"/>
      <c r="F119" s="314"/>
      <c r="G119" s="314"/>
      <c r="H119" s="1941" t="str">
        <f>A91&amp;A119</f>
        <v>HM28</v>
      </c>
      <c r="I119" s="1850"/>
      <c r="J119" s="1851"/>
      <c r="K119" s="1851"/>
      <c r="L119" s="1851"/>
      <c r="M119" s="1688"/>
      <c r="N119" s="1852"/>
      <c r="O119" s="1853"/>
      <c r="P119" s="1853"/>
      <c r="Q119" s="1851"/>
      <c r="R119" s="1688"/>
      <c r="S119" s="1688"/>
      <c r="T119" s="1854"/>
      <c r="U119" s="1689"/>
      <c r="V119" s="1689"/>
      <c r="W119" s="1689"/>
      <c r="X119" s="1851"/>
      <c r="Y119" s="1989"/>
      <c r="Z119" s="1989"/>
      <c r="AA119" s="1989"/>
      <c r="AB119" s="1989"/>
      <c r="AC119" s="1989"/>
      <c r="AD119" s="1704">
        <v>167476.88427330556</v>
      </c>
      <c r="AE119" s="1704">
        <v>91880.382949919396</v>
      </c>
      <c r="AF119" s="1704">
        <v>79851.46979109828</v>
      </c>
      <c r="AG119" s="1704">
        <v>64577.659862608532</v>
      </c>
      <c r="AH119" s="1704">
        <v>98651.956899615936</v>
      </c>
      <c r="AI119" s="1704">
        <v>104632.51116717237</v>
      </c>
      <c r="AJ119" s="1704">
        <v>111030.43448746455</v>
      </c>
      <c r="AK119" s="1704">
        <v>114138.29178828657</v>
      </c>
      <c r="AL119" s="1704">
        <v>153714.76247538783</v>
      </c>
      <c r="AM119" s="1704">
        <v>132158.88128946364</v>
      </c>
      <c r="AN119" s="1704">
        <v>123686.5402253163</v>
      </c>
      <c r="AO119" s="1704">
        <v>119537.05426404745</v>
      </c>
    </row>
    <row r="120" spans="1:41" ht="12.95" customHeight="1" x14ac:dyDescent="0.2">
      <c r="A120" s="468" t="s">
        <v>1261</v>
      </c>
      <c r="B120" s="587"/>
      <c r="C120" s="317" t="s">
        <v>1606</v>
      </c>
      <c r="D120" s="317"/>
      <c r="E120" s="314"/>
      <c r="F120" s="314"/>
      <c r="G120" s="314"/>
      <c r="H120" s="1941" t="str">
        <f>A91&amp;A120</f>
        <v>HM29</v>
      </c>
      <c r="I120" s="1850"/>
      <c r="J120" s="1851"/>
      <c r="K120" s="1851"/>
      <c r="L120" s="1851"/>
      <c r="M120" s="1688"/>
      <c r="N120" s="1852"/>
      <c r="O120" s="1853"/>
      <c r="P120" s="1853"/>
      <c r="Q120" s="1851"/>
      <c r="R120" s="1688"/>
      <c r="S120" s="1688"/>
      <c r="T120" s="1854"/>
      <c r="U120" s="1689"/>
      <c r="V120" s="1689"/>
      <c r="W120" s="1689"/>
      <c r="X120" s="1851"/>
      <c r="Y120" s="1989"/>
      <c r="Z120" s="1989"/>
      <c r="AA120" s="1989"/>
      <c r="AB120" s="1989"/>
      <c r="AC120" s="1989"/>
      <c r="AD120" s="1704">
        <v>102211.96944786291</v>
      </c>
      <c r="AE120" s="1704">
        <v>183687.51244503452</v>
      </c>
      <c r="AF120" s="1704">
        <v>204134.33973337567</v>
      </c>
      <c r="AG120" s="1704">
        <v>226727.96425678808</v>
      </c>
      <c r="AH120" s="1704">
        <v>262914.94122901402</v>
      </c>
      <c r="AI120" s="1704">
        <v>213023.43615598074</v>
      </c>
      <c r="AJ120" s="1704">
        <v>222183.85584363353</v>
      </c>
      <c r="AK120" s="1704">
        <v>216603.51316444454</v>
      </c>
      <c r="AL120" s="1704">
        <v>168732.25079325406</v>
      </c>
      <c r="AM120" s="1704">
        <v>208739.73435496559</v>
      </c>
      <c r="AN120" s="1704">
        <v>196460.08626437242</v>
      </c>
      <c r="AO120" s="1704">
        <v>214419.03692664881</v>
      </c>
    </row>
    <row r="121" spans="1:41" ht="12.95" customHeight="1" x14ac:dyDescent="0.2">
      <c r="A121" s="468" t="s">
        <v>1262</v>
      </c>
      <c r="B121" s="587"/>
      <c r="C121" s="317" t="s">
        <v>251</v>
      </c>
      <c r="D121" s="317"/>
      <c r="E121" s="314"/>
      <c r="F121" s="314"/>
      <c r="G121" s="314"/>
      <c r="H121" s="1941" t="str">
        <f>A91&amp;A121</f>
        <v>HM30</v>
      </c>
      <c r="I121" s="1850"/>
      <c r="J121" s="1851"/>
      <c r="K121" s="1851"/>
      <c r="L121" s="1851"/>
      <c r="M121" s="1688"/>
      <c r="N121" s="1852"/>
      <c r="O121" s="1853"/>
      <c r="P121" s="1853"/>
      <c r="Q121" s="1851"/>
      <c r="R121" s="1688"/>
      <c r="S121" s="1688"/>
      <c r="T121" s="1854"/>
      <c r="U121" s="1689"/>
      <c r="V121" s="1689"/>
      <c r="W121" s="1689"/>
      <c r="X121" s="1851"/>
      <c r="Y121" s="319"/>
      <c r="Z121" s="319"/>
      <c r="AA121" s="319"/>
      <c r="AB121" s="319"/>
      <c r="AC121" s="319"/>
      <c r="AD121" s="1688">
        <f t="shared" ref="AD121:AL121" si="33">AD122+AD123+AD124</f>
        <v>270382.46501891769</v>
      </c>
      <c r="AE121" s="1688">
        <f t="shared" si="33"/>
        <v>288118.07851880236</v>
      </c>
      <c r="AF121" s="1688">
        <f t="shared" si="33"/>
        <v>297717.16232728702</v>
      </c>
      <c r="AG121" s="1688">
        <f t="shared" si="33"/>
        <v>293158.64383954299</v>
      </c>
      <c r="AH121" s="1688">
        <f t="shared" si="33"/>
        <v>276096.03690813266</v>
      </c>
      <c r="AI121" s="1688">
        <f t="shared" si="33"/>
        <v>256931.65641079019</v>
      </c>
      <c r="AJ121" s="1688">
        <f t="shared" si="33"/>
        <v>255518.27715188419</v>
      </c>
      <c r="AK121" s="1688">
        <f t="shared" si="33"/>
        <v>253831.87924148497</v>
      </c>
      <c r="AL121" s="1688">
        <f t="shared" si="33"/>
        <v>241018.10538033483</v>
      </c>
      <c r="AM121" s="1688">
        <f>AM122+AM123+AM124</f>
        <v>234080.78815226301</v>
      </c>
      <c r="AN121" s="1688">
        <f>AN122+AN123+AN124</f>
        <v>243560.98851712415</v>
      </c>
      <c r="AO121" s="1688">
        <f>AO122+AO123+AO124</f>
        <v>250852.60184775552</v>
      </c>
    </row>
    <row r="122" spans="1:41" ht="12.95" customHeight="1" x14ac:dyDescent="0.2">
      <c r="A122" s="468" t="s">
        <v>1263</v>
      </c>
      <c r="C122" s="317" t="s">
        <v>252</v>
      </c>
      <c r="H122" s="1941" t="str">
        <f>A91&amp;A122</f>
        <v>HM31</v>
      </c>
      <c r="I122" s="1868"/>
      <c r="J122" s="1868"/>
      <c r="K122" s="1868"/>
      <c r="L122" s="1868"/>
      <c r="M122" s="1868"/>
      <c r="N122" s="1868"/>
      <c r="O122" s="1868"/>
      <c r="P122" s="1868"/>
      <c r="Q122" s="1868"/>
      <c r="R122" s="1868"/>
      <c r="S122" s="1868"/>
      <c r="T122" s="1868"/>
      <c r="U122" s="1868"/>
      <c r="V122" s="1868"/>
      <c r="W122" s="1868"/>
      <c r="X122" s="1868"/>
      <c r="Y122" s="1990"/>
      <c r="Z122" s="1990"/>
      <c r="AA122" s="1990"/>
      <c r="AB122" s="1990"/>
      <c r="AC122" s="1990"/>
      <c r="AD122" s="1991">
        <v>196819.20778899084</v>
      </c>
      <c r="AE122" s="1991">
        <v>207440.24220812161</v>
      </c>
      <c r="AF122" s="1991">
        <v>214373.77108022975</v>
      </c>
      <c r="AG122" s="1991">
        <v>222228.82707472733</v>
      </c>
      <c r="AH122" s="1991">
        <v>219688.00428494404</v>
      </c>
      <c r="AI122" s="1991">
        <v>215125.9556087711</v>
      </c>
      <c r="AJ122" s="1991">
        <v>213056.55831100213</v>
      </c>
      <c r="AK122" s="1991">
        <v>212320.25380820455</v>
      </c>
      <c r="AL122" s="1991">
        <v>202766.10171700994</v>
      </c>
      <c r="AM122" s="1991">
        <v>201934.26043333701</v>
      </c>
      <c r="AN122" s="1991">
        <v>206820.46930926054</v>
      </c>
      <c r="AO122" s="1991">
        <v>209385.51251567036</v>
      </c>
    </row>
    <row r="123" spans="1:41" ht="12.95" customHeight="1" x14ac:dyDescent="0.2">
      <c r="A123" s="468" t="s">
        <v>1264</v>
      </c>
      <c r="C123" s="317" t="s">
        <v>253</v>
      </c>
      <c r="H123" s="1941" t="str">
        <f>A91&amp;A123</f>
        <v>HM32</v>
      </c>
      <c r="I123" s="1868"/>
      <c r="J123" s="1868"/>
      <c r="K123" s="1868"/>
      <c r="L123" s="1868"/>
      <c r="M123" s="1868"/>
      <c r="N123" s="1868"/>
      <c r="O123" s="1868"/>
      <c r="P123" s="1868"/>
      <c r="Q123" s="1868"/>
      <c r="R123" s="1868"/>
      <c r="S123" s="1868"/>
      <c r="T123" s="1868"/>
      <c r="U123" s="1868"/>
      <c r="V123" s="1868"/>
      <c r="W123" s="1868"/>
      <c r="X123" s="1868"/>
      <c r="Y123" s="1990"/>
      <c r="Z123" s="1990"/>
      <c r="AA123" s="1990"/>
      <c r="AB123" s="1990"/>
      <c r="AC123" s="1990"/>
      <c r="AD123" s="1991">
        <v>73563.257229926865</v>
      </c>
      <c r="AE123" s="1991">
        <v>69103.69715744014</v>
      </c>
      <c r="AF123" s="1991">
        <v>61920.215405620569</v>
      </c>
      <c r="AG123" s="1991">
        <v>57046.040117655379</v>
      </c>
      <c r="AH123" s="1991">
        <v>46805.626233661955</v>
      </c>
      <c r="AI123" s="1991">
        <v>33423.539072728367</v>
      </c>
      <c r="AJ123" s="1991">
        <v>34031.290046655864</v>
      </c>
      <c r="AK123" s="1991">
        <v>32943.176028864589</v>
      </c>
      <c r="AL123" s="1991">
        <v>30696.886167676021</v>
      </c>
      <c r="AM123" s="1991">
        <v>27870.528209902634</v>
      </c>
      <c r="AN123" s="1991">
        <v>29493.337984678812</v>
      </c>
      <c r="AO123" s="1991">
        <v>35410.373615433607</v>
      </c>
    </row>
    <row r="124" spans="1:41" ht="12.95" customHeight="1" x14ac:dyDescent="0.2">
      <c r="A124" s="468" t="s">
        <v>1265</v>
      </c>
      <c r="C124" s="317" t="s">
        <v>1122</v>
      </c>
      <c r="H124" s="1941" t="str">
        <f>A91&amp;A124</f>
        <v>HM33</v>
      </c>
      <c r="I124" s="1868"/>
      <c r="J124" s="1868"/>
      <c r="K124" s="1868"/>
      <c r="L124" s="1868"/>
      <c r="M124" s="1868"/>
      <c r="N124" s="1868"/>
      <c r="O124" s="1868"/>
      <c r="P124" s="1868"/>
      <c r="Q124" s="1868"/>
      <c r="R124" s="1868"/>
      <c r="S124" s="1868"/>
      <c r="T124" s="1868"/>
      <c r="U124" s="1868"/>
      <c r="V124" s="1868"/>
      <c r="W124" s="1868"/>
      <c r="X124" s="1868"/>
      <c r="Y124" s="1990"/>
      <c r="Z124" s="1990"/>
      <c r="AA124" s="1990"/>
      <c r="AB124" s="1990"/>
      <c r="AC124" s="1990"/>
      <c r="AD124" s="1991">
        <v>0</v>
      </c>
      <c r="AE124" s="1991">
        <v>11574.139153240587</v>
      </c>
      <c r="AF124" s="1991">
        <v>21423.175841436743</v>
      </c>
      <c r="AG124" s="1991">
        <v>13883.776647160314</v>
      </c>
      <c r="AH124" s="1991">
        <v>9602.4063895266827</v>
      </c>
      <c r="AI124" s="1991">
        <v>8382.1617292907322</v>
      </c>
      <c r="AJ124" s="1991">
        <v>8430.4287942262054</v>
      </c>
      <c r="AK124" s="1991">
        <v>8568.4494044158582</v>
      </c>
      <c r="AL124" s="1991">
        <v>7555.117495648894</v>
      </c>
      <c r="AM124" s="1991">
        <v>4275.9995090233697</v>
      </c>
      <c r="AN124" s="1991">
        <v>7247.1812231847944</v>
      </c>
      <c r="AO124" s="1991">
        <v>6056.7157166515481</v>
      </c>
    </row>
    <row r="125" spans="1:41" ht="12.95" customHeight="1" x14ac:dyDescent="0.2">
      <c r="A125" s="468" t="s">
        <v>1266</v>
      </c>
      <c r="B125" s="587" t="s">
        <v>431</v>
      </c>
      <c r="C125" s="317" t="s">
        <v>1589</v>
      </c>
      <c r="D125" s="317"/>
      <c r="E125" s="314"/>
      <c r="F125" s="314"/>
      <c r="G125" s="314"/>
      <c r="H125" s="1941" t="str">
        <f>A91&amp;A125</f>
        <v>HM34</v>
      </c>
      <c r="I125" s="1850"/>
      <c r="J125" s="1851"/>
      <c r="K125" s="1851"/>
      <c r="L125" s="1851"/>
      <c r="M125" s="1688"/>
      <c r="N125" s="1852"/>
      <c r="O125" s="1853"/>
      <c r="P125" s="1853"/>
      <c r="Q125" s="1851"/>
      <c r="R125" s="1688"/>
      <c r="S125" s="1688"/>
      <c r="T125" s="1854"/>
      <c r="U125" s="1689"/>
      <c r="V125" s="1689"/>
      <c r="W125" s="1689"/>
      <c r="X125" s="1851"/>
      <c r="Y125" s="1989"/>
      <c r="Z125" s="1989"/>
      <c r="AA125" s="1989"/>
      <c r="AB125" s="1989"/>
      <c r="AC125" s="1989"/>
      <c r="AD125" s="1704">
        <v>160647.04847841276</v>
      </c>
      <c r="AE125" s="1704">
        <v>176198.91227814229</v>
      </c>
      <c r="AF125" s="1704">
        <v>158914.0656374619</v>
      </c>
      <c r="AG125" s="1704">
        <v>137328.18084797787</v>
      </c>
      <c r="AH125" s="1704">
        <v>138792.37438702575</v>
      </c>
      <c r="AI125" s="1704">
        <v>164829.76067438224</v>
      </c>
      <c r="AJ125" s="1704">
        <v>149213.61764418767</v>
      </c>
      <c r="AK125" s="1704">
        <v>111169.96216823507</v>
      </c>
      <c r="AL125" s="1704">
        <v>170716.42653704862</v>
      </c>
      <c r="AM125" s="1704">
        <v>189805.46875674554</v>
      </c>
      <c r="AN125" s="1704">
        <v>118556.2375160153</v>
      </c>
      <c r="AO125" s="1704">
        <v>150229.14885194064</v>
      </c>
    </row>
    <row r="126" spans="1:41" ht="12.95" customHeight="1" x14ac:dyDescent="0.2">
      <c r="A126" s="468" t="s">
        <v>1267</v>
      </c>
      <c r="B126" s="587"/>
      <c r="C126" s="317" t="s">
        <v>1605</v>
      </c>
      <c r="D126" s="317"/>
      <c r="E126" s="314"/>
      <c r="F126" s="314"/>
      <c r="G126" s="314"/>
      <c r="H126" s="1941" t="str">
        <f>A91&amp;A126</f>
        <v>HM35</v>
      </c>
      <c r="I126" s="1850"/>
      <c r="J126" s="1851"/>
      <c r="K126" s="1851"/>
      <c r="L126" s="1851"/>
      <c r="M126" s="1688"/>
      <c r="N126" s="1852"/>
      <c r="O126" s="1853"/>
      <c r="P126" s="1853"/>
      <c r="Q126" s="1851"/>
      <c r="R126" s="1688"/>
      <c r="S126" s="1688"/>
      <c r="T126" s="1854"/>
      <c r="U126" s="1689"/>
      <c r="V126" s="1689"/>
      <c r="W126" s="1689"/>
      <c r="X126" s="1851"/>
      <c r="Y126" s="319"/>
      <c r="Z126" s="319"/>
      <c r="AA126" s="319"/>
      <c r="AB126" s="319"/>
      <c r="AC126" s="319"/>
      <c r="AD126" s="1688">
        <f t="shared" ref="AD126:AL126" si="34">AD127+AD128+AD129+AD130</f>
        <v>2302079.8261483908</v>
      </c>
      <c r="AE126" s="1688">
        <f t="shared" si="34"/>
        <v>2317237.4849914974</v>
      </c>
      <c r="AF126" s="1688">
        <f t="shared" si="34"/>
        <v>2355258.2802219456</v>
      </c>
      <c r="AG126" s="1688">
        <f t="shared" si="34"/>
        <v>2335332.3498285762</v>
      </c>
      <c r="AH126" s="1688">
        <f t="shared" si="34"/>
        <v>2368071.6921671368</v>
      </c>
      <c r="AI126" s="1688">
        <f t="shared" si="34"/>
        <v>2382219.5983499312</v>
      </c>
      <c r="AJ126" s="1688">
        <f t="shared" si="34"/>
        <v>2395691.6633687322</v>
      </c>
      <c r="AK126" s="1688">
        <f t="shared" si="34"/>
        <v>2425133.8507701368</v>
      </c>
      <c r="AL126" s="1688">
        <f t="shared" si="34"/>
        <v>2458035.3407997894</v>
      </c>
      <c r="AM126" s="1688">
        <f>AM127+AM128+AM129+AM130</f>
        <v>2506110.8084386643</v>
      </c>
      <c r="AN126" s="1688">
        <f>AN127+AN128+AN129+AN130</f>
        <v>2627465.2322525242</v>
      </c>
      <c r="AO126" s="1688">
        <f>AO127+AO128+AO129+AO130</f>
        <v>2551131.7472481676</v>
      </c>
    </row>
    <row r="127" spans="1:41" ht="12.95" customHeight="1" x14ac:dyDescent="0.2">
      <c r="A127" s="468" t="s">
        <v>1268</v>
      </c>
      <c r="B127" s="587"/>
      <c r="C127" s="317" t="s">
        <v>1604</v>
      </c>
      <c r="D127" s="317"/>
      <c r="E127" s="314"/>
      <c r="F127" s="314"/>
      <c r="G127" s="314"/>
      <c r="H127" s="1941" t="str">
        <f>A91&amp;A127</f>
        <v>HM36</v>
      </c>
      <c r="I127" s="1850"/>
      <c r="J127" s="1851"/>
      <c r="K127" s="1851"/>
      <c r="L127" s="1851"/>
      <c r="M127" s="1688"/>
      <c r="N127" s="1852"/>
      <c r="O127" s="1853"/>
      <c r="P127" s="1853"/>
      <c r="Q127" s="1851"/>
      <c r="R127" s="1688"/>
      <c r="S127" s="1688"/>
      <c r="T127" s="1854"/>
      <c r="U127" s="1689"/>
      <c r="V127" s="1689"/>
      <c r="W127" s="1689"/>
      <c r="X127" s="1851"/>
      <c r="Y127" s="1989"/>
      <c r="Z127" s="1989"/>
      <c r="AA127" s="1989"/>
      <c r="AB127" s="1989"/>
      <c r="AC127" s="1989"/>
      <c r="AD127" s="1704">
        <v>1687873.2489955164</v>
      </c>
      <c r="AE127" s="1704">
        <v>1716734.6497077961</v>
      </c>
      <c r="AF127" s="1704">
        <v>1749853.5200201636</v>
      </c>
      <c r="AG127" s="1704">
        <v>1747255.7328849465</v>
      </c>
      <c r="AH127" s="1704">
        <v>1775834.9489170716</v>
      </c>
      <c r="AI127" s="1704">
        <v>1792854.9444192417</v>
      </c>
      <c r="AJ127" s="1704">
        <v>1801727.8138876003</v>
      </c>
      <c r="AK127" s="1704">
        <v>1829740.247033912</v>
      </c>
      <c r="AL127" s="1704">
        <v>1840706.3771526979</v>
      </c>
      <c r="AM127" s="1704">
        <v>1852324.2328663475</v>
      </c>
      <c r="AN127" s="1704">
        <v>1863275.0114920114</v>
      </c>
      <c r="AO127" s="1704">
        <v>1859678.0000119729</v>
      </c>
    </row>
    <row r="128" spans="1:41" ht="12.95" customHeight="1" x14ac:dyDescent="0.2">
      <c r="A128" s="468" t="s">
        <v>1269</v>
      </c>
      <c r="B128" s="587"/>
      <c r="C128" s="317" t="s">
        <v>1123</v>
      </c>
      <c r="D128" s="317"/>
      <c r="E128" s="314"/>
      <c r="F128" s="314"/>
      <c r="G128" s="314"/>
      <c r="H128" s="1941" t="str">
        <f>A91&amp;A128</f>
        <v>HM37</v>
      </c>
      <c r="I128" s="1850"/>
      <c r="J128" s="1851"/>
      <c r="K128" s="1851"/>
      <c r="L128" s="1851"/>
      <c r="M128" s="1688"/>
      <c r="N128" s="1852"/>
      <c r="O128" s="1853"/>
      <c r="P128" s="1853"/>
      <c r="Q128" s="1851"/>
      <c r="R128" s="1688"/>
      <c r="S128" s="1688"/>
      <c r="T128" s="1854"/>
      <c r="U128" s="1689"/>
      <c r="V128" s="1689"/>
      <c r="W128" s="1689"/>
      <c r="X128" s="1851"/>
      <c r="Y128" s="1989"/>
      <c r="Z128" s="1989"/>
      <c r="AA128" s="1989"/>
      <c r="AB128" s="1989"/>
      <c r="AC128" s="1989"/>
      <c r="AD128" s="1704">
        <v>291172.26889199408</v>
      </c>
      <c r="AE128" s="1704">
        <v>293471.88509293448</v>
      </c>
      <c r="AF128" s="1704">
        <v>287686.93541202316</v>
      </c>
      <c r="AG128" s="1704">
        <v>270673.67519035289</v>
      </c>
      <c r="AH128" s="1704">
        <v>271294.55273707426</v>
      </c>
      <c r="AI128" s="1704">
        <v>254533.22612241213</v>
      </c>
      <c r="AJ128" s="1704">
        <v>254296.58049617783</v>
      </c>
      <c r="AK128" s="1704">
        <v>255747.02976935069</v>
      </c>
      <c r="AL128" s="1704">
        <v>260775.16973038026</v>
      </c>
      <c r="AM128" s="1704">
        <v>268803.33154785476</v>
      </c>
      <c r="AN128" s="1704">
        <v>292853.24184740242</v>
      </c>
      <c r="AO128" s="1704">
        <v>267386.29070386617</v>
      </c>
    </row>
    <row r="129" spans="1:41" ht="12.95" customHeight="1" x14ac:dyDescent="0.2">
      <c r="A129" s="468" t="s">
        <v>1270</v>
      </c>
      <c r="B129" s="587"/>
      <c r="C129" s="317" t="s">
        <v>1124</v>
      </c>
      <c r="D129" s="317"/>
      <c r="E129" s="314"/>
      <c r="F129" s="314"/>
      <c r="G129" s="314"/>
      <c r="H129" s="1941" t="str">
        <f>A91&amp;A129</f>
        <v>HM38</v>
      </c>
      <c r="I129" s="1850"/>
      <c r="J129" s="1851"/>
      <c r="K129" s="1851"/>
      <c r="L129" s="1851"/>
      <c r="M129" s="1688"/>
      <c r="N129" s="1852"/>
      <c r="O129" s="1853"/>
      <c r="P129" s="1853"/>
      <c r="Q129" s="1851"/>
      <c r="R129" s="1688"/>
      <c r="S129" s="1688"/>
      <c r="T129" s="1854"/>
      <c r="U129" s="1689"/>
      <c r="V129" s="1689"/>
      <c r="W129" s="1689"/>
      <c r="X129" s="1851"/>
      <c r="Y129" s="1989"/>
      <c r="Z129" s="1989"/>
      <c r="AA129" s="1989"/>
      <c r="AB129" s="1989"/>
      <c r="AC129" s="1989"/>
      <c r="AD129" s="1704">
        <v>92028.351489646535</v>
      </c>
      <c r="AE129" s="1704">
        <v>90531.792788429477</v>
      </c>
      <c r="AF129" s="1704">
        <v>89695.072819386973</v>
      </c>
      <c r="AG129" s="1704">
        <v>82632.71844979981</v>
      </c>
      <c r="AH129" s="1704">
        <v>82580.102048259534</v>
      </c>
      <c r="AI129" s="1704">
        <v>82648.902243228455</v>
      </c>
      <c r="AJ129" s="1704">
        <v>81835.231600798041</v>
      </c>
      <c r="AK129" s="1704">
        <v>80807.152031869744</v>
      </c>
      <c r="AL129" s="1704">
        <v>78721.597310868674</v>
      </c>
      <c r="AM129" s="1704">
        <v>77577.299375294562</v>
      </c>
      <c r="AN129" s="1704">
        <v>78449.678004121335</v>
      </c>
      <c r="AO129" s="1704">
        <v>76242.264170097638</v>
      </c>
    </row>
    <row r="130" spans="1:41" ht="12.95" customHeight="1" x14ac:dyDescent="0.2">
      <c r="A130" s="468" t="s">
        <v>1271</v>
      </c>
      <c r="B130" s="587"/>
      <c r="C130" s="317" t="s">
        <v>1603</v>
      </c>
      <c r="D130" s="317"/>
      <c r="E130" s="314"/>
      <c r="F130" s="314"/>
      <c r="G130" s="314"/>
      <c r="H130" s="1941" t="str">
        <f>A91&amp;A130</f>
        <v>HM39</v>
      </c>
      <c r="I130" s="1850"/>
      <c r="J130" s="1851"/>
      <c r="K130" s="1851"/>
      <c r="L130" s="1851"/>
      <c r="M130" s="1688"/>
      <c r="N130" s="1852"/>
      <c r="O130" s="1853"/>
      <c r="P130" s="1853"/>
      <c r="Q130" s="1851"/>
      <c r="R130" s="1688"/>
      <c r="S130" s="1688"/>
      <c r="T130" s="1854"/>
      <c r="U130" s="1689"/>
      <c r="V130" s="1689"/>
      <c r="W130" s="1689"/>
      <c r="X130" s="1851"/>
      <c r="Y130" s="1989"/>
      <c r="Z130" s="1989"/>
      <c r="AA130" s="1989"/>
      <c r="AB130" s="1989"/>
      <c r="AC130" s="1989"/>
      <c r="AD130" s="1704">
        <v>231005.95677123347</v>
      </c>
      <c r="AE130" s="1704">
        <v>216499.15740233706</v>
      </c>
      <c r="AF130" s="1704">
        <v>228022.75197037155</v>
      </c>
      <c r="AG130" s="1704">
        <v>234770.22330347693</v>
      </c>
      <c r="AH130" s="1704">
        <v>238362.0884647315</v>
      </c>
      <c r="AI130" s="1704">
        <v>252182.52556504856</v>
      </c>
      <c r="AJ130" s="1704">
        <v>257832.03738415614</v>
      </c>
      <c r="AK130" s="1704">
        <v>258839.42193500409</v>
      </c>
      <c r="AL130" s="1704">
        <v>277832.19660584262</v>
      </c>
      <c r="AM130" s="1704">
        <v>307405.94464916753</v>
      </c>
      <c r="AN130" s="1704">
        <v>392887.30090898921</v>
      </c>
      <c r="AO130" s="1704">
        <v>347825.19236223132</v>
      </c>
    </row>
    <row r="131" spans="1:41" ht="12.95" customHeight="1" x14ac:dyDescent="0.2">
      <c r="A131" s="468" t="s">
        <v>1272</v>
      </c>
      <c r="B131" s="587" t="s">
        <v>431</v>
      </c>
      <c r="C131" s="317" t="s">
        <v>1602</v>
      </c>
      <c r="D131" s="317"/>
      <c r="E131" s="314"/>
      <c r="F131" s="314"/>
      <c r="G131" s="314"/>
      <c r="H131" s="1941" t="str">
        <f>A91&amp;A131</f>
        <v>HM40</v>
      </c>
      <c r="I131" s="1850"/>
      <c r="J131" s="1851"/>
      <c r="K131" s="1851"/>
      <c r="L131" s="1851"/>
      <c r="M131" s="1688"/>
      <c r="N131" s="1852"/>
      <c r="O131" s="1853"/>
      <c r="P131" s="1853"/>
      <c r="Q131" s="1851"/>
      <c r="R131" s="1688"/>
      <c r="S131" s="1688"/>
      <c r="T131" s="1854"/>
      <c r="U131" s="1689"/>
      <c r="V131" s="1689"/>
      <c r="W131" s="1689"/>
      <c r="X131" s="1689"/>
      <c r="Y131" s="1984"/>
      <c r="Z131" s="1984"/>
      <c r="AA131" s="1984"/>
      <c r="AB131" s="1984"/>
      <c r="AC131" s="1984"/>
      <c r="AD131" s="1705">
        <v>164418.02278211113</v>
      </c>
      <c r="AE131" s="1705">
        <v>161627.25666057071</v>
      </c>
      <c r="AF131" s="1705">
        <v>157732.35730720698</v>
      </c>
      <c r="AG131" s="1705">
        <v>149759.78384307743</v>
      </c>
      <c r="AH131" s="1705">
        <v>159798.77687330265</v>
      </c>
      <c r="AI131" s="1705">
        <v>168483.77169760317</v>
      </c>
      <c r="AJ131" s="1705">
        <v>156397.15961852422</v>
      </c>
      <c r="AK131" s="1705">
        <v>170334.5814052856</v>
      </c>
      <c r="AL131" s="1705">
        <v>140834.27848791896</v>
      </c>
      <c r="AM131" s="1705">
        <v>246072.4442025859</v>
      </c>
      <c r="AN131" s="1705">
        <v>139221.23485263766</v>
      </c>
      <c r="AO131" s="1705">
        <v>174007.36236553488</v>
      </c>
    </row>
    <row r="132" spans="1:41" ht="12.95" customHeight="1" x14ac:dyDescent="0.2">
      <c r="A132" s="468" t="s">
        <v>1273</v>
      </c>
      <c r="B132" s="587" t="s">
        <v>431</v>
      </c>
      <c r="C132" s="317" t="s">
        <v>999</v>
      </c>
      <c r="D132" s="317"/>
      <c r="E132" s="314"/>
      <c r="F132" s="314"/>
      <c r="G132" s="314"/>
      <c r="H132" s="1941" t="str">
        <f>A91&amp;A132</f>
        <v>HM41</v>
      </c>
      <c r="I132" s="1850"/>
      <c r="J132" s="1851"/>
      <c r="K132" s="1851"/>
      <c r="L132" s="1851"/>
      <c r="M132" s="1688"/>
      <c r="N132" s="1852"/>
      <c r="O132" s="1853"/>
      <c r="P132" s="1853"/>
      <c r="Q132" s="1851"/>
      <c r="R132" s="1688"/>
      <c r="S132" s="1688"/>
      <c r="T132" s="1854"/>
      <c r="U132" s="1689"/>
      <c r="V132" s="1689"/>
      <c r="W132" s="1689"/>
      <c r="X132" s="1689"/>
      <c r="Y132" s="1984"/>
      <c r="Z132" s="1984"/>
      <c r="AA132" s="1984"/>
      <c r="AB132" s="1984"/>
      <c r="AC132" s="1984"/>
      <c r="AD132" s="1705">
        <v>102995.01887341682</v>
      </c>
      <c r="AE132" s="1705">
        <v>96685.397793762328</v>
      </c>
      <c r="AF132" s="1705">
        <v>95476.485293222067</v>
      </c>
      <c r="AG132" s="1705">
        <v>87850.39315524885</v>
      </c>
      <c r="AH132" s="1705">
        <v>96287.832147025343</v>
      </c>
      <c r="AI132" s="1705">
        <v>103999.2613172741</v>
      </c>
      <c r="AJ132" s="1705">
        <v>92840.136576940771</v>
      </c>
      <c r="AK132" s="1705">
        <v>106414.42849087168</v>
      </c>
      <c r="AL132" s="1705">
        <v>91549.946844224978</v>
      </c>
      <c r="AM132" s="1705">
        <v>81210.514873347478</v>
      </c>
      <c r="AN132" s="1705">
        <v>84685.139357799198</v>
      </c>
      <c r="AO132" s="1705">
        <v>121739.21347279202</v>
      </c>
    </row>
    <row r="133" spans="1:41" ht="12.95" customHeight="1" x14ac:dyDescent="0.2">
      <c r="A133" s="468" t="s">
        <v>1275</v>
      </c>
      <c r="B133" s="587" t="s">
        <v>431</v>
      </c>
      <c r="C133" s="330" t="s">
        <v>1125</v>
      </c>
      <c r="D133" s="317"/>
      <c r="E133" s="314"/>
      <c r="F133" s="314"/>
      <c r="G133" s="314"/>
      <c r="H133" s="1941" t="str">
        <f>A91&amp;A133</f>
        <v>HM42</v>
      </c>
      <c r="I133" s="1850"/>
      <c r="J133" s="1851"/>
      <c r="K133" s="1851"/>
      <c r="L133" s="1851"/>
      <c r="M133" s="1688"/>
      <c r="N133" s="1852"/>
      <c r="O133" s="1853"/>
      <c r="P133" s="1853"/>
      <c r="Q133" s="1851"/>
      <c r="R133" s="1688"/>
      <c r="S133" s="1692"/>
      <c r="T133" s="1866"/>
      <c r="U133" s="1690"/>
      <c r="V133" s="1740"/>
      <c r="W133" s="1740"/>
      <c r="X133" s="1740"/>
      <c r="Y133" s="1992"/>
      <c r="Z133" s="1992"/>
      <c r="AA133" s="1992"/>
      <c r="AB133" s="1992"/>
      <c r="AC133" s="1992"/>
      <c r="AD133" s="1770">
        <v>-50894.333914339863</v>
      </c>
      <c r="AE133" s="1770">
        <v>-58040.072774578905</v>
      </c>
      <c r="AF133" s="1770">
        <v>-59608.095537145215</v>
      </c>
      <c r="AG133" s="1770">
        <v>-40654.749230092624</v>
      </c>
      <c r="AH133" s="1770">
        <v>-51868.293197730673</v>
      </c>
      <c r="AI133" s="1770">
        <v>-44390.789428544143</v>
      </c>
      <c r="AJ133" s="1770">
        <v>-43436.54368407969</v>
      </c>
      <c r="AK133" s="1770">
        <v>-42614.152443368366</v>
      </c>
      <c r="AL133" s="1770">
        <v>-45046.909212101658</v>
      </c>
      <c r="AM133" s="1770">
        <v>-51514.042213177105</v>
      </c>
      <c r="AN133" s="1770">
        <v>-71645.944531371031</v>
      </c>
      <c r="AO133" s="1770">
        <v>-34427.499936859909</v>
      </c>
    </row>
    <row r="134" spans="1:41" ht="12.95" customHeight="1" x14ac:dyDescent="0.2">
      <c r="A134" s="468" t="s">
        <v>1276</v>
      </c>
      <c r="B134" s="587"/>
      <c r="C134" s="324" t="s">
        <v>979</v>
      </c>
      <c r="D134" s="370"/>
      <c r="E134" s="371"/>
      <c r="F134" s="371"/>
      <c r="G134" s="371"/>
      <c r="H134" s="1948" t="str">
        <f>A91&amp;A134</f>
        <v>HM43</v>
      </c>
      <c r="I134" s="1913"/>
      <c r="J134" s="1914"/>
      <c r="K134" s="1914"/>
      <c r="L134" s="1915"/>
      <c r="M134" s="1916"/>
      <c r="N134" s="1917"/>
      <c r="O134" s="1914"/>
      <c r="P134" s="1914"/>
      <c r="Q134" s="1915"/>
      <c r="R134" s="1916"/>
      <c r="S134" s="1916"/>
      <c r="T134" s="1918"/>
      <c r="U134" s="1919"/>
      <c r="V134" s="1919"/>
      <c r="W134" s="1919"/>
      <c r="X134" s="1919"/>
      <c r="Y134" s="337"/>
      <c r="Z134" s="337"/>
      <c r="AA134" s="337"/>
      <c r="AB134" s="337"/>
      <c r="AC134" s="337"/>
      <c r="AD134" s="1919">
        <f t="shared" ref="AD134:AL134" si="35">AD110+AD113+AD118+AD126+AD131+AD133</f>
        <v>11618015.910270851</v>
      </c>
      <c r="AE134" s="1919">
        <f t="shared" si="35"/>
        <v>11767120.216475297</v>
      </c>
      <c r="AF134" s="1919">
        <f t="shared" si="35"/>
        <v>11938534.019929968</v>
      </c>
      <c r="AG134" s="1919">
        <f t="shared" si="35"/>
        <v>11917895.078666897</v>
      </c>
      <c r="AH134" s="1919">
        <f t="shared" si="35"/>
        <v>11888668.737344408</v>
      </c>
      <c r="AI134" s="1919">
        <f t="shared" si="35"/>
        <v>11828474.229081661</v>
      </c>
      <c r="AJ134" s="1919">
        <f t="shared" si="35"/>
        <v>12039013.789614417</v>
      </c>
      <c r="AK134" s="1919">
        <f t="shared" si="35"/>
        <v>12299730.639119934</v>
      </c>
      <c r="AL134" s="1919">
        <f t="shared" si="35"/>
        <v>12249155.913569871</v>
      </c>
      <c r="AM134" s="1919">
        <f>AM110+AM113+AM118+AM126+AM131+AM133</f>
        <v>12233904.442863962</v>
      </c>
      <c r="AN134" s="1919">
        <f>AN110+AN113+AN118+AN126+AN131+AN133</f>
        <v>12210100.423659598</v>
      </c>
      <c r="AO134" s="1919">
        <f>AO110+AO113+AO118+AO126+AO131+AO133</f>
        <v>12351233.677399907</v>
      </c>
    </row>
    <row r="135" spans="1:41" ht="12.95" customHeight="1" x14ac:dyDescent="0.2">
      <c r="A135" s="468" t="s">
        <v>1277</v>
      </c>
      <c r="B135" s="587" t="s">
        <v>431</v>
      </c>
      <c r="C135" s="369" t="s">
        <v>998</v>
      </c>
      <c r="D135" s="372"/>
      <c r="E135" s="373"/>
      <c r="F135" s="373"/>
      <c r="G135" s="373"/>
      <c r="H135" s="1951" t="str">
        <f>A91&amp;A135</f>
        <v>HM44</v>
      </c>
      <c r="I135" s="1920"/>
      <c r="J135" s="1921"/>
      <c r="K135" s="1921"/>
      <c r="L135" s="1922"/>
      <c r="M135" s="1923"/>
      <c r="N135" s="1924"/>
      <c r="O135" s="1921"/>
      <c r="P135" s="1921"/>
      <c r="Q135" s="1922"/>
      <c r="R135" s="1923"/>
      <c r="S135" s="1923"/>
      <c r="T135" s="1920"/>
      <c r="U135" s="1921"/>
      <c r="V135" s="1921"/>
      <c r="W135" s="1925"/>
      <c r="X135" s="1925"/>
      <c r="Y135" s="1993"/>
      <c r="Z135" s="1993"/>
      <c r="AA135" s="1993"/>
      <c r="AB135" s="1993"/>
      <c r="AC135" s="1993"/>
      <c r="AD135" s="1994">
        <v>3089090.5074368049</v>
      </c>
      <c r="AE135" s="1994">
        <v>3111894.245196742</v>
      </c>
      <c r="AF135" s="1994">
        <v>3153343.2642716793</v>
      </c>
      <c r="AG135" s="1994">
        <v>3192767.3762316816</v>
      </c>
      <c r="AH135" s="1994">
        <v>3285200.0309478538</v>
      </c>
      <c r="AI135" s="1994">
        <v>3287457.079898858</v>
      </c>
      <c r="AJ135" s="1994">
        <v>3339944.5316895507</v>
      </c>
      <c r="AK135" s="1994">
        <v>3385545.2462236895</v>
      </c>
      <c r="AL135" s="1994">
        <v>3467772.5299094366</v>
      </c>
      <c r="AM135" s="1994">
        <v>3429096.3665699149</v>
      </c>
      <c r="AN135" s="1994">
        <v>3574232.5268925489</v>
      </c>
      <c r="AO135" s="1994">
        <v>3690962.1548321806</v>
      </c>
    </row>
    <row r="136" spans="1:41" ht="12.95" customHeight="1" x14ac:dyDescent="0.2">
      <c r="A136" s="468" t="s">
        <v>1278</v>
      </c>
      <c r="B136" s="587"/>
      <c r="C136" s="334" t="s">
        <v>1600</v>
      </c>
      <c r="D136" s="334"/>
      <c r="E136" s="335"/>
      <c r="F136" s="335"/>
      <c r="G136" s="335"/>
      <c r="H136" s="1950" t="str">
        <f>A91&amp;A136</f>
        <v>HM45</v>
      </c>
      <c r="I136" s="1926"/>
      <c r="J136" s="1927"/>
      <c r="K136" s="1927"/>
      <c r="L136" s="1927"/>
      <c r="M136" s="1928"/>
      <c r="N136" s="1929"/>
      <c r="O136" s="1930"/>
      <c r="P136" s="1930"/>
      <c r="Q136" s="1927"/>
      <c r="R136" s="1928"/>
      <c r="S136" s="1928"/>
      <c r="T136" s="1931"/>
      <c r="U136" s="1932"/>
      <c r="V136" s="1932"/>
      <c r="W136" s="1932"/>
      <c r="X136" s="1932"/>
      <c r="Y136" s="1995"/>
      <c r="Z136" s="1995"/>
      <c r="AA136" s="1995"/>
      <c r="AB136" s="1995"/>
      <c r="AC136" s="1995"/>
      <c r="AD136" s="1996">
        <v>1074005.7470598121</v>
      </c>
      <c r="AE136" s="1996">
        <v>1107375.1699874729</v>
      </c>
      <c r="AF136" s="1996">
        <v>1139749.9903663634</v>
      </c>
      <c r="AG136" s="1996">
        <v>1170748.841525899</v>
      </c>
      <c r="AH136" s="1996">
        <v>1214009.0503652294</v>
      </c>
      <c r="AI136" s="1996">
        <v>1221431.9579454272</v>
      </c>
      <c r="AJ136" s="1996">
        <v>1248939.9446053221</v>
      </c>
      <c r="AK136" s="1996">
        <v>1261724.9936703986</v>
      </c>
      <c r="AL136" s="1996">
        <v>1294737.9364075961</v>
      </c>
      <c r="AM136" s="1996">
        <v>1281786.2286316073</v>
      </c>
      <c r="AN136" s="1996">
        <v>1337230.1363295796</v>
      </c>
      <c r="AO136" s="1996">
        <v>1374965.1968492037</v>
      </c>
    </row>
    <row r="137" spans="1:41" ht="12.95" customHeight="1" x14ac:dyDescent="0.2">
      <c r="B137" s="587"/>
      <c r="C137" s="330" t="s">
        <v>1167</v>
      </c>
      <c r="D137" s="315"/>
      <c r="E137" s="315"/>
      <c r="F137" s="315"/>
      <c r="G137" s="315"/>
      <c r="H137" s="315"/>
      <c r="I137" s="1933"/>
      <c r="J137" s="1933"/>
      <c r="K137" s="1933"/>
      <c r="L137" s="1933"/>
      <c r="M137" s="1933"/>
      <c r="N137" s="1933"/>
      <c r="O137" s="1933"/>
      <c r="P137" s="1933"/>
      <c r="Q137" s="1933"/>
      <c r="R137" s="1933"/>
      <c r="S137" s="1933"/>
      <c r="T137" s="1933"/>
      <c r="U137" s="1933"/>
      <c r="V137" s="1933"/>
      <c r="W137" s="1934"/>
      <c r="X137" s="1934"/>
      <c r="Y137" s="376"/>
      <c r="Z137" s="376"/>
      <c r="AA137" s="376"/>
      <c r="AB137" s="376"/>
      <c r="AC137" s="376"/>
      <c r="AD137" s="1934"/>
      <c r="AE137" s="1934"/>
      <c r="AF137" s="1934"/>
      <c r="AG137" s="1934"/>
      <c r="AH137" s="1934"/>
      <c r="AI137" s="1934"/>
      <c r="AJ137" s="1934"/>
      <c r="AK137" s="1934"/>
      <c r="AL137" s="1934"/>
      <c r="AM137" s="1934"/>
      <c r="AN137" s="1934"/>
      <c r="AO137" s="1934"/>
    </row>
    <row r="138" spans="1:41" ht="12.95" customHeight="1" x14ac:dyDescent="0.2">
      <c r="A138" s="310" t="s">
        <v>1160</v>
      </c>
      <c r="B138" s="587"/>
      <c r="C138" s="1077" t="s">
        <v>1166</v>
      </c>
      <c r="D138" s="312"/>
      <c r="E138" s="312"/>
      <c r="F138" s="312"/>
      <c r="G138" s="312"/>
      <c r="H138" s="312"/>
      <c r="I138" s="1867"/>
      <c r="J138" s="1867"/>
      <c r="K138" s="1867"/>
      <c r="L138" s="1867"/>
      <c r="M138" s="1868"/>
      <c r="N138" s="1868"/>
      <c r="O138" s="1868"/>
      <c r="P138" s="1868"/>
      <c r="Q138" s="1868"/>
      <c r="R138" s="1868"/>
      <c r="S138" s="1868"/>
      <c r="T138" s="1868"/>
      <c r="U138" s="1868"/>
      <c r="V138" s="1868"/>
      <c r="W138" s="1868"/>
      <c r="X138" s="1868"/>
      <c r="Y138" s="1071"/>
      <c r="Z138" s="1071"/>
      <c r="AA138" s="1071"/>
      <c r="AB138" s="1071"/>
      <c r="AC138" s="1071"/>
      <c r="AD138" s="1977"/>
      <c r="AE138" s="1977"/>
      <c r="AF138" s="1977"/>
      <c r="AG138" s="1977"/>
      <c r="AH138" s="1977"/>
      <c r="AI138" s="1977"/>
      <c r="AJ138" s="1977"/>
      <c r="AK138" s="1977"/>
      <c r="AL138" s="1977"/>
      <c r="AM138" s="1977"/>
      <c r="AN138" s="1977"/>
      <c r="AO138" s="1977"/>
    </row>
    <row r="139" spans="1:41" ht="12.95" customHeight="1" x14ac:dyDescent="0.2">
      <c r="A139" s="468" t="s">
        <v>443</v>
      </c>
      <c r="B139" s="587" t="s">
        <v>431</v>
      </c>
      <c r="C139" s="317" t="s">
        <v>1117</v>
      </c>
      <c r="D139" s="338"/>
      <c r="E139" s="339"/>
      <c r="F139" s="339"/>
      <c r="G139" s="339"/>
      <c r="H139" s="1940" t="str">
        <f>A138&amp;A139</f>
        <v>NP01</v>
      </c>
      <c r="I139" s="1845"/>
      <c r="J139" s="1846"/>
      <c r="K139" s="1846"/>
      <c r="L139" s="1686"/>
      <c r="M139" s="1687"/>
      <c r="N139" s="1847"/>
      <c r="O139" s="1848"/>
      <c r="P139" s="1848"/>
      <c r="Q139" s="1846"/>
      <c r="R139" s="1687"/>
      <c r="S139" s="1687"/>
      <c r="T139" s="1845"/>
      <c r="U139" s="1846"/>
      <c r="V139" s="1846"/>
      <c r="W139" s="1686"/>
      <c r="X139" s="1686"/>
      <c r="Y139" s="374"/>
      <c r="Z139" s="374"/>
      <c r="AA139" s="374"/>
      <c r="AB139" s="374"/>
      <c r="AC139" s="374"/>
      <c r="AD139" s="1686">
        <f t="shared" ref="AD139:AL139" si="36">AD140+AD141</f>
        <v>895.47644869756562</v>
      </c>
      <c r="AE139" s="1686">
        <f t="shared" si="36"/>
        <v>745.46803958564078</v>
      </c>
      <c r="AF139" s="1686">
        <f t="shared" si="36"/>
        <v>732.21437385068793</v>
      </c>
      <c r="AG139" s="1686">
        <f t="shared" si="36"/>
        <v>1394.1243819677843</v>
      </c>
      <c r="AH139" s="1686">
        <f t="shared" si="36"/>
        <v>1421.0128404381489</v>
      </c>
      <c r="AI139" s="1686">
        <f t="shared" si="36"/>
        <v>1081.6737783108001</v>
      </c>
      <c r="AJ139" s="1686">
        <f t="shared" si="36"/>
        <v>980.86424352604058</v>
      </c>
      <c r="AK139" s="1686">
        <f t="shared" si="36"/>
        <v>1067.4696043706026</v>
      </c>
      <c r="AL139" s="1686">
        <f t="shared" si="36"/>
        <v>1347.1732854678717</v>
      </c>
      <c r="AM139" s="1686">
        <f>AM140+AM141</f>
        <v>1014.4935793330902</v>
      </c>
      <c r="AN139" s="1686">
        <f>AN140+AN141</f>
        <v>1007.6304372454291</v>
      </c>
      <c r="AO139" s="1686">
        <f>AO140+AO141</f>
        <v>1309.3662796855483</v>
      </c>
    </row>
    <row r="140" spans="1:41" ht="12.95" customHeight="1" x14ac:dyDescent="0.2">
      <c r="A140" s="468" t="s">
        <v>1156</v>
      </c>
      <c r="B140" s="587"/>
      <c r="C140" s="317" t="s">
        <v>300</v>
      </c>
      <c r="D140" s="317"/>
      <c r="E140" s="314"/>
      <c r="F140" s="314"/>
      <c r="G140" s="314"/>
      <c r="H140" s="1941" t="str">
        <f>A138&amp;A140</f>
        <v>NP02</v>
      </c>
      <c r="I140" s="1850"/>
      <c r="J140" s="1851"/>
      <c r="K140" s="1851"/>
      <c r="L140" s="1689"/>
      <c r="M140" s="1688"/>
      <c r="N140" s="1852"/>
      <c r="O140" s="1853"/>
      <c r="P140" s="1853"/>
      <c r="Q140" s="1851"/>
      <c r="R140" s="1688"/>
      <c r="S140" s="1688"/>
      <c r="T140" s="1850"/>
      <c r="U140" s="1851"/>
      <c r="V140" s="1851"/>
      <c r="W140" s="1689"/>
      <c r="X140" s="1689"/>
      <c r="Y140" s="1984"/>
      <c r="Z140" s="1984"/>
      <c r="AA140" s="1984"/>
      <c r="AB140" s="1984"/>
      <c r="AC140" s="1984"/>
      <c r="AD140" s="1705">
        <v>420.03026191838626</v>
      </c>
      <c r="AE140" s="1705">
        <v>209.04379262267958</v>
      </c>
      <c r="AF140" s="1705">
        <v>188.16373143609462</v>
      </c>
      <c r="AG140" s="1705">
        <v>777.47337513518369</v>
      </c>
      <c r="AH140" s="1705">
        <v>748.6581661227774</v>
      </c>
      <c r="AI140" s="1705">
        <v>511.76836690793334</v>
      </c>
      <c r="AJ140" s="1705">
        <v>499.72247471538731</v>
      </c>
      <c r="AK140" s="1705">
        <v>573.48088542894948</v>
      </c>
      <c r="AL140" s="1705">
        <v>808.39189033409593</v>
      </c>
      <c r="AM140" s="1705">
        <v>377.87512011849913</v>
      </c>
      <c r="AN140" s="1705">
        <v>185.67974373740299</v>
      </c>
      <c r="AO140" s="1705">
        <v>318.35451041075203</v>
      </c>
    </row>
    <row r="141" spans="1:41" ht="12.95" customHeight="1" x14ac:dyDescent="0.2">
      <c r="A141" s="468" t="s">
        <v>446</v>
      </c>
      <c r="B141" s="587" t="s">
        <v>431</v>
      </c>
      <c r="C141" s="317" t="s">
        <v>1140</v>
      </c>
      <c r="D141" s="317"/>
      <c r="E141" s="314"/>
      <c r="F141" s="314"/>
      <c r="G141" s="314"/>
      <c r="H141" s="1941" t="str">
        <f>A138&amp;A141</f>
        <v>NP03</v>
      </c>
      <c r="I141" s="1850"/>
      <c r="J141" s="1851"/>
      <c r="K141" s="1851"/>
      <c r="L141" s="1689"/>
      <c r="M141" s="1688"/>
      <c r="N141" s="1852"/>
      <c r="O141" s="1853"/>
      <c r="P141" s="1853"/>
      <c r="Q141" s="1851"/>
      <c r="R141" s="1688"/>
      <c r="S141" s="1688"/>
      <c r="T141" s="1850"/>
      <c r="U141" s="1851"/>
      <c r="V141" s="1851"/>
      <c r="W141" s="1689"/>
      <c r="X141" s="1689"/>
      <c r="Y141" s="1984"/>
      <c r="Z141" s="1984"/>
      <c r="AA141" s="1984"/>
      <c r="AB141" s="1984"/>
      <c r="AC141" s="1984"/>
      <c r="AD141" s="1705">
        <v>475.44618677917936</v>
      </c>
      <c r="AE141" s="1705">
        <v>536.42424696296121</v>
      </c>
      <c r="AF141" s="1705">
        <v>544.05064241459331</v>
      </c>
      <c r="AG141" s="1705">
        <v>616.65100683260061</v>
      </c>
      <c r="AH141" s="1705">
        <v>672.35467431537143</v>
      </c>
      <c r="AI141" s="1705">
        <v>569.90541140286666</v>
      </c>
      <c r="AJ141" s="1705">
        <v>481.14176881065328</v>
      </c>
      <c r="AK141" s="1705">
        <v>493.98871894165302</v>
      </c>
      <c r="AL141" s="1705">
        <v>538.78139513377585</v>
      </c>
      <c r="AM141" s="1705">
        <v>636.6184592145911</v>
      </c>
      <c r="AN141" s="1705">
        <v>821.95069350802612</v>
      </c>
      <c r="AO141" s="1705">
        <v>991.01176927479639</v>
      </c>
    </row>
    <row r="142" spans="1:41" ht="12.95" customHeight="1" x14ac:dyDescent="0.2">
      <c r="A142" s="468" t="s">
        <v>447</v>
      </c>
      <c r="B142" s="587" t="s">
        <v>431</v>
      </c>
      <c r="C142" s="317" t="s">
        <v>216</v>
      </c>
      <c r="D142" s="317"/>
      <c r="E142" s="314"/>
      <c r="F142" s="314"/>
      <c r="G142" s="314"/>
      <c r="H142" s="1941" t="str">
        <f>A138&amp;A142</f>
        <v>NP04</v>
      </c>
      <c r="I142" s="1850"/>
      <c r="J142" s="1851"/>
      <c r="K142" s="1851"/>
      <c r="L142" s="1689"/>
      <c r="M142" s="1688"/>
      <c r="N142" s="1852"/>
      <c r="O142" s="1853"/>
      <c r="P142" s="1853"/>
      <c r="Q142" s="1851"/>
      <c r="R142" s="1688"/>
      <c r="S142" s="1688"/>
      <c r="T142" s="1850"/>
      <c r="U142" s="1851"/>
      <c r="V142" s="1851"/>
      <c r="W142" s="1689"/>
      <c r="X142" s="1689"/>
      <c r="Y142" s="318"/>
      <c r="Z142" s="318"/>
      <c r="AA142" s="318"/>
      <c r="AB142" s="318"/>
      <c r="AC142" s="318"/>
      <c r="AD142" s="1689">
        <f t="shared" ref="AD142:AL142" si="37">AD143+AD144</f>
        <v>19933.575219463339</v>
      </c>
      <c r="AE142" s="1689">
        <f t="shared" si="37"/>
        <v>8068.1496636547618</v>
      </c>
      <c r="AF142" s="1689">
        <f t="shared" si="37"/>
        <v>22224.804639254224</v>
      </c>
      <c r="AG142" s="1689">
        <f t="shared" si="37"/>
        <v>15492.328386032141</v>
      </c>
      <c r="AH142" s="1689">
        <f t="shared" si="37"/>
        <v>12733.951244729229</v>
      </c>
      <c r="AI142" s="1689">
        <f t="shared" si="37"/>
        <v>9987.6367680337735</v>
      </c>
      <c r="AJ142" s="1689">
        <f t="shared" si="37"/>
        <v>9532.5303716903163</v>
      </c>
      <c r="AK142" s="1689">
        <f t="shared" si="37"/>
        <v>9714.2989662851178</v>
      </c>
      <c r="AL142" s="1689">
        <f t="shared" si="37"/>
        <v>9678.3797738329649</v>
      </c>
      <c r="AM142" s="1689">
        <f>AM143+AM144</f>
        <v>12891.923816549348</v>
      </c>
      <c r="AN142" s="1689">
        <f>AN143+AN144</f>
        <v>14979.294366958802</v>
      </c>
      <c r="AO142" s="1689">
        <f>AO143+AO144</f>
        <v>12376.554426825125</v>
      </c>
    </row>
    <row r="143" spans="1:41" ht="12.95" customHeight="1" x14ac:dyDescent="0.2">
      <c r="A143" s="468" t="s">
        <v>448</v>
      </c>
      <c r="B143" s="587" t="s">
        <v>431</v>
      </c>
      <c r="C143" s="317" t="s">
        <v>1126</v>
      </c>
      <c r="D143" s="317"/>
      <c r="E143" s="314"/>
      <c r="F143" s="314"/>
      <c r="G143" s="314"/>
      <c r="H143" s="1941" t="str">
        <f>A138&amp;A143</f>
        <v>NP05</v>
      </c>
      <c r="I143" s="1850"/>
      <c r="J143" s="1851"/>
      <c r="K143" s="1851"/>
      <c r="L143" s="1689"/>
      <c r="M143" s="1688"/>
      <c r="N143" s="1852"/>
      <c r="O143" s="1853"/>
      <c r="P143" s="1853"/>
      <c r="Q143" s="1851"/>
      <c r="R143" s="1688"/>
      <c r="S143" s="1688"/>
      <c r="T143" s="1850"/>
      <c r="U143" s="1851"/>
      <c r="V143" s="1851"/>
      <c r="W143" s="1689"/>
      <c r="X143" s="1689"/>
      <c r="Y143" s="1984"/>
      <c r="Z143" s="1984"/>
      <c r="AA143" s="1984"/>
      <c r="AB143" s="1984"/>
      <c r="AC143" s="1984"/>
      <c r="AD143" s="1705">
        <v>825.57338967543376</v>
      </c>
      <c r="AE143" s="1705">
        <v>868.30917596200038</v>
      </c>
      <c r="AF143" s="1705">
        <v>911.97585911908493</v>
      </c>
      <c r="AG143" s="1705">
        <v>942.83725911925637</v>
      </c>
      <c r="AH143" s="1705">
        <v>928.72399113158156</v>
      </c>
      <c r="AI143" s="1705">
        <v>950.22253714493695</v>
      </c>
      <c r="AJ143" s="1705">
        <v>1003.5114596341712</v>
      </c>
      <c r="AK143" s="1705">
        <v>941.27945845272086</v>
      </c>
      <c r="AL143" s="1705">
        <v>917.78326005579834</v>
      </c>
      <c r="AM143" s="1705">
        <v>1030.4336521782159</v>
      </c>
      <c r="AN143" s="1705">
        <v>1086.0735206990403</v>
      </c>
      <c r="AO143" s="1705">
        <v>1090.8798007214757</v>
      </c>
    </row>
    <row r="144" spans="1:41" ht="12.95" customHeight="1" x14ac:dyDescent="0.2">
      <c r="A144" s="468" t="s">
        <v>449</v>
      </c>
      <c r="B144" s="587"/>
      <c r="C144" s="317" t="s">
        <v>1597</v>
      </c>
      <c r="D144" s="317"/>
      <c r="E144" s="314"/>
      <c r="F144" s="314"/>
      <c r="G144" s="314"/>
      <c r="H144" s="1941" t="str">
        <f>A138&amp;A144</f>
        <v>NP06</v>
      </c>
      <c r="I144" s="1850"/>
      <c r="J144" s="1851"/>
      <c r="K144" s="1851"/>
      <c r="L144" s="1689"/>
      <c r="M144" s="1688"/>
      <c r="N144" s="1852"/>
      <c r="O144" s="1853"/>
      <c r="P144" s="1853"/>
      <c r="Q144" s="1851"/>
      <c r="R144" s="1688"/>
      <c r="S144" s="1688"/>
      <c r="T144" s="1850"/>
      <c r="U144" s="1851"/>
      <c r="V144" s="1851"/>
      <c r="W144" s="1689"/>
      <c r="X144" s="1689"/>
      <c r="Y144" s="1984"/>
      <c r="Z144" s="1984"/>
      <c r="AA144" s="1984"/>
      <c r="AB144" s="1984"/>
      <c r="AC144" s="1984"/>
      <c r="AD144" s="1705">
        <v>19108.001829787903</v>
      </c>
      <c r="AE144" s="1705">
        <v>7199.8404876927616</v>
      </c>
      <c r="AF144" s="1705">
        <v>21312.82878013514</v>
      </c>
      <c r="AG144" s="1705">
        <v>14549.491126912884</v>
      </c>
      <c r="AH144" s="1705">
        <v>11805.227253597648</v>
      </c>
      <c r="AI144" s="1705">
        <v>9037.4142308888368</v>
      </c>
      <c r="AJ144" s="1705">
        <v>8529.0189120561445</v>
      </c>
      <c r="AK144" s="1705">
        <v>8773.0195078323977</v>
      </c>
      <c r="AL144" s="1705">
        <v>8760.5965137771673</v>
      </c>
      <c r="AM144" s="1705">
        <v>11861.490164371133</v>
      </c>
      <c r="AN144" s="1705">
        <v>13893.220846259761</v>
      </c>
      <c r="AO144" s="1705">
        <v>11285.67462610365</v>
      </c>
    </row>
    <row r="145" spans="1:41" ht="12.95" customHeight="1" x14ac:dyDescent="0.2">
      <c r="A145" s="468" t="s">
        <v>450</v>
      </c>
      <c r="B145" s="587"/>
      <c r="C145" s="317" t="s">
        <v>1127</v>
      </c>
      <c r="D145" s="317"/>
      <c r="E145" s="314"/>
      <c r="F145" s="314"/>
      <c r="G145" s="314"/>
      <c r="H145" s="1941" t="str">
        <f>A138&amp;A145</f>
        <v>NP07</v>
      </c>
      <c r="I145" s="1850"/>
      <c r="J145" s="1851"/>
      <c r="K145" s="1851"/>
      <c r="L145" s="1689"/>
      <c r="M145" s="1688"/>
      <c r="N145" s="1852"/>
      <c r="O145" s="1853"/>
      <c r="P145" s="1853"/>
      <c r="Q145" s="1851"/>
      <c r="R145" s="1688"/>
      <c r="S145" s="1688"/>
      <c r="T145" s="1850"/>
      <c r="U145" s="1851"/>
      <c r="V145" s="1851"/>
      <c r="W145" s="1689"/>
      <c r="X145" s="1689"/>
      <c r="Y145" s="1984"/>
      <c r="Z145" s="1984"/>
      <c r="AA145" s="1984"/>
      <c r="AB145" s="1984"/>
      <c r="AC145" s="1984"/>
      <c r="AD145" s="1705">
        <v>2344.717283794118</v>
      </c>
      <c r="AE145" s="1705">
        <v>1670.6357011608343</v>
      </c>
      <c r="AF145" s="1705">
        <v>1759.6718407275766</v>
      </c>
      <c r="AG145" s="1705">
        <v>1473.9704434317246</v>
      </c>
      <c r="AH145" s="1705">
        <v>1848.4923235186288</v>
      </c>
      <c r="AI145" s="1705">
        <v>2108.6419630388991</v>
      </c>
      <c r="AJ145" s="1705">
        <v>1974.3885377893603</v>
      </c>
      <c r="AK145" s="1705">
        <v>3184.9102140365721</v>
      </c>
      <c r="AL145" s="1705">
        <v>2238.5992150069214</v>
      </c>
      <c r="AM145" s="1705">
        <v>2423.4971899787197</v>
      </c>
      <c r="AN145" s="1705">
        <v>2321.0001157322549</v>
      </c>
      <c r="AO145" s="1705">
        <v>3293.5535124457383</v>
      </c>
    </row>
    <row r="146" spans="1:41" ht="12.95" customHeight="1" x14ac:dyDescent="0.2">
      <c r="A146" s="468" t="s">
        <v>451</v>
      </c>
      <c r="B146" s="587" t="s">
        <v>431</v>
      </c>
      <c r="C146" s="317" t="s">
        <v>219</v>
      </c>
      <c r="D146" s="317"/>
      <c r="E146" s="314"/>
      <c r="F146" s="314"/>
      <c r="G146" s="314"/>
      <c r="H146" s="1941" t="str">
        <f>A138&amp;A146</f>
        <v>NP08</v>
      </c>
      <c r="I146" s="1850"/>
      <c r="J146" s="1851"/>
      <c r="K146" s="1851"/>
      <c r="L146" s="1689"/>
      <c r="M146" s="1688"/>
      <c r="N146" s="1852"/>
      <c r="O146" s="1853"/>
      <c r="P146" s="1853"/>
      <c r="Q146" s="1851"/>
      <c r="R146" s="1688"/>
      <c r="S146" s="1688"/>
      <c r="T146" s="1850"/>
      <c r="U146" s="1851"/>
      <c r="V146" s="1851"/>
      <c r="W146" s="1689"/>
      <c r="X146" s="1689"/>
      <c r="Y146" s="1984"/>
      <c r="Z146" s="1984"/>
      <c r="AA146" s="1984"/>
      <c r="AB146" s="1984"/>
      <c r="AC146" s="1984"/>
      <c r="AD146" s="1705">
        <v>154289.65464003506</v>
      </c>
      <c r="AE146" s="1705">
        <v>161828.35815989933</v>
      </c>
      <c r="AF146" s="1705">
        <v>161189.74270901785</v>
      </c>
      <c r="AG146" s="1705">
        <v>147268.7223380506</v>
      </c>
      <c r="AH146" s="1705">
        <v>160229.89488875456</v>
      </c>
      <c r="AI146" s="1705">
        <v>165327.19122703868</v>
      </c>
      <c r="AJ146" s="1705">
        <v>163697.97045145699</v>
      </c>
      <c r="AK146" s="1705">
        <v>147543.42580291349</v>
      </c>
      <c r="AL146" s="1705">
        <v>161426.54002343121</v>
      </c>
      <c r="AM146" s="1705">
        <v>190189.20989653721</v>
      </c>
      <c r="AN146" s="1705">
        <v>177694.64045967694</v>
      </c>
      <c r="AO146" s="1705">
        <v>175894.02913241929</v>
      </c>
    </row>
    <row r="147" spans="1:41" ht="12.95" customHeight="1" x14ac:dyDescent="0.2">
      <c r="A147" s="468" t="s">
        <v>452</v>
      </c>
      <c r="B147" s="587" t="s">
        <v>431</v>
      </c>
      <c r="C147" s="317" t="s">
        <v>1594</v>
      </c>
      <c r="D147" s="317"/>
      <c r="E147" s="314"/>
      <c r="F147" s="314"/>
      <c r="G147" s="314"/>
      <c r="H147" s="1941" t="str">
        <f>A138&amp;A147</f>
        <v>NP09</v>
      </c>
      <c r="I147" s="1850"/>
      <c r="J147" s="1851"/>
      <c r="K147" s="1851"/>
      <c r="L147" s="1689"/>
      <c r="M147" s="1688"/>
      <c r="N147" s="1852"/>
      <c r="O147" s="1853"/>
      <c r="P147" s="1853"/>
      <c r="Q147" s="1851"/>
      <c r="R147" s="1688"/>
      <c r="S147" s="1688"/>
      <c r="T147" s="1850"/>
      <c r="U147" s="1851"/>
      <c r="V147" s="1851"/>
      <c r="W147" s="1689"/>
      <c r="X147" s="1689"/>
      <c r="Y147" s="1984"/>
      <c r="Z147" s="1984"/>
      <c r="AA147" s="1984"/>
      <c r="AB147" s="1984"/>
      <c r="AC147" s="1984"/>
      <c r="AD147" s="1705">
        <v>7220.1588530931622</v>
      </c>
      <c r="AE147" s="1705">
        <v>25765.75444710764</v>
      </c>
      <c r="AF147" s="1705">
        <v>20508.979618900921</v>
      </c>
      <c r="AG147" s="1705">
        <v>48364.020438563515</v>
      </c>
      <c r="AH147" s="1705">
        <v>49534.354861398548</v>
      </c>
      <c r="AI147" s="1705">
        <v>60342.092919793737</v>
      </c>
      <c r="AJ147" s="1705">
        <v>61749.614592961385</v>
      </c>
      <c r="AK147" s="1705">
        <v>72291.935368241044</v>
      </c>
      <c r="AL147" s="1705">
        <v>56014.951327628747</v>
      </c>
      <c r="AM147" s="1705">
        <v>77780.194142496679</v>
      </c>
      <c r="AN147" s="1705">
        <v>89035.262282483454</v>
      </c>
      <c r="AO147" s="1705">
        <v>65442.671180575504</v>
      </c>
    </row>
    <row r="148" spans="1:41" ht="12.95" customHeight="1" x14ac:dyDescent="0.2">
      <c r="A148" s="468" t="s">
        <v>439</v>
      </c>
      <c r="B148" s="587"/>
      <c r="C148" s="1331" t="s">
        <v>1593</v>
      </c>
      <c r="D148" s="1331"/>
      <c r="E148" s="1332"/>
      <c r="F148" s="1332"/>
      <c r="G148" s="1332"/>
      <c r="H148" s="1944" t="str">
        <f>A138&amp;A148</f>
        <v>NP10</v>
      </c>
      <c r="I148" s="1850"/>
      <c r="J148" s="1851"/>
      <c r="K148" s="1851"/>
      <c r="L148" s="1689"/>
      <c r="M148" s="1688"/>
      <c r="N148" s="1852"/>
      <c r="O148" s="1853"/>
      <c r="P148" s="1853"/>
      <c r="Q148" s="1851"/>
      <c r="R148" s="1688"/>
      <c r="S148" s="1688"/>
      <c r="T148" s="1850"/>
      <c r="U148" s="1851"/>
      <c r="V148" s="1851"/>
      <c r="W148" s="1689"/>
      <c r="X148" s="1689"/>
      <c r="Y148" s="318"/>
      <c r="Z148" s="318"/>
      <c r="AA148" s="318"/>
      <c r="AB148" s="318"/>
      <c r="AC148" s="318"/>
      <c r="AD148" s="1689">
        <f t="shared" ref="AD148:AI148" si="38">AD139+AD142+AD145+AD146+AD147</f>
        <v>184683.58244508324</v>
      </c>
      <c r="AE148" s="1689">
        <f t="shared" si="38"/>
        <v>198078.36601140822</v>
      </c>
      <c r="AF148" s="1689">
        <f t="shared" si="38"/>
        <v>206415.41318175127</v>
      </c>
      <c r="AG148" s="1689">
        <f t="shared" si="38"/>
        <v>213993.16598804577</v>
      </c>
      <c r="AH148" s="1688">
        <f t="shared" si="38"/>
        <v>225767.70615883911</v>
      </c>
      <c r="AI148" s="1688">
        <f t="shared" si="38"/>
        <v>238847.23665621589</v>
      </c>
      <c r="AJ148" s="1688">
        <f t="shared" ref="AJ148:AO148" si="39">AJ139+AJ142+AJ145+AJ146+AJ147</f>
        <v>237935.3681974241</v>
      </c>
      <c r="AK148" s="1688">
        <f t="shared" si="39"/>
        <v>233802.03995584682</v>
      </c>
      <c r="AL148" s="1688">
        <f t="shared" si="39"/>
        <v>230705.64362536772</v>
      </c>
      <c r="AM148" s="1688">
        <f t="shared" si="39"/>
        <v>284299.31862489507</v>
      </c>
      <c r="AN148" s="1688">
        <f t="shared" si="39"/>
        <v>285037.82766209688</v>
      </c>
      <c r="AO148" s="1688">
        <f t="shared" si="39"/>
        <v>258316.1745319512</v>
      </c>
    </row>
    <row r="149" spans="1:41" ht="12.95" customHeight="1" x14ac:dyDescent="0.2">
      <c r="A149" s="468" t="s">
        <v>491</v>
      </c>
      <c r="C149" s="1330" t="s">
        <v>1601</v>
      </c>
      <c r="D149" s="1333"/>
      <c r="E149" s="1333"/>
      <c r="F149" s="1333"/>
      <c r="G149" s="1333"/>
      <c r="H149" s="1952" t="str">
        <f>A138&amp;A149</f>
        <v>NP11</v>
      </c>
      <c r="I149" s="1935"/>
      <c r="J149" s="1935"/>
      <c r="K149" s="1935"/>
      <c r="L149" s="1935"/>
      <c r="M149" s="1935"/>
      <c r="N149" s="1935"/>
      <c r="O149" s="1935"/>
      <c r="P149" s="1935"/>
      <c r="Q149" s="1935"/>
      <c r="R149" s="1935"/>
      <c r="S149" s="1935"/>
      <c r="T149" s="1935"/>
      <c r="U149" s="1935"/>
      <c r="V149" s="1935"/>
      <c r="W149" s="1935"/>
      <c r="X149" s="1935"/>
      <c r="Y149" s="1997"/>
      <c r="Z149" s="1997"/>
      <c r="AA149" s="1997"/>
      <c r="AB149" s="1997"/>
      <c r="AC149" s="1997"/>
      <c r="AD149" s="1708">
        <v>154289.65464003506</v>
      </c>
      <c r="AE149" s="1708">
        <v>161828.35815989933</v>
      </c>
      <c r="AF149" s="1708">
        <v>161189.74270901785</v>
      </c>
      <c r="AG149" s="1708">
        <v>147268.7223380506</v>
      </c>
      <c r="AH149" s="1708">
        <v>160229.89488875456</v>
      </c>
      <c r="AI149" s="1708">
        <v>165327.19122703868</v>
      </c>
      <c r="AJ149" s="1708">
        <v>163697.97045145699</v>
      </c>
      <c r="AK149" s="1708">
        <v>147543.42580291349</v>
      </c>
      <c r="AL149" s="1708">
        <v>161426.54002343121</v>
      </c>
      <c r="AM149" s="1708">
        <v>190189.20989653721</v>
      </c>
      <c r="AN149" s="1708">
        <v>177694.64045967694</v>
      </c>
      <c r="AO149" s="1708">
        <v>175894.02913241929</v>
      </c>
    </row>
    <row r="150" spans="1:41" ht="12.95" customHeight="1" x14ac:dyDescent="0.2">
      <c r="A150" s="468" t="s">
        <v>490</v>
      </c>
      <c r="C150" s="1272" t="s">
        <v>1627</v>
      </c>
      <c r="D150" s="1334"/>
      <c r="E150" s="1334"/>
      <c r="F150" s="1334"/>
      <c r="G150" s="1334"/>
      <c r="H150" s="1953" t="str">
        <f>A138&amp;A150</f>
        <v>NP12</v>
      </c>
      <c r="I150" s="1936"/>
      <c r="J150" s="1936"/>
      <c r="K150" s="1936"/>
      <c r="L150" s="1936"/>
      <c r="M150" s="1936"/>
      <c r="N150" s="1936"/>
      <c r="O150" s="1936"/>
      <c r="P150" s="1936"/>
      <c r="Q150" s="1936"/>
      <c r="R150" s="1936"/>
      <c r="S150" s="1936"/>
      <c r="T150" s="1936"/>
      <c r="U150" s="1936"/>
      <c r="V150" s="1936"/>
      <c r="W150" s="1936"/>
      <c r="X150" s="1936"/>
      <c r="Y150" s="1334"/>
      <c r="Z150" s="1334"/>
      <c r="AA150" s="1334"/>
      <c r="AB150" s="1334"/>
      <c r="AC150" s="1334"/>
      <c r="AD150" s="1936"/>
      <c r="AE150" s="1936"/>
      <c r="AF150" s="1936"/>
      <c r="AG150" s="1936"/>
      <c r="AH150" s="1936"/>
      <c r="AI150" s="1936"/>
      <c r="AJ150" s="1936"/>
      <c r="AK150" s="1936"/>
      <c r="AL150" s="1936"/>
      <c r="AM150" s="1936"/>
      <c r="AN150" s="1936"/>
      <c r="AO150" s="1936"/>
    </row>
    <row r="151" spans="1:41" ht="12.95" customHeight="1" x14ac:dyDescent="0.2">
      <c r="A151" s="468" t="s">
        <v>453</v>
      </c>
      <c r="B151" s="587"/>
      <c r="C151" s="317" t="s">
        <v>343</v>
      </c>
      <c r="D151" s="317"/>
      <c r="E151" s="314"/>
      <c r="F151" s="314"/>
      <c r="G151" s="314"/>
      <c r="H151" s="1941" t="str">
        <f>A138&amp;A151</f>
        <v>NP13</v>
      </c>
      <c r="I151" s="1850"/>
      <c r="J151" s="1851"/>
      <c r="K151" s="1851"/>
      <c r="L151" s="1689"/>
      <c r="M151" s="1688"/>
      <c r="N151" s="1852"/>
      <c r="O151" s="1853"/>
      <c r="P151" s="1853"/>
      <c r="Q151" s="1851"/>
      <c r="R151" s="1688"/>
      <c r="S151" s="1688"/>
      <c r="T151" s="1850"/>
      <c r="U151" s="1851"/>
      <c r="V151" s="1851"/>
      <c r="W151" s="1689"/>
      <c r="X151" s="1689"/>
      <c r="Y151" s="318"/>
      <c r="Z151" s="318"/>
      <c r="AA151" s="318"/>
      <c r="AB151" s="318"/>
      <c r="AC151" s="318"/>
      <c r="AD151" s="1689">
        <f t="shared" ref="AD151:AL151" si="40">SUM(AD152:AD155)</f>
        <v>8316.5643817228993</v>
      </c>
      <c r="AE151" s="1689">
        <f t="shared" si="40"/>
        <v>7533.7570268899672</v>
      </c>
      <c r="AF151" s="1689">
        <f t="shared" si="40"/>
        <v>7550.6523879754141</v>
      </c>
      <c r="AG151" s="1689">
        <f t="shared" si="40"/>
        <v>8153.6103709573763</v>
      </c>
      <c r="AH151" s="1689">
        <f t="shared" si="40"/>
        <v>7996.195480170365</v>
      </c>
      <c r="AI151" s="1689">
        <f t="shared" si="40"/>
        <v>7946.8346672878451</v>
      </c>
      <c r="AJ151" s="1689">
        <f t="shared" si="40"/>
        <v>8825.0610697185621</v>
      </c>
      <c r="AK151" s="1689">
        <f t="shared" si="40"/>
        <v>9375.8588959626995</v>
      </c>
      <c r="AL151" s="1689">
        <f t="shared" si="40"/>
        <v>8913.3020589692733</v>
      </c>
      <c r="AM151" s="1689">
        <f>SUM(AM152:AM155)</f>
        <v>8564.946734420666</v>
      </c>
      <c r="AN151" s="1689">
        <f>SUM(AN152:AN155)</f>
        <v>10011.422436395571</v>
      </c>
      <c r="AO151" s="1689">
        <f>SUM(AO152:AO155)</f>
        <v>11202.055558042011</v>
      </c>
    </row>
    <row r="152" spans="1:41" ht="12.95" customHeight="1" x14ac:dyDescent="0.2">
      <c r="A152" s="468" t="s">
        <v>454</v>
      </c>
      <c r="B152" s="587" t="s">
        <v>431</v>
      </c>
      <c r="C152" s="317" t="s">
        <v>331</v>
      </c>
      <c r="D152" s="317"/>
      <c r="E152" s="314"/>
      <c r="F152" s="314"/>
      <c r="G152" s="314"/>
      <c r="H152" s="1941" t="str">
        <f>A138&amp;A152</f>
        <v>NP14</v>
      </c>
      <c r="I152" s="1850"/>
      <c r="J152" s="1851"/>
      <c r="K152" s="1851"/>
      <c r="L152" s="1689"/>
      <c r="M152" s="1688"/>
      <c r="N152" s="1852"/>
      <c r="O152" s="1853"/>
      <c r="P152" s="1853"/>
      <c r="Q152" s="1851"/>
      <c r="R152" s="1688"/>
      <c r="S152" s="1688"/>
      <c r="T152" s="1850"/>
      <c r="U152" s="1851"/>
      <c r="V152" s="1851"/>
      <c r="W152" s="1689"/>
      <c r="X152" s="1689"/>
      <c r="Y152" s="1984"/>
      <c r="Z152" s="1984"/>
      <c r="AA152" s="1984"/>
      <c r="AB152" s="1984"/>
      <c r="AC152" s="1984"/>
      <c r="AD152" s="1705">
        <v>5514.5940720762073</v>
      </c>
      <c r="AE152" s="1705">
        <v>4477.1858008298295</v>
      </c>
      <c r="AF152" s="1705">
        <v>3899.0795437742445</v>
      </c>
      <c r="AG152" s="1705">
        <v>3921.6093152005201</v>
      </c>
      <c r="AH152" s="1705">
        <v>3421.8860894510403</v>
      </c>
      <c r="AI152" s="1705">
        <v>3069.2440157547489</v>
      </c>
      <c r="AJ152" s="1705">
        <v>3129.1100691117526</v>
      </c>
      <c r="AK152" s="1705">
        <v>3368.762329492808</v>
      </c>
      <c r="AL152" s="1705">
        <v>3275.3991521444282</v>
      </c>
      <c r="AM152" s="1705">
        <v>2541.8526354074538</v>
      </c>
      <c r="AN152" s="1705">
        <v>2514.499449025674</v>
      </c>
      <c r="AO152" s="1705">
        <v>3387.8503044506315</v>
      </c>
    </row>
    <row r="153" spans="1:41" ht="12.95" customHeight="1" x14ac:dyDescent="0.2">
      <c r="A153" s="468" t="s">
        <v>455</v>
      </c>
      <c r="B153" s="587" t="s">
        <v>431</v>
      </c>
      <c r="C153" s="317" t="s">
        <v>1606</v>
      </c>
      <c r="D153" s="317"/>
      <c r="E153" s="314"/>
      <c r="F153" s="314"/>
      <c r="G153" s="314"/>
      <c r="H153" s="1941" t="str">
        <f>A138&amp;A153</f>
        <v>NP15</v>
      </c>
      <c r="I153" s="1850"/>
      <c r="J153" s="1851"/>
      <c r="K153" s="1851"/>
      <c r="L153" s="1689"/>
      <c r="M153" s="1688"/>
      <c r="N153" s="1852"/>
      <c r="O153" s="1853"/>
      <c r="P153" s="1853"/>
      <c r="Q153" s="1851"/>
      <c r="R153" s="1688"/>
      <c r="S153" s="1688"/>
      <c r="T153" s="1850"/>
      <c r="U153" s="1851"/>
      <c r="V153" s="1851"/>
      <c r="W153" s="1689"/>
      <c r="X153" s="1689"/>
      <c r="Y153" s="1984"/>
      <c r="Z153" s="1984"/>
      <c r="AA153" s="1984"/>
      <c r="AB153" s="1984"/>
      <c r="AC153" s="1984"/>
      <c r="AD153" s="1705">
        <v>1680.345223226961</v>
      </c>
      <c r="AE153" s="1705">
        <v>1892.4289204844092</v>
      </c>
      <c r="AF153" s="1705">
        <v>2440.8901792133515</v>
      </c>
      <c r="AG153" s="1705">
        <v>3022.8545620611785</v>
      </c>
      <c r="AH153" s="1705">
        <v>3291.0523893828749</v>
      </c>
      <c r="AI153" s="1705">
        <v>3496.9560102972773</v>
      </c>
      <c r="AJ153" s="1705">
        <v>4209.2884561111041</v>
      </c>
      <c r="AK153" s="1705">
        <v>4470.1373844978498</v>
      </c>
      <c r="AL153" s="1705">
        <v>4082.4943111905595</v>
      </c>
      <c r="AM153" s="1705">
        <v>4369.831642273718</v>
      </c>
      <c r="AN153" s="1705">
        <v>5739.2227143225182</v>
      </c>
      <c r="AO153" s="1705">
        <v>6019.4459257197013</v>
      </c>
    </row>
    <row r="154" spans="1:41" ht="12.95" customHeight="1" x14ac:dyDescent="0.2">
      <c r="A154" s="468" t="s">
        <v>456</v>
      </c>
      <c r="B154" s="587" t="s">
        <v>431</v>
      </c>
      <c r="C154" s="317" t="s">
        <v>1591</v>
      </c>
      <c r="D154" s="317"/>
      <c r="E154" s="314"/>
      <c r="F154" s="314"/>
      <c r="G154" s="314"/>
      <c r="H154" s="1941" t="str">
        <f>A138&amp;A154</f>
        <v>NP16</v>
      </c>
      <c r="I154" s="1850"/>
      <c r="J154" s="1851"/>
      <c r="K154" s="1851"/>
      <c r="L154" s="1689"/>
      <c r="M154" s="1688"/>
      <c r="N154" s="1852"/>
      <c r="O154" s="1853"/>
      <c r="P154" s="1853"/>
      <c r="Q154" s="1851"/>
      <c r="R154" s="1688"/>
      <c r="S154" s="1688"/>
      <c r="T154" s="1850"/>
      <c r="U154" s="1851"/>
      <c r="V154" s="1851"/>
      <c r="W154" s="1689"/>
      <c r="X154" s="1689"/>
      <c r="Y154" s="1984"/>
      <c r="Z154" s="1984"/>
      <c r="AA154" s="1984"/>
      <c r="AB154" s="1984"/>
      <c r="AC154" s="1984"/>
      <c r="AD154" s="1705">
        <v>119.01718691341587</v>
      </c>
      <c r="AE154" s="1705">
        <v>122.48164646432478</v>
      </c>
      <c r="AF154" s="1705">
        <v>129.93132764441529</v>
      </c>
      <c r="AG154" s="1705">
        <v>142.54722708966392</v>
      </c>
      <c r="AH154" s="1705">
        <v>169.38946339145187</v>
      </c>
      <c r="AI154" s="1705">
        <v>124.12072365568812</v>
      </c>
      <c r="AJ154" s="1705">
        <v>131.16359768749751</v>
      </c>
      <c r="AK154" s="1705">
        <v>137.98549358929219</v>
      </c>
      <c r="AL154" s="1705">
        <v>153.48510828506008</v>
      </c>
      <c r="AM154" s="1705">
        <v>136.00588642337055</v>
      </c>
      <c r="AN154" s="1705">
        <v>147.43728406207379</v>
      </c>
      <c r="AO154" s="1705">
        <v>120.13491174306218</v>
      </c>
    </row>
    <row r="155" spans="1:41" ht="12.95" customHeight="1" x14ac:dyDescent="0.2">
      <c r="A155" s="468" t="s">
        <v>457</v>
      </c>
      <c r="B155" s="587"/>
      <c r="C155" s="317" t="s">
        <v>1589</v>
      </c>
      <c r="D155" s="317"/>
      <c r="E155" s="314"/>
      <c r="F155" s="314"/>
      <c r="G155" s="314"/>
      <c r="H155" s="1941" t="str">
        <f>A138&amp;A155</f>
        <v>NP17</v>
      </c>
      <c r="I155" s="1850"/>
      <c r="J155" s="1851"/>
      <c r="K155" s="1851"/>
      <c r="L155" s="1689"/>
      <c r="M155" s="1688"/>
      <c r="N155" s="1852"/>
      <c r="O155" s="1853"/>
      <c r="P155" s="1853"/>
      <c r="Q155" s="1851"/>
      <c r="R155" s="1688"/>
      <c r="S155" s="1688"/>
      <c r="T155" s="1850"/>
      <c r="U155" s="1851"/>
      <c r="V155" s="1851"/>
      <c r="W155" s="1689"/>
      <c r="X155" s="1689"/>
      <c r="Y155" s="1984"/>
      <c r="Z155" s="1984"/>
      <c r="AA155" s="1984"/>
      <c r="AB155" s="1984"/>
      <c r="AC155" s="1984"/>
      <c r="AD155" s="1705">
        <v>1002.6078995063156</v>
      </c>
      <c r="AE155" s="1705">
        <v>1041.6606591114037</v>
      </c>
      <c r="AF155" s="1705">
        <v>1080.7513373434022</v>
      </c>
      <c r="AG155" s="1705">
        <v>1066.5992666060138</v>
      </c>
      <c r="AH155" s="1705">
        <v>1113.867537944998</v>
      </c>
      <c r="AI155" s="1705">
        <v>1256.5139175801305</v>
      </c>
      <c r="AJ155" s="1705">
        <v>1355.4989468082081</v>
      </c>
      <c r="AK155" s="1705">
        <v>1398.9736883827495</v>
      </c>
      <c r="AL155" s="1705">
        <v>1401.923487349226</v>
      </c>
      <c r="AM155" s="1705">
        <v>1517.2565703161242</v>
      </c>
      <c r="AN155" s="1705">
        <v>1610.2629889853026</v>
      </c>
      <c r="AO155" s="1705">
        <v>1674.6244161286149</v>
      </c>
    </row>
    <row r="156" spans="1:41" ht="12.95" customHeight="1" x14ac:dyDescent="0.2">
      <c r="A156" s="468" t="s">
        <v>458</v>
      </c>
      <c r="B156" s="587" t="s">
        <v>431</v>
      </c>
      <c r="C156" s="317" t="s">
        <v>1128</v>
      </c>
      <c r="D156" s="317"/>
      <c r="E156" s="314"/>
      <c r="F156" s="314"/>
      <c r="G156" s="314"/>
      <c r="H156" s="1941" t="str">
        <f>A138&amp;A156</f>
        <v>NP18</v>
      </c>
      <c r="I156" s="1850"/>
      <c r="J156" s="1851"/>
      <c r="K156" s="1851"/>
      <c r="L156" s="1689"/>
      <c r="M156" s="1688"/>
      <c r="N156" s="1852"/>
      <c r="O156" s="1853"/>
      <c r="P156" s="1853"/>
      <c r="Q156" s="1851"/>
      <c r="R156" s="1688"/>
      <c r="S156" s="1688"/>
      <c r="T156" s="1850"/>
      <c r="U156" s="1851"/>
      <c r="V156" s="1851"/>
      <c r="W156" s="1689"/>
      <c r="X156" s="1689"/>
      <c r="Y156" s="1984"/>
      <c r="Z156" s="1984"/>
      <c r="AA156" s="1984"/>
      <c r="AB156" s="1984"/>
      <c r="AC156" s="1984"/>
      <c r="AD156" s="1705">
        <v>825.57338967543376</v>
      </c>
      <c r="AE156" s="1705">
        <v>868.30917596200038</v>
      </c>
      <c r="AF156" s="1705">
        <v>911.97585911908493</v>
      </c>
      <c r="AG156" s="1705">
        <v>942.83725911925637</v>
      </c>
      <c r="AH156" s="1705">
        <v>928.72399113158156</v>
      </c>
      <c r="AI156" s="1705">
        <v>950.22253714493695</v>
      </c>
      <c r="AJ156" s="1705">
        <v>1003.5114596341712</v>
      </c>
      <c r="AK156" s="1705">
        <v>941.27945845272086</v>
      </c>
      <c r="AL156" s="1705">
        <v>917.78326005579834</v>
      </c>
      <c r="AM156" s="1705">
        <v>1030.4336521782159</v>
      </c>
      <c r="AN156" s="1705">
        <v>1086.0735206990403</v>
      </c>
      <c r="AO156" s="1705">
        <v>1090.8798007214757</v>
      </c>
    </row>
    <row r="157" spans="1:41" ht="12.95" customHeight="1" x14ac:dyDescent="0.2">
      <c r="A157" s="468" t="s">
        <v>459</v>
      </c>
      <c r="B157" s="587" t="s">
        <v>431</v>
      </c>
      <c r="C157" s="317" t="s">
        <v>981</v>
      </c>
      <c r="D157" s="317"/>
      <c r="E157" s="314"/>
      <c r="F157" s="314"/>
      <c r="G157" s="314"/>
      <c r="H157" s="1941" t="str">
        <f>A138&amp;A157</f>
        <v>NP19</v>
      </c>
      <c r="I157" s="1850"/>
      <c r="J157" s="1851"/>
      <c r="K157" s="1851"/>
      <c r="L157" s="1689"/>
      <c r="M157" s="1688"/>
      <c r="N157" s="1852"/>
      <c r="O157" s="1853"/>
      <c r="P157" s="1853"/>
      <c r="Q157" s="1851"/>
      <c r="R157" s="1688"/>
      <c r="S157" s="1688"/>
      <c r="T157" s="1850"/>
      <c r="U157" s="1851"/>
      <c r="V157" s="1851"/>
      <c r="W157" s="1689"/>
      <c r="X157" s="1689"/>
      <c r="Y157" s="1984"/>
      <c r="Z157" s="1984"/>
      <c r="AA157" s="1984"/>
      <c r="AB157" s="1984"/>
      <c r="AC157" s="1984"/>
      <c r="AD157" s="1705">
        <v>175541.47467368495</v>
      </c>
      <c r="AE157" s="1705">
        <v>189676.32680855622</v>
      </c>
      <c r="AF157" s="1705">
        <v>197952.80893465679</v>
      </c>
      <c r="AG157" s="1705">
        <v>204896.73935796914</v>
      </c>
      <c r="AH157" s="1705">
        <v>216842.80468753714</v>
      </c>
      <c r="AI157" s="1705">
        <v>229950.19445178309</v>
      </c>
      <c r="AJ157" s="1705">
        <v>228106.80766807136</v>
      </c>
      <c r="AK157" s="1705">
        <v>223484.91060143139</v>
      </c>
      <c r="AL157" s="1705">
        <v>220874.56430634263</v>
      </c>
      <c r="AM157" s="1705">
        <v>274703.94123829616</v>
      </c>
      <c r="AN157" s="1705">
        <v>273940.33170500229</v>
      </c>
      <c r="AO157" s="1705">
        <v>246023.29917318773</v>
      </c>
    </row>
    <row r="158" spans="1:41" ht="12.95" customHeight="1" x14ac:dyDescent="0.2">
      <c r="A158" s="468" t="s">
        <v>460</v>
      </c>
      <c r="B158" s="587" t="s">
        <v>431</v>
      </c>
      <c r="C158" s="321" t="s">
        <v>980</v>
      </c>
      <c r="D158" s="321"/>
      <c r="E158" s="322"/>
      <c r="F158" s="322"/>
      <c r="G158" s="322"/>
      <c r="H158" s="1942" t="str">
        <f>A138&amp;A158</f>
        <v>NP20</v>
      </c>
      <c r="I158" s="1855"/>
      <c r="J158" s="1856"/>
      <c r="K158" s="1856"/>
      <c r="L158" s="1857"/>
      <c r="M158" s="1858"/>
      <c r="N158" s="1859"/>
      <c r="O158" s="1860"/>
      <c r="P158" s="1860"/>
      <c r="Q158" s="1856"/>
      <c r="R158" s="1858"/>
      <c r="S158" s="1858"/>
      <c r="T158" s="1855"/>
      <c r="U158" s="1856"/>
      <c r="V158" s="1856"/>
      <c r="W158" s="1857"/>
      <c r="X158" s="1857"/>
      <c r="Y158" s="1998"/>
      <c r="Z158" s="1998"/>
      <c r="AA158" s="1998"/>
      <c r="AB158" s="1998"/>
      <c r="AC158" s="1998"/>
      <c r="AD158" s="1999">
        <v>1888.7144480496645</v>
      </c>
      <c r="AE158" s="1999">
        <v>1519.5836486146436</v>
      </c>
      <c r="AF158" s="1999">
        <v>1576.1846915235074</v>
      </c>
      <c r="AG158" s="1999">
        <v>1231.2332473903807</v>
      </c>
      <c r="AH158" s="1999">
        <v>1542.6266872529523</v>
      </c>
      <c r="AI158" s="1999">
        <v>1731.7506414479722</v>
      </c>
      <c r="AJ158" s="1999">
        <v>1657.8595817310706</v>
      </c>
      <c r="AK158" s="1999">
        <v>2865.7678817506967</v>
      </c>
      <c r="AL158" s="1999">
        <v>1951.5993156470649</v>
      </c>
      <c r="AM158" s="1999">
        <v>2420.57731384621</v>
      </c>
      <c r="AN158" s="1999">
        <v>1867.6352282612206</v>
      </c>
      <c r="AO158" s="1999">
        <v>2670.7585907187604</v>
      </c>
    </row>
    <row r="159" spans="1:41" ht="12.95" customHeight="1" x14ac:dyDescent="0.2">
      <c r="A159" s="468" t="s">
        <v>461</v>
      </c>
      <c r="B159" s="587"/>
      <c r="C159" s="325" t="s">
        <v>347</v>
      </c>
      <c r="D159" s="325"/>
      <c r="E159" s="326"/>
      <c r="F159" s="326"/>
      <c r="G159" s="326"/>
      <c r="H159" s="1942" t="str">
        <f>A138&amp;A159</f>
        <v>NP21</v>
      </c>
      <c r="I159" s="1862"/>
      <c r="J159" s="1863"/>
      <c r="K159" s="1863"/>
      <c r="L159" s="1690"/>
      <c r="M159" s="1692"/>
      <c r="N159" s="1864"/>
      <c r="O159" s="1865"/>
      <c r="P159" s="1865"/>
      <c r="Q159" s="1863"/>
      <c r="R159" s="1692"/>
      <c r="S159" s="1692"/>
      <c r="T159" s="1862"/>
      <c r="U159" s="1863"/>
      <c r="V159" s="1863"/>
      <c r="W159" s="1690"/>
      <c r="X159" s="1690"/>
      <c r="Y159" s="327"/>
      <c r="Z159" s="327"/>
      <c r="AA159" s="327"/>
      <c r="AB159" s="327"/>
      <c r="AC159" s="327"/>
      <c r="AD159" s="1690">
        <f t="shared" ref="AD159:AK159" si="41">AD151+AD156+AD157</f>
        <v>184683.61244508327</v>
      </c>
      <c r="AE159" s="1690">
        <f t="shared" si="41"/>
        <v>198078.39301140819</v>
      </c>
      <c r="AF159" s="1690">
        <f t="shared" si="41"/>
        <v>206415.43718175127</v>
      </c>
      <c r="AG159" s="1690">
        <f t="shared" si="41"/>
        <v>213993.18698804578</v>
      </c>
      <c r="AH159" s="1690">
        <f t="shared" si="41"/>
        <v>225767.72415883909</v>
      </c>
      <c r="AI159" s="1690">
        <f t="shared" si="41"/>
        <v>238847.25165621587</v>
      </c>
      <c r="AJ159" s="1690">
        <f t="shared" si="41"/>
        <v>237935.38019742409</v>
      </c>
      <c r="AK159" s="1690">
        <f t="shared" si="41"/>
        <v>233802.04895584681</v>
      </c>
      <c r="AL159" s="1690">
        <f>AL151+AL156+AL157</f>
        <v>230705.64962536769</v>
      </c>
      <c r="AM159" s="1690">
        <f>AM151+AM156+AM157</f>
        <v>284299.32162489503</v>
      </c>
      <c r="AN159" s="1690">
        <f>AN151+AN156+AN157</f>
        <v>285037.82766209688</v>
      </c>
      <c r="AO159" s="1690">
        <f>AO151+AO156+AO157</f>
        <v>258316.23453195122</v>
      </c>
    </row>
    <row r="160" spans="1:41" ht="12.95" customHeight="1" x14ac:dyDescent="0.2">
      <c r="A160" s="468"/>
      <c r="B160" s="587"/>
      <c r="C160" s="311"/>
      <c r="D160" s="311"/>
      <c r="E160" s="311"/>
      <c r="F160" s="311"/>
      <c r="G160" s="311"/>
      <c r="H160" s="311"/>
      <c r="I160" s="1867"/>
      <c r="J160" s="1867"/>
      <c r="K160" s="1867"/>
      <c r="L160" s="1867"/>
      <c r="M160" s="1868"/>
      <c r="N160" s="1868"/>
      <c r="O160" s="1868"/>
      <c r="P160" s="1868"/>
      <c r="Q160" s="1868"/>
      <c r="R160" s="1868"/>
      <c r="S160" s="1868"/>
      <c r="T160" s="1868"/>
      <c r="U160" s="1868"/>
      <c r="V160" s="1868"/>
      <c r="W160" s="1868"/>
      <c r="X160" s="1868"/>
      <c r="AD160" s="1868"/>
      <c r="AE160" s="1868"/>
      <c r="AF160" s="1868"/>
      <c r="AG160" s="1868"/>
      <c r="AH160" s="1868"/>
      <c r="AI160" s="1868"/>
      <c r="AJ160" s="1868"/>
      <c r="AK160" s="1868"/>
      <c r="AL160" s="1868"/>
      <c r="AM160" s="1868"/>
      <c r="AN160" s="1868"/>
      <c r="AO160" s="1868"/>
    </row>
    <row r="161" spans="1:42" s="341" customFormat="1" ht="12.95" customHeight="1" x14ac:dyDescent="0.2">
      <c r="A161" s="310" t="s">
        <v>391</v>
      </c>
      <c r="B161" s="587"/>
      <c r="C161" s="311" t="s">
        <v>390</v>
      </c>
      <c r="D161" s="311"/>
      <c r="E161" s="311"/>
      <c r="F161" s="311"/>
      <c r="G161" s="311"/>
      <c r="H161" s="311"/>
      <c r="I161" s="1867"/>
      <c r="J161" s="1867"/>
      <c r="K161" s="1867"/>
      <c r="L161" s="1867"/>
      <c r="M161" s="1868"/>
      <c r="N161" s="1868"/>
      <c r="O161" s="1868"/>
      <c r="P161" s="1868"/>
      <c r="Q161" s="1868"/>
      <c r="R161" s="1868"/>
      <c r="S161" s="1868"/>
      <c r="T161" s="1868"/>
      <c r="U161" s="1868"/>
      <c r="V161" s="1868"/>
      <c r="W161" s="1868"/>
      <c r="X161" s="1868"/>
      <c r="Y161" s="310"/>
      <c r="Z161" s="310"/>
      <c r="AA161" s="310"/>
      <c r="AB161" s="310"/>
      <c r="AC161" s="310"/>
      <c r="AD161" s="1868"/>
      <c r="AE161" s="1868"/>
      <c r="AF161" s="1868"/>
      <c r="AG161" s="1868"/>
      <c r="AH161" s="1868"/>
      <c r="AI161" s="1868"/>
      <c r="AJ161" s="1868"/>
      <c r="AK161" s="1868"/>
      <c r="AL161" s="1868"/>
      <c r="AM161" s="1868"/>
      <c r="AN161" s="1868"/>
      <c r="AO161" s="1868"/>
      <c r="AP161" s="310"/>
    </row>
    <row r="162" spans="1:42" s="342" customFormat="1" ht="12.95" customHeight="1" x14ac:dyDescent="0.15">
      <c r="A162" s="468" t="s">
        <v>443</v>
      </c>
      <c r="B162" s="587"/>
      <c r="C162" s="580" t="s">
        <v>429</v>
      </c>
      <c r="D162" s="585"/>
      <c r="E162" s="339"/>
      <c r="F162" s="339"/>
      <c r="G162" s="339"/>
      <c r="H162" s="1940" t="str">
        <f>A161&amp;A162</f>
        <v>KG01</v>
      </c>
      <c r="I162" s="1937"/>
      <c r="J162" s="1937"/>
      <c r="K162" s="1937"/>
      <c r="L162" s="1937"/>
      <c r="M162" s="1937"/>
      <c r="N162" s="1937"/>
      <c r="O162" s="1937"/>
      <c r="P162" s="1937"/>
      <c r="Q162" s="1937"/>
      <c r="R162" s="1937"/>
      <c r="S162" s="1937"/>
      <c r="T162" s="1937"/>
      <c r="U162" s="1937"/>
      <c r="V162" s="1937"/>
      <c r="W162" s="1937"/>
      <c r="X162" s="1937"/>
      <c r="Y162" s="2000"/>
      <c r="Z162" s="2000"/>
      <c r="AA162" s="2000"/>
      <c r="AB162" s="2000"/>
      <c r="AC162" s="2000"/>
      <c r="AD162" s="2001">
        <v>126129.32943044015</v>
      </c>
      <c r="AE162" s="2001">
        <v>131363.29042164327</v>
      </c>
      <c r="AF162" s="2001">
        <v>139153.91338623708</v>
      </c>
      <c r="AG162" s="2001">
        <v>145092.82321628189</v>
      </c>
      <c r="AH162" s="2001">
        <v>148501.28871827884</v>
      </c>
      <c r="AI162" s="2001">
        <v>158161.05718072271</v>
      </c>
      <c r="AJ162" s="2001">
        <v>168247.49394048675</v>
      </c>
      <c r="AK162" s="2001">
        <v>181651.80122268741</v>
      </c>
      <c r="AL162" s="2001">
        <v>184663.88226123637</v>
      </c>
      <c r="AM162" s="2001">
        <v>185512.19943110837</v>
      </c>
      <c r="AN162" s="2001">
        <v>170203.24025084372</v>
      </c>
      <c r="AO162" s="2001">
        <v>171626.97272463053</v>
      </c>
      <c r="AP162" s="341"/>
    </row>
    <row r="163" spans="1:42" s="342" customFormat="1" ht="12.95" customHeight="1" x14ac:dyDescent="0.15">
      <c r="A163" s="468" t="s">
        <v>1156</v>
      </c>
      <c r="B163" s="587"/>
      <c r="C163" s="207" t="s">
        <v>423</v>
      </c>
      <c r="D163" s="583"/>
      <c r="E163" s="314"/>
      <c r="F163" s="314"/>
      <c r="G163" s="314"/>
      <c r="H163" s="1941" t="str">
        <f>A161&amp;A163</f>
        <v>KG02</v>
      </c>
      <c r="I163" s="1938"/>
      <c r="J163" s="1938"/>
      <c r="K163" s="1938"/>
      <c r="L163" s="1938"/>
      <c r="M163" s="1938"/>
      <c r="N163" s="1938"/>
      <c r="O163" s="1938"/>
      <c r="P163" s="1938"/>
      <c r="Q163" s="1938"/>
      <c r="R163" s="1938"/>
      <c r="S163" s="1938"/>
      <c r="T163" s="1938"/>
      <c r="U163" s="1938"/>
      <c r="V163" s="1938"/>
      <c r="W163" s="1938"/>
      <c r="X163" s="1938"/>
      <c r="Y163" s="2002"/>
      <c r="Z163" s="2002"/>
      <c r="AA163" s="2002"/>
      <c r="AB163" s="2002"/>
      <c r="AC163" s="2002"/>
      <c r="AD163" s="2003">
        <v>2215852.110642178</v>
      </c>
      <c r="AE163" s="2003">
        <v>2337644.248439406</v>
      </c>
      <c r="AF163" s="2003">
        <v>2519804.7130050883</v>
      </c>
      <c r="AG163" s="2003">
        <v>2805851.8878959208</v>
      </c>
      <c r="AH163" s="2003">
        <v>3033378.9887351473</v>
      </c>
      <c r="AI163" s="2003">
        <v>3006255.1123669636</v>
      </c>
      <c r="AJ163" s="2003">
        <v>3146736.8448374784</v>
      </c>
      <c r="AK163" s="2003">
        <v>3306307.5528914118</v>
      </c>
      <c r="AL163" s="2003">
        <v>3136692.2329463204</v>
      </c>
      <c r="AM163" s="2003">
        <v>3181572.1633365662</v>
      </c>
      <c r="AN163" s="2003">
        <v>3525723.4413104649</v>
      </c>
      <c r="AO163" s="2003">
        <v>3682593.7949834634</v>
      </c>
    </row>
    <row r="164" spans="1:42" s="342" customFormat="1" ht="12.95" customHeight="1" x14ac:dyDescent="0.15">
      <c r="A164" s="468" t="s">
        <v>446</v>
      </c>
      <c r="B164" s="587"/>
      <c r="C164" s="207" t="s">
        <v>378</v>
      </c>
      <c r="D164" s="583"/>
      <c r="E164" s="314"/>
      <c r="F164" s="314"/>
      <c r="G164" s="314"/>
      <c r="H164" s="1941" t="str">
        <f>A161&amp;A164</f>
        <v>KG03</v>
      </c>
      <c r="I164" s="1938"/>
      <c r="J164" s="1938"/>
      <c r="K164" s="1938"/>
      <c r="L164" s="1938"/>
      <c r="M164" s="1938"/>
      <c r="N164" s="1938"/>
      <c r="O164" s="1938"/>
      <c r="P164" s="1938"/>
      <c r="Q164" s="1938"/>
      <c r="R164" s="1938"/>
      <c r="S164" s="1938"/>
      <c r="T164" s="1938"/>
      <c r="U164" s="1938"/>
      <c r="V164" s="1938"/>
      <c r="W164" s="1938"/>
      <c r="X164" s="1938"/>
      <c r="Y164" s="2002"/>
      <c r="Z164" s="2002"/>
      <c r="AA164" s="2002"/>
      <c r="AB164" s="2002"/>
      <c r="AC164" s="2002"/>
      <c r="AD164" s="2003">
        <v>2702137.7240661699</v>
      </c>
      <c r="AE164" s="2003">
        <v>2703340.1935481671</v>
      </c>
      <c r="AF164" s="2003">
        <v>2741634.8759340495</v>
      </c>
      <c r="AG164" s="2003">
        <v>2788637.6976123611</v>
      </c>
      <c r="AH164" s="2003">
        <v>2829179.0731286621</v>
      </c>
      <c r="AI164" s="2003">
        <v>2858121.7788548926</v>
      </c>
      <c r="AJ164" s="2003">
        <v>2880436.3495851434</v>
      </c>
      <c r="AK164" s="2003">
        <v>2879314.3636403708</v>
      </c>
      <c r="AL164" s="2003">
        <v>2964409.2965502874</v>
      </c>
      <c r="AM164" s="2003">
        <v>3451485.0332406219</v>
      </c>
      <c r="AN164" s="2003">
        <v>3439399.0422647316</v>
      </c>
      <c r="AO164" s="2003">
        <v>3436755.2383174836</v>
      </c>
    </row>
    <row r="165" spans="1:42" s="342" customFormat="1" ht="12.95" customHeight="1" x14ac:dyDescent="0.15">
      <c r="A165" s="468" t="s">
        <v>447</v>
      </c>
      <c r="B165" s="587"/>
      <c r="C165" s="207" t="s">
        <v>376</v>
      </c>
      <c r="D165" s="583"/>
      <c r="E165" s="314"/>
      <c r="F165" s="314"/>
      <c r="G165" s="314"/>
      <c r="H165" s="1941" t="str">
        <f>A161&amp;A165</f>
        <v>KG04</v>
      </c>
      <c r="I165" s="1938"/>
      <c r="J165" s="1938"/>
      <c r="K165" s="1938"/>
      <c r="L165" s="1938"/>
      <c r="M165" s="1938"/>
      <c r="N165" s="1938"/>
      <c r="O165" s="1938"/>
      <c r="P165" s="1938"/>
      <c r="Q165" s="1938"/>
      <c r="R165" s="1938"/>
      <c r="S165" s="1938"/>
      <c r="T165" s="1938"/>
      <c r="U165" s="1938"/>
      <c r="V165" s="1938"/>
      <c r="W165" s="1938"/>
      <c r="X165" s="1938"/>
      <c r="Y165" s="2002"/>
      <c r="Z165" s="2002"/>
      <c r="AA165" s="2002"/>
      <c r="AB165" s="2002"/>
      <c r="AC165" s="2002"/>
      <c r="AD165" s="2003">
        <v>131480.30954518233</v>
      </c>
      <c r="AE165" s="2003">
        <v>138252.58946056568</v>
      </c>
      <c r="AF165" s="2003">
        <v>144353.98432089502</v>
      </c>
      <c r="AG165" s="2003">
        <v>149590.6545110243</v>
      </c>
      <c r="AH165" s="2003">
        <v>150876.2151707591</v>
      </c>
      <c r="AI165" s="2003">
        <v>155067.13042633561</v>
      </c>
      <c r="AJ165" s="2003">
        <v>159810.27349096833</v>
      </c>
      <c r="AK165" s="2003">
        <v>164911.66543295962</v>
      </c>
      <c r="AL165" s="2003">
        <v>164010.89286165795</v>
      </c>
      <c r="AM165" s="2003">
        <v>159410.90763755335</v>
      </c>
      <c r="AN165" s="2003">
        <v>143525.40878945138</v>
      </c>
      <c r="AO165" s="2003">
        <v>144749.16844008121</v>
      </c>
    </row>
    <row r="166" spans="1:42" s="342" customFormat="1" ht="12.95" customHeight="1" x14ac:dyDescent="0.15">
      <c r="A166" s="468" t="s">
        <v>448</v>
      </c>
      <c r="B166" s="587"/>
      <c r="C166" s="207" t="s">
        <v>375</v>
      </c>
      <c r="D166" s="583"/>
      <c r="E166" s="314"/>
      <c r="F166" s="314"/>
      <c r="G166" s="314"/>
      <c r="H166" s="1941" t="str">
        <f>A161&amp;A166</f>
        <v>KG05</v>
      </c>
      <c r="I166" s="1938"/>
      <c r="J166" s="1938"/>
      <c r="K166" s="1938"/>
      <c r="L166" s="1938"/>
      <c r="M166" s="1938"/>
      <c r="N166" s="1938"/>
      <c r="O166" s="1938"/>
      <c r="P166" s="1938"/>
      <c r="Q166" s="1938"/>
      <c r="R166" s="1938"/>
      <c r="S166" s="1938"/>
      <c r="T166" s="1938"/>
      <c r="U166" s="1938"/>
      <c r="V166" s="1938"/>
      <c r="W166" s="1938"/>
      <c r="X166" s="1938"/>
      <c r="Y166" s="2002"/>
      <c r="Z166" s="2002"/>
      <c r="AA166" s="2002"/>
      <c r="AB166" s="2002"/>
      <c r="AC166" s="2002"/>
      <c r="AD166" s="2003">
        <v>1917358.1266694982</v>
      </c>
      <c r="AE166" s="2003">
        <v>2030017.7775058381</v>
      </c>
      <c r="AF166" s="2003">
        <v>2029066.8970818161</v>
      </c>
      <c r="AG166" s="2003">
        <v>2330593.5934283515</v>
      </c>
      <c r="AH166" s="2003">
        <v>2511522.8317888454</v>
      </c>
      <c r="AI166" s="2003">
        <v>2527999.2779381191</v>
      </c>
      <c r="AJ166" s="2003">
        <v>2671002.2139262902</v>
      </c>
      <c r="AK166" s="2003">
        <v>2911270.9936727616</v>
      </c>
      <c r="AL166" s="2003">
        <v>2644398.3981169607</v>
      </c>
      <c r="AM166" s="2003">
        <v>2799541.821625045</v>
      </c>
      <c r="AN166" s="2003">
        <v>2843732.9155948684</v>
      </c>
      <c r="AO166" s="2003">
        <v>2894928.6371628712</v>
      </c>
    </row>
    <row r="167" spans="1:42" s="342" customFormat="1" ht="12.95" customHeight="1" x14ac:dyDescent="0.15">
      <c r="A167" s="468" t="s">
        <v>449</v>
      </c>
      <c r="B167" s="587"/>
      <c r="C167" s="202" t="s">
        <v>374</v>
      </c>
      <c r="D167" s="584"/>
      <c r="E167" s="315"/>
      <c r="F167" s="315"/>
      <c r="G167" s="315"/>
      <c r="H167" s="1954" t="str">
        <f>A161&amp;A167</f>
        <v>KG06</v>
      </c>
      <c r="I167" s="1939"/>
      <c r="J167" s="1939"/>
      <c r="K167" s="1939"/>
      <c r="L167" s="1939"/>
      <c r="M167" s="1939"/>
      <c r="N167" s="1939"/>
      <c r="O167" s="1939"/>
      <c r="P167" s="1939"/>
      <c r="Q167" s="1939"/>
      <c r="R167" s="1939"/>
      <c r="S167" s="1939"/>
      <c r="T167" s="1939"/>
      <c r="U167" s="1939"/>
      <c r="V167" s="1939"/>
      <c r="W167" s="1939"/>
      <c r="X167" s="1939"/>
      <c r="Y167" s="2004"/>
      <c r="Z167" s="2004"/>
      <c r="AA167" s="2004"/>
      <c r="AB167" s="2004"/>
      <c r="AC167" s="2004"/>
      <c r="AD167" s="2005">
        <v>1767907.5298336991</v>
      </c>
      <c r="AE167" s="2005">
        <v>1830094.6651104521</v>
      </c>
      <c r="AF167" s="2005">
        <v>1930626.7503087879</v>
      </c>
      <c r="AG167" s="2005">
        <v>1996822.6700228674</v>
      </c>
      <c r="AH167" s="2005">
        <v>1981218.2386433803</v>
      </c>
      <c r="AI167" s="2005">
        <v>2032630.0684447407</v>
      </c>
      <c r="AJ167" s="2005">
        <v>2143207.7427473716</v>
      </c>
      <c r="AK167" s="2005">
        <v>2201180.1397686838</v>
      </c>
      <c r="AL167" s="2005">
        <v>2152065.3714139941</v>
      </c>
      <c r="AM167" s="2005">
        <v>2154190.6732440023</v>
      </c>
      <c r="AN167" s="2005">
        <v>2295985.2001157179</v>
      </c>
      <c r="AO167" s="2005">
        <v>2375963.0190110696</v>
      </c>
    </row>
    <row r="168" spans="1:42" s="342" customFormat="1" ht="12.95" customHeight="1" x14ac:dyDescent="0.15">
      <c r="A168" s="468"/>
      <c r="B168" s="587"/>
      <c r="C168" s="311"/>
      <c r="D168" s="311"/>
      <c r="E168" s="311"/>
      <c r="F168" s="311"/>
      <c r="G168" s="311"/>
      <c r="H168" s="311"/>
      <c r="I168" s="311"/>
      <c r="J168" s="311"/>
      <c r="K168" s="311"/>
      <c r="L168" s="311"/>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row>
    <row r="169" spans="1:42" s="342" customFormat="1" ht="12.95" customHeight="1" x14ac:dyDescent="0.15">
      <c r="A169" s="468"/>
      <c r="B169" s="587"/>
      <c r="C169" s="311"/>
      <c r="D169" s="311"/>
      <c r="E169" s="311"/>
      <c r="F169" s="311"/>
      <c r="G169" s="311"/>
      <c r="H169" s="311"/>
      <c r="I169" s="311"/>
      <c r="J169" s="311"/>
      <c r="K169" s="311"/>
      <c r="L169" s="311"/>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row>
    <row r="170" spans="1:42" s="342" customFormat="1" ht="12.95" customHeight="1" x14ac:dyDescent="0.15">
      <c r="A170" s="468"/>
      <c r="B170" s="587"/>
      <c r="C170" s="311"/>
      <c r="D170" s="311"/>
      <c r="E170" s="311"/>
      <c r="F170" s="311"/>
      <c r="G170" s="311"/>
      <c r="H170" s="311"/>
      <c r="I170" s="311"/>
      <c r="J170" s="311"/>
      <c r="K170" s="311"/>
      <c r="L170" s="311"/>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row>
    <row r="171" spans="1:42" s="342" customFormat="1" ht="12.95" customHeight="1" thickBot="1" x14ac:dyDescent="0.2">
      <c r="A171" s="468"/>
      <c r="B171" s="589"/>
      <c r="C171" s="311" t="s">
        <v>1449</v>
      </c>
      <c r="D171" s="340"/>
      <c r="E171" s="340"/>
      <c r="F171" s="340"/>
      <c r="G171" s="340"/>
      <c r="H171" s="340"/>
      <c r="I171" s="340"/>
      <c r="J171" s="340"/>
      <c r="K171" s="340"/>
      <c r="L171" s="340"/>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c r="AN171" s="341"/>
      <c r="AO171" s="341"/>
    </row>
    <row r="172" spans="1:42" s="341" customFormat="1" ht="12.95" customHeight="1" thickBot="1" x14ac:dyDescent="0.2">
      <c r="A172" s="468"/>
      <c r="B172" s="590"/>
      <c r="C172" s="1955"/>
      <c r="D172" s="343"/>
      <c r="E172" s="343"/>
      <c r="F172" s="343"/>
      <c r="G172" s="343"/>
      <c r="H172" s="343"/>
      <c r="I172" s="1973"/>
      <c r="J172" s="1973"/>
      <c r="K172" s="1973"/>
      <c r="L172" s="1973"/>
      <c r="M172" s="1973"/>
      <c r="N172" s="1973"/>
      <c r="O172" s="1973"/>
      <c r="P172" s="1973"/>
      <c r="Q172" s="1973"/>
      <c r="R172" s="1973"/>
      <c r="S172" s="1973"/>
      <c r="T172" s="1973"/>
      <c r="U172" s="1973"/>
      <c r="V172" s="1973"/>
      <c r="W172" s="1973"/>
      <c r="X172" s="1973"/>
      <c r="Y172" s="1973"/>
      <c r="Z172" s="1973"/>
      <c r="AA172" s="1973"/>
      <c r="AB172" s="1973"/>
      <c r="AC172" s="1973"/>
      <c r="AD172" s="1973" t="s">
        <v>489</v>
      </c>
      <c r="AE172" s="1973" t="s">
        <v>1232</v>
      </c>
      <c r="AF172" s="1973" t="s">
        <v>581</v>
      </c>
      <c r="AG172" s="1973" t="s">
        <v>414</v>
      </c>
      <c r="AH172" s="1973" t="s">
        <v>168</v>
      </c>
      <c r="AI172" s="1973" t="s">
        <v>428</v>
      </c>
      <c r="AJ172" s="1973" t="s">
        <v>1668</v>
      </c>
      <c r="AK172" s="1973" t="s">
        <v>1677</v>
      </c>
      <c r="AL172" s="1973" t="s">
        <v>1853</v>
      </c>
      <c r="AM172" s="1973" t="s">
        <v>1854</v>
      </c>
      <c r="AN172" s="1973" t="s">
        <v>2100</v>
      </c>
      <c r="AO172" s="1973" t="s">
        <v>2101</v>
      </c>
      <c r="AP172" s="342"/>
    </row>
    <row r="173" spans="1:42" s="341" customFormat="1" ht="12.95" customHeight="1" thickTop="1" x14ac:dyDescent="0.15">
      <c r="A173" s="468"/>
      <c r="B173" s="590"/>
      <c r="C173" s="1956" t="s">
        <v>1377</v>
      </c>
      <c r="D173" s="344"/>
      <c r="E173" s="344"/>
      <c r="F173" s="344"/>
      <c r="G173" s="344"/>
      <c r="H173" s="344"/>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f>AD174+AD175</f>
        <v>13026812.784693446</v>
      </c>
      <c r="AE173" s="345">
        <f t="shared" ref="AE173:AK173" si="42">AE174+AE175</f>
        <v>12984495.270009477</v>
      </c>
      <c r="AF173" s="345">
        <f t="shared" si="42"/>
        <v>13424876.298207037</v>
      </c>
      <c r="AG173" s="345">
        <f t="shared" si="42"/>
        <v>13273735.065214019</v>
      </c>
      <c r="AH173" s="345">
        <f t="shared" si="42"/>
        <v>13858988.565403355</v>
      </c>
      <c r="AI173" s="345">
        <f t="shared" si="42"/>
        <v>13817563.640502315</v>
      </c>
      <c r="AJ173" s="345">
        <f t="shared" si="42"/>
        <v>13902810.499921048</v>
      </c>
      <c r="AK173" s="345">
        <f t="shared" si="42"/>
        <v>13858627.1761113</v>
      </c>
      <c r="AL173" s="345">
        <f>AL174+AL175</f>
        <v>13795934.423917787</v>
      </c>
      <c r="AM173" s="345">
        <f>AM174+AM175</f>
        <v>13295798.282625701</v>
      </c>
      <c r="AN173" s="345">
        <f>AN174+AN175</f>
        <v>13682768.444348693</v>
      </c>
      <c r="AO173" s="345">
        <f>AO174+AO175</f>
        <v>13958088.776922043</v>
      </c>
    </row>
    <row r="174" spans="1:42" s="341" customFormat="1" ht="12.95" customHeight="1" x14ac:dyDescent="0.15">
      <c r="A174" s="468"/>
      <c r="B174" s="590"/>
      <c r="C174" s="1957" t="s">
        <v>1376</v>
      </c>
      <c r="D174" s="346"/>
      <c r="E174" s="346"/>
      <c r="F174" s="346"/>
      <c r="G174" s="346"/>
      <c r="H174" s="346"/>
      <c r="I174" s="347"/>
      <c r="J174" s="347"/>
      <c r="K174" s="347"/>
      <c r="L174" s="347"/>
      <c r="M174" s="347"/>
      <c r="N174" s="347"/>
      <c r="O174" s="347"/>
      <c r="P174" s="347"/>
      <c r="Q174" s="347"/>
      <c r="R174" s="347"/>
      <c r="S174" s="347"/>
      <c r="T174" s="347"/>
      <c r="U174" s="347"/>
      <c r="V174" s="347"/>
      <c r="W174" s="347"/>
      <c r="X174" s="347"/>
      <c r="Y174" s="347"/>
      <c r="Z174" s="347"/>
      <c r="AA174" s="347"/>
      <c r="AB174" s="347"/>
      <c r="AC174" s="347"/>
      <c r="AD174" s="347">
        <f>所得支出!T88+所得支出!T128+所得支出!T175</f>
        <v>10037585.504072811</v>
      </c>
      <c r="AE174" s="347">
        <f>所得支出!U88+所得支出!U128+所得支出!U175</f>
        <v>10101216.658214696</v>
      </c>
      <c r="AF174" s="347">
        <f>所得支出!V88+所得支出!V128+所得支出!V175</f>
        <v>10278897.875595579</v>
      </c>
      <c r="AG174" s="347">
        <f>所得支出!W88+所得支出!W128+所得支出!W175</f>
        <v>10209501.765018264</v>
      </c>
      <c r="AH174" s="347">
        <f>所得支出!X88+所得支出!X128+所得支出!X175</f>
        <v>10331474.618961077</v>
      </c>
      <c r="AI174" s="347">
        <f>所得支出!Y88+所得支出!Y128+所得支出!Y175</f>
        <v>10257483.471891383</v>
      </c>
      <c r="AJ174" s="347">
        <f>所得支出!Z88+所得支出!Z128+所得支出!Z175</f>
        <v>10344900.773454886</v>
      </c>
      <c r="AK174" s="347">
        <f>所得支出!AA88+所得支出!AA128+所得支出!AA175</f>
        <v>10371643.074107233</v>
      </c>
      <c r="AL174" s="347">
        <f>所得支出!AB88+所得支出!AB128+所得支出!AB175</f>
        <v>10357000.763998244</v>
      </c>
      <c r="AM174" s="347">
        <f>所得支出!AC88+所得支出!AC128+所得支出!AC175</f>
        <v>10530270.281904383</v>
      </c>
      <c r="AN174" s="347">
        <f>所得支出!AD88+所得支出!AD128+所得支出!AD175</f>
        <v>10406422.252300197</v>
      </c>
      <c r="AO174" s="347">
        <f>所得支出!AE88+所得支出!AE128+所得支出!AE175</f>
        <v>10840329.84745408</v>
      </c>
    </row>
    <row r="175" spans="1:42" s="341" customFormat="1" ht="12.95" customHeight="1" x14ac:dyDescent="0.15">
      <c r="A175" s="468"/>
      <c r="B175" s="590"/>
      <c r="C175" s="1957" t="s">
        <v>628</v>
      </c>
      <c r="D175" s="346"/>
      <c r="E175" s="346"/>
      <c r="F175" s="346"/>
      <c r="G175" s="346"/>
      <c r="H175" s="346"/>
      <c r="I175" s="347"/>
      <c r="J175" s="347"/>
      <c r="K175" s="347"/>
      <c r="L175" s="347"/>
      <c r="M175" s="347"/>
      <c r="N175" s="347"/>
      <c r="O175" s="347"/>
      <c r="P175" s="347"/>
      <c r="Q175" s="347"/>
      <c r="R175" s="347"/>
      <c r="S175" s="347"/>
      <c r="T175" s="347"/>
      <c r="U175" s="347"/>
      <c r="V175" s="347"/>
      <c r="W175" s="347"/>
      <c r="X175" s="347"/>
      <c r="Y175" s="347"/>
      <c r="Z175" s="347"/>
      <c r="AA175" s="347"/>
      <c r="AB175" s="347"/>
      <c r="AC175" s="347"/>
      <c r="AD175" s="347">
        <f>所得支出!T17+所得支出!T53+所得支出!T89+所得支出!T129+所得支出!T176</f>
        <v>2989227.2806206336</v>
      </c>
      <c r="AE175" s="347">
        <f>所得支出!U17+所得支出!U53+所得支出!U89+所得支出!U129+所得支出!U176</f>
        <v>2883278.6117947805</v>
      </c>
      <c r="AF175" s="347">
        <f>所得支出!V17+所得支出!V53+所得支出!V89+所得支出!V129+所得支出!V176</f>
        <v>3145978.4226114578</v>
      </c>
      <c r="AG175" s="347">
        <f>所得支出!W17+所得支出!W53+所得支出!W89+所得支出!W129+所得支出!W176</f>
        <v>3064233.300195755</v>
      </c>
      <c r="AH175" s="347">
        <f>所得支出!X17+所得支出!X53+所得支出!X89+所得支出!X129+所得支出!X176</f>
        <v>3527513.9464422786</v>
      </c>
      <c r="AI175" s="347">
        <f>所得支出!Y17+所得支出!Y53+所得支出!Y89+所得支出!Y129+所得支出!Y176</f>
        <v>3560080.1686109323</v>
      </c>
      <c r="AJ175" s="347">
        <f>所得支出!Z17+所得支出!Z53+所得支出!Z89+所得支出!Z129+所得支出!Z176</f>
        <v>3557909.7264661621</v>
      </c>
      <c r="AK175" s="347">
        <f>所得支出!AA17+所得支出!AA53+所得支出!AA89+所得支出!AA129+所得支出!AA176</f>
        <v>3486984.1020040661</v>
      </c>
      <c r="AL175" s="347">
        <f>所得支出!AB17+所得支出!AB53+所得支出!AB89+所得支出!AB129+所得支出!AB176</f>
        <v>3438933.6599195432</v>
      </c>
      <c r="AM175" s="347">
        <f>所得支出!AC17+所得支出!AC53+所得支出!AC89+所得支出!AC129+所得支出!AC176</f>
        <v>2765528.0007213177</v>
      </c>
      <c r="AN175" s="347">
        <f>所得支出!AD17+所得支出!AD53+所得支出!AD89+所得支出!AD129+所得支出!AD176</f>
        <v>3276346.1920484952</v>
      </c>
      <c r="AO175" s="347">
        <f>所得支出!AE17+所得支出!AE53+所得支出!AE89+所得支出!AE129+所得支出!AE176</f>
        <v>3117758.9294679635</v>
      </c>
    </row>
    <row r="176" spans="1:42" s="341" customFormat="1" ht="12.95" customHeight="1" x14ac:dyDescent="0.15">
      <c r="A176" s="342"/>
      <c r="B176" s="590"/>
      <c r="C176" s="1957" t="s">
        <v>627</v>
      </c>
      <c r="D176" s="346"/>
      <c r="E176" s="346"/>
      <c r="F176" s="346"/>
      <c r="G176" s="346"/>
      <c r="H176" s="346"/>
      <c r="I176" s="347"/>
      <c r="J176" s="347"/>
      <c r="K176" s="347"/>
      <c r="L176" s="347"/>
      <c r="M176" s="347"/>
      <c r="N176" s="347"/>
      <c r="O176" s="347"/>
      <c r="P176" s="347"/>
      <c r="Q176" s="347"/>
      <c r="R176" s="347"/>
      <c r="S176" s="347"/>
      <c r="T176" s="347"/>
      <c r="U176" s="347"/>
      <c r="V176" s="347"/>
      <c r="W176" s="347"/>
      <c r="X176" s="347"/>
      <c r="Y176" s="347"/>
      <c r="Z176" s="347"/>
      <c r="AA176" s="347"/>
      <c r="AB176" s="347"/>
      <c r="AC176" s="347"/>
      <c r="AD176" s="347">
        <f>所得支出!T52</f>
        <v>-50894.333914339863</v>
      </c>
      <c r="AE176" s="347">
        <f>所得支出!U52</f>
        <v>-58040.072774578905</v>
      </c>
      <c r="AF176" s="347">
        <f>所得支出!V52</f>
        <v>-59608.095537145215</v>
      </c>
      <c r="AG176" s="347">
        <f>所得支出!W52</f>
        <v>-40654.749230092624</v>
      </c>
      <c r="AH176" s="347">
        <f>所得支出!X52</f>
        <v>-51868.293197730673</v>
      </c>
      <c r="AI176" s="347">
        <f>所得支出!Y52</f>
        <v>-44390.789428544143</v>
      </c>
      <c r="AJ176" s="347">
        <f>所得支出!Z52</f>
        <v>-43436.54368407969</v>
      </c>
      <c r="AK176" s="347">
        <f>所得支出!AA52</f>
        <v>-42614.152443368366</v>
      </c>
      <c r="AL176" s="347">
        <f>所得支出!AB52</f>
        <v>-45046.909212101658</v>
      </c>
      <c r="AM176" s="347">
        <f>所得支出!AC52</f>
        <v>-51514.042213177105</v>
      </c>
      <c r="AN176" s="347">
        <f>所得支出!AD52</f>
        <v>-71645.944531371031</v>
      </c>
      <c r="AO176" s="347">
        <f>所得支出!AE52</f>
        <v>-34427.499936859909</v>
      </c>
    </row>
    <row r="177" spans="1:42" s="341" customFormat="1" ht="12.95" customHeight="1" thickBot="1" x14ac:dyDescent="0.2">
      <c r="A177" s="342"/>
      <c r="B177" s="590"/>
      <c r="C177" s="1958" t="s">
        <v>626</v>
      </c>
      <c r="D177" s="348"/>
      <c r="E177" s="348"/>
      <c r="F177" s="348"/>
      <c r="G177" s="348"/>
      <c r="H177" s="348"/>
      <c r="I177" s="349"/>
      <c r="J177" s="349"/>
      <c r="K177" s="349"/>
      <c r="L177" s="349"/>
      <c r="M177" s="349"/>
      <c r="N177" s="349"/>
      <c r="O177" s="349"/>
      <c r="P177" s="349"/>
      <c r="Q177" s="349"/>
      <c r="R177" s="349"/>
      <c r="S177" s="349"/>
      <c r="T177" s="349"/>
      <c r="U177" s="349"/>
      <c r="V177" s="349"/>
      <c r="W177" s="349"/>
      <c r="X177" s="349"/>
      <c r="Y177" s="2006"/>
      <c r="Z177" s="2006"/>
      <c r="AA177" s="2006"/>
      <c r="AB177" s="2006"/>
      <c r="AC177" s="2006"/>
      <c r="AD177" s="2006">
        <v>13026812.784693448</v>
      </c>
      <c r="AE177" s="2006">
        <v>12984495.270009477</v>
      </c>
      <c r="AF177" s="2006">
        <v>13424876.298207035</v>
      </c>
      <c r="AG177" s="2006">
        <v>13273735.065214017</v>
      </c>
      <c r="AH177" s="2006">
        <v>13858988.565403359</v>
      </c>
      <c r="AI177" s="2006">
        <v>13817563.640502315</v>
      </c>
      <c r="AJ177" s="2006">
        <v>13902810.499921046</v>
      </c>
      <c r="AK177" s="2006">
        <v>13858627.176111301</v>
      </c>
      <c r="AL177" s="2006">
        <v>13795934.423917787</v>
      </c>
      <c r="AM177" s="2006">
        <v>13295798.282625705</v>
      </c>
      <c r="AN177" s="2006">
        <v>13682768.444348693</v>
      </c>
      <c r="AO177" s="2006">
        <v>13958088.776922043</v>
      </c>
    </row>
    <row r="178" spans="1:42" s="341" customFormat="1" ht="12.95" customHeight="1" thickBot="1" x14ac:dyDescent="0.2">
      <c r="A178" s="342"/>
      <c r="B178" s="590"/>
      <c r="C178" s="1959" t="s">
        <v>587</v>
      </c>
      <c r="D178" s="350"/>
      <c r="E178" s="350"/>
      <c r="F178" s="350"/>
      <c r="G178" s="350"/>
      <c r="H178" s="350"/>
      <c r="I178" s="351"/>
      <c r="J178" s="351"/>
      <c r="K178" s="351"/>
      <c r="L178" s="351"/>
      <c r="M178" s="351"/>
      <c r="N178" s="351"/>
      <c r="O178" s="351"/>
      <c r="P178" s="351"/>
      <c r="Q178" s="351"/>
      <c r="R178" s="351"/>
      <c r="S178" s="351"/>
      <c r="T178" s="351"/>
      <c r="U178" s="351"/>
      <c r="V178" s="351"/>
      <c r="W178" s="351"/>
      <c r="X178" s="351"/>
      <c r="Y178" s="351"/>
      <c r="Z178" s="351"/>
      <c r="AA178" s="351"/>
      <c r="AB178" s="351"/>
      <c r="AC178" s="351"/>
      <c r="AD178" s="351">
        <f t="shared" ref="AD178:AL178" si="43">AD173-AD177</f>
        <v>0</v>
      </c>
      <c r="AE178" s="351">
        <f t="shared" si="43"/>
        <v>0</v>
      </c>
      <c r="AF178" s="351">
        <f t="shared" si="43"/>
        <v>0</v>
      </c>
      <c r="AG178" s="351">
        <f t="shared" si="43"/>
        <v>0</v>
      </c>
      <c r="AH178" s="351">
        <f t="shared" si="43"/>
        <v>0</v>
      </c>
      <c r="AI178" s="351">
        <f t="shared" si="43"/>
        <v>0</v>
      </c>
      <c r="AJ178" s="351">
        <f t="shared" si="43"/>
        <v>0</v>
      </c>
      <c r="AK178" s="351">
        <f t="shared" si="43"/>
        <v>0</v>
      </c>
      <c r="AL178" s="351">
        <f t="shared" si="43"/>
        <v>0</v>
      </c>
      <c r="AM178" s="351">
        <f>AM173-AM177</f>
        <v>0</v>
      </c>
      <c r="AN178" s="351">
        <f>AN173-AN177</f>
        <v>0</v>
      </c>
      <c r="AO178" s="351">
        <f>AO173-AO177</f>
        <v>0</v>
      </c>
    </row>
    <row r="179" spans="1:42" s="341" customFormat="1" ht="12.95" customHeight="1" x14ac:dyDescent="0.15">
      <c r="A179" s="342"/>
      <c r="B179" s="590"/>
      <c r="C179" s="1810"/>
      <c r="D179" s="342"/>
      <c r="E179" s="342"/>
      <c r="F179" s="342"/>
      <c r="G179" s="342"/>
      <c r="H179" s="34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42"/>
      <c r="AF179" s="342"/>
      <c r="AG179" s="342"/>
      <c r="AH179" s="342"/>
      <c r="AI179" s="342"/>
      <c r="AJ179" s="342"/>
      <c r="AK179" s="342"/>
      <c r="AL179" s="342"/>
      <c r="AM179" s="342"/>
      <c r="AN179" s="342"/>
      <c r="AO179" s="342"/>
    </row>
    <row r="180" spans="1:42" s="342" customFormat="1" ht="12.95" customHeight="1" thickBot="1" x14ac:dyDescent="0.2">
      <c r="B180" s="590"/>
      <c r="C180" s="1810"/>
      <c r="AP180" s="341"/>
    </row>
    <row r="181" spans="1:42" s="341" customFormat="1" ht="12.95" customHeight="1" thickBot="1" x14ac:dyDescent="0.2">
      <c r="A181" s="468"/>
      <c r="B181" s="590"/>
      <c r="C181" s="1955"/>
      <c r="D181" s="343"/>
      <c r="E181" s="343"/>
      <c r="F181" s="343"/>
      <c r="G181" s="343"/>
      <c r="H181" s="343"/>
      <c r="I181" s="1973"/>
      <c r="J181" s="1973"/>
      <c r="K181" s="1973"/>
      <c r="L181" s="1973"/>
      <c r="M181" s="1973"/>
      <c r="N181" s="1973"/>
      <c r="O181" s="1973"/>
      <c r="P181" s="1973"/>
      <c r="Q181" s="1973"/>
      <c r="R181" s="1973"/>
      <c r="S181" s="1973"/>
      <c r="T181" s="1973"/>
      <c r="U181" s="1973"/>
      <c r="V181" s="1973"/>
      <c r="W181" s="1973"/>
      <c r="X181" s="1973"/>
      <c r="Y181" s="1973"/>
      <c r="Z181" s="1973"/>
      <c r="AA181" s="1973"/>
      <c r="AB181" s="1973"/>
      <c r="AC181" s="1973"/>
      <c r="AD181" s="1973" t="s">
        <v>489</v>
      </c>
      <c r="AE181" s="1973" t="s">
        <v>1232</v>
      </c>
      <c r="AF181" s="1973" t="s">
        <v>581</v>
      </c>
      <c r="AG181" s="1973" t="s">
        <v>414</v>
      </c>
      <c r="AH181" s="1973" t="s">
        <v>168</v>
      </c>
      <c r="AI181" s="1973" t="s">
        <v>428</v>
      </c>
      <c r="AJ181" s="1973" t="s">
        <v>1668</v>
      </c>
      <c r="AK181" s="1973" t="s">
        <v>1677</v>
      </c>
      <c r="AL181" s="1973" t="s">
        <v>1853</v>
      </c>
      <c r="AM181" s="1973" t="s">
        <v>1854</v>
      </c>
      <c r="AN181" s="1973" t="s">
        <v>2100</v>
      </c>
      <c r="AO181" s="1973" t="s">
        <v>2101</v>
      </c>
      <c r="AP181" s="342"/>
    </row>
    <row r="182" spans="1:42" s="341" customFormat="1" ht="12.95" customHeight="1" thickTop="1" x14ac:dyDescent="0.2">
      <c r="A182" s="468"/>
      <c r="B182" s="589"/>
      <c r="C182" s="1960" t="s">
        <v>625</v>
      </c>
      <c r="D182" s="353"/>
      <c r="E182" s="353"/>
      <c r="F182" s="353"/>
      <c r="G182" s="353"/>
      <c r="H182" s="353"/>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f t="shared" ref="AD182:AK182" si="44">AD183+AD184</f>
        <v>10037585.50407281</v>
      </c>
      <c r="AE182" s="354">
        <f t="shared" si="44"/>
        <v>10101216.658214696</v>
      </c>
      <c r="AF182" s="354">
        <f t="shared" si="44"/>
        <v>10278897.875595579</v>
      </c>
      <c r="AG182" s="354">
        <f t="shared" si="44"/>
        <v>10209501.765018264</v>
      </c>
      <c r="AH182" s="354">
        <f t="shared" si="44"/>
        <v>10331474.618961077</v>
      </c>
      <c r="AI182" s="354">
        <f t="shared" si="44"/>
        <v>10257483.471891383</v>
      </c>
      <c r="AJ182" s="354">
        <f t="shared" si="44"/>
        <v>10344900.773454886</v>
      </c>
      <c r="AK182" s="354">
        <f t="shared" si="44"/>
        <v>10371643.074107235</v>
      </c>
      <c r="AL182" s="354">
        <f>AL183+AL184</f>
        <v>10357000.763998244</v>
      </c>
      <c r="AM182" s="354">
        <f>AM183+AM184</f>
        <v>10530270.281904384</v>
      </c>
      <c r="AN182" s="354">
        <f>AN183+AN184</f>
        <v>10406422.252300197</v>
      </c>
      <c r="AO182" s="354">
        <f>AO183+AO184</f>
        <v>10840329.847454078</v>
      </c>
    </row>
    <row r="183" spans="1:42" s="341" customFormat="1" ht="12.95" customHeight="1" x14ac:dyDescent="0.2">
      <c r="A183" s="468"/>
      <c r="B183" s="589"/>
      <c r="C183" s="1960" t="s">
        <v>624</v>
      </c>
      <c r="D183" s="353"/>
      <c r="E183" s="353"/>
      <c r="F183" s="353"/>
      <c r="G183" s="353"/>
      <c r="H183" s="353"/>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2007">
        <f>統合!T65</f>
        <v>8071167.2072341498</v>
      </c>
      <c r="AE183" s="2007">
        <f>統合!U65</f>
        <v>8136811.1785045201</v>
      </c>
      <c r="AF183" s="2007">
        <f>統合!V65</f>
        <v>8309736.0605266597</v>
      </c>
      <c r="AG183" s="2007">
        <f>統合!W65</f>
        <v>8195614.3833069</v>
      </c>
      <c r="AH183" s="2007">
        <f>統合!X65</f>
        <v>8273702.730547931</v>
      </c>
      <c r="AI183" s="2007">
        <f>統合!Y65</f>
        <v>8192348.7871283107</v>
      </c>
      <c r="AJ183" s="2007">
        <f>統合!Z65</f>
        <v>8279632.7719493797</v>
      </c>
      <c r="AK183" s="2007">
        <f>統合!AA65</f>
        <v>8273896.4242316838</v>
      </c>
      <c r="AL183" s="2007">
        <f>統合!AB65</f>
        <v>8232776.3734666491</v>
      </c>
      <c r="AM183" s="2007">
        <f>統合!AC65</f>
        <v>7912984.5341956802</v>
      </c>
      <c r="AN183" s="2007">
        <f>統合!AD65</f>
        <v>8128569.7638670215</v>
      </c>
      <c r="AO183" s="2007">
        <f>統合!AE65</f>
        <v>8536629.4654508829</v>
      </c>
    </row>
    <row r="184" spans="1:42" s="341" customFormat="1" ht="12.95" customHeight="1" x14ac:dyDescent="0.2">
      <c r="A184" s="468"/>
      <c r="B184" s="589"/>
      <c r="C184" s="1960" t="s">
        <v>623</v>
      </c>
      <c r="D184" s="353"/>
      <c r="E184" s="353"/>
      <c r="F184" s="353"/>
      <c r="G184" s="353"/>
      <c r="H184" s="353"/>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2007">
        <f>統合!T66</f>
        <v>1966418.2968386603</v>
      </c>
      <c r="AE184" s="2007">
        <f>統合!U66</f>
        <v>1964405.4797101761</v>
      </c>
      <c r="AF184" s="2007">
        <f>統合!V66</f>
        <v>1969161.8150689187</v>
      </c>
      <c r="AG184" s="2007">
        <f>統合!W66</f>
        <v>2013887.3817113638</v>
      </c>
      <c r="AH184" s="2007">
        <f>統合!X66</f>
        <v>2057771.8884131466</v>
      </c>
      <c r="AI184" s="2007">
        <f>統合!Y66</f>
        <v>2065134.6847630716</v>
      </c>
      <c r="AJ184" s="2007">
        <f>統合!Z66</f>
        <v>2065268.0015055058</v>
      </c>
      <c r="AK184" s="2007">
        <f>統合!AA66</f>
        <v>2097746.6498755515</v>
      </c>
      <c r="AL184" s="2007">
        <f>統合!AB66</f>
        <v>2124224.3905315949</v>
      </c>
      <c r="AM184" s="2007">
        <f>統合!AC66</f>
        <v>2617285.7477087043</v>
      </c>
      <c r="AN184" s="2007">
        <f>統合!AD66</f>
        <v>2277852.4884331757</v>
      </c>
      <c r="AO184" s="2007">
        <f>統合!AE66</f>
        <v>2303700.3820031956</v>
      </c>
    </row>
    <row r="185" spans="1:42" s="341" customFormat="1" ht="12.95" customHeight="1" x14ac:dyDescent="0.2">
      <c r="A185" s="468"/>
      <c r="B185" s="591"/>
      <c r="C185" s="1961" t="s">
        <v>622</v>
      </c>
      <c r="D185" s="356"/>
      <c r="E185" s="356"/>
      <c r="F185" s="356"/>
      <c r="G185" s="356"/>
      <c r="H185" s="356"/>
      <c r="I185" s="357"/>
      <c r="J185" s="357"/>
      <c r="K185" s="357"/>
      <c r="L185" s="357"/>
      <c r="M185" s="357"/>
      <c r="N185" s="357"/>
      <c r="O185" s="357"/>
      <c r="P185" s="357"/>
      <c r="Q185" s="357"/>
      <c r="R185" s="357"/>
      <c r="S185" s="357"/>
      <c r="T185" s="357"/>
      <c r="U185" s="357"/>
      <c r="V185" s="357"/>
      <c r="W185" s="357"/>
      <c r="X185" s="357"/>
      <c r="Y185" s="357"/>
      <c r="Z185" s="357"/>
      <c r="AA185" s="357"/>
      <c r="AB185" s="357"/>
      <c r="AC185" s="357"/>
      <c r="AD185" s="2008">
        <f>統合!T67</f>
        <v>2989227.2806206341</v>
      </c>
      <c r="AE185" s="2008">
        <f>統合!U67</f>
        <v>2883278.6117947805</v>
      </c>
      <c r="AF185" s="2008">
        <f>統合!V67</f>
        <v>3145978.4226114606</v>
      </c>
      <c r="AG185" s="2008">
        <f>統合!W67</f>
        <v>3064233.3001957536</v>
      </c>
      <c r="AH185" s="2008">
        <f>統合!X67</f>
        <v>3527513.9464422776</v>
      </c>
      <c r="AI185" s="2008">
        <f>統合!Y67</f>
        <v>3560080.1686109328</v>
      </c>
      <c r="AJ185" s="2008">
        <f>統合!Z67</f>
        <v>3557909.7264661589</v>
      </c>
      <c r="AK185" s="2008">
        <f>統合!AA67</f>
        <v>3486984.1020040642</v>
      </c>
      <c r="AL185" s="2008">
        <f>統合!AB67</f>
        <v>3438933.6599195451</v>
      </c>
      <c r="AM185" s="2008">
        <f>統合!AC67</f>
        <v>2765528.0007213205</v>
      </c>
      <c r="AN185" s="2008">
        <f>統合!AD67</f>
        <v>3276346.1920484938</v>
      </c>
      <c r="AO185" s="2008">
        <f>統合!AE67</f>
        <v>3117758.9294679612</v>
      </c>
    </row>
    <row r="186" spans="1:42" s="341" customFormat="1" ht="12.95" customHeight="1" thickBot="1" x14ac:dyDescent="0.25">
      <c r="A186" s="468"/>
      <c r="B186" s="591"/>
      <c r="C186" s="1962" t="s">
        <v>621</v>
      </c>
      <c r="D186" s="358"/>
      <c r="E186" s="358"/>
      <c r="F186" s="358"/>
      <c r="G186" s="358"/>
      <c r="H186" s="358"/>
      <c r="I186" s="359"/>
      <c r="J186" s="359"/>
      <c r="K186" s="359"/>
      <c r="L186" s="359"/>
      <c r="M186" s="359"/>
      <c r="N186" s="359"/>
      <c r="O186" s="359"/>
      <c r="P186" s="359"/>
      <c r="Q186" s="359"/>
      <c r="R186" s="359"/>
      <c r="S186" s="359"/>
      <c r="T186" s="359"/>
      <c r="U186" s="359"/>
      <c r="V186" s="359"/>
      <c r="W186" s="359"/>
      <c r="X186" s="359"/>
      <c r="Y186" s="359"/>
      <c r="Z186" s="359"/>
      <c r="AA186" s="359"/>
      <c r="AB186" s="359"/>
      <c r="AC186" s="359"/>
      <c r="AD186" s="2009">
        <f>統合!T76</f>
        <v>13026812.784693444</v>
      </c>
      <c r="AE186" s="2009">
        <f>統合!U76</f>
        <v>12984495.270009477</v>
      </c>
      <c r="AF186" s="2009">
        <f>統合!V76</f>
        <v>13424876.298207039</v>
      </c>
      <c r="AG186" s="2009">
        <f>統合!W76</f>
        <v>13273735.065214017</v>
      </c>
      <c r="AH186" s="2009">
        <f>統合!X76</f>
        <v>13858988.565403355</v>
      </c>
      <c r="AI186" s="2009">
        <f>統合!Y76</f>
        <v>13817563.640502315</v>
      </c>
      <c r="AJ186" s="2009">
        <f>統合!Z76</f>
        <v>13902810.499921044</v>
      </c>
      <c r="AK186" s="2009">
        <f>統合!AA76</f>
        <v>13858627.1761113</v>
      </c>
      <c r="AL186" s="2009">
        <f>統合!AB76</f>
        <v>13795934.423917789</v>
      </c>
      <c r="AM186" s="2009">
        <f>統合!AC76</f>
        <v>13295798.282625705</v>
      </c>
      <c r="AN186" s="2009">
        <f>統合!AD76</f>
        <v>13682768.444348691</v>
      </c>
      <c r="AO186" s="2009">
        <f>統合!AE76</f>
        <v>13958088.77692204</v>
      </c>
    </row>
    <row r="187" spans="1:42" s="342" customFormat="1" ht="12.95" customHeight="1" x14ac:dyDescent="0.15">
      <c r="A187" s="468"/>
      <c r="B187" s="591"/>
      <c r="C187" s="313"/>
      <c r="D187" s="360"/>
      <c r="E187" s="360"/>
      <c r="F187" s="360"/>
      <c r="G187" s="360"/>
      <c r="H187" s="360"/>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41"/>
      <c r="AF187" s="341"/>
      <c r="AG187" s="341"/>
      <c r="AH187" s="341"/>
      <c r="AI187" s="341"/>
      <c r="AJ187" s="341"/>
      <c r="AK187" s="341"/>
      <c r="AL187" s="341"/>
      <c r="AM187" s="341"/>
      <c r="AN187" s="341"/>
      <c r="AO187" s="341"/>
      <c r="AP187" s="341"/>
    </row>
    <row r="188" spans="1:42" s="364" customFormat="1" ht="12.95" customHeight="1" x14ac:dyDescent="0.15">
      <c r="A188" s="468"/>
      <c r="B188" s="591"/>
      <c r="C188" s="313"/>
      <c r="D188" s="360"/>
      <c r="E188" s="360"/>
      <c r="F188" s="360"/>
      <c r="G188" s="360"/>
      <c r="H188" s="360"/>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41"/>
      <c r="AF188" s="341"/>
      <c r="AG188" s="341"/>
      <c r="AH188" s="341"/>
      <c r="AI188" s="341"/>
      <c r="AJ188" s="341"/>
      <c r="AK188" s="341"/>
      <c r="AL188" s="341"/>
      <c r="AM188" s="341"/>
      <c r="AN188" s="341"/>
      <c r="AO188" s="341"/>
      <c r="AP188" s="342"/>
    </row>
    <row r="189" spans="1:42" s="364" customFormat="1" ht="12.95" customHeight="1" thickBot="1" x14ac:dyDescent="0.25">
      <c r="A189" s="468"/>
      <c r="B189" s="591"/>
      <c r="C189" s="310" t="s">
        <v>620</v>
      </c>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c r="AN189" s="341"/>
      <c r="AO189" s="341"/>
    </row>
    <row r="190" spans="1:42" s="341" customFormat="1" ht="12.95" customHeight="1" thickBot="1" x14ac:dyDescent="0.2">
      <c r="A190" s="468"/>
      <c r="B190" s="590"/>
      <c r="C190" s="1955"/>
      <c r="D190" s="343"/>
      <c r="E190" s="343"/>
      <c r="F190" s="343"/>
      <c r="G190" s="343"/>
      <c r="H190" s="343"/>
      <c r="I190" s="1973"/>
      <c r="J190" s="1973"/>
      <c r="K190" s="1973"/>
      <c r="L190" s="1973"/>
      <c r="M190" s="1973"/>
      <c r="N190" s="1973"/>
      <c r="O190" s="1973"/>
      <c r="P190" s="1973"/>
      <c r="Q190" s="1973"/>
      <c r="R190" s="1973"/>
      <c r="S190" s="1973"/>
      <c r="T190" s="1973"/>
      <c r="U190" s="1973"/>
      <c r="V190" s="1973"/>
      <c r="W190" s="1973"/>
      <c r="X190" s="1973"/>
      <c r="Y190" s="1973"/>
      <c r="Z190" s="1973"/>
      <c r="AA190" s="1973"/>
      <c r="AB190" s="1973"/>
      <c r="AC190" s="1973"/>
      <c r="AD190" s="1973" t="s">
        <v>489</v>
      </c>
      <c r="AE190" s="1973" t="s">
        <v>1232</v>
      </c>
      <c r="AF190" s="1973" t="s">
        <v>581</v>
      </c>
      <c r="AG190" s="1973" t="s">
        <v>414</v>
      </c>
      <c r="AH190" s="1973" t="s">
        <v>168</v>
      </c>
      <c r="AI190" s="1973" t="s">
        <v>428</v>
      </c>
      <c r="AJ190" s="1973" t="s">
        <v>1668</v>
      </c>
      <c r="AK190" s="1973" t="s">
        <v>1677</v>
      </c>
      <c r="AL190" s="1973" t="s">
        <v>1853</v>
      </c>
      <c r="AM190" s="1973" t="s">
        <v>1854</v>
      </c>
      <c r="AN190" s="1973" t="s">
        <v>2100</v>
      </c>
      <c r="AO190" s="1973" t="s">
        <v>2101</v>
      </c>
      <c r="AP190" s="364"/>
    </row>
    <row r="191" spans="1:42" s="341" customFormat="1" ht="12.95" customHeight="1" thickTop="1" x14ac:dyDescent="0.2">
      <c r="A191" s="468"/>
      <c r="B191" s="591"/>
      <c r="C191" s="1961" t="s">
        <v>619</v>
      </c>
      <c r="D191" s="356"/>
      <c r="E191" s="356"/>
      <c r="F191" s="356"/>
      <c r="G191" s="356"/>
      <c r="H191" s="356"/>
      <c r="I191" s="356"/>
      <c r="J191" s="356"/>
      <c r="K191" s="362"/>
      <c r="L191" s="362"/>
      <c r="M191" s="362"/>
      <c r="N191" s="362"/>
      <c r="O191" s="362"/>
      <c r="P191" s="362"/>
      <c r="Q191" s="362"/>
      <c r="R191" s="362"/>
      <c r="S191" s="362"/>
      <c r="T191" s="362"/>
      <c r="U191" s="362"/>
      <c r="V191" s="362"/>
      <c r="W191" s="362"/>
      <c r="X191" s="362"/>
      <c r="Y191" s="362"/>
      <c r="Z191" s="362"/>
      <c r="AA191" s="362"/>
      <c r="AB191" s="362"/>
      <c r="AC191" s="362"/>
      <c r="AD191" s="362">
        <f>SUM(AD192:AD194)</f>
        <v>0</v>
      </c>
      <c r="AE191" s="362">
        <f>SUM(AE192:AE194)</f>
        <v>0</v>
      </c>
      <c r="AF191" s="362">
        <f t="shared" ref="AF191:AL191" si="45">SUM(AF192:AF194)</f>
        <v>0</v>
      </c>
      <c r="AG191" s="362">
        <f t="shared" si="45"/>
        <v>0</v>
      </c>
      <c r="AH191" s="362">
        <f t="shared" si="45"/>
        <v>0</v>
      </c>
      <c r="AI191" s="362">
        <f t="shared" si="45"/>
        <v>0</v>
      </c>
      <c r="AJ191" s="362">
        <f t="shared" si="45"/>
        <v>0</v>
      </c>
      <c r="AK191" s="362">
        <f t="shared" si="45"/>
        <v>0</v>
      </c>
      <c r="AL191" s="362">
        <f t="shared" si="45"/>
        <v>0</v>
      </c>
      <c r="AM191" s="362">
        <f>SUM(AM192:AM194)</f>
        <v>0</v>
      </c>
      <c r="AN191" s="362">
        <f>SUM(AN192:AN194)</f>
        <v>0</v>
      </c>
      <c r="AO191" s="362">
        <f>SUM(AO192:AO194)</f>
        <v>0</v>
      </c>
    </row>
    <row r="192" spans="1:42" s="341" customFormat="1" ht="12.95" customHeight="1" x14ac:dyDescent="0.2">
      <c r="A192" s="468"/>
      <c r="B192" s="591"/>
      <c r="C192" s="1961" t="s">
        <v>618</v>
      </c>
      <c r="D192" s="356"/>
      <c r="E192" s="356"/>
      <c r="F192" s="356"/>
      <c r="G192" s="356"/>
      <c r="H192" s="356"/>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f>AD174-AD182</f>
        <v>0</v>
      </c>
      <c r="AE192" s="362">
        <f>AE174-AE182</f>
        <v>0</v>
      </c>
      <c r="AF192" s="362">
        <f t="shared" ref="AF192:AL192" si="46">AF174-AF182</f>
        <v>0</v>
      </c>
      <c r="AG192" s="362">
        <f t="shared" si="46"/>
        <v>0</v>
      </c>
      <c r="AH192" s="362">
        <f t="shared" si="46"/>
        <v>0</v>
      </c>
      <c r="AI192" s="362">
        <f t="shared" si="46"/>
        <v>0</v>
      </c>
      <c r="AJ192" s="362">
        <f t="shared" si="46"/>
        <v>0</v>
      </c>
      <c r="AK192" s="362">
        <f t="shared" si="46"/>
        <v>0</v>
      </c>
      <c r="AL192" s="362">
        <f t="shared" si="46"/>
        <v>0</v>
      </c>
      <c r="AM192" s="362">
        <f>AM174-AM182</f>
        <v>0</v>
      </c>
      <c r="AN192" s="362">
        <f>AN174-AN182</f>
        <v>0</v>
      </c>
      <c r="AO192" s="362">
        <f>AO174-AO182</f>
        <v>0</v>
      </c>
    </row>
    <row r="193" spans="1:41" s="341" customFormat="1" ht="12.95" customHeight="1" x14ac:dyDescent="0.2">
      <c r="A193" s="468"/>
      <c r="B193" s="591"/>
      <c r="C193" s="1961" t="s">
        <v>614</v>
      </c>
      <c r="D193" s="356"/>
      <c r="E193" s="356"/>
      <c r="F193" s="356"/>
      <c r="G193" s="356"/>
      <c r="H193" s="356"/>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f>AD175-AD185</f>
        <v>0</v>
      </c>
      <c r="AE193" s="362">
        <f>AE175-AE185</f>
        <v>0</v>
      </c>
      <c r="AF193" s="362">
        <f t="shared" ref="AF193:AL193" si="47">AF175-AF185</f>
        <v>0</v>
      </c>
      <c r="AG193" s="362">
        <f t="shared" si="47"/>
        <v>0</v>
      </c>
      <c r="AH193" s="362">
        <f t="shared" si="47"/>
        <v>0</v>
      </c>
      <c r="AI193" s="362">
        <f t="shared" si="47"/>
        <v>0</v>
      </c>
      <c r="AJ193" s="362">
        <f t="shared" si="47"/>
        <v>0</v>
      </c>
      <c r="AK193" s="362">
        <f t="shared" si="47"/>
        <v>0</v>
      </c>
      <c r="AL193" s="362">
        <f t="shared" si="47"/>
        <v>0</v>
      </c>
      <c r="AM193" s="362">
        <f>AM175-AM185</f>
        <v>0</v>
      </c>
      <c r="AN193" s="362">
        <f>AN175-AN185</f>
        <v>0</v>
      </c>
      <c r="AO193" s="362">
        <f>AO175-AO185</f>
        <v>0</v>
      </c>
    </row>
    <row r="194" spans="1:41" s="341" customFormat="1" ht="12.95" customHeight="1" thickBot="1" x14ac:dyDescent="0.25">
      <c r="A194" s="468"/>
      <c r="B194" s="591"/>
      <c r="C194" s="1962" t="s">
        <v>613</v>
      </c>
      <c r="D194" s="358"/>
      <c r="E194" s="358"/>
      <c r="F194" s="358"/>
      <c r="G194" s="358"/>
      <c r="H194" s="358"/>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f>AD177-AD186</f>
        <v>0</v>
      </c>
      <c r="AE194" s="363">
        <f>AE177-AE186</f>
        <v>0</v>
      </c>
      <c r="AF194" s="363">
        <f t="shared" ref="AF194:AL194" si="48">AF177-AF186</f>
        <v>0</v>
      </c>
      <c r="AG194" s="363">
        <f t="shared" si="48"/>
        <v>0</v>
      </c>
      <c r="AH194" s="363">
        <f t="shared" si="48"/>
        <v>0</v>
      </c>
      <c r="AI194" s="363">
        <f t="shared" si="48"/>
        <v>0</v>
      </c>
      <c r="AJ194" s="363">
        <f t="shared" si="48"/>
        <v>0</v>
      </c>
      <c r="AK194" s="363">
        <f t="shared" si="48"/>
        <v>0</v>
      </c>
      <c r="AL194" s="363">
        <f t="shared" si="48"/>
        <v>0</v>
      </c>
      <c r="AM194" s="363">
        <f>AM177-AM186</f>
        <v>0</v>
      </c>
      <c r="AN194" s="363">
        <f>AN177-AN186</f>
        <v>0</v>
      </c>
      <c r="AO194" s="363">
        <f>AO177-AO186</f>
        <v>0</v>
      </c>
    </row>
    <row r="195" spans="1:41" s="341" customFormat="1" ht="12.95" customHeight="1" x14ac:dyDescent="0.2">
      <c r="A195" s="468"/>
      <c r="B195" s="591"/>
      <c r="C195" s="310"/>
    </row>
    <row r="196" spans="1:41" s="341" customFormat="1" ht="12.95" customHeight="1" thickBot="1" x14ac:dyDescent="0.25">
      <c r="A196" s="468"/>
      <c r="B196" s="591"/>
      <c r="C196" s="310"/>
    </row>
    <row r="197" spans="1:41" s="341" customFormat="1" ht="12.95" customHeight="1" thickBot="1" x14ac:dyDescent="0.2">
      <c r="A197" s="468"/>
      <c r="B197" s="590"/>
      <c r="C197" s="1955"/>
      <c r="D197" s="343"/>
      <c r="E197" s="343"/>
      <c r="F197" s="343"/>
      <c r="G197" s="343"/>
      <c r="H197" s="343"/>
      <c r="I197" s="1973"/>
      <c r="J197" s="1973"/>
      <c r="K197" s="1973"/>
      <c r="L197" s="1973"/>
      <c r="M197" s="1973"/>
      <c r="N197" s="1973"/>
      <c r="O197" s="1973"/>
      <c r="P197" s="1973"/>
      <c r="Q197" s="1973"/>
      <c r="R197" s="1973"/>
      <c r="S197" s="1973"/>
      <c r="T197" s="1973"/>
      <c r="U197" s="1973"/>
      <c r="V197" s="1973"/>
      <c r="W197" s="1973"/>
      <c r="X197" s="1973"/>
      <c r="Y197" s="1973"/>
      <c r="Z197" s="1973"/>
      <c r="AA197" s="1973"/>
      <c r="AB197" s="1973"/>
      <c r="AC197" s="1973"/>
      <c r="AD197" s="1973" t="s">
        <v>489</v>
      </c>
      <c r="AE197" s="1973" t="s">
        <v>1232</v>
      </c>
      <c r="AF197" s="1973" t="s">
        <v>581</v>
      </c>
      <c r="AG197" s="1973" t="s">
        <v>414</v>
      </c>
      <c r="AH197" s="1973" t="s">
        <v>168</v>
      </c>
      <c r="AI197" s="1973" t="s">
        <v>428</v>
      </c>
      <c r="AJ197" s="1973" t="s">
        <v>1668</v>
      </c>
      <c r="AK197" s="1973" t="s">
        <v>1677</v>
      </c>
      <c r="AL197" s="1973" t="s">
        <v>1853</v>
      </c>
      <c r="AM197" s="1973" t="s">
        <v>1854</v>
      </c>
      <c r="AN197" s="1973" t="s">
        <v>2100</v>
      </c>
      <c r="AO197" s="1973" t="s">
        <v>2101</v>
      </c>
    </row>
    <row r="198" spans="1:41" s="341" customFormat="1" ht="12.95" customHeight="1" thickTop="1" x14ac:dyDescent="0.2">
      <c r="A198" s="468"/>
      <c r="B198" s="592"/>
      <c r="C198" s="1963" t="s">
        <v>1373</v>
      </c>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7"/>
      <c r="AD198" s="357">
        <f t="shared" ref="AD198:AI198" si="49">AD16+AD45+AD78+AD118+AD151</f>
        <v>2215852.110642178</v>
      </c>
      <c r="AE198" s="357">
        <f t="shared" si="49"/>
        <v>2337644.2484394056</v>
      </c>
      <c r="AF198" s="357">
        <f t="shared" si="49"/>
        <v>2519804.7130050878</v>
      </c>
      <c r="AG198" s="357">
        <f t="shared" si="49"/>
        <v>2805851.8878959198</v>
      </c>
      <c r="AH198" s="357">
        <f t="shared" si="49"/>
        <v>3033378.9887351468</v>
      </c>
      <c r="AI198" s="357">
        <f t="shared" si="49"/>
        <v>3006255.1123669641</v>
      </c>
      <c r="AJ198" s="357">
        <f t="shared" ref="AJ198:AO198" si="50">AJ16+AJ45+AJ78+AJ118+AJ151</f>
        <v>3146736.8448374788</v>
      </c>
      <c r="AK198" s="357">
        <f t="shared" si="50"/>
        <v>3306307.5528914123</v>
      </c>
      <c r="AL198" s="357">
        <f t="shared" si="50"/>
        <v>3136692.23294632</v>
      </c>
      <c r="AM198" s="357">
        <f t="shared" si="50"/>
        <v>3181572.1633365666</v>
      </c>
      <c r="AN198" s="357">
        <f t="shared" si="50"/>
        <v>3525723.4413104649</v>
      </c>
      <c r="AO198" s="357">
        <f t="shared" si="50"/>
        <v>3682593.7949834638</v>
      </c>
    </row>
    <row r="199" spans="1:41" s="341" customFormat="1" ht="12.95" customHeight="1" x14ac:dyDescent="0.2">
      <c r="A199" s="468"/>
      <c r="B199" s="592"/>
      <c r="C199" s="1963" t="s">
        <v>1372</v>
      </c>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7"/>
      <c r="AD199" s="357">
        <f t="shared" ref="AD199:AI199" si="51">AD5+AD26+AD62+AD92+AD139</f>
        <v>1917358.1266694979</v>
      </c>
      <c r="AE199" s="357">
        <f t="shared" si="51"/>
        <v>2030017.7775058383</v>
      </c>
      <c r="AF199" s="357">
        <f t="shared" si="51"/>
        <v>2029066.8970818159</v>
      </c>
      <c r="AG199" s="357">
        <f t="shared" si="51"/>
        <v>2330593.5934283515</v>
      </c>
      <c r="AH199" s="357">
        <f t="shared" si="51"/>
        <v>2511522.8317888454</v>
      </c>
      <c r="AI199" s="357">
        <f t="shared" si="51"/>
        <v>2527999.2779381191</v>
      </c>
      <c r="AJ199" s="357">
        <f t="shared" ref="AJ199:AO199" si="52">AJ5+AJ26+AJ62+AJ92+AJ139</f>
        <v>2671002.2139262902</v>
      </c>
      <c r="AK199" s="357">
        <f t="shared" si="52"/>
        <v>2911270.9936727621</v>
      </c>
      <c r="AL199" s="357">
        <f t="shared" si="52"/>
        <v>2644398.3981169616</v>
      </c>
      <c r="AM199" s="357">
        <f t="shared" si="52"/>
        <v>2799541.821625045</v>
      </c>
      <c r="AN199" s="357">
        <f t="shared" si="52"/>
        <v>2843732.9155948679</v>
      </c>
      <c r="AO199" s="357">
        <f t="shared" si="52"/>
        <v>2894928.6371628707</v>
      </c>
    </row>
    <row r="200" spans="1:41" s="341" customFormat="1" ht="12.95" customHeight="1" x14ac:dyDescent="0.2">
      <c r="A200" s="468"/>
      <c r="B200" s="591"/>
      <c r="C200" s="1961" t="s">
        <v>589</v>
      </c>
      <c r="D200" s="356"/>
      <c r="E200" s="356"/>
      <c r="F200" s="356"/>
      <c r="G200" s="356"/>
      <c r="H200" s="356"/>
      <c r="I200" s="362"/>
      <c r="J200" s="362"/>
      <c r="K200" s="362"/>
      <c r="L200" s="362"/>
      <c r="M200" s="362"/>
      <c r="N200" s="362"/>
      <c r="O200" s="362"/>
      <c r="P200" s="362"/>
      <c r="Q200" s="362"/>
      <c r="R200" s="362"/>
      <c r="S200" s="362"/>
      <c r="T200" s="362"/>
      <c r="U200" s="362"/>
      <c r="V200" s="362"/>
      <c r="W200" s="362"/>
      <c r="X200" s="362"/>
      <c r="Y200" s="362"/>
      <c r="Z200" s="362"/>
      <c r="AA200" s="362"/>
      <c r="AB200" s="362"/>
      <c r="AC200" s="362"/>
      <c r="AD200" s="362">
        <f t="shared" ref="AD200:AI200" si="53">AD198-AD199</f>
        <v>298493.98397268006</v>
      </c>
      <c r="AE200" s="362">
        <f t="shared" si="53"/>
        <v>307626.47093356727</v>
      </c>
      <c r="AF200" s="362">
        <f t="shared" si="53"/>
        <v>490737.81592327193</v>
      </c>
      <c r="AG200" s="362">
        <f t="shared" si="53"/>
        <v>475258.2944675684</v>
      </c>
      <c r="AH200" s="362">
        <f t="shared" si="53"/>
        <v>521856.15694630146</v>
      </c>
      <c r="AI200" s="362">
        <f t="shared" si="53"/>
        <v>478255.83442884497</v>
      </c>
      <c r="AJ200" s="362">
        <f t="shared" ref="AJ200:AO200" si="54">AJ198-AJ199</f>
        <v>475734.63091118867</v>
      </c>
      <c r="AK200" s="362">
        <f t="shared" si="54"/>
        <v>395036.55921865022</v>
      </c>
      <c r="AL200" s="362">
        <f t="shared" si="54"/>
        <v>492293.83482935838</v>
      </c>
      <c r="AM200" s="362">
        <f t="shared" si="54"/>
        <v>382030.34171152161</v>
      </c>
      <c r="AN200" s="362">
        <f t="shared" si="54"/>
        <v>681990.52571559697</v>
      </c>
      <c r="AO200" s="362">
        <f t="shared" si="54"/>
        <v>787665.1578205931</v>
      </c>
    </row>
    <row r="201" spans="1:41" s="341" customFormat="1" ht="12.95" customHeight="1" thickBot="1" x14ac:dyDescent="0.25">
      <c r="A201" s="468"/>
      <c r="B201" s="591"/>
      <c r="C201" s="1964" t="s">
        <v>588</v>
      </c>
      <c r="D201" s="365"/>
      <c r="E201" s="365"/>
      <c r="F201" s="365"/>
      <c r="G201" s="365"/>
      <c r="H201" s="365"/>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2010">
        <f>統合!T72</f>
        <v>298493.98397267982</v>
      </c>
      <c r="AE201" s="2010">
        <f>統合!U72</f>
        <v>307626.47093356797</v>
      </c>
      <c r="AF201" s="2010">
        <f>統合!V72</f>
        <v>490737.81592327217</v>
      </c>
      <c r="AG201" s="2010">
        <f>統合!W72</f>
        <v>475258.29446756933</v>
      </c>
      <c r="AH201" s="2010">
        <f>統合!X72</f>
        <v>521856.15694630193</v>
      </c>
      <c r="AI201" s="2010">
        <f>統合!Y72</f>
        <v>478255.83442884451</v>
      </c>
      <c r="AJ201" s="2010">
        <f>統合!Z72</f>
        <v>475734.6309111882</v>
      </c>
      <c r="AK201" s="2010">
        <f>統合!AA72</f>
        <v>395036.55921865022</v>
      </c>
      <c r="AL201" s="2010">
        <f>統合!AB72</f>
        <v>492293.83482935978</v>
      </c>
      <c r="AM201" s="2010">
        <f>統合!AC72</f>
        <v>382030.34171152115</v>
      </c>
      <c r="AN201" s="2010">
        <f>統合!AD72</f>
        <v>681990.52571559651</v>
      </c>
      <c r="AO201" s="2010">
        <f>統合!AE72</f>
        <v>787665.15782059217</v>
      </c>
    </row>
    <row r="202" spans="1:41" s="341" customFormat="1" ht="12.95" customHeight="1" thickBot="1" x14ac:dyDescent="0.2">
      <c r="A202" s="468"/>
      <c r="B202" s="591"/>
      <c r="C202" s="1959" t="s">
        <v>587</v>
      </c>
      <c r="D202" s="350"/>
      <c r="E202" s="350"/>
      <c r="F202" s="350"/>
      <c r="G202" s="350"/>
      <c r="H202" s="350"/>
      <c r="I202" s="363"/>
      <c r="J202" s="363"/>
      <c r="K202" s="363"/>
      <c r="L202" s="363"/>
      <c r="M202" s="359"/>
      <c r="N202" s="363"/>
      <c r="O202" s="363"/>
      <c r="P202" s="363"/>
      <c r="Q202" s="363"/>
      <c r="R202" s="363"/>
      <c r="S202" s="363"/>
      <c r="T202" s="363"/>
      <c r="U202" s="363"/>
      <c r="V202" s="363"/>
      <c r="W202" s="363"/>
      <c r="X202" s="363"/>
      <c r="Y202" s="363"/>
      <c r="Z202" s="363"/>
      <c r="AA202" s="363"/>
      <c r="AB202" s="363"/>
      <c r="AC202" s="363"/>
      <c r="AD202" s="363">
        <f t="shared" ref="AD202:AI202" si="55">AD200-AD201</f>
        <v>0</v>
      </c>
      <c r="AE202" s="363">
        <f t="shared" si="55"/>
        <v>-6.9849193096160889E-10</v>
      </c>
      <c r="AF202" s="363">
        <f t="shared" si="55"/>
        <v>0</v>
      </c>
      <c r="AG202" s="363">
        <f t="shared" si="55"/>
        <v>-9.3132257461547852E-10</v>
      </c>
      <c r="AH202" s="363">
        <f t="shared" si="55"/>
        <v>-4.6566128730773926E-10</v>
      </c>
      <c r="AI202" s="363">
        <f t="shared" si="55"/>
        <v>4.6566128730773926E-10</v>
      </c>
      <c r="AJ202" s="363">
        <f t="shared" ref="AJ202:AO202" si="56">AJ200-AJ201</f>
        <v>4.6566128730773926E-10</v>
      </c>
      <c r="AK202" s="363">
        <f t="shared" si="56"/>
        <v>0</v>
      </c>
      <c r="AL202" s="363">
        <f t="shared" si="56"/>
        <v>-1.3969838619232178E-9</v>
      </c>
      <c r="AM202" s="363">
        <f t="shared" si="56"/>
        <v>4.6566128730773926E-10</v>
      </c>
      <c r="AN202" s="363">
        <f t="shared" si="56"/>
        <v>0</v>
      </c>
      <c r="AO202" s="363">
        <f t="shared" si="56"/>
        <v>9.3132257461547852E-10</v>
      </c>
    </row>
    <row r="203" spans="1:41" s="341" customFormat="1" ht="12.95" customHeight="1" x14ac:dyDescent="0.2">
      <c r="A203" s="468"/>
      <c r="B203" s="591"/>
      <c r="C203" s="310"/>
    </row>
    <row r="204" spans="1:41" s="341" customFormat="1" ht="12.95" customHeight="1" x14ac:dyDescent="0.2">
      <c r="A204" s="468"/>
      <c r="B204" s="591"/>
      <c r="C204" s="310"/>
    </row>
    <row r="205" spans="1:41" s="341" customFormat="1" ht="12.95" customHeight="1" x14ac:dyDescent="0.2">
      <c r="A205" s="468"/>
      <c r="B205" s="591"/>
      <c r="C205" s="310"/>
    </row>
    <row r="206" spans="1:41" s="341" customFormat="1" ht="12.95" customHeight="1" x14ac:dyDescent="0.2">
      <c r="A206" s="468"/>
      <c r="B206" s="591"/>
      <c r="C206" s="310"/>
    </row>
    <row r="207" spans="1:41" s="341" customFormat="1" ht="12.95" customHeight="1" x14ac:dyDescent="0.2">
      <c r="A207" s="468"/>
      <c r="B207" s="591"/>
      <c r="C207" s="1965" t="s">
        <v>777</v>
      </c>
    </row>
    <row r="208" spans="1:41" s="341" customFormat="1" ht="12.95" customHeight="1" thickBot="1" x14ac:dyDescent="0.25">
      <c r="A208" s="468"/>
      <c r="B208" s="591"/>
      <c r="C208" s="310"/>
    </row>
    <row r="209" spans="1:41" s="341" customFormat="1" ht="12.95" customHeight="1" thickBot="1" x14ac:dyDescent="0.25">
      <c r="A209" s="468"/>
      <c r="B209" s="591"/>
      <c r="C209" s="1966"/>
      <c r="I209" s="1974"/>
      <c r="J209" s="1974"/>
      <c r="K209" s="1974"/>
      <c r="L209" s="1974"/>
      <c r="M209" s="1974"/>
      <c r="N209" s="1974"/>
      <c r="O209" s="1974"/>
      <c r="P209" s="1974"/>
      <c r="Q209" s="1974"/>
      <c r="R209" s="1974"/>
      <c r="S209" s="1974"/>
      <c r="T209" s="1974"/>
      <c r="U209" s="1974"/>
      <c r="V209" s="1974"/>
      <c r="W209" s="1974"/>
      <c r="X209" s="1974"/>
      <c r="Y209" s="1974"/>
      <c r="Z209" s="1974"/>
      <c r="AA209" s="1974"/>
      <c r="AB209" s="1974"/>
      <c r="AC209" s="1974"/>
      <c r="AD209" s="1974" t="s">
        <v>1844</v>
      </c>
      <c r="AE209" s="1974" t="s">
        <v>1845</v>
      </c>
      <c r="AF209" s="1974" t="s">
        <v>1846</v>
      </c>
      <c r="AG209" s="1974" t="s">
        <v>1847</v>
      </c>
      <c r="AH209" s="1974" t="s">
        <v>1848</v>
      </c>
      <c r="AI209" s="1974" t="s">
        <v>1849</v>
      </c>
      <c r="AJ209" s="1974" t="s">
        <v>1850</v>
      </c>
      <c r="AK209" s="1974" t="s">
        <v>1851</v>
      </c>
      <c r="AL209" s="1973" t="s">
        <v>1853</v>
      </c>
      <c r="AM209" s="1973" t="s">
        <v>1854</v>
      </c>
      <c r="AN209" s="1973" t="s">
        <v>2100</v>
      </c>
      <c r="AO209" s="1973" t="s">
        <v>2101</v>
      </c>
    </row>
    <row r="210" spans="1:41" s="341" customFormat="1" ht="12.95" customHeight="1" thickTop="1" x14ac:dyDescent="0.2">
      <c r="B210" s="591"/>
      <c r="C210" s="1967" t="s">
        <v>762</v>
      </c>
      <c r="I210" s="989"/>
      <c r="J210" s="989"/>
      <c r="K210" s="989"/>
      <c r="L210" s="989"/>
      <c r="M210" s="989"/>
      <c r="N210" s="989"/>
      <c r="O210" s="989"/>
      <c r="P210" s="989"/>
      <c r="Q210" s="989"/>
      <c r="R210" s="989"/>
      <c r="S210" s="989"/>
      <c r="T210" s="990"/>
      <c r="U210" s="990"/>
      <c r="V210" s="990"/>
      <c r="W210" s="990"/>
      <c r="X210" s="990"/>
      <c r="Y210" s="1301"/>
      <c r="Z210" s="1301"/>
      <c r="AA210" s="1301"/>
      <c r="AB210" s="1301"/>
      <c r="AC210" s="1301"/>
      <c r="AD210" s="1301">
        <f t="shared" ref="AD210:AL210" si="57">AD211+AD212</f>
        <v>355649.99684264348</v>
      </c>
      <c r="AE210" s="1301">
        <f t="shared" si="57"/>
        <v>324967.76833335357</v>
      </c>
      <c r="AF210" s="1301">
        <f t="shared" si="57"/>
        <v>267150.83811791713</v>
      </c>
      <c r="AG210" s="1301">
        <f t="shared" si="57"/>
        <v>300466.21111270279</v>
      </c>
      <c r="AH210" s="1301">
        <f t="shared" si="57"/>
        <v>275523.74294514157</v>
      </c>
      <c r="AI210" s="1301">
        <f t="shared" si="57"/>
        <v>225215.24905888</v>
      </c>
      <c r="AJ210" s="1301">
        <f t="shared" si="57"/>
        <v>223808.08395605796</v>
      </c>
      <c r="AK210" s="1301">
        <f t="shared" si="57"/>
        <v>263947.430929619</v>
      </c>
      <c r="AL210" s="1301">
        <f t="shared" si="57"/>
        <v>237153.99774636887</v>
      </c>
      <c r="AM210" s="1301">
        <f>AM211+AM212</f>
        <v>211356.0387607259</v>
      </c>
      <c r="AN210" s="1301">
        <f>AN211+AN212</f>
        <v>165856.67478902501</v>
      </c>
      <c r="AO210" s="1301">
        <f>AO211+AO212</f>
        <v>164820.26501692337</v>
      </c>
    </row>
    <row r="211" spans="1:41" s="341" customFormat="1" ht="12.95" customHeight="1" x14ac:dyDescent="0.2">
      <c r="B211" s="591"/>
      <c r="C211" s="1968" t="s">
        <v>763</v>
      </c>
      <c r="I211" s="991"/>
      <c r="J211" s="991"/>
      <c r="K211" s="991"/>
      <c r="L211" s="991"/>
      <c r="M211" s="991"/>
      <c r="N211" s="991"/>
      <c r="O211" s="991"/>
      <c r="P211" s="991"/>
      <c r="Q211" s="991"/>
      <c r="R211" s="991"/>
      <c r="S211" s="991"/>
      <c r="T211" s="992"/>
      <c r="U211" s="992"/>
      <c r="V211" s="992"/>
      <c r="W211" s="992"/>
      <c r="X211" s="992"/>
      <c r="Y211" s="2011"/>
      <c r="Z211" s="2011"/>
      <c r="AA211" s="2011"/>
      <c r="AB211" s="2011"/>
      <c r="AC211" s="2011"/>
      <c r="AD211" s="2011">
        <v>335264.42929516011</v>
      </c>
      <c r="AE211" s="2011">
        <v>297426.24235089601</v>
      </c>
      <c r="AF211" s="2011">
        <v>245394.57492420956</v>
      </c>
      <c r="AG211" s="2011">
        <v>271018.66623145982</v>
      </c>
      <c r="AH211" s="2011">
        <v>251643.32874913292</v>
      </c>
      <c r="AI211" s="2011">
        <v>203989.13249901478</v>
      </c>
      <c r="AJ211" s="2011">
        <v>201661.24618546391</v>
      </c>
      <c r="AK211" s="2011">
        <v>246658.84457053692</v>
      </c>
      <c r="AL211" s="2011">
        <v>214343.47095911676</v>
      </c>
      <c r="AM211" s="2011">
        <v>183468.90797170671</v>
      </c>
      <c r="AN211" s="2011">
        <v>136059.72776041113</v>
      </c>
      <c r="AO211" s="2011">
        <v>143337.10706412565</v>
      </c>
    </row>
    <row r="212" spans="1:41" s="341" customFormat="1" ht="12.95" customHeight="1" x14ac:dyDescent="0.2">
      <c r="B212" s="591"/>
      <c r="C212" s="1968" t="s">
        <v>764</v>
      </c>
      <c r="I212" s="991"/>
      <c r="J212" s="991"/>
      <c r="K212" s="991"/>
      <c r="L212" s="991"/>
      <c r="M212" s="991"/>
      <c r="N212" s="991"/>
      <c r="O212" s="991"/>
      <c r="P212" s="991"/>
      <c r="Q212" s="991"/>
      <c r="R212" s="991"/>
      <c r="S212" s="991"/>
      <c r="T212" s="992"/>
      <c r="U212" s="992"/>
      <c r="V212" s="992"/>
      <c r="W212" s="992"/>
      <c r="X212" s="992"/>
      <c r="Y212" s="2011"/>
      <c r="Z212" s="2011"/>
      <c r="AA212" s="2011"/>
      <c r="AB212" s="2011"/>
      <c r="AC212" s="2011"/>
      <c r="AD212" s="2011">
        <v>20385.567547483341</v>
      </c>
      <c r="AE212" s="2011">
        <v>27541.525982457577</v>
      </c>
      <c r="AF212" s="2011">
        <v>21756.263193707542</v>
      </c>
      <c r="AG212" s="2011">
        <v>29447.54488124296</v>
      </c>
      <c r="AH212" s="2011">
        <v>23880.414196008631</v>
      </c>
      <c r="AI212" s="2011">
        <v>21226.116559865211</v>
      </c>
      <c r="AJ212" s="2011">
        <v>22146.83777059404</v>
      </c>
      <c r="AK212" s="2011">
        <v>17288.58635908211</v>
      </c>
      <c r="AL212" s="2011">
        <v>22810.526787252107</v>
      </c>
      <c r="AM212" s="2011">
        <v>27887.130789019197</v>
      </c>
      <c r="AN212" s="2011">
        <v>29796.947028613875</v>
      </c>
      <c r="AO212" s="2011">
        <v>21483.157952797723</v>
      </c>
    </row>
    <row r="213" spans="1:41" s="341" customFormat="1" ht="12.95" customHeight="1" x14ac:dyDescent="0.2">
      <c r="B213" s="591"/>
      <c r="C213" s="1968" t="s">
        <v>765</v>
      </c>
      <c r="I213" s="991"/>
      <c r="J213" s="991"/>
      <c r="K213" s="991"/>
      <c r="L213" s="991"/>
      <c r="M213" s="991"/>
      <c r="N213" s="991"/>
      <c r="O213" s="991"/>
      <c r="P213" s="991"/>
      <c r="Q213" s="991"/>
      <c r="R213" s="991"/>
      <c r="S213" s="991"/>
      <c r="T213" s="992"/>
      <c r="U213" s="992"/>
      <c r="V213" s="992"/>
      <c r="W213" s="992"/>
      <c r="X213" s="992"/>
      <c r="Y213" s="1302"/>
      <c r="Z213" s="1302"/>
      <c r="AA213" s="1302"/>
      <c r="AB213" s="1302"/>
      <c r="AC213" s="1302"/>
      <c r="AD213" s="1302">
        <f t="shared" ref="AD213:AL213" si="58">AD214+AD215</f>
        <v>444267.04951979849</v>
      </c>
      <c r="AE213" s="1302">
        <f t="shared" si="58"/>
        <v>347734.97996369755</v>
      </c>
      <c r="AF213" s="1302">
        <f t="shared" si="58"/>
        <v>335449.51992296783</v>
      </c>
      <c r="AG213" s="1302">
        <f t="shared" si="58"/>
        <v>348126.62704088981</v>
      </c>
      <c r="AH213" s="1302">
        <f t="shared" si="58"/>
        <v>329057.86506566172</v>
      </c>
      <c r="AI213" s="1302">
        <f t="shared" si="58"/>
        <v>298585.29175083793</v>
      </c>
      <c r="AJ213" s="1302">
        <f t="shared" si="58"/>
        <v>318415.40714639705</v>
      </c>
      <c r="AK213" s="1302">
        <f t="shared" si="58"/>
        <v>331117.75135188055</v>
      </c>
      <c r="AL213" s="1302">
        <f t="shared" si="58"/>
        <v>386426.74950905528</v>
      </c>
      <c r="AM213" s="1302">
        <f>AM214+AM215</f>
        <v>323896.68367033324</v>
      </c>
      <c r="AN213" s="1302">
        <f>AN214+AN215</f>
        <v>300607.85555981274</v>
      </c>
      <c r="AO213" s="1302">
        <f>AO214+AO215</f>
        <v>398772.45114277647</v>
      </c>
    </row>
    <row r="214" spans="1:41" s="341" customFormat="1" ht="12.95" customHeight="1" x14ac:dyDescent="0.2">
      <c r="B214" s="591"/>
      <c r="C214" s="1968" t="s">
        <v>763</v>
      </c>
      <c r="I214" s="991"/>
      <c r="J214" s="991"/>
      <c r="K214" s="991"/>
      <c r="L214" s="991"/>
      <c r="M214" s="991"/>
      <c r="N214" s="991"/>
      <c r="O214" s="991"/>
      <c r="P214" s="991"/>
      <c r="Q214" s="991"/>
      <c r="R214" s="991"/>
      <c r="S214" s="991"/>
      <c r="T214" s="992"/>
      <c r="U214" s="992"/>
      <c r="V214" s="992"/>
      <c r="W214" s="992"/>
      <c r="X214" s="992"/>
      <c r="Y214" s="2011"/>
      <c r="Z214" s="2011"/>
      <c r="AA214" s="2011"/>
      <c r="AB214" s="2011"/>
      <c r="AC214" s="2011"/>
      <c r="AD214" s="2011">
        <v>418575.26790450304</v>
      </c>
      <c r="AE214" s="2011">
        <v>325905.31400741293</v>
      </c>
      <c r="AF214" s="2011">
        <v>314238.92211479705</v>
      </c>
      <c r="AG214" s="2011">
        <v>328593.93374050834</v>
      </c>
      <c r="AH214" s="2011">
        <v>310326.65991472558</v>
      </c>
      <c r="AI214" s="2011">
        <v>282551.41829792719</v>
      </c>
      <c r="AJ214" s="2011">
        <v>304299.57772302988</v>
      </c>
      <c r="AK214" s="2011">
        <v>317213.75443790539</v>
      </c>
      <c r="AL214" s="2011">
        <v>373227.06648211781</v>
      </c>
      <c r="AM214" s="2011">
        <v>314124.32258777582</v>
      </c>
      <c r="AN214" s="2011">
        <v>291537.5923952164</v>
      </c>
      <c r="AO214" s="2011">
        <v>384744.07457287447</v>
      </c>
    </row>
    <row r="215" spans="1:41" s="341" customFormat="1" ht="12.95" customHeight="1" x14ac:dyDescent="0.2">
      <c r="B215" s="591"/>
      <c r="C215" s="1968" t="s">
        <v>764</v>
      </c>
      <c r="I215" s="991"/>
      <c r="J215" s="991"/>
      <c r="K215" s="991"/>
      <c r="L215" s="991"/>
      <c r="M215" s="991"/>
      <c r="N215" s="991"/>
      <c r="O215" s="991"/>
      <c r="P215" s="991"/>
      <c r="Q215" s="991"/>
      <c r="R215" s="991"/>
      <c r="S215" s="991"/>
      <c r="T215" s="992"/>
      <c r="U215" s="992"/>
      <c r="V215" s="992"/>
      <c r="W215" s="992"/>
      <c r="X215" s="992"/>
      <c r="Y215" s="2011"/>
      <c r="Z215" s="2011"/>
      <c r="AA215" s="2011"/>
      <c r="AB215" s="2011"/>
      <c r="AC215" s="2011"/>
      <c r="AD215" s="2011">
        <v>25691.781615295444</v>
      </c>
      <c r="AE215" s="2011">
        <v>21829.665956284607</v>
      </c>
      <c r="AF215" s="2011">
        <v>21210.597808170787</v>
      </c>
      <c r="AG215" s="2011">
        <v>19532.693300381474</v>
      </c>
      <c r="AH215" s="2011">
        <v>18731.205150936134</v>
      </c>
      <c r="AI215" s="2011">
        <v>16033.873452910746</v>
      </c>
      <c r="AJ215" s="2011">
        <v>14115.829423367144</v>
      </c>
      <c r="AK215" s="2011">
        <v>13903.996913975136</v>
      </c>
      <c r="AL215" s="2011">
        <v>13199.683026937486</v>
      </c>
      <c r="AM215" s="2011">
        <v>9772.361082557436</v>
      </c>
      <c r="AN215" s="2011">
        <v>9070.2631645963138</v>
      </c>
      <c r="AO215" s="2011">
        <v>14028.376569901999</v>
      </c>
    </row>
    <row r="216" spans="1:41" s="341" customFormat="1" ht="12.95" customHeight="1" x14ac:dyDescent="0.2">
      <c r="B216" s="591"/>
      <c r="C216" s="1968" t="s">
        <v>766</v>
      </c>
      <c r="I216" s="991"/>
      <c r="J216" s="991"/>
      <c r="K216" s="991"/>
      <c r="L216" s="991"/>
      <c r="M216" s="991"/>
      <c r="N216" s="991"/>
      <c r="O216" s="991"/>
      <c r="P216" s="991"/>
      <c r="Q216" s="991"/>
      <c r="R216" s="991"/>
      <c r="S216" s="991"/>
      <c r="T216" s="992"/>
      <c r="U216" s="992"/>
      <c r="V216" s="992"/>
      <c r="W216" s="992"/>
      <c r="X216" s="992"/>
      <c r="Y216" s="1302"/>
      <c r="Z216" s="1302"/>
      <c r="AA216" s="1302"/>
      <c r="AB216" s="1302"/>
      <c r="AC216" s="1302"/>
      <c r="AD216" s="1302">
        <f t="shared" ref="AD216:AL216" si="59">AD217+AD218+AD219+AD220</f>
        <v>83451.854084000006</v>
      </c>
      <c r="AE216" s="1302">
        <f t="shared" si="59"/>
        <v>81264.47914499999</v>
      </c>
      <c r="AF216" s="1302">
        <f t="shared" si="59"/>
        <v>78864.079087999999</v>
      </c>
      <c r="AG216" s="1302">
        <f t="shared" si="59"/>
        <v>75004.469015999988</v>
      </c>
      <c r="AH216" s="1302">
        <f t="shared" si="59"/>
        <v>72220.601486999993</v>
      </c>
      <c r="AI216" s="1302">
        <f t="shared" si="59"/>
        <v>65445.504902000001</v>
      </c>
      <c r="AJ216" s="1302">
        <f t="shared" si="59"/>
        <v>64471.110309000003</v>
      </c>
      <c r="AK216" s="1302">
        <f t="shared" si="59"/>
        <v>53738.550844999998</v>
      </c>
      <c r="AL216" s="1302">
        <f t="shared" si="59"/>
        <v>47970.729741999996</v>
      </c>
      <c r="AM216" s="1302">
        <f>AM217+AM218+AM219+AM220</f>
        <v>40623.298709999995</v>
      </c>
      <c r="AN216" s="1302">
        <f>AN217+AN218+AN219+AN220</f>
        <v>36958.035442</v>
      </c>
      <c r="AO216" s="1302">
        <f>AO217+AO218+AO219+AO220</f>
        <v>34443.144558</v>
      </c>
    </row>
    <row r="217" spans="1:41" s="341" customFormat="1" ht="12.95" customHeight="1" x14ac:dyDescent="0.2">
      <c r="B217" s="591"/>
      <c r="C217" s="1969" t="s">
        <v>767</v>
      </c>
      <c r="I217" s="991"/>
      <c r="J217" s="991"/>
      <c r="K217" s="991"/>
      <c r="L217" s="991"/>
      <c r="M217" s="991"/>
      <c r="N217" s="991"/>
      <c r="O217" s="991"/>
      <c r="P217" s="991"/>
      <c r="Q217" s="991"/>
      <c r="R217" s="991"/>
      <c r="S217" s="991"/>
      <c r="T217" s="992"/>
      <c r="U217" s="992"/>
      <c r="V217" s="992"/>
      <c r="W217" s="992"/>
      <c r="X217" s="992"/>
      <c r="Y217" s="2011"/>
      <c r="Z217" s="2011"/>
      <c r="AA217" s="2011"/>
      <c r="AB217" s="2011"/>
      <c r="AC217" s="2011"/>
      <c r="AD217" s="2011">
        <v>0</v>
      </c>
      <c r="AE217" s="2011">
        <v>0</v>
      </c>
      <c r="AF217" s="2011">
        <v>0</v>
      </c>
      <c r="AG217" s="2011">
        <v>0</v>
      </c>
      <c r="AH217" s="2011">
        <v>0</v>
      </c>
      <c r="AI217" s="2011">
        <v>0</v>
      </c>
      <c r="AJ217" s="2011">
        <v>0</v>
      </c>
      <c r="AK217" s="2011">
        <v>0</v>
      </c>
      <c r="AL217" s="2011">
        <v>0</v>
      </c>
      <c r="AM217" s="2011">
        <v>0</v>
      </c>
      <c r="AN217" s="2011">
        <v>0</v>
      </c>
      <c r="AO217" s="2011">
        <v>0</v>
      </c>
    </row>
    <row r="218" spans="1:41" s="341" customFormat="1" ht="12.95" customHeight="1" x14ac:dyDescent="0.2">
      <c r="B218" s="591"/>
      <c r="C218" s="1969" t="s">
        <v>768</v>
      </c>
      <c r="I218" s="991"/>
      <c r="J218" s="991"/>
      <c r="K218" s="991"/>
      <c r="L218" s="991"/>
      <c r="M218" s="991"/>
      <c r="N218" s="991"/>
      <c r="O218" s="991"/>
      <c r="P218" s="991"/>
      <c r="Q218" s="991"/>
      <c r="R218" s="991"/>
      <c r="S218" s="991"/>
      <c r="T218" s="992"/>
      <c r="U218" s="992"/>
      <c r="V218" s="992"/>
      <c r="W218" s="992"/>
      <c r="X218" s="992"/>
      <c r="Y218" s="2011"/>
      <c r="Z218" s="2011"/>
      <c r="AA218" s="2011"/>
      <c r="AB218" s="2011"/>
      <c r="AC218" s="2011"/>
      <c r="AD218" s="2011">
        <v>42952.592084000004</v>
      </c>
      <c r="AE218" s="2011">
        <v>42974.980145000001</v>
      </c>
      <c r="AF218" s="2011">
        <v>42961.296242000004</v>
      </c>
      <c r="AG218" s="2011">
        <v>41816.589015999998</v>
      </c>
      <c r="AH218" s="2011">
        <v>41522.722486999999</v>
      </c>
      <c r="AI218" s="2011">
        <v>37398.966644</v>
      </c>
      <c r="AJ218" s="2011">
        <v>34115.598273000003</v>
      </c>
      <c r="AK218" s="2011">
        <v>31404.365225000001</v>
      </c>
      <c r="AL218" s="2011">
        <v>27693.842665</v>
      </c>
      <c r="AM218" s="2011">
        <v>24184.051164</v>
      </c>
      <c r="AN218" s="2011">
        <v>21896.068958</v>
      </c>
      <c r="AO218" s="2011">
        <v>20624.735198999999</v>
      </c>
    </row>
    <row r="219" spans="1:41" s="341" customFormat="1" ht="12.95" customHeight="1" x14ac:dyDescent="0.2">
      <c r="B219" s="591"/>
      <c r="C219" s="1969" t="s">
        <v>769</v>
      </c>
      <c r="I219" s="991"/>
      <c r="J219" s="991"/>
      <c r="K219" s="991"/>
      <c r="L219" s="991"/>
      <c r="M219" s="991"/>
      <c r="N219" s="991"/>
      <c r="O219" s="991"/>
      <c r="P219" s="991"/>
      <c r="Q219" s="991"/>
      <c r="R219" s="991"/>
      <c r="S219" s="991"/>
      <c r="T219" s="992"/>
      <c r="U219" s="992"/>
      <c r="V219" s="992"/>
      <c r="W219" s="992"/>
      <c r="X219" s="992"/>
      <c r="Y219" s="2011"/>
      <c r="Z219" s="2011"/>
      <c r="AA219" s="2011"/>
      <c r="AB219" s="2011"/>
      <c r="AC219" s="2011"/>
      <c r="AD219" s="2011">
        <v>40373.735999999997</v>
      </c>
      <c r="AE219" s="2011">
        <v>38163.737999999998</v>
      </c>
      <c r="AF219" s="2011">
        <v>35789.661</v>
      </c>
      <c r="AG219" s="2011">
        <v>33088.985999999997</v>
      </c>
      <c r="AH219" s="2011">
        <v>30598.742999999999</v>
      </c>
      <c r="AI219" s="2011">
        <v>27770.136999999999</v>
      </c>
      <c r="AJ219" s="2011">
        <v>24782.76</v>
      </c>
      <c r="AK219" s="2011">
        <v>21771.965</v>
      </c>
      <c r="AL219" s="2011">
        <v>19035.852999999999</v>
      </c>
      <c r="AM219" s="2011">
        <v>16403.868999999999</v>
      </c>
      <c r="AN219" s="2011">
        <v>14224.931</v>
      </c>
      <c r="AO219" s="2011">
        <v>12542.973</v>
      </c>
    </row>
    <row r="220" spans="1:41" s="341" customFormat="1" ht="12.95" customHeight="1" x14ac:dyDescent="0.2">
      <c r="B220" s="591"/>
      <c r="C220" s="1969" t="s">
        <v>770</v>
      </c>
      <c r="I220" s="991"/>
      <c r="J220" s="991"/>
      <c r="K220" s="991"/>
      <c r="L220" s="991"/>
      <c r="M220" s="991"/>
      <c r="N220" s="991"/>
      <c r="O220" s="991"/>
      <c r="P220" s="991"/>
      <c r="Q220" s="991"/>
      <c r="R220" s="991"/>
      <c r="S220" s="991"/>
      <c r="T220" s="992"/>
      <c r="U220" s="992"/>
      <c r="V220" s="992"/>
      <c r="W220" s="992"/>
      <c r="X220" s="992"/>
      <c r="Y220" s="2011"/>
      <c r="Z220" s="2011"/>
      <c r="AA220" s="2011"/>
      <c r="AB220" s="2011"/>
      <c r="AC220" s="2011"/>
      <c r="AD220" s="2011">
        <v>125.526</v>
      </c>
      <c r="AE220" s="2011">
        <v>125.761</v>
      </c>
      <c r="AF220" s="2011">
        <v>113.12184600000001</v>
      </c>
      <c r="AG220" s="2011">
        <v>98.894000000000005</v>
      </c>
      <c r="AH220" s="2011">
        <v>99.135999999999996</v>
      </c>
      <c r="AI220" s="2011">
        <v>276.40125800000004</v>
      </c>
      <c r="AJ220" s="2011">
        <v>5572.7520359999999</v>
      </c>
      <c r="AK220" s="2011">
        <v>562.22061999999994</v>
      </c>
      <c r="AL220" s="2011">
        <v>1241.034077</v>
      </c>
      <c r="AM220" s="2011">
        <v>35.378546</v>
      </c>
      <c r="AN220" s="2011">
        <v>837.03548399999988</v>
      </c>
      <c r="AO220" s="2011">
        <v>1275.436359</v>
      </c>
    </row>
    <row r="221" spans="1:41" s="341" customFormat="1" ht="12.95" customHeight="1" x14ac:dyDescent="0.2">
      <c r="B221" s="591"/>
      <c r="C221" s="1968" t="s">
        <v>771</v>
      </c>
      <c r="I221" s="991"/>
      <c r="J221" s="991"/>
      <c r="K221" s="991"/>
      <c r="L221" s="991"/>
      <c r="M221" s="991"/>
      <c r="N221" s="991"/>
      <c r="O221" s="991"/>
      <c r="P221" s="991"/>
      <c r="Q221" s="991"/>
      <c r="R221" s="991"/>
      <c r="S221" s="991"/>
      <c r="T221" s="992"/>
      <c r="U221" s="992"/>
      <c r="V221" s="992"/>
      <c r="W221" s="992"/>
      <c r="X221" s="992"/>
      <c r="Y221" s="1302"/>
      <c r="Z221" s="1302"/>
      <c r="AA221" s="1302"/>
      <c r="AB221" s="1302"/>
      <c r="AC221" s="1302"/>
      <c r="AD221" s="1302">
        <f t="shared" ref="AD221:AL221" si="60">AD222+AD223+AD224+AD225</f>
        <v>265004.07094626327</v>
      </c>
      <c r="AE221" s="1302">
        <f t="shared" si="60"/>
        <v>249695.17563078558</v>
      </c>
      <c r="AF221" s="1302">
        <f t="shared" si="60"/>
        <v>245638.25473142759</v>
      </c>
      <c r="AG221" s="1302">
        <f t="shared" si="60"/>
        <v>244679.00064267614</v>
      </c>
      <c r="AH221" s="1302">
        <f t="shared" si="60"/>
        <v>235350.72777189978</v>
      </c>
      <c r="AI221" s="1302">
        <f t="shared" si="60"/>
        <v>221130.93901598462</v>
      </c>
      <c r="AJ221" s="1302">
        <f t="shared" si="60"/>
        <v>222278.98038623802</v>
      </c>
      <c r="AK221" s="1302">
        <f t="shared" si="60"/>
        <v>233427.00412507195</v>
      </c>
      <c r="AL221" s="1302">
        <f t="shared" si="60"/>
        <v>283288.83952639834</v>
      </c>
      <c r="AM221" s="1302">
        <f>AM222+AM223+AM224+AM225</f>
        <v>268429.4798607367</v>
      </c>
      <c r="AN221" s="1302">
        <f>AN222+AN223+AN224+AN225</f>
        <v>265248.84786135872</v>
      </c>
      <c r="AO221" s="1302">
        <f>AO222+AO223+AO224+AO225</f>
        <v>278769.66346642992</v>
      </c>
    </row>
    <row r="222" spans="1:41" s="341" customFormat="1" ht="12.95" customHeight="1" x14ac:dyDescent="0.2">
      <c r="B222" s="591"/>
      <c r="C222" s="1968" t="s">
        <v>772</v>
      </c>
      <c r="I222" s="991"/>
      <c r="J222" s="991"/>
      <c r="K222" s="991"/>
      <c r="L222" s="991"/>
      <c r="M222" s="991"/>
      <c r="N222" s="991"/>
      <c r="O222" s="991"/>
      <c r="P222" s="991"/>
      <c r="Q222" s="991"/>
      <c r="R222" s="991"/>
      <c r="S222" s="991"/>
      <c r="T222" s="992"/>
      <c r="U222" s="992"/>
      <c r="V222" s="992"/>
      <c r="W222" s="992"/>
      <c r="X222" s="992"/>
      <c r="Y222" s="2011"/>
      <c r="Z222" s="2011"/>
      <c r="AA222" s="2011"/>
      <c r="AB222" s="2011"/>
      <c r="AC222" s="2011"/>
      <c r="AD222" s="2011">
        <v>79454.322622137406</v>
      </c>
      <c r="AE222" s="2011">
        <v>69904.518601331962</v>
      </c>
      <c r="AF222" s="2011">
        <v>65764.021427232219</v>
      </c>
      <c r="AG222" s="2011">
        <v>48700.887659514279</v>
      </c>
      <c r="AH222" s="2011">
        <v>49998.185477828752</v>
      </c>
      <c r="AI222" s="2011">
        <v>50443.858498197646</v>
      </c>
      <c r="AJ222" s="2011">
        <v>51344.655027036708</v>
      </c>
      <c r="AK222" s="2011">
        <v>53175.549593686257</v>
      </c>
      <c r="AL222" s="2011">
        <v>109748.49719177095</v>
      </c>
      <c r="AM222" s="2011">
        <v>101922.48596148999</v>
      </c>
      <c r="AN222" s="2011">
        <v>100031.0484581574</v>
      </c>
      <c r="AO222" s="2011">
        <v>108279.02482770209</v>
      </c>
    </row>
    <row r="223" spans="1:41" s="341" customFormat="1" ht="12.95" customHeight="1" x14ac:dyDescent="0.2">
      <c r="B223" s="591"/>
      <c r="C223" s="1970" t="s">
        <v>773</v>
      </c>
      <c r="I223" s="991"/>
      <c r="J223" s="991"/>
      <c r="K223" s="991"/>
      <c r="L223" s="991"/>
      <c r="M223" s="991"/>
      <c r="N223" s="991"/>
      <c r="O223" s="991"/>
      <c r="P223" s="991"/>
      <c r="Q223" s="991"/>
      <c r="R223" s="991"/>
      <c r="S223" s="991"/>
      <c r="T223" s="992"/>
      <c r="U223" s="992"/>
      <c r="V223" s="992"/>
      <c r="W223" s="992"/>
      <c r="X223" s="992"/>
      <c r="Y223" s="2011"/>
      <c r="Z223" s="2011"/>
      <c r="AA223" s="2011"/>
      <c r="AB223" s="2011"/>
      <c r="AC223" s="2011"/>
      <c r="AD223" s="2011">
        <v>6989.2287091673315</v>
      </c>
      <c r="AE223" s="2011">
        <v>6461.5432913958239</v>
      </c>
      <c r="AF223" s="2011">
        <v>5931.6391844436293</v>
      </c>
      <c r="AG223" s="2011">
        <v>5259.2122971881408</v>
      </c>
      <c r="AH223" s="2011">
        <v>5372.7073353268179</v>
      </c>
      <c r="AI223" s="2011">
        <v>5475.0781162527137</v>
      </c>
      <c r="AJ223" s="2011">
        <v>5164.3034460538856</v>
      </c>
      <c r="AK223" s="2011">
        <v>4891.7134099565965</v>
      </c>
      <c r="AL223" s="2011">
        <v>4282.1972043688238</v>
      </c>
      <c r="AM223" s="2011">
        <v>3966.3607300870931</v>
      </c>
      <c r="AN223" s="2011">
        <v>3804.9064504935586</v>
      </c>
      <c r="AO223" s="2011">
        <v>4854.0377335308385</v>
      </c>
    </row>
    <row r="224" spans="1:41" s="341" customFormat="1" ht="12.95" customHeight="1" x14ac:dyDescent="0.2">
      <c r="B224" s="591"/>
      <c r="C224" s="1970" t="s">
        <v>774</v>
      </c>
      <c r="I224" s="991"/>
      <c r="J224" s="991"/>
      <c r="K224" s="991"/>
      <c r="L224" s="991"/>
      <c r="M224" s="991"/>
      <c r="N224" s="991"/>
      <c r="O224" s="991"/>
      <c r="P224" s="991"/>
      <c r="Q224" s="991"/>
      <c r="R224" s="991"/>
      <c r="S224" s="991"/>
      <c r="T224" s="992"/>
      <c r="U224" s="992"/>
      <c r="V224" s="992"/>
      <c r="W224" s="992"/>
      <c r="X224" s="992"/>
      <c r="Y224" s="2011"/>
      <c r="Z224" s="2011"/>
      <c r="AA224" s="2011"/>
      <c r="AB224" s="2011"/>
      <c r="AC224" s="2011"/>
      <c r="AD224" s="2011">
        <v>52165.126530210502</v>
      </c>
      <c r="AE224" s="2011">
        <v>47754.514185301123</v>
      </c>
      <c r="AF224" s="2011">
        <v>49088.179564950122</v>
      </c>
      <c r="AG224" s="2011">
        <v>61217.348711848172</v>
      </c>
      <c r="AH224" s="2011">
        <v>47993.342376808883</v>
      </c>
      <c r="AI224" s="2011">
        <v>34101.891920431481</v>
      </c>
      <c r="AJ224" s="2011">
        <v>33104.20564200134</v>
      </c>
      <c r="AK224" s="2011">
        <v>40740.972156719763</v>
      </c>
      <c r="AL224" s="2011">
        <v>40086.095102668005</v>
      </c>
      <c r="AM224" s="2011">
        <v>34141.290693608775</v>
      </c>
      <c r="AN224" s="2011">
        <v>30704.756137792258</v>
      </c>
      <c r="AO224" s="2011">
        <v>31912.071344934491</v>
      </c>
    </row>
    <row r="225" spans="1:41" s="341" customFormat="1" ht="12.95" customHeight="1" x14ac:dyDescent="0.2">
      <c r="B225" s="591"/>
      <c r="C225" s="1970" t="s">
        <v>775</v>
      </c>
      <c r="I225" s="991"/>
      <c r="J225" s="991"/>
      <c r="K225" s="991"/>
      <c r="L225" s="991"/>
      <c r="M225" s="991"/>
      <c r="N225" s="991"/>
      <c r="O225" s="991"/>
      <c r="P225" s="991"/>
      <c r="Q225" s="991"/>
      <c r="R225" s="991"/>
      <c r="S225" s="991"/>
      <c r="T225" s="992"/>
      <c r="U225" s="992"/>
      <c r="V225" s="992"/>
      <c r="W225" s="992"/>
      <c r="X225" s="992"/>
      <c r="Y225" s="2011"/>
      <c r="Z225" s="2011"/>
      <c r="AA225" s="2011"/>
      <c r="AB225" s="2011"/>
      <c r="AC225" s="2011"/>
      <c r="AD225" s="2011">
        <v>126395.39308474798</v>
      </c>
      <c r="AE225" s="2011">
        <v>125574.59955275666</v>
      </c>
      <c r="AF225" s="2011">
        <v>124854.41455480162</v>
      </c>
      <c r="AG225" s="2011">
        <v>129501.55197412556</v>
      </c>
      <c r="AH225" s="2011">
        <v>131986.49258193534</v>
      </c>
      <c r="AI225" s="2011">
        <v>131110.11048110278</v>
      </c>
      <c r="AJ225" s="2011">
        <v>132665.81627114609</v>
      </c>
      <c r="AK225" s="2011">
        <v>134618.76896470934</v>
      </c>
      <c r="AL225" s="2011">
        <v>129172.05002759057</v>
      </c>
      <c r="AM225" s="2011">
        <v>128399.34247555085</v>
      </c>
      <c r="AN225" s="2011">
        <v>130708.13681491552</v>
      </c>
      <c r="AO225" s="2011">
        <v>133724.52956026248</v>
      </c>
    </row>
    <row r="226" spans="1:41" s="341" customFormat="1" ht="12.95" customHeight="1" thickBot="1" x14ac:dyDescent="0.25">
      <c r="B226" s="591"/>
      <c r="C226" s="1971" t="s">
        <v>776</v>
      </c>
      <c r="I226" s="993"/>
      <c r="J226" s="993"/>
      <c r="K226" s="993"/>
      <c r="L226" s="993"/>
      <c r="M226" s="993"/>
      <c r="N226" s="993"/>
      <c r="O226" s="993"/>
      <c r="P226" s="993"/>
      <c r="Q226" s="993"/>
      <c r="R226" s="993"/>
      <c r="S226" s="993"/>
      <c r="T226" s="994"/>
      <c r="U226" s="994"/>
      <c r="V226" s="994"/>
      <c r="W226" s="994"/>
      <c r="X226" s="994"/>
      <c r="Y226" s="2012"/>
      <c r="Z226" s="2012"/>
      <c r="AA226" s="2012"/>
      <c r="AB226" s="2012"/>
      <c r="AC226" s="2012"/>
      <c r="AD226" s="2012">
        <v>4157.2110961382105</v>
      </c>
      <c r="AE226" s="2012">
        <v>3720.2290444305363</v>
      </c>
      <c r="AF226" s="2012">
        <v>3546.8875614791327</v>
      </c>
      <c r="AG226" s="2012">
        <v>3531.0997921114417</v>
      </c>
      <c r="AH226" s="2012">
        <v>3267.8279003200832</v>
      </c>
      <c r="AI226" s="2012">
        <v>3012.7989752869621</v>
      </c>
      <c r="AJ226" s="2012">
        <v>2826.9890969216526</v>
      </c>
      <c r="AK226" s="2012">
        <v>2991.9281404480803</v>
      </c>
      <c r="AL226" s="2012">
        <v>3073.7334233235592</v>
      </c>
      <c r="AM226" s="2012">
        <v>2677.9876824989392</v>
      </c>
      <c r="AN226" s="2012">
        <v>2462.4109131885284</v>
      </c>
      <c r="AO226" s="2012">
        <v>2470.9478507573895</v>
      </c>
    </row>
    <row r="227" spans="1:41" s="341" customFormat="1" ht="12.95" customHeight="1" thickBot="1" x14ac:dyDescent="0.25">
      <c r="B227" s="591"/>
      <c r="C227" s="1972" t="s">
        <v>984</v>
      </c>
      <c r="I227" s="993"/>
      <c r="J227" s="993"/>
      <c r="K227" s="993"/>
      <c r="L227" s="993"/>
      <c r="M227" s="993"/>
      <c r="N227" s="993"/>
      <c r="O227" s="993"/>
      <c r="P227" s="993"/>
      <c r="Q227" s="993"/>
      <c r="R227" s="993"/>
      <c r="S227" s="993"/>
      <c r="T227" s="995"/>
      <c r="U227" s="995"/>
      <c r="V227" s="995"/>
      <c r="W227" s="995"/>
      <c r="X227" s="995"/>
      <c r="Y227" s="995"/>
      <c r="Z227" s="995"/>
      <c r="AA227" s="995"/>
      <c r="AB227" s="995"/>
      <c r="AC227" s="995"/>
      <c r="AD227" s="995">
        <f>AD210+AD213+AD216+AD221+AD226</f>
        <v>1152530.1824888433</v>
      </c>
      <c r="AE227" s="995">
        <f>AE210+AE213+AE216+AE221+AE226</f>
        <v>1007382.6321172671</v>
      </c>
      <c r="AF227" s="995">
        <f>AF210+AF213+AF216+AF221+AF226</f>
        <v>930649.57942179171</v>
      </c>
      <c r="AG227" s="995">
        <f t="shared" ref="AG227:AL227" si="61">AG210+AG213+AG216+AG221+AG226</f>
        <v>971807.40760438005</v>
      </c>
      <c r="AH227" s="995">
        <f t="shared" si="61"/>
        <v>915420.76517002319</v>
      </c>
      <c r="AI227" s="995">
        <f t="shared" si="61"/>
        <v>813389.78370298957</v>
      </c>
      <c r="AJ227" s="995">
        <f t="shared" si="61"/>
        <v>831800.57089461456</v>
      </c>
      <c r="AK227" s="995">
        <f t="shared" si="61"/>
        <v>885222.66539201944</v>
      </c>
      <c r="AL227" s="995">
        <f t="shared" si="61"/>
        <v>957914.04994714609</v>
      </c>
      <c r="AM227" s="995">
        <f>AM210+AM213+AM216+AM221+AM226</f>
        <v>846983.48868429475</v>
      </c>
      <c r="AN227" s="995">
        <f>AN210+AN213+AN216+AN221+AN226</f>
        <v>771133.824565385</v>
      </c>
      <c r="AO227" s="995">
        <f>AO210+AO213+AO216+AO221+AO226</f>
        <v>879276.47203488718</v>
      </c>
    </row>
    <row r="228" spans="1:41" s="341" customFormat="1" ht="12.95" customHeight="1" x14ac:dyDescent="0.2">
      <c r="B228" s="591"/>
      <c r="C228" s="310"/>
    </row>
    <row r="229" spans="1:41" s="341" customFormat="1" ht="12.95" customHeight="1" x14ac:dyDescent="0.2">
      <c r="B229" s="591"/>
      <c r="C229" s="310"/>
    </row>
    <row r="230" spans="1:41" s="341" customFormat="1" ht="12.95" customHeight="1" x14ac:dyDescent="0.2">
      <c r="B230" s="591"/>
      <c r="C230" s="310"/>
    </row>
    <row r="231" spans="1:41" s="341" customFormat="1" ht="12.95" customHeight="1" x14ac:dyDescent="0.2">
      <c r="B231" s="591"/>
      <c r="C231" s="310"/>
    </row>
    <row r="232" spans="1:41" s="341" customFormat="1" ht="12.95" customHeight="1" x14ac:dyDescent="0.2">
      <c r="B232" s="591"/>
      <c r="C232" s="310"/>
    </row>
    <row r="233" spans="1:41" s="341" customFormat="1" ht="12.95" customHeight="1" x14ac:dyDescent="0.2">
      <c r="B233" s="591"/>
      <c r="C233" s="310"/>
    </row>
    <row r="234" spans="1:41" s="341" customFormat="1" ht="12.95" customHeight="1" x14ac:dyDescent="0.2">
      <c r="B234" s="591"/>
      <c r="C234" s="310"/>
    </row>
    <row r="235" spans="1:41" s="341" customFormat="1" ht="12.95" customHeight="1" x14ac:dyDescent="0.2">
      <c r="B235" s="591"/>
      <c r="C235" s="310"/>
    </row>
    <row r="236" spans="1:41" s="341" customFormat="1" ht="12.95" customHeight="1" x14ac:dyDescent="0.2">
      <c r="A236" s="468"/>
      <c r="B236" s="591"/>
      <c r="C236" s="1965" t="s">
        <v>983</v>
      </c>
    </row>
    <row r="237" spans="1:41" s="341" customFormat="1" ht="12.95" customHeight="1" thickBot="1" x14ac:dyDescent="0.25">
      <c r="A237" s="468"/>
      <c r="B237" s="591"/>
      <c r="C237" s="310"/>
    </row>
    <row r="238" spans="1:41" s="341" customFormat="1" ht="12.95" customHeight="1" thickBot="1" x14ac:dyDescent="0.25">
      <c r="A238" s="468"/>
      <c r="B238" s="591"/>
      <c r="C238" s="1966"/>
      <c r="I238" s="1974"/>
      <c r="J238" s="1974"/>
      <c r="K238" s="1974"/>
      <c r="L238" s="1974"/>
      <c r="M238" s="1974"/>
      <c r="N238" s="1974"/>
      <c r="O238" s="1974"/>
      <c r="P238" s="1974"/>
      <c r="Q238" s="1974"/>
      <c r="R238" s="1974"/>
      <c r="S238" s="1974"/>
      <c r="T238" s="1974"/>
      <c r="U238" s="1974"/>
      <c r="V238" s="1974"/>
      <c r="W238" s="1974"/>
      <c r="X238" s="1974"/>
      <c r="Y238" s="1974"/>
      <c r="Z238" s="1974"/>
      <c r="AA238" s="1974"/>
      <c r="AB238" s="1974"/>
      <c r="AC238" s="1974"/>
      <c r="AD238" s="1974" t="s">
        <v>1844</v>
      </c>
      <c r="AE238" s="1974" t="s">
        <v>1845</v>
      </c>
      <c r="AF238" s="1974" t="s">
        <v>1852</v>
      </c>
      <c r="AG238" s="1974" t="s">
        <v>1847</v>
      </c>
      <c r="AH238" s="1974" t="s">
        <v>1848</v>
      </c>
      <c r="AI238" s="1974" t="s">
        <v>1849</v>
      </c>
      <c r="AJ238" s="1974" t="s">
        <v>1850</v>
      </c>
      <c r="AK238" s="1974" t="s">
        <v>1851</v>
      </c>
      <c r="AL238" s="1973" t="s">
        <v>1853</v>
      </c>
      <c r="AM238" s="1973" t="s">
        <v>1854</v>
      </c>
      <c r="AN238" s="1973" t="s">
        <v>2100</v>
      </c>
      <c r="AO238" s="1973" t="s">
        <v>2101</v>
      </c>
    </row>
    <row r="239" spans="1:41" s="341" customFormat="1" ht="12.95" customHeight="1" thickTop="1" x14ac:dyDescent="0.2">
      <c r="B239" s="591"/>
      <c r="C239" s="1967" t="s">
        <v>762</v>
      </c>
      <c r="I239" s="989"/>
      <c r="J239" s="989"/>
      <c r="K239" s="989"/>
      <c r="L239" s="989"/>
      <c r="M239" s="989"/>
      <c r="N239" s="989"/>
      <c r="O239" s="989"/>
      <c r="P239" s="989"/>
      <c r="Q239" s="989"/>
      <c r="R239" s="989"/>
      <c r="S239" s="989"/>
      <c r="T239" s="990"/>
      <c r="U239" s="990"/>
      <c r="V239" s="990"/>
      <c r="W239" s="990"/>
      <c r="X239" s="990"/>
      <c r="Y239" s="1301"/>
      <c r="Z239" s="1301"/>
      <c r="AA239" s="1301"/>
      <c r="AB239" s="1301"/>
      <c r="AC239" s="1301"/>
      <c r="AD239" s="1301">
        <f t="shared" ref="AD239:AL239" si="62">AD240+AD241</f>
        <v>188958.24930831764</v>
      </c>
      <c r="AE239" s="1301">
        <f t="shared" si="62"/>
        <v>184698.59767658162</v>
      </c>
      <c r="AF239" s="1301">
        <f t="shared" si="62"/>
        <v>180886.44254691279</v>
      </c>
      <c r="AG239" s="1301">
        <f t="shared" si="62"/>
        <v>298809.772513945</v>
      </c>
      <c r="AH239" s="1301">
        <f t="shared" si="62"/>
        <v>323433.26079596375</v>
      </c>
      <c r="AI239" s="1301">
        <f t="shared" si="62"/>
        <v>269406.32250489952</v>
      </c>
      <c r="AJ239" s="1301">
        <f t="shared" si="62"/>
        <v>286404.09310434788</v>
      </c>
      <c r="AK239" s="1301">
        <f t="shared" si="62"/>
        <v>329047.98029471689</v>
      </c>
      <c r="AL239" s="1301">
        <f t="shared" si="62"/>
        <v>318490.73200558469</v>
      </c>
      <c r="AM239" s="1301">
        <f>AM240+AM241</f>
        <v>256192.83222286057</v>
      </c>
      <c r="AN239" s="1301">
        <f>AN240+AN241</f>
        <v>189233.84130304397</v>
      </c>
      <c r="AO239" s="1301">
        <f>AO240+AO241</f>
        <v>213356.67966352127</v>
      </c>
    </row>
    <row r="240" spans="1:41" s="341" customFormat="1" ht="12.95" customHeight="1" x14ac:dyDescent="0.2">
      <c r="B240" s="591"/>
      <c r="C240" s="1968" t="s">
        <v>763</v>
      </c>
      <c r="I240" s="991"/>
      <c r="J240" s="991"/>
      <c r="K240" s="991"/>
      <c r="L240" s="991"/>
      <c r="M240" s="991"/>
      <c r="N240" s="991"/>
      <c r="O240" s="991"/>
      <c r="P240" s="991"/>
      <c r="Q240" s="991"/>
      <c r="R240" s="991"/>
      <c r="S240" s="991"/>
      <c r="T240" s="992"/>
      <c r="U240" s="992"/>
      <c r="V240" s="992"/>
      <c r="W240" s="992"/>
      <c r="X240" s="992"/>
      <c r="Y240" s="2011"/>
      <c r="Z240" s="2011"/>
      <c r="AA240" s="2011"/>
      <c r="AB240" s="2011"/>
      <c r="AC240" s="2011"/>
      <c r="AD240" s="2011">
        <v>184510.58873026271</v>
      </c>
      <c r="AE240" s="2011">
        <v>179131.4728091913</v>
      </c>
      <c r="AF240" s="2011">
        <v>176417.31985037826</v>
      </c>
      <c r="AG240" s="2011">
        <v>291086.5356321971</v>
      </c>
      <c r="AH240" s="2011">
        <v>315953.3163132355</v>
      </c>
      <c r="AI240" s="2011">
        <v>263429.55285441648</v>
      </c>
      <c r="AJ240" s="2011">
        <v>279608.68574025476</v>
      </c>
      <c r="AK240" s="2011">
        <v>321798.61893301108</v>
      </c>
      <c r="AL240" s="2011">
        <v>310023.36797877442</v>
      </c>
      <c r="AM240" s="2011">
        <v>248397.48049814778</v>
      </c>
      <c r="AN240" s="2011">
        <v>182695.22778546714</v>
      </c>
      <c r="AO240" s="2011">
        <v>207361.62284277627</v>
      </c>
    </row>
    <row r="241" spans="2:41" s="341" customFormat="1" ht="12.95" customHeight="1" x14ac:dyDescent="0.2">
      <c r="B241" s="591"/>
      <c r="C241" s="1968" t="s">
        <v>764</v>
      </c>
      <c r="I241" s="991"/>
      <c r="J241" s="991"/>
      <c r="K241" s="991"/>
      <c r="L241" s="991"/>
      <c r="M241" s="991"/>
      <c r="N241" s="991"/>
      <c r="O241" s="991"/>
      <c r="P241" s="991"/>
      <c r="Q241" s="991"/>
      <c r="R241" s="991"/>
      <c r="S241" s="991"/>
      <c r="T241" s="992"/>
      <c r="U241" s="992"/>
      <c r="V241" s="992"/>
      <c r="W241" s="992"/>
      <c r="X241" s="992"/>
      <c r="Y241" s="2011"/>
      <c r="Z241" s="2011"/>
      <c r="AA241" s="2011"/>
      <c r="AB241" s="2011"/>
      <c r="AC241" s="2011"/>
      <c r="AD241" s="2011">
        <v>4447.6605780549216</v>
      </c>
      <c r="AE241" s="2011">
        <v>5567.1248673903119</v>
      </c>
      <c r="AF241" s="2011">
        <v>4469.1226965345213</v>
      </c>
      <c r="AG241" s="2011">
        <v>7723.2368817479073</v>
      </c>
      <c r="AH241" s="2011">
        <v>7479.9444827282832</v>
      </c>
      <c r="AI241" s="2011">
        <v>5976.7696504830556</v>
      </c>
      <c r="AJ241" s="2011">
        <v>6795.4073640931301</v>
      </c>
      <c r="AK241" s="2011">
        <v>7249.3613617057854</v>
      </c>
      <c r="AL241" s="2011">
        <v>8467.3640268102972</v>
      </c>
      <c r="AM241" s="2011">
        <v>7795.351724712782</v>
      </c>
      <c r="AN241" s="2011">
        <v>6538.6135175768322</v>
      </c>
      <c r="AO241" s="2011">
        <v>5995.0568207450106</v>
      </c>
    </row>
    <row r="242" spans="2:41" s="341" customFormat="1" ht="12.95" customHeight="1" x14ac:dyDescent="0.2">
      <c r="B242" s="591"/>
      <c r="C242" s="1968" t="s">
        <v>765</v>
      </c>
      <c r="I242" s="991"/>
      <c r="J242" s="991"/>
      <c r="K242" s="991"/>
      <c r="L242" s="991"/>
      <c r="M242" s="991"/>
      <c r="N242" s="991"/>
      <c r="O242" s="991"/>
      <c r="P242" s="991"/>
      <c r="Q242" s="991"/>
      <c r="R242" s="991"/>
      <c r="S242" s="991"/>
      <c r="T242" s="992"/>
      <c r="U242" s="992"/>
      <c r="V242" s="992"/>
      <c r="W242" s="992"/>
      <c r="X242" s="992"/>
      <c r="Y242" s="1302"/>
      <c r="Z242" s="1302"/>
      <c r="AA242" s="1302"/>
      <c r="AB242" s="1302"/>
      <c r="AC242" s="1302"/>
      <c r="AD242" s="1302">
        <f t="shared" ref="AD242:AL242" si="63">AD243+AD244</f>
        <v>853546.31810506899</v>
      </c>
      <c r="AE242" s="1302">
        <f t="shared" si="63"/>
        <v>798486.04111048207</v>
      </c>
      <c r="AF242" s="1302">
        <f t="shared" si="63"/>
        <v>797040.15931070282</v>
      </c>
      <c r="AG242" s="1302">
        <f t="shared" si="63"/>
        <v>818329.27064668422</v>
      </c>
      <c r="AH242" s="1302">
        <f t="shared" si="63"/>
        <v>753595.49796106049</v>
      </c>
      <c r="AI242" s="1302">
        <f t="shared" si="63"/>
        <v>710293.59716491599</v>
      </c>
      <c r="AJ242" s="1302">
        <f t="shared" si="63"/>
        <v>701210.98627852288</v>
      </c>
      <c r="AK242" s="1302">
        <f t="shared" si="63"/>
        <v>699670.84287896205</v>
      </c>
      <c r="AL242" s="1302">
        <f t="shared" si="63"/>
        <v>688100.99519395223</v>
      </c>
      <c r="AM242" s="1302">
        <f>AM243+AM244</f>
        <v>605305.58654147317</v>
      </c>
      <c r="AN242" s="1302">
        <f>AN243+AN244</f>
        <v>566727.428606414</v>
      </c>
      <c r="AO242" s="1302">
        <f>AO243+AO244</f>
        <v>651041.23925539223</v>
      </c>
    </row>
    <row r="243" spans="2:41" s="341" customFormat="1" ht="12.95" customHeight="1" x14ac:dyDescent="0.2">
      <c r="B243" s="591"/>
      <c r="C243" s="1968" t="s">
        <v>763</v>
      </c>
      <c r="I243" s="991"/>
      <c r="J243" s="991"/>
      <c r="K243" s="991"/>
      <c r="L243" s="991"/>
      <c r="M243" s="991"/>
      <c r="N243" s="991"/>
      <c r="O243" s="991"/>
      <c r="P243" s="991"/>
      <c r="Q243" s="991"/>
      <c r="R243" s="991"/>
      <c r="S243" s="991"/>
      <c r="T243" s="992"/>
      <c r="U243" s="992"/>
      <c r="V243" s="992"/>
      <c r="W243" s="992"/>
      <c r="X243" s="992"/>
      <c r="Y243" s="2011"/>
      <c r="Z243" s="2011"/>
      <c r="AA243" s="2011"/>
      <c r="AB243" s="2011"/>
      <c r="AC243" s="2011"/>
      <c r="AD243" s="2011">
        <v>733196.26329751418</v>
      </c>
      <c r="AE243" s="2011">
        <v>689270.9936343414</v>
      </c>
      <c r="AF243" s="2011">
        <v>691951.21711930749</v>
      </c>
      <c r="AG243" s="2011">
        <v>716218.18692164787</v>
      </c>
      <c r="AH243" s="2011">
        <v>659046.36980684754</v>
      </c>
      <c r="AI243" s="2011">
        <v>625155.43939034734</v>
      </c>
      <c r="AJ243" s="2011">
        <v>622258.48571758042</v>
      </c>
      <c r="AK243" s="2011">
        <v>627405.27609256271</v>
      </c>
      <c r="AL243" s="2011">
        <v>619635.30664286041</v>
      </c>
      <c r="AM243" s="2011">
        <v>542867.00405650609</v>
      </c>
      <c r="AN243" s="2011">
        <v>502147.7882862385</v>
      </c>
      <c r="AO243" s="2011">
        <v>591480.87628857093</v>
      </c>
    </row>
    <row r="244" spans="2:41" s="341" customFormat="1" ht="12.95" customHeight="1" x14ac:dyDescent="0.2">
      <c r="B244" s="591"/>
      <c r="C244" s="1968" t="s">
        <v>764</v>
      </c>
      <c r="I244" s="991"/>
      <c r="J244" s="991"/>
      <c r="K244" s="991"/>
      <c r="L244" s="991"/>
      <c r="M244" s="991"/>
      <c r="N244" s="991"/>
      <c r="O244" s="991"/>
      <c r="P244" s="991"/>
      <c r="Q244" s="991"/>
      <c r="R244" s="991"/>
      <c r="S244" s="991"/>
      <c r="T244" s="992"/>
      <c r="U244" s="992"/>
      <c r="V244" s="992"/>
      <c r="W244" s="992"/>
      <c r="X244" s="992"/>
      <c r="Y244" s="2011"/>
      <c r="Z244" s="2011"/>
      <c r="AA244" s="2011"/>
      <c r="AB244" s="2011"/>
      <c r="AC244" s="2011"/>
      <c r="AD244" s="2011">
        <v>120350.05480755477</v>
      </c>
      <c r="AE244" s="2011">
        <v>109215.04747614069</v>
      </c>
      <c r="AF244" s="2011">
        <v>105088.94219139534</v>
      </c>
      <c r="AG244" s="2011">
        <v>102111.08372503637</v>
      </c>
      <c r="AH244" s="2011">
        <v>94549.128154212973</v>
      </c>
      <c r="AI244" s="2011">
        <v>85138.157774568608</v>
      </c>
      <c r="AJ244" s="2011">
        <v>78952.500560942499</v>
      </c>
      <c r="AK244" s="2011">
        <v>72265.566786399359</v>
      </c>
      <c r="AL244" s="2011">
        <v>68465.688551091793</v>
      </c>
      <c r="AM244" s="2011">
        <v>62438.582484967126</v>
      </c>
      <c r="AN244" s="2011">
        <v>64579.640320175466</v>
      </c>
      <c r="AO244" s="2011">
        <v>59560.362966821303</v>
      </c>
    </row>
    <row r="245" spans="2:41" s="341" customFormat="1" ht="12.95" customHeight="1" x14ac:dyDescent="0.2">
      <c r="B245" s="591"/>
      <c r="C245" s="1968" t="s">
        <v>766</v>
      </c>
      <c r="I245" s="991"/>
      <c r="J245" s="991"/>
      <c r="K245" s="991"/>
      <c r="L245" s="991"/>
      <c r="M245" s="991"/>
      <c r="N245" s="991"/>
      <c r="O245" s="991"/>
      <c r="P245" s="991"/>
      <c r="Q245" s="991"/>
      <c r="R245" s="991"/>
      <c r="S245" s="991"/>
      <c r="T245" s="992"/>
      <c r="U245" s="992"/>
      <c r="V245" s="992"/>
      <c r="W245" s="992"/>
      <c r="X245" s="992"/>
      <c r="Y245" s="1302"/>
      <c r="Z245" s="1302"/>
      <c r="AA245" s="1302"/>
      <c r="AB245" s="1302"/>
      <c r="AC245" s="1302"/>
      <c r="AD245" s="1302">
        <f t="shared" ref="AD245:AL245" si="64">AD246+AD247+AD248+AD249</f>
        <v>5407.8842079943797</v>
      </c>
      <c r="AE245" s="1302">
        <f t="shared" si="64"/>
        <v>4815.7991642586439</v>
      </c>
      <c r="AF245" s="1302">
        <f t="shared" si="64"/>
        <v>6094.610227323431</v>
      </c>
      <c r="AG245" s="1302">
        <f t="shared" si="64"/>
        <v>5409.1995278137765</v>
      </c>
      <c r="AH245" s="1302">
        <f t="shared" si="64"/>
        <v>6598.8918064365662</v>
      </c>
      <c r="AI245" s="1302">
        <f t="shared" si="64"/>
        <v>5589.6891195958178</v>
      </c>
      <c r="AJ245" s="1302">
        <f t="shared" si="64"/>
        <v>5601.5946299776861</v>
      </c>
      <c r="AK245" s="1302">
        <f t="shared" si="64"/>
        <v>8729.6344682098224</v>
      </c>
      <c r="AL245" s="1302">
        <f t="shared" si="64"/>
        <v>6708.3048500779223</v>
      </c>
      <c r="AM245" s="1302">
        <f>AM246+AM247+AM248+AM249</f>
        <v>6901.886695873598</v>
      </c>
      <c r="AN245" s="1302">
        <f>AN246+AN247+AN248+AN249</f>
        <v>5523.5984657904874</v>
      </c>
      <c r="AO245" s="1302">
        <f>AO246+AO247+AO248+AO249</f>
        <v>6379.0351442980973</v>
      </c>
    </row>
    <row r="246" spans="2:41" s="341" customFormat="1" ht="12.95" customHeight="1" x14ac:dyDescent="0.2">
      <c r="B246" s="591"/>
      <c r="C246" s="1969" t="s">
        <v>767</v>
      </c>
      <c r="I246" s="991"/>
      <c r="J246" s="991"/>
      <c r="K246" s="991"/>
      <c r="L246" s="991"/>
      <c r="M246" s="991"/>
      <c r="N246" s="991"/>
      <c r="O246" s="991"/>
      <c r="P246" s="991"/>
      <c r="Q246" s="991"/>
      <c r="R246" s="991"/>
      <c r="S246" s="991"/>
      <c r="T246" s="992"/>
      <c r="U246" s="992"/>
      <c r="V246" s="992"/>
      <c r="W246" s="992"/>
      <c r="X246" s="992"/>
      <c r="Y246" s="2011"/>
      <c r="Z246" s="2011"/>
      <c r="AA246" s="2011"/>
      <c r="AB246" s="2011"/>
      <c r="AC246" s="2011"/>
      <c r="AD246" s="2011">
        <v>0</v>
      </c>
      <c r="AE246" s="2011">
        <v>0</v>
      </c>
      <c r="AF246" s="2011">
        <v>0</v>
      </c>
      <c r="AG246" s="2011">
        <v>0</v>
      </c>
      <c r="AH246" s="2011">
        <v>0</v>
      </c>
      <c r="AI246" s="2011">
        <v>0</v>
      </c>
      <c r="AJ246" s="2011">
        <v>0</v>
      </c>
      <c r="AK246" s="2011">
        <v>0</v>
      </c>
      <c r="AL246" s="2011">
        <v>0</v>
      </c>
      <c r="AM246" s="2011">
        <v>0</v>
      </c>
      <c r="AN246" s="2011">
        <v>0</v>
      </c>
      <c r="AO246" s="2011">
        <v>0</v>
      </c>
    </row>
    <row r="247" spans="2:41" s="341" customFormat="1" ht="12.95" customHeight="1" x14ac:dyDescent="0.2">
      <c r="B247" s="591"/>
      <c r="C247" s="1969" t="s">
        <v>768</v>
      </c>
      <c r="I247" s="991"/>
      <c r="J247" s="991"/>
      <c r="K247" s="991"/>
      <c r="L247" s="991"/>
      <c r="M247" s="991"/>
      <c r="N247" s="991"/>
      <c r="O247" s="991"/>
      <c r="P247" s="991"/>
      <c r="Q247" s="991"/>
      <c r="R247" s="991"/>
      <c r="S247" s="991"/>
      <c r="T247" s="992"/>
      <c r="U247" s="992"/>
      <c r="V247" s="992"/>
      <c r="W247" s="992"/>
      <c r="X247" s="992"/>
      <c r="Y247" s="2011"/>
      <c r="Z247" s="2011"/>
      <c r="AA247" s="2011"/>
      <c r="AB247" s="2011"/>
      <c r="AC247" s="2011"/>
      <c r="AD247" s="2011">
        <v>215.96210499999998</v>
      </c>
      <c r="AE247" s="2011">
        <v>203.14872399999999</v>
      </c>
      <c r="AF247" s="2011">
        <v>146.30880500000001</v>
      </c>
      <c r="AG247" s="2011">
        <v>151.83695499999999</v>
      </c>
      <c r="AH247" s="2011">
        <v>99.160038</v>
      </c>
      <c r="AI247" s="2011">
        <v>14.638870999999996</v>
      </c>
      <c r="AJ247" s="2011">
        <v>40.969167999999989</v>
      </c>
      <c r="AK247" s="2011">
        <v>10.601901999999999</v>
      </c>
      <c r="AL247" s="2011">
        <v>26.958126999999998</v>
      </c>
      <c r="AM247" s="2011">
        <v>20.804872</v>
      </c>
      <c r="AN247" s="2011">
        <v>384.44707699999998</v>
      </c>
      <c r="AO247" s="2011">
        <v>41.589078000000001</v>
      </c>
    </row>
    <row r="248" spans="2:41" s="341" customFormat="1" ht="12.95" customHeight="1" x14ac:dyDescent="0.2">
      <c r="B248" s="591"/>
      <c r="C248" s="1969" t="s">
        <v>769</v>
      </c>
      <c r="I248" s="991"/>
      <c r="J248" s="991"/>
      <c r="K248" s="991"/>
      <c r="L248" s="991"/>
      <c r="M248" s="991"/>
      <c r="N248" s="991"/>
      <c r="O248" s="991"/>
      <c r="P248" s="991"/>
      <c r="Q248" s="991"/>
      <c r="R248" s="991"/>
      <c r="S248" s="991"/>
      <c r="T248" s="992"/>
      <c r="U248" s="992"/>
      <c r="V248" s="992"/>
      <c r="W248" s="992"/>
      <c r="X248" s="992"/>
      <c r="Y248" s="2011"/>
      <c r="Z248" s="2011"/>
      <c r="AA248" s="2011"/>
      <c r="AB248" s="2011"/>
      <c r="AC248" s="2011"/>
      <c r="AD248" s="2011">
        <v>113.83109706177328</v>
      </c>
      <c r="AE248" s="2011">
        <v>101.78790849561314</v>
      </c>
      <c r="AF248" s="2011">
        <v>98.232949211534461</v>
      </c>
      <c r="AG248" s="2011">
        <v>109.37379853888925</v>
      </c>
      <c r="AH248" s="2011">
        <v>106.37526527969082</v>
      </c>
      <c r="AI248" s="2011">
        <v>56.865630712848237</v>
      </c>
      <c r="AJ248" s="2011">
        <v>45.939299207639031</v>
      </c>
      <c r="AK248" s="2011">
        <v>49.869422426152674</v>
      </c>
      <c r="AL248" s="2011">
        <v>38.025802832909072</v>
      </c>
      <c r="AM248" s="2011">
        <v>39.853076559326126</v>
      </c>
      <c r="AN248" s="2011">
        <v>33.967576594358604</v>
      </c>
      <c r="AO248" s="2011">
        <v>42.290530435063602</v>
      </c>
    </row>
    <row r="249" spans="2:41" s="341" customFormat="1" ht="12.95" customHeight="1" x14ac:dyDescent="0.2">
      <c r="B249" s="591"/>
      <c r="C249" s="1969" t="s">
        <v>770</v>
      </c>
      <c r="I249" s="991"/>
      <c r="J249" s="991"/>
      <c r="K249" s="991"/>
      <c r="L249" s="991"/>
      <c r="M249" s="991"/>
      <c r="N249" s="991"/>
      <c r="O249" s="991"/>
      <c r="P249" s="991"/>
      <c r="Q249" s="991"/>
      <c r="R249" s="991"/>
      <c r="S249" s="991"/>
      <c r="T249" s="992"/>
      <c r="U249" s="992"/>
      <c r="V249" s="992"/>
      <c r="W249" s="992"/>
      <c r="X249" s="992"/>
      <c r="Y249" s="2011"/>
      <c r="Z249" s="2011"/>
      <c r="AA249" s="2011"/>
      <c r="AB249" s="2011"/>
      <c r="AC249" s="2011"/>
      <c r="AD249" s="2011">
        <v>5078.0910059326061</v>
      </c>
      <c r="AE249" s="2011">
        <v>4510.8625317630303</v>
      </c>
      <c r="AF249" s="2011">
        <v>5850.0684731118963</v>
      </c>
      <c r="AG249" s="2011">
        <v>5147.988774274887</v>
      </c>
      <c r="AH249" s="2011">
        <v>6393.3565031568751</v>
      </c>
      <c r="AI249" s="2011">
        <v>5518.1846178829692</v>
      </c>
      <c r="AJ249" s="2011">
        <v>5514.6861627700473</v>
      </c>
      <c r="AK249" s="2011">
        <v>8669.1631437836695</v>
      </c>
      <c r="AL249" s="2011">
        <v>6643.3209202450134</v>
      </c>
      <c r="AM249" s="2011">
        <v>6841.2287473142715</v>
      </c>
      <c r="AN249" s="2011">
        <v>5105.1838121961291</v>
      </c>
      <c r="AO249" s="2011">
        <v>6295.1555358630339</v>
      </c>
    </row>
    <row r="250" spans="2:41" s="341" customFormat="1" ht="12.95" customHeight="1" x14ac:dyDescent="0.2">
      <c r="B250" s="591"/>
      <c r="C250" s="1968" t="s">
        <v>771</v>
      </c>
      <c r="I250" s="991"/>
      <c r="J250" s="991"/>
      <c r="K250" s="991"/>
      <c r="L250" s="991"/>
      <c r="M250" s="991"/>
      <c r="N250" s="991"/>
      <c r="O250" s="991"/>
      <c r="P250" s="991"/>
      <c r="Q250" s="991"/>
      <c r="R250" s="991"/>
      <c r="S250" s="991"/>
      <c r="T250" s="992"/>
      <c r="U250" s="992"/>
      <c r="V250" s="992"/>
      <c r="W250" s="992"/>
      <c r="X250" s="992"/>
      <c r="Y250" s="1302"/>
      <c r="Z250" s="1302"/>
      <c r="AA250" s="1302"/>
      <c r="AB250" s="1302"/>
      <c r="AC250" s="1302"/>
      <c r="AD250" s="1302">
        <f t="shared" ref="AD250:AL250" si="65">AD251+AD252+AD253+AD254</f>
        <v>149342.27290673749</v>
      </c>
      <c r="AE250" s="1302">
        <f t="shared" si="65"/>
        <v>76335.422506061281</v>
      </c>
      <c r="AF250" s="1302">
        <f t="shared" si="65"/>
        <v>66254.554237856617</v>
      </c>
      <c r="AG250" s="1302">
        <f t="shared" si="65"/>
        <v>52491.134465817435</v>
      </c>
      <c r="AH250" s="1302">
        <f t="shared" si="65"/>
        <v>86492.302322715695</v>
      </c>
      <c r="AI250" s="1302">
        <f t="shared" si="65"/>
        <v>88737.960466753517</v>
      </c>
      <c r="AJ250" s="1302">
        <f t="shared" si="65"/>
        <v>90300.118862998483</v>
      </c>
      <c r="AK250" s="1302">
        <f t="shared" si="65"/>
        <v>89168.740867197601</v>
      </c>
      <c r="AL250" s="1302">
        <f t="shared" si="65"/>
        <v>126883.79971159183</v>
      </c>
      <c r="AM250" s="1302">
        <f>AM251+AM252+AM253+AM254</f>
        <v>109384.58105737297</v>
      </c>
      <c r="AN250" s="1302">
        <f>AN251+AN252+AN253+AN254</f>
        <v>100872.12217582566</v>
      </c>
      <c r="AO250" s="1302">
        <f>AO251+AO252+AO253+AO254</f>
        <v>93807.233653348711</v>
      </c>
    </row>
    <row r="251" spans="2:41" s="341" customFormat="1" ht="12.95" customHeight="1" x14ac:dyDescent="0.2">
      <c r="B251" s="591"/>
      <c r="C251" s="1968" t="s">
        <v>772</v>
      </c>
      <c r="I251" s="991"/>
      <c r="J251" s="991"/>
      <c r="K251" s="991"/>
      <c r="L251" s="991"/>
      <c r="M251" s="991"/>
      <c r="N251" s="991"/>
      <c r="O251" s="991"/>
      <c r="P251" s="991"/>
      <c r="Q251" s="991"/>
      <c r="R251" s="991"/>
      <c r="S251" s="991"/>
      <c r="T251" s="992"/>
      <c r="U251" s="992"/>
      <c r="V251" s="992"/>
      <c r="W251" s="992"/>
      <c r="X251" s="992"/>
      <c r="Y251" s="2011"/>
      <c r="Z251" s="2011"/>
      <c r="AA251" s="2011"/>
      <c r="AB251" s="2011"/>
      <c r="AC251" s="2011"/>
      <c r="AD251" s="2011">
        <v>149342.27290673749</v>
      </c>
      <c r="AE251" s="2011">
        <v>76335.422506061281</v>
      </c>
      <c r="AF251" s="2011">
        <v>66254.554237856617</v>
      </c>
      <c r="AG251" s="2011">
        <v>52491.134465817435</v>
      </c>
      <c r="AH251" s="2011">
        <v>86492.302322715695</v>
      </c>
      <c r="AI251" s="2011">
        <v>88737.960466753517</v>
      </c>
      <c r="AJ251" s="2011">
        <v>90300.118862998483</v>
      </c>
      <c r="AK251" s="2011">
        <v>89168.740867197601</v>
      </c>
      <c r="AL251" s="2011">
        <v>126883.79971159183</v>
      </c>
      <c r="AM251" s="2011">
        <v>109384.58105737297</v>
      </c>
      <c r="AN251" s="2011">
        <v>100872.12217582566</v>
      </c>
      <c r="AO251" s="2011">
        <v>93807.233653348711</v>
      </c>
    </row>
    <row r="252" spans="2:41" s="341" customFormat="1" ht="12.95" customHeight="1" x14ac:dyDescent="0.2">
      <c r="B252" s="591"/>
      <c r="C252" s="1970" t="s">
        <v>773</v>
      </c>
      <c r="I252" s="991"/>
      <c r="J252" s="991"/>
      <c r="K252" s="991"/>
      <c r="L252" s="991"/>
      <c r="M252" s="991"/>
      <c r="N252" s="991"/>
      <c r="O252" s="991"/>
      <c r="P252" s="991"/>
      <c r="Q252" s="991"/>
      <c r="R252" s="991"/>
      <c r="S252" s="991"/>
      <c r="T252" s="992"/>
      <c r="U252" s="992"/>
      <c r="V252" s="992"/>
      <c r="W252" s="992"/>
      <c r="X252" s="992"/>
      <c r="Y252" s="2011"/>
      <c r="Z252" s="2011"/>
      <c r="AA252" s="2011"/>
      <c r="AB252" s="2011"/>
      <c r="AC252" s="2011"/>
      <c r="AD252" s="2011">
        <v>0</v>
      </c>
      <c r="AE252" s="2011">
        <v>0</v>
      </c>
      <c r="AF252" s="2011">
        <v>0</v>
      </c>
      <c r="AG252" s="2011">
        <v>0</v>
      </c>
      <c r="AH252" s="2011">
        <v>0</v>
      </c>
      <c r="AI252" s="2011">
        <v>0</v>
      </c>
      <c r="AJ252" s="2011">
        <v>0</v>
      </c>
      <c r="AK252" s="2011">
        <v>0</v>
      </c>
      <c r="AL252" s="2011">
        <v>0</v>
      </c>
      <c r="AM252" s="2011">
        <v>0</v>
      </c>
      <c r="AN252" s="2011">
        <v>0</v>
      </c>
      <c r="AO252" s="2011">
        <v>0</v>
      </c>
    </row>
    <row r="253" spans="2:41" s="341" customFormat="1" ht="12.95" customHeight="1" x14ac:dyDescent="0.2">
      <c r="B253" s="591"/>
      <c r="C253" s="1970" t="s">
        <v>774</v>
      </c>
      <c r="I253" s="991"/>
      <c r="J253" s="991"/>
      <c r="K253" s="991"/>
      <c r="L253" s="991"/>
      <c r="M253" s="991"/>
      <c r="N253" s="991"/>
      <c r="O253" s="991"/>
      <c r="P253" s="991"/>
      <c r="Q253" s="991"/>
      <c r="R253" s="991"/>
      <c r="S253" s="991"/>
      <c r="T253" s="992"/>
      <c r="U253" s="992"/>
      <c r="V253" s="992"/>
      <c r="W253" s="992"/>
      <c r="X253" s="992"/>
      <c r="Y253" s="2011"/>
      <c r="Z253" s="2011"/>
      <c r="AA253" s="2011"/>
      <c r="AB253" s="2011"/>
      <c r="AC253" s="2011"/>
      <c r="AD253" s="2011">
        <v>0</v>
      </c>
      <c r="AE253" s="2011">
        <v>0</v>
      </c>
      <c r="AF253" s="2011">
        <v>0</v>
      </c>
      <c r="AG253" s="2011">
        <v>0</v>
      </c>
      <c r="AH253" s="2011">
        <v>0</v>
      </c>
      <c r="AI253" s="2011">
        <v>0</v>
      </c>
      <c r="AJ253" s="2011">
        <v>0</v>
      </c>
      <c r="AK253" s="2011">
        <v>0</v>
      </c>
      <c r="AL253" s="2011">
        <v>0</v>
      </c>
      <c r="AM253" s="2011">
        <v>0</v>
      </c>
      <c r="AN253" s="2011">
        <v>0</v>
      </c>
      <c r="AO253" s="2011">
        <v>0</v>
      </c>
    </row>
    <row r="254" spans="2:41" s="341" customFormat="1" ht="12.95" customHeight="1" x14ac:dyDescent="0.2">
      <c r="B254" s="591"/>
      <c r="C254" s="1970" t="s">
        <v>775</v>
      </c>
      <c r="I254" s="991"/>
      <c r="J254" s="991"/>
      <c r="K254" s="991"/>
      <c r="L254" s="991"/>
      <c r="M254" s="991"/>
      <c r="N254" s="991"/>
      <c r="O254" s="991"/>
      <c r="P254" s="991"/>
      <c r="Q254" s="991"/>
      <c r="R254" s="991"/>
      <c r="S254" s="991"/>
      <c r="T254" s="992"/>
      <c r="U254" s="992"/>
      <c r="V254" s="992"/>
      <c r="W254" s="992"/>
      <c r="X254" s="992"/>
      <c r="Y254" s="2011"/>
      <c r="Z254" s="2011"/>
      <c r="AA254" s="2011"/>
      <c r="AB254" s="2011"/>
      <c r="AC254" s="2011"/>
      <c r="AD254" s="2011">
        <v>0</v>
      </c>
      <c r="AE254" s="2011">
        <v>0</v>
      </c>
      <c r="AF254" s="2011">
        <v>0</v>
      </c>
      <c r="AG254" s="2011">
        <v>0</v>
      </c>
      <c r="AH254" s="2011">
        <v>0</v>
      </c>
      <c r="AI254" s="2011">
        <v>0</v>
      </c>
      <c r="AJ254" s="2011">
        <v>0</v>
      </c>
      <c r="AK254" s="2011">
        <v>0</v>
      </c>
      <c r="AL254" s="2011">
        <v>0</v>
      </c>
      <c r="AM254" s="2011">
        <v>0</v>
      </c>
      <c r="AN254" s="2011">
        <v>0</v>
      </c>
      <c r="AO254" s="2011">
        <v>0</v>
      </c>
    </row>
    <row r="255" spans="2:41" s="341" customFormat="1" ht="12.95" customHeight="1" thickBot="1" x14ac:dyDescent="0.25">
      <c r="B255" s="591"/>
      <c r="C255" s="1971" t="s">
        <v>776</v>
      </c>
      <c r="I255" s="993"/>
      <c r="J255" s="993"/>
      <c r="K255" s="993"/>
      <c r="L255" s="993"/>
      <c r="M255" s="993"/>
      <c r="N255" s="993"/>
      <c r="O255" s="993"/>
      <c r="P255" s="993"/>
      <c r="Q255" s="993"/>
      <c r="R255" s="993"/>
      <c r="S255" s="993"/>
      <c r="T255" s="994"/>
      <c r="U255" s="994"/>
      <c r="V255" s="994"/>
      <c r="W255" s="994"/>
      <c r="X255" s="994"/>
      <c r="Y255" s="2012"/>
      <c r="Z255" s="2012"/>
      <c r="AA255" s="2012"/>
      <c r="AB255" s="2012"/>
      <c r="AC255" s="2012"/>
      <c r="AD255" s="2012">
        <v>4872.0820275891783</v>
      </c>
      <c r="AE255" s="2012">
        <v>3917.7196373664638</v>
      </c>
      <c r="AF255" s="2012">
        <v>3387.7794238006345</v>
      </c>
      <c r="AG255" s="2012">
        <v>3450.9579123730114</v>
      </c>
      <c r="AH255" s="2012">
        <v>2922.9575019837202</v>
      </c>
      <c r="AI255" s="2012">
        <v>2372.8488349515455</v>
      </c>
      <c r="AJ255" s="2012">
        <v>2167.5980861892908</v>
      </c>
      <c r="AK255" s="2012">
        <v>2156.9714500904765</v>
      </c>
      <c r="AL255" s="2012">
        <v>2009.9334963451711</v>
      </c>
      <c r="AM255" s="2012">
        <v>1425.5356335025772</v>
      </c>
      <c r="AN255" s="2012">
        <v>1350.3543717485479</v>
      </c>
      <c r="AO255" s="2012">
        <v>2056.3107479961495</v>
      </c>
    </row>
    <row r="256" spans="2:41" s="341" customFormat="1" ht="12.95" customHeight="1" thickBot="1" x14ac:dyDescent="0.25">
      <c r="B256" s="591"/>
      <c r="C256" s="1972" t="s">
        <v>984</v>
      </c>
      <c r="I256" s="993"/>
      <c r="J256" s="993"/>
      <c r="K256" s="993"/>
      <c r="L256" s="993"/>
      <c r="M256" s="993"/>
      <c r="N256" s="993"/>
      <c r="O256" s="993"/>
      <c r="P256" s="993"/>
      <c r="Q256" s="993"/>
      <c r="R256" s="993"/>
      <c r="S256" s="993"/>
      <c r="T256" s="995"/>
      <c r="U256" s="995"/>
      <c r="V256" s="995"/>
      <c r="W256" s="995"/>
      <c r="X256" s="995"/>
      <c r="Y256" s="995"/>
      <c r="Z256" s="995"/>
      <c r="AA256" s="995"/>
      <c r="AB256" s="995"/>
      <c r="AC256" s="995"/>
      <c r="AD256" s="995">
        <f t="shared" ref="AD256:AI256" si="66">AD239+AD242+AD245+AD250+AD255</f>
        <v>1202126.8065557077</v>
      </c>
      <c r="AE256" s="995">
        <f t="shared" si="66"/>
        <v>1068253.58009475</v>
      </c>
      <c r="AF256" s="995">
        <f t="shared" si="66"/>
        <v>1053663.5457465963</v>
      </c>
      <c r="AG256" s="995">
        <f t="shared" si="66"/>
        <v>1178490.3350666335</v>
      </c>
      <c r="AH256" s="995">
        <f t="shared" si="66"/>
        <v>1173042.9103881603</v>
      </c>
      <c r="AI256" s="995">
        <f t="shared" si="66"/>
        <v>1076400.4180911165</v>
      </c>
      <c r="AJ256" s="995">
        <f t="shared" ref="AJ256:AO256" si="67">AJ239+AJ242+AJ245+AJ250+AJ255</f>
        <v>1085684.3909620363</v>
      </c>
      <c r="AK256" s="995">
        <f t="shared" si="67"/>
        <v>1128774.1699591768</v>
      </c>
      <c r="AL256" s="995">
        <f t="shared" si="67"/>
        <v>1142193.7652575518</v>
      </c>
      <c r="AM256" s="995">
        <f t="shared" si="67"/>
        <v>979210.42215108278</v>
      </c>
      <c r="AN256" s="995">
        <f t="shared" si="67"/>
        <v>863707.34492282267</v>
      </c>
      <c r="AO256" s="995">
        <f t="shared" si="67"/>
        <v>966640.49846455653</v>
      </c>
    </row>
    <row r="257" spans="2:2" s="341" customFormat="1" ht="12.95" customHeight="1" x14ac:dyDescent="0.2">
      <c r="B257" s="591"/>
    </row>
    <row r="258" spans="2:2" s="341" customFormat="1" ht="12.95" customHeight="1" x14ac:dyDescent="0.2">
      <c r="B258" s="591"/>
    </row>
    <row r="259" spans="2:2" s="341" customFormat="1" ht="12.95" customHeight="1" x14ac:dyDescent="0.2">
      <c r="B259" s="591"/>
    </row>
    <row r="260" spans="2:2" s="341" customFormat="1" ht="12.95" customHeight="1" x14ac:dyDescent="0.2">
      <c r="B260" s="591"/>
    </row>
    <row r="261" spans="2:2" s="341" customFormat="1" ht="12.95" customHeight="1" x14ac:dyDescent="0.2">
      <c r="B261" s="591"/>
    </row>
    <row r="262" spans="2:2" s="341" customFormat="1" ht="12.95" customHeight="1" x14ac:dyDescent="0.2">
      <c r="B262" s="591"/>
    </row>
    <row r="263" spans="2:2" s="341" customFormat="1" ht="12.95" customHeight="1" x14ac:dyDescent="0.2">
      <c r="B263" s="591"/>
    </row>
    <row r="264" spans="2:2" s="341" customFormat="1" ht="12.95" customHeight="1" x14ac:dyDescent="0.2">
      <c r="B264" s="591"/>
    </row>
    <row r="265" spans="2:2" s="341" customFormat="1" ht="12.95" customHeight="1" x14ac:dyDescent="0.2">
      <c r="B265" s="591"/>
    </row>
    <row r="266" spans="2:2" s="341" customFormat="1" ht="12.95" customHeight="1" x14ac:dyDescent="0.2">
      <c r="B266" s="591"/>
    </row>
    <row r="267" spans="2:2" s="341" customFormat="1" ht="12.95" customHeight="1" x14ac:dyDescent="0.2">
      <c r="B267" s="591"/>
    </row>
    <row r="268" spans="2:2" s="341" customFormat="1" ht="12.95" customHeight="1" x14ac:dyDescent="0.2">
      <c r="B268" s="591"/>
    </row>
    <row r="269" spans="2:2" s="341" customFormat="1" ht="12.95" customHeight="1" x14ac:dyDescent="0.2">
      <c r="B269" s="591"/>
    </row>
    <row r="270" spans="2:2" s="341" customFormat="1" ht="12.95" customHeight="1" x14ac:dyDescent="0.2">
      <c r="B270" s="591"/>
    </row>
    <row r="271" spans="2:2" s="341" customFormat="1" ht="12.95" customHeight="1" x14ac:dyDescent="0.2">
      <c r="B271" s="591"/>
    </row>
    <row r="272" spans="2:2" s="341" customFormat="1" ht="12.95" customHeight="1" x14ac:dyDescent="0.2">
      <c r="B272" s="591"/>
    </row>
    <row r="273" spans="1:38" s="341" customFormat="1" ht="12.95" customHeight="1" x14ac:dyDescent="0.2">
      <c r="B273" s="591"/>
    </row>
    <row r="274" spans="1:38" s="341" customFormat="1" ht="12.95" customHeight="1" x14ac:dyDescent="0.2">
      <c r="B274" s="591"/>
    </row>
    <row r="275" spans="1:38" s="341" customFormat="1" ht="12.95" customHeight="1" x14ac:dyDescent="0.2">
      <c r="B275" s="591"/>
    </row>
    <row r="276" spans="1:38" s="341" customFormat="1" ht="12.95" customHeight="1" x14ac:dyDescent="0.2">
      <c r="B276" s="591"/>
    </row>
    <row r="277" spans="1:38" s="341" customFormat="1" ht="12.95" customHeight="1" x14ac:dyDescent="0.2">
      <c r="B277" s="591"/>
    </row>
    <row r="278" spans="1:38" s="341" customFormat="1" ht="12.95" customHeight="1" x14ac:dyDescent="0.2">
      <c r="B278" s="591"/>
    </row>
    <row r="279" spans="1:38" s="341" customFormat="1" ht="12.95" customHeight="1" x14ac:dyDescent="0.2">
      <c r="B279" s="591"/>
    </row>
    <row r="280" spans="1:38" s="341" customFormat="1" ht="12.95" customHeight="1" x14ac:dyDescent="0.2">
      <c r="B280" s="591"/>
    </row>
    <row r="281" spans="1:38" s="341" customFormat="1" ht="12.95" customHeight="1" x14ac:dyDescent="0.2">
      <c r="B281" s="591"/>
    </row>
    <row r="282" spans="1:38" s="341" customFormat="1" ht="12.95" customHeight="1" x14ac:dyDescent="0.2">
      <c r="B282" s="591"/>
    </row>
    <row r="283" spans="1:38" s="341" customFormat="1" ht="12.95" customHeight="1" x14ac:dyDescent="0.2">
      <c r="B283" s="591"/>
    </row>
    <row r="284" spans="1:38" ht="12.95" customHeight="1" x14ac:dyDescent="0.2">
      <c r="A284" s="341"/>
      <c r="B284" s="59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row>
    <row r="285" spans="1:38" ht="12.95" customHeight="1" x14ac:dyDescent="0.2">
      <c r="A285" s="341"/>
      <c r="B285" s="59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row>
    <row r="286" spans="1:38" ht="12.95" customHeight="1" x14ac:dyDescent="0.2">
      <c r="A286" s="341"/>
      <c r="B286" s="59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row>
    <row r="287" spans="1:38" ht="12.95" customHeight="1" x14ac:dyDescent="0.2">
      <c r="A287" s="341"/>
      <c r="B287" s="59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row>
    <row r="288" spans="1:38" ht="12.95" customHeight="1" x14ac:dyDescent="0.2">
      <c r="A288" s="341"/>
      <c r="B288" s="59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row>
    <row r="289" spans="1:35" ht="12.95" customHeight="1" x14ac:dyDescent="0.2">
      <c r="A289" s="341"/>
      <c r="B289" s="59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row>
    <row r="290" spans="1:35" ht="12.95" customHeight="1" x14ac:dyDescent="0.2">
      <c r="A290" s="341"/>
      <c r="B290" s="59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row>
  </sheetData>
  <phoneticPr fontId="11"/>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O805"/>
  <sheetViews>
    <sheetView workbookViewId="0">
      <pane xSplit="8" ySplit="2" topLeftCell="I3" activePane="bottomRight" state="frozen"/>
      <selection activeCell="AX30" sqref="AX30"/>
      <selection pane="topRight" activeCell="AX30" sqref="AX30"/>
      <selection pane="bottomLeft" activeCell="AX30" sqref="AX30"/>
      <selection pane="bottomRight" activeCell="AX30" sqref="AX30"/>
    </sheetView>
  </sheetViews>
  <sheetFormatPr defaultRowHeight="11.25" x14ac:dyDescent="0.15"/>
  <cols>
    <col min="1" max="1" width="2.69921875" style="102" customWidth="1"/>
    <col min="2" max="2" width="3.5" style="461" customWidth="1"/>
    <col min="3" max="3" width="23.3984375" style="115" customWidth="1"/>
    <col min="4" max="7" width="10.69921875" style="106" hidden="1" customWidth="1"/>
    <col min="8" max="8" width="4.19921875" style="747" customWidth="1"/>
    <col min="9" max="14" width="10.69921875" style="106" hidden="1" customWidth="1"/>
    <col min="15" max="15" width="10.69921875" style="102" hidden="1" customWidth="1"/>
    <col min="16" max="29" width="8.796875" style="102" hidden="1" customWidth="1"/>
    <col min="30" max="16384" width="8.796875" style="102"/>
  </cols>
  <sheetData>
    <row r="1" spans="2:41" ht="12" x14ac:dyDescent="0.15">
      <c r="B1" s="460" t="s">
        <v>1385</v>
      </c>
      <c r="H1" s="747" t="s">
        <v>1194</v>
      </c>
    </row>
    <row r="2" spans="2:41" ht="12" x14ac:dyDescent="0.15">
      <c r="B2" s="460"/>
      <c r="C2" s="121" t="s">
        <v>1448</v>
      </c>
      <c r="D2" s="119"/>
      <c r="E2" s="119"/>
      <c r="F2" s="119"/>
      <c r="G2" s="119"/>
      <c r="H2" s="121">
        <v>1</v>
      </c>
      <c r="I2" s="122">
        <v>2</v>
      </c>
      <c r="J2" s="122">
        <v>3</v>
      </c>
      <c r="K2" s="122">
        <v>4</v>
      </c>
      <c r="L2" s="122">
        <v>5</v>
      </c>
      <c r="M2" s="122">
        <v>6</v>
      </c>
      <c r="N2" s="122">
        <v>7</v>
      </c>
      <c r="O2" s="122">
        <v>8</v>
      </c>
      <c r="P2" s="122">
        <v>9</v>
      </c>
      <c r="Q2" s="122">
        <v>10</v>
      </c>
      <c r="R2" s="122">
        <v>11</v>
      </c>
      <c r="S2" s="122">
        <v>12</v>
      </c>
      <c r="T2" s="122">
        <v>13</v>
      </c>
      <c r="U2" s="122">
        <v>14</v>
      </c>
      <c r="V2" s="122">
        <v>15</v>
      </c>
      <c r="W2" s="122">
        <v>16</v>
      </c>
      <c r="X2" s="122">
        <v>17</v>
      </c>
      <c r="Y2" s="122">
        <v>18</v>
      </c>
      <c r="Z2" s="122">
        <v>19</v>
      </c>
      <c r="AA2" s="122">
        <v>20</v>
      </c>
      <c r="AB2" s="122">
        <v>21</v>
      </c>
      <c r="AC2" s="122">
        <v>22</v>
      </c>
      <c r="AD2" s="122">
        <v>23</v>
      </c>
      <c r="AE2" s="122">
        <v>24</v>
      </c>
      <c r="AF2" s="122">
        <v>25</v>
      </c>
      <c r="AG2" s="122">
        <v>26</v>
      </c>
      <c r="AH2" s="122">
        <v>27</v>
      </c>
      <c r="AI2" s="122">
        <v>28</v>
      </c>
      <c r="AJ2" s="122">
        <v>29</v>
      </c>
      <c r="AK2" s="122">
        <v>30</v>
      </c>
      <c r="AL2" s="122">
        <v>31</v>
      </c>
      <c r="AM2" s="122">
        <v>32</v>
      </c>
      <c r="AN2" s="122">
        <v>33</v>
      </c>
      <c r="AO2" s="122">
        <v>34</v>
      </c>
    </row>
    <row r="3" spans="2:41" x14ac:dyDescent="0.15">
      <c r="C3" s="119" t="s">
        <v>1395</v>
      </c>
      <c r="D3" s="119"/>
      <c r="E3" s="119"/>
      <c r="F3" s="119"/>
      <c r="G3" s="119"/>
      <c r="H3" s="121">
        <v>2</v>
      </c>
      <c r="I3" s="120"/>
      <c r="J3" s="120"/>
      <c r="K3" s="120"/>
      <c r="L3" s="120"/>
      <c r="M3" s="120"/>
      <c r="N3" s="120"/>
      <c r="O3" s="120"/>
      <c r="P3" s="120"/>
      <c r="Q3" s="120"/>
      <c r="R3" s="120"/>
      <c r="S3" s="120"/>
      <c r="T3" s="120"/>
      <c r="U3" s="120"/>
      <c r="V3" s="120"/>
      <c r="W3" s="120"/>
      <c r="X3" s="120"/>
      <c r="Y3" s="120"/>
      <c r="Z3" s="120"/>
      <c r="AA3" s="120"/>
      <c r="AB3" s="120"/>
      <c r="AC3" s="120"/>
      <c r="AD3" s="2013">
        <f t="shared" ref="AD3:AK3" si="0">AD48</f>
        <v>32381660.540279895</v>
      </c>
      <c r="AE3" s="2013">
        <f t="shared" si="0"/>
        <v>32553108.983963106</v>
      </c>
      <c r="AF3" s="2013">
        <f t="shared" si="0"/>
        <v>33218234.804327097</v>
      </c>
      <c r="AG3" s="2013">
        <f t="shared" si="0"/>
        <v>33075105.373858541</v>
      </c>
      <c r="AH3" s="2013">
        <f t="shared" si="0"/>
        <v>33653598.004939094</v>
      </c>
      <c r="AI3" s="2013">
        <f t="shared" si="0"/>
        <v>33876093.530125812</v>
      </c>
      <c r="AJ3" s="2013">
        <f t="shared" si="0"/>
        <v>34756357.460694306</v>
      </c>
      <c r="AK3" s="2013">
        <f t="shared" si="0"/>
        <v>35684186.500523262</v>
      </c>
      <c r="AL3" s="2013">
        <f>AL48</f>
        <v>35091805.00164514</v>
      </c>
      <c r="AM3" s="2013">
        <f>AM48</f>
        <v>34181281.801647648</v>
      </c>
      <c r="AN3" s="2013">
        <f>AN48</f>
        <v>35140688.547763295</v>
      </c>
      <c r="AO3" s="2013">
        <f>AO48</f>
        <v>38063295.316664733</v>
      </c>
    </row>
    <row r="4" spans="2:41" x14ac:dyDescent="0.15">
      <c r="C4" s="119" t="s">
        <v>1396</v>
      </c>
      <c r="D4" s="119"/>
      <c r="E4" s="119"/>
      <c r="F4" s="119"/>
      <c r="G4" s="119"/>
      <c r="H4" s="121">
        <v>3</v>
      </c>
      <c r="I4" s="120"/>
      <c r="J4" s="120"/>
      <c r="K4" s="120"/>
      <c r="L4" s="120"/>
      <c r="M4" s="120"/>
      <c r="N4" s="120"/>
      <c r="O4" s="120"/>
      <c r="P4" s="120"/>
      <c r="Q4" s="120"/>
      <c r="R4" s="120"/>
      <c r="S4" s="120"/>
      <c r="T4" s="120"/>
      <c r="U4" s="120"/>
      <c r="V4" s="120"/>
      <c r="W4" s="120"/>
      <c r="X4" s="120"/>
      <c r="Y4" s="120"/>
      <c r="Z4" s="120"/>
      <c r="AA4" s="120"/>
      <c r="AB4" s="120"/>
      <c r="AC4" s="120"/>
      <c r="AD4" s="2013">
        <f t="shared" ref="AD4:AK4" si="1">AD92</f>
        <v>15749284.113959365</v>
      </c>
      <c r="AE4" s="2013">
        <f t="shared" si="1"/>
        <v>15949034.314496927</v>
      </c>
      <c r="AF4" s="2013">
        <f t="shared" si="1"/>
        <v>16254342.389479961</v>
      </c>
      <c r="AG4" s="2013">
        <f t="shared" si="1"/>
        <v>16125633.232378749</v>
      </c>
      <c r="AH4" s="2013">
        <f t="shared" si="1"/>
        <v>16137846.09138833</v>
      </c>
      <c r="AI4" s="2013">
        <f t="shared" si="1"/>
        <v>16237339.319146676</v>
      </c>
      <c r="AJ4" s="2013">
        <f t="shared" si="1"/>
        <v>16874962.037319679</v>
      </c>
      <c r="AK4" s="2013">
        <f t="shared" si="1"/>
        <v>17617237.127754014</v>
      </c>
      <c r="AL4" s="2013">
        <f>AL92</f>
        <v>17295915.400341969</v>
      </c>
      <c r="AM4" s="2013">
        <f>AM92</f>
        <v>16973987.939935416</v>
      </c>
      <c r="AN4" s="2013">
        <f>AN92</f>
        <v>17660533.926211625</v>
      </c>
      <c r="AO4" s="2013">
        <f>AO92</f>
        <v>19660505.651699744</v>
      </c>
    </row>
    <row r="5" spans="2:41" x14ac:dyDescent="0.15">
      <c r="C5" s="119" t="s">
        <v>1397</v>
      </c>
      <c r="D5" s="119"/>
      <c r="E5" s="119"/>
      <c r="F5" s="119"/>
      <c r="G5" s="119"/>
      <c r="H5" s="121">
        <v>4</v>
      </c>
      <c r="I5" s="120"/>
      <c r="J5" s="120"/>
      <c r="K5" s="120"/>
      <c r="L5" s="120"/>
      <c r="M5" s="120"/>
      <c r="N5" s="120"/>
      <c r="O5" s="120"/>
      <c r="P5" s="120"/>
      <c r="Q5" s="120"/>
      <c r="R5" s="120"/>
      <c r="S5" s="120"/>
      <c r="T5" s="120"/>
      <c r="U5" s="120"/>
      <c r="V5" s="120"/>
      <c r="W5" s="120"/>
      <c r="X5" s="120"/>
      <c r="Y5" s="120"/>
      <c r="Z5" s="120"/>
      <c r="AA5" s="120"/>
      <c r="AB5" s="120"/>
      <c r="AC5" s="120"/>
      <c r="AD5" s="2013">
        <f t="shared" ref="AD5:AK5" si="2">AD136</f>
        <v>16632376.426320529</v>
      </c>
      <c r="AE5" s="2013">
        <f t="shared" si="2"/>
        <v>16604074.669466181</v>
      </c>
      <c r="AF5" s="2013">
        <f t="shared" si="2"/>
        <v>16963892.414847139</v>
      </c>
      <c r="AG5" s="2013">
        <f t="shared" si="2"/>
        <v>16949472.141479794</v>
      </c>
      <c r="AH5" s="2013">
        <f t="shared" si="2"/>
        <v>17515751.913550768</v>
      </c>
      <c r="AI5" s="2013">
        <f t="shared" si="2"/>
        <v>17638754.210979145</v>
      </c>
      <c r="AJ5" s="2013">
        <f t="shared" si="2"/>
        <v>17881395.423374619</v>
      </c>
      <c r="AK5" s="2013">
        <f t="shared" si="2"/>
        <v>18066949.372769244</v>
      </c>
      <c r="AL5" s="2013">
        <f>AL136</f>
        <v>17795889.60130316</v>
      </c>
      <c r="AM5" s="2013">
        <f>AM136</f>
        <v>17207293.86171224</v>
      </c>
      <c r="AN5" s="2013">
        <f>AN136</f>
        <v>17480154.621551663</v>
      </c>
      <c r="AO5" s="2013">
        <f>AO136</f>
        <v>18402789.664964996</v>
      </c>
    </row>
    <row r="6" spans="2:41" x14ac:dyDescent="0.15">
      <c r="C6" s="119" t="s">
        <v>1398</v>
      </c>
      <c r="D6" s="119"/>
      <c r="E6" s="119"/>
      <c r="F6" s="119"/>
      <c r="G6" s="119"/>
      <c r="H6" s="121">
        <v>5</v>
      </c>
      <c r="I6" s="120"/>
      <c r="J6" s="120"/>
      <c r="K6" s="120"/>
      <c r="L6" s="120"/>
      <c r="M6" s="120"/>
      <c r="N6" s="120"/>
      <c r="O6" s="120"/>
      <c r="P6" s="120"/>
      <c r="Q6" s="120"/>
      <c r="R6" s="120"/>
      <c r="S6" s="120"/>
      <c r="T6" s="120"/>
      <c r="U6" s="120"/>
      <c r="V6" s="120"/>
      <c r="W6" s="120"/>
      <c r="X6" s="120"/>
      <c r="Y6" s="120"/>
      <c r="Z6" s="120"/>
      <c r="AA6" s="120"/>
      <c r="AB6" s="120"/>
      <c r="AC6" s="120"/>
      <c r="AD6" s="2013">
        <f t="shared" ref="AD6:AK6" si="3">AD180</f>
        <v>4192891.8245162927</v>
      </c>
      <c r="AE6" s="2013">
        <f t="shared" si="3"/>
        <v>4141160.077514403</v>
      </c>
      <c r="AF6" s="2013">
        <f t="shared" si="3"/>
        <v>4147977.2530443417</v>
      </c>
      <c r="AG6" s="2013">
        <f t="shared" si="3"/>
        <v>4119125.1245867698</v>
      </c>
      <c r="AH6" s="2013">
        <f t="shared" si="3"/>
        <v>4169112.4943194422</v>
      </c>
      <c r="AI6" s="2013">
        <f t="shared" si="3"/>
        <v>4275168.6849732716</v>
      </c>
      <c r="AJ6" s="2013">
        <f t="shared" si="3"/>
        <v>4357634.8090533763</v>
      </c>
      <c r="AK6" s="2013">
        <f t="shared" si="3"/>
        <v>4435226.3817876158</v>
      </c>
      <c r="AL6" s="2013">
        <f>AL180</f>
        <v>4449123.383723137</v>
      </c>
      <c r="AM6" s="2013">
        <f>AM180</f>
        <v>4705952.9473299608</v>
      </c>
      <c r="AN6" s="2013">
        <f>AN180</f>
        <v>4689702.8630021866</v>
      </c>
      <c r="AO6" s="2013">
        <f>AO180</f>
        <v>4918483.1714735655</v>
      </c>
    </row>
    <row r="7" spans="2:41" x14ac:dyDescent="0.15">
      <c r="C7" s="119" t="s">
        <v>1399</v>
      </c>
      <c r="D7" s="119"/>
      <c r="E7" s="119"/>
      <c r="F7" s="119"/>
      <c r="G7" s="119"/>
      <c r="H7" s="121">
        <v>6</v>
      </c>
      <c r="I7" s="120"/>
      <c r="J7" s="120"/>
      <c r="K7" s="120"/>
      <c r="L7" s="120"/>
      <c r="M7" s="120"/>
      <c r="N7" s="120"/>
      <c r="O7" s="120"/>
      <c r="P7" s="120"/>
      <c r="Q7" s="120"/>
      <c r="R7" s="120"/>
      <c r="S7" s="120"/>
      <c r="T7" s="120"/>
      <c r="U7" s="120"/>
      <c r="V7" s="120"/>
      <c r="W7" s="120"/>
      <c r="X7" s="120"/>
      <c r="Y7" s="120"/>
      <c r="Z7" s="120"/>
      <c r="AA7" s="120"/>
      <c r="AB7" s="120"/>
      <c r="AC7" s="120"/>
      <c r="AD7" s="2013">
        <f t="shared" ref="AD7:AK7" si="4">AD224</f>
        <v>12439484.601804238</v>
      </c>
      <c r="AE7" s="2013">
        <f t="shared" si="4"/>
        <v>12462914.591951776</v>
      </c>
      <c r="AF7" s="2013">
        <f t="shared" si="4"/>
        <v>12815915.161802795</v>
      </c>
      <c r="AG7" s="2013">
        <f t="shared" si="4"/>
        <v>12830347.016893024</v>
      </c>
      <c r="AH7" s="2013">
        <f t="shared" si="4"/>
        <v>13346639.419231322</v>
      </c>
      <c r="AI7" s="2013">
        <f t="shared" si="4"/>
        <v>13363585.526005866</v>
      </c>
      <c r="AJ7" s="2013">
        <f t="shared" si="4"/>
        <v>13523760.614321243</v>
      </c>
      <c r="AK7" s="2013">
        <f t="shared" si="4"/>
        <v>13631722.990981638</v>
      </c>
      <c r="AL7" s="2013">
        <f>AL224</f>
        <v>13346766.217580019</v>
      </c>
      <c r="AM7" s="2013">
        <f>AM224</f>
        <v>12501340.914382277</v>
      </c>
      <c r="AN7" s="2013">
        <f>AN224</f>
        <v>12790451.75854947</v>
      </c>
      <c r="AO7" s="2013">
        <f>AO224</f>
        <v>13484306.493491428</v>
      </c>
    </row>
    <row r="8" spans="2:41" x14ac:dyDescent="0.15">
      <c r="C8" s="119" t="s">
        <v>637</v>
      </c>
      <c r="D8" s="119"/>
      <c r="E8" s="119"/>
      <c r="F8" s="119"/>
      <c r="G8" s="119"/>
      <c r="H8" s="121">
        <v>7</v>
      </c>
      <c r="I8" s="120"/>
      <c r="J8" s="120"/>
      <c r="K8" s="120"/>
      <c r="L8" s="120"/>
      <c r="M8" s="120"/>
      <c r="N8" s="120"/>
      <c r="O8" s="120"/>
      <c r="P8" s="120"/>
      <c r="Q8" s="120"/>
      <c r="R8" s="120"/>
      <c r="S8" s="120"/>
      <c r="T8" s="120"/>
      <c r="U8" s="120"/>
      <c r="V8" s="120"/>
      <c r="W8" s="120"/>
      <c r="X8" s="120"/>
      <c r="Y8" s="120"/>
      <c r="Z8" s="120"/>
      <c r="AA8" s="120"/>
      <c r="AB8" s="120"/>
      <c r="AC8" s="120"/>
      <c r="AD8" s="2013">
        <f t="shared" ref="AD8:AK8" si="5">AD268</f>
        <v>1184806.2288516075</v>
      </c>
      <c r="AE8" s="2013">
        <f t="shared" si="5"/>
        <v>1186141.7590534308</v>
      </c>
      <c r="AF8" s="2013">
        <f t="shared" si="5"/>
        <v>1232935.1634105882</v>
      </c>
      <c r="AG8" s="2013">
        <f t="shared" si="5"/>
        <v>1353549.3676526812</v>
      </c>
      <c r="AH8" s="2013">
        <f t="shared" si="5"/>
        <v>1445042.9433361997</v>
      </c>
      <c r="AI8" s="2013">
        <f t="shared" si="5"/>
        <v>1439100.0912450864</v>
      </c>
      <c r="AJ8" s="2013">
        <f t="shared" si="5"/>
        <v>1421967.5522028168</v>
      </c>
      <c r="AK8" s="2013">
        <f t="shared" si="5"/>
        <v>1462860.8666275674</v>
      </c>
      <c r="AL8" s="2013">
        <f>AL268</f>
        <v>1484136.8046494352</v>
      </c>
      <c r="AM8" s="2013">
        <f>AM268</f>
        <v>1510572.1819715018</v>
      </c>
      <c r="AN8" s="2013">
        <f>AN268</f>
        <v>1588121.4612621563</v>
      </c>
      <c r="AO8" s="2013">
        <f>AO268</f>
        <v>2382023.4129474531</v>
      </c>
    </row>
    <row r="9" spans="2:41" x14ac:dyDescent="0.15">
      <c r="C9" s="119" t="s">
        <v>638</v>
      </c>
      <c r="D9" s="119"/>
      <c r="E9" s="119"/>
      <c r="F9" s="119"/>
      <c r="G9" s="119"/>
      <c r="H9" s="121">
        <v>8</v>
      </c>
      <c r="I9" s="120"/>
      <c r="J9" s="120"/>
      <c r="K9" s="120"/>
      <c r="L9" s="120"/>
      <c r="M9" s="120"/>
      <c r="N9" s="120"/>
      <c r="O9" s="120"/>
      <c r="P9" s="120"/>
      <c r="Q9" s="120"/>
      <c r="R9" s="120"/>
      <c r="S9" s="120"/>
      <c r="T9" s="120"/>
      <c r="U9" s="120"/>
      <c r="V9" s="120"/>
      <c r="W9" s="120"/>
      <c r="X9" s="120"/>
      <c r="Y9" s="120"/>
      <c r="Z9" s="120"/>
      <c r="AA9" s="120"/>
      <c r="AB9" s="120"/>
      <c r="AC9" s="120"/>
      <c r="AD9" s="2013">
        <f t="shared" ref="AD9:AK9" si="6">AD312</f>
        <v>11254678.372952627</v>
      </c>
      <c r="AE9" s="2013">
        <f t="shared" si="6"/>
        <v>11276772.832898349</v>
      </c>
      <c r="AF9" s="2013">
        <f t="shared" si="6"/>
        <v>11582979.998392208</v>
      </c>
      <c r="AG9" s="2013">
        <f t="shared" si="6"/>
        <v>11476797.649240345</v>
      </c>
      <c r="AH9" s="2013">
        <f t="shared" si="6"/>
        <v>11901596.475895125</v>
      </c>
      <c r="AI9" s="2013">
        <f t="shared" si="6"/>
        <v>11924485.434760779</v>
      </c>
      <c r="AJ9" s="2013">
        <f t="shared" si="6"/>
        <v>12101793.062118424</v>
      </c>
      <c r="AK9" s="2013">
        <f t="shared" si="6"/>
        <v>12168862.124354064</v>
      </c>
      <c r="AL9" s="2013">
        <f>AL312</f>
        <v>11862629.412930591</v>
      </c>
      <c r="AM9" s="2013">
        <f>AM312</f>
        <v>10990768.732410777</v>
      </c>
      <c r="AN9" s="2013">
        <f>AN312</f>
        <v>11202330.297287315</v>
      </c>
      <c r="AO9" s="2013">
        <f>AO312</f>
        <v>11102283.080543978</v>
      </c>
    </row>
    <row r="10" spans="2:41" x14ac:dyDescent="0.15">
      <c r="C10" s="119" t="s">
        <v>639</v>
      </c>
      <c r="D10" s="119"/>
      <c r="E10" s="119"/>
      <c r="F10" s="119"/>
      <c r="G10" s="119"/>
      <c r="H10" s="121">
        <v>9</v>
      </c>
      <c r="I10" s="120"/>
      <c r="J10" s="120"/>
      <c r="K10" s="120"/>
      <c r="L10" s="120"/>
      <c r="M10" s="120"/>
      <c r="N10" s="120"/>
      <c r="O10" s="120"/>
      <c r="P10" s="120"/>
      <c r="Q10" s="120"/>
      <c r="R10" s="120"/>
      <c r="S10" s="120"/>
      <c r="T10" s="120"/>
      <c r="U10" s="120"/>
      <c r="V10" s="120"/>
      <c r="W10" s="120"/>
      <c r="X10" s="120"/>
      <c r="Y10" s="120"/>
      <c r="Z10" s="120"/>
      <c r="AA10" s="120"/>
      <c r="AB10" s="120"/>
      <c r="AC10" s="120"/>
      <c r="AD10" s="2013">
        <f t="shared" ref="AD10:AK10" si="7">AD356</f>
        <v>7406252.4329590313</v>
      </c>
      <c r="AE10" s="2013">
        <f t="shared" si="7"/>
        <v>7501120.0047213864</v>
      </c>
      <c r="AF10" s="2013">
        <f t="shared" si="7"/>
        <v>7598033.3859374523</v>
      </c>
      <c r="AG10" s="2013">
        <f t="shared" si="7"/>
        <v>7636064.2422291422</v>
      </c>
      <c r="AH10" s="2013">
        <f t="shared" si="7"/>
        <v>7465290.0314744757</v>
      </c>
      <c r="AI10" s="2013">
        <f t="shared" si="7"/>
        <v>7475631.6143481182</v>
      </c>
      <c r="AJ10" s="2013">
        <f t="shared" si="7"/>
        <v>7689322.4694751343</v>
      </c>
      <c r="AK10" s="2013">
        <f t="shared" si="7"/>
        <v>7954577.7348966189</v>
      </c>
      <c r="AL10" s="2013">
        <f>AL356</f>
        <v>7924155.0656418232</v>
      </c>
      <c r="AM10" s="2013">
        <f>AM356</f>
        <v>7688906.5637866557</v>
      </c>
      <c r="AN10" s="2013">
        <f>AN356</f>
        <v>7838005.498544191</v>
      </c>
      <c r="AO10" s="2013">
        <f>AO356</f>
        <v>7912753.746474606</v>
      </c>
    </row>
    <row r="11" spans="2:41" x14ac:dyDescent="0.15">
      <c r="C11" s="119" t="s">
        <v>1447</v>
      </c>
      <c r="D11" s="119"/>
      <c r="E11" s="119"/>
      <c r="F11" s="119"/>
      <c r="G11" s="119"/>
      <c r="H11" s="121">
        <v>10</v>
      </c>
      <c r="I11" s="120"/>
      <c r="J11" s="120"/>
      <c r="K11" s="120"/>
      <c r="L11" s="120"/>
      <c r="M11" s="120"/>
      <c r="N11" s="120"/>
      <c r="O11" s="120"/>
      <c r="P11" s="120"/>
      <c r="Q11" s="120"/>
      <c r="R11" s="120"/>
      <c r="S11" s="120"/>
      <c r="T11" s="120"/>
      <c r="U11" s="120"/>
      <c r="V11" s="120"/>
      <c r="W11" s="120"/>
      <c r="X11" s="120"/>
      <c r="Y11" s="120"/>
      <c r="Z11" s="120"/>
      <c r="AA11" s="120"/>
      <c r="AB11" s="120"/>
      <c r="AC11" s="120"/>
      <c r="AD11" s="2013">
        <f t="shared" ref="AD11:AK11" si="8">AD400</f>
        <v>3848425.9399935976</v>
      </c>
      <c r="AE11" s="2013">
        <f t="shared" si="8"/>
        <v>3775652.8281769613</v>
      </c>
      <c r="AF11" s="2013">
        <f t="shared" si="8"/>
        <v>3984946.6124547562</v>
      </c>
      <c r="AG11" s="2013">
        <f t="shared" si="8"/>
        <v>3840733.4070111997</v>
      </c>
      <c r="AH11" s="2013">
        <f t="shared" si="8"/>
        <v>4436306.4444206469</v>
      </c>
      <c r="AI11" s="2013">
        <f t="shared" si="8"/>
        <v>4448853.8204126619</v>
      </c>
      <c r="AJ11" s="2013">
        <f t="shared" si="8"/>
        <v>4412470.5926432917</v>
      </c>
      <c r="AK11" s="2013">
        <f t="shared" si="8"/>
        <v>4214284.3894574484</v>
      </c>
      <c r="AL11" s="2013">
        <f>AL400</f>
        <v>3938474.3472887613</v>
      </c>
      <c r="AM11" s="2013">
        <f>AM400</f>
        <v>3301862.1686241212</v>
      </c>
      <c r="AN11" s="2013">
        <f>AN400</f>
        <v>3364324.7987431237</v>
      </c>
      <c r="AO11" s="2013">
        <f>AO400</f>
        <v>3189529.3340693689</v>
      </c>
    </row>
    <row r="12" spans="2:41" x14ac:dyDescent="0.15">
      <c r="B12" s="462" t="s">
        <v>1388</v>
      </c>
      <c r="C12" s="111" t="s">
        <v>1382</v>
      </c>
      <c r="D12" s="105"/>
      <c r="E12" s="105"/>
      <c r="F12" s="105"/>
      <c r="G12" s="105"/>
      <c r="H12" s="121">
        <v>11</v>
      </c>
      <c r="I12" s="107"/>
      <c r="J12" s="107"/>
      <c r="K12" s="107"/>
      <c r="L12" s="107"/>
      <c r="M12" s="107"/>
      <c r="N12" s="107"/>
      <c r="O12" s="107"/>
      <c r="P12" s="108"/>
      <c r="Q12" s="109"/>
      <c r="R12" s="108"/>
      <c r="S12" s="107"/>
      <c r="T12" s="107"/>
      <c r="U12" s="107"/>
      <c r="V12" s="108"/>
      <c r="W12" s="108"/>
      <c r="X12" s="108"/>
      <c r="Y12" s="108"/>
      <c r="Z12" s="108"/>
      <c r="AA12" s="108"/>
      <c r="AB12" s="108"/>
      <c r="AC12" s="108"/>
      <c r="AD12" s="108"/>
    </row>
    <row r="13" spans="2:41" x14ac:dyDescent="0.15">
      <c r="C13" s="1078" t="s">
        <v>1100</v>
      </c>
      <c r="D13" s="116"/>
      <c r="E13" s="116"/>
      <c r="F13" s="116"/>
      <c r="G13" s="116"/>
      <c r="H13" s="121">
        <v>12</v>
      </c>
      <c r="I13" s="116"/>
      <c r="J13" s="116"/>
      <c r="K13" s="116"/>
      <c r="L13" s="116"/>
      <c r="M13" s="116"/>
      <c r="N13" s="116"/>
      <c r="O13" s="116"/>
      <c r="P13" s="116"/>
      <c r="Q13" s="116"/>
      <c r="R13" s="116"/>
      <c r="S13" s="116"/>
      <c r="T13" s="116"/>
      <c r="U13" s="116"/>
      <c r="V13" s="116"/>
      <c r="W13" s="116"/>
      <c r="X13" s="457"/>
      <c r="Y13" s="1523"/>
      <c r="Z13" s="1523"/>
      <c r="AA13" s="1523"/>
      <c r="AB13" s="1523"/>
      <c r="AC13" s="1523"/>
      <c r="AD13" s="2027">
        <v>216806.11963484754</v>
      </c>
      <c r="AE13" s="2027">
        <v>216691.63038997844</v>
      </c>
      <c r="AF13" s="2027">
        <v>219157.87286066322</v>
      </c>
      <c r="AG13" s="2028">
        <v>221863.00376138889</v>
      </c>
      <c r="AH13" s="2029">
        <v>226949.95524599179</v>
      </c>
      <c r="AI13" s="2029">
        <v>231335.81020737014</v>
      </c>
      <c r="AJ13" s="2029">
        <v>227830.52048155948</v>
      </c>
      <c r="AK13" s="2029">
        <v>213808.33271330185</v>
      </c>
      <c r="AL13" s="2029">
        <v>201264.08586691259</v>
      </c>
      <c r="AM13" s="2029">
        <v>199654.94301199695</v>
      </c>
      <c r="AN13" s="2029">
        <v>216065.89603412568</v>
      </c>
      <c r="AO13" s="2029">
        <v>221292.53165342048</v>
      </c>
    </row>
    <row r="14" spans="2:41" x14ac:dyDescent="0.15">
      <c r="C14" s="1079" t="s">
        <v>1101</v>
      </c>
      <c r="D14" s="103"/>
      <c r="E14" s="103"/>
      <c r="F14" s="103"/>
      <c r="G14" s="103"/>
      <c r="H14" s="121">
        <v>13</v>
      </c>
      <c r="I14" s="103"/>
      <c r="J14" s="103"/>
      <c r="K14" s="103"/>
      <c r="L14" s="103"/>
      <c r="M14" s="103"/>
      <c r="N14" s="103"/>
      <c r="O14" s="103"/>
      <c r="P14" s="103"/>
      <c r="Q14" s="103"/>
      <c r="R14" s="103"/>
      <c r="S14" s="103"/>
      <c r="T14" s="103"/>
      <c r="U14" s="103"/>
      <c r="V14" s="103"/>
      <c r="W14" s="103"/>
      <c r="X14" s="458"/>
      <c r="Y14" s="1525"/>
      <c r="Z14" s="1525"/>
      <c r="AA14" s="1525"/>
      <c r="AB14" s="1525"/>
      <c r="AC14" s="1525"/>
      <c r="AD14" s="2030">
        <v>17483.150976589532</v>
      </c>
      <c r="AE14" s="2030">
        <v>15460.818588332811</v>
      </c>
      <c r="AF14" s="2030">
        <v>15003.886497818005</v>
      </c>
      <c r="AG14" s="2031">
        <v>14852.576104656186</v>
      </c>
      <c r="AH14" s="2032">
        <v>15864.789753605843</v>
      </c>
      <c r="AI14" s="2032">
        <v>16929.626229693946</v>
      </c>
      <c r="AJ14" s="2032">
        <v>17322.098400901486</v>
      </c>
      <c r="AK14" s="2032">
        <v>17707.392183782231</v>
      </c>
      <c r="AL14" s="2032">
        <v>17500.395371368249</v>
      </c>
      <c r="AM14" s="2032">
        <v>17467.229109128806</v>
      </c>
      <c r="AN14" s="2032">
        <v>19871.528155271106</v>
      </c>
      <c r="AO14" s="2032">
        <v>20270.6052159639</v>
      </c>
    </row>
    <row r="15" spans="2:41" x14ac:dyDescent="0.15">
      <c r="C15" s="1079" t="s">
        <v>1102</v>
      </c>
      <c r="D15" s="103"/>
      <c r="E15" s="103"/>
      <c r="F15" s="103"/>
      <c r="G15" s="103"/>
      <c r="H15" s="121">
        <v>14</v>
      </c>
      <c r="I15" s="103"/>
      <c r="J15" s="103"/>
      <c r="K15" s="103"/>
      <c r="L15" s="103"/>
      <c r="M15" s="103"/>
      <c r="N15" s="103"/>
      <c r="O15" s="103"/>
      <c r="P15" s="103"/>
      <c r="Q15" s="103"/>
      <c r="R15" s="103"/>
      <c r="S15" s="103"/>
      <c r="T15" s="103"/>
      <c r="U15" s="103"/>
      <c r="V15" s="103"/>
      <c r="W15" s="103"/>
      <c r="X15" s="458"/>
      <c r="Y15" s="1525"/>
      <c r="Z15" s="1525"/>
      <c r="AA15" s="1525"/>
      <c r="AB15" s="1525"/>
      <c r="AC15" s="1525"/>
      <c r="AD15" s="2030">
        <v>60886.913999999997</v>
      </c>
      <c r="AE15" s="2030">
        <v>65662.676999999996</v>
      </c>
      <c r="AF15" s="2030">
        <v>60345.206000000006</v>
      </c>
      <c r="AG15" s="2031">
        <v>62805.356999999996</v>
      </c>
      <c r="AH15" s="2032">
        <v>66811.63</v>
      </c>
      <c r="AI15" s="2032">
        <v>65825.262499999997</v>
      </c>
      <c r="AJ15" s="2032">
        <v>66419.932750000007</v>
      </c>
      <c r="AK15" s="2032">
        <v>62442.588000000003</v>
      </c>
      <c r="AL15" s="2032">
        <v>57746.089749999999</v>
      </c>
      <c r="AM15" s="2032">
        <v>54828.48293181818</v>
      </c>
      <c r="AN15" s="2032">
        <v>55263.518552556816</v>
      </c>
      <c r="AO15" s="2032">
        <v>59491.777597679225</v>
      </c>
    </row>
    <row r="16" spans="2:41" x14ac:dyDescent="0.15">
      <c r="C16" s="1079" t="s">
        <v>1103</v>
      </c>
      <c r="D16" s="103"/>
      <c r="E16" s="103"/>
      <c r="F16" s="103"/>
      <c r="G16" s="103"/>
      <c r="H16" s="121">
        <v>15</v>
      </c>
      <c r="I16" s="103"/>
      <c r="J16" s="103"/>
      <c r="K16" s="103"/>
      <c r="L16" s="103"/>
      <c r="M16" s="103"/>
      <c r="N16" s="103"/>
      <c r="O16" s="103"/>
      <c r="P16" s="103"/>
      <c r="Q16" s="103"/>
      <c r="R16" s="103"/>
      <c r="S16" s="103"/>
      <c r="T16" s="103"/>
      <c r="U16" s="103"/>
      <c r="V16" s="103"/>
      <c r="W16" s="103"/>
      <c r="X16" s="458"/>
      <c r="Y16" s="1525"/>
      <c r="Z16" s="1525"/>
      <c r="AA16" s="1525"/>
      <c r="AB16" s="1525"/>
      <c r="AC16" s="1525"/>
      <c r="AD16" s="2030">
        <v>20152.803878950039</v>
      </c>
      <c r="AE16" s="2030">
        <v>18820.570867997336</v>
      </c>
      <c r="AF16" s="2030">
        <v>18243.382143673523</v>
      </c>
      <c r="AG16" s="2031">
        <v>17585.759812747569</v>
      </c>
      <c r="AH16" s="2032">
        <v>19529.448813074585</v>
      </c>
      <c r="AI16" s="2032">
        <v>20932.019152166296</v>
      </c>
      <c r="AJ16" s="2032">
        <v>21318.754411307491</v>
      </c>
      <c r="AK16" s="2032">
        <v>21259.765810154062</v>
      </c>
      <c r="AL16" s="2032">
        <v>20292.944452390013</v>
      </c>
      <c r="AM16" s="2032">
        <v>19866.571801908776</v>
      </c>
      <c r="AN16" s="2032">
        <v>19006.217537942663</v>
      </c>
      <c r="AO16" s="2032">
        <v>21377.053448862942</v>
      </c>
    </row>
    <row r="17" spans="3:41" x14ac:dyDescent="0.15">
      <c r="C17" s="1079" t="s">
        <v>1104</v>
      </c>
      <c r="D17" s="103"/>
      <c r="E17" s="103"/>
      <c r="F17" s="103"/>
      <c r="G17" s="103"/>
      <c r="H17" s="121">
        <v>16</v>
      </c>
      <c r="I17" s="103"/>
      <c r="J17" s="103"/>
      <c r="K17" s="103"/>
      <c r="L17" s="103"/>
      <c r="M17" s="103"/>
      <c r="N17" s="103"/>
      <c r="O17" s="103"/>
      <c r="P17" s="103"/>
      <c r="Q17" s="103"/>
      <c r="R17" s="103"/>
      <c r="S17" s="103"/>
      <c r="T17" s="103"/>
      <c r="U17" s="103"/>
      <c r="V17" s="103"/>
      <c r="W17" s="103"/>
      <c r="X17" s="458"/>
      <c r="Y17" s="458"/>
      <c r="Z17" s="458"/>
      <c r="AA17" s="458"/>
      <c r="AB17" s="458"/>
      <c r="AC17" s="458"/>
      <c r="AD17" s="2014">
        <f t="shared" ref="AD17:AL17" si="9">SUM(AD18:AD31)</f>
        <v>15450663.868381359</v>
      </c>
      <c r="AE17" s="2014">
        <f t="shared" si="9"/>
        <v>15878705.074988406</v>
      </c>
      <c r="AF17" s="2014">
        <f t="shared" si="9"/>
        <v>16406718.093130188</v>
      </c>
      <c r="AG17" s="2015">
        <f t="shared" si="9"/>
        <v>16096330.348901935</v>
      </c>
      <c r="AH17" s="2016">
        <f t="shared" si="9"/>
        <v>16366676.398260269</v>
      </c>
      <c r="AI17" s="2016">
        <f t="shared" si="9"/>
        <v>16654684.250774788</v>
      </c>
      <c r="AJ17" s="2016">
        <f t="shared" si="9"/>
        <v>17198449.120167091</v>
      </c>
      <c r="AK17" s="2016">
        <f t="shared" si="9"/>
        <v>17988781.21427859</v>
      </c>
      <c r="AL17" s="2016">
        <f t="shared" si="9"/>
        <v>17302986.037949223</v>
      </c>
      <c r="AM17" s="2016">
        <f>SUM(AM18:AM31)</f>
        <v>17050172.80425097</v>
      </c>
      <c r="AN17" s="2016">
        <f>SUM(AN18:AN31)</f>
        <v>17737965.6081248</v>
      </c>
      <c r="AO17" s="2016">
        <f>SUM(AO18:AO31)</f>
        <v>19505722.666735806</v>
      </c>
    </row>
    <row r="18" spans="3:41" x14ac:dyDescent="0.15">
      <c r="C18" s="1079" t="s">
        <v>785</v>
      </c>
      <c r="D18" s="103"/>
      <c r="E18" s="103"/>
      <c r="F18" s="103"/>
      <c r="G18" s="103"/>
      <c r="H18" s="121">
        <v>17</v>
      </c>
      <c r="I18" s="103"/>
      <c r="J18" s="103"/>
      <c r="K18" s="103"/>
      <c r="L18" s="103"/>
      <c r="M18" s="103"/>
      <c r="N18" s="103"/>
      <c r="O18" s="103"/>
      <c r="P18" s="103"/>
      <c r="Q18" s="103"/>
      <c r="R18" s="103"/>
      <c r="S18" s="103"/>
      <c r="T18" s="103"/>
      <c r="U18" s="103"/>
      <c r="V18" s="103"/>
      <c r="W18" s="103"/>
      <c r="X18" s="458"/>
      <c r="Y18" s="1525"/>
      <c r="Z18" s="1525"/>
      <c r="AA18" s="1525"/>
      <c r="AB18" s="1525"/>
      <c r="AC18" s="1525"/>
      <c r="AD18" s="2030">
        <v>2239864.682035089</v>
      </c>
      <c r="AE18" s="2030">
        <v>2265164.3772001588</v>
      </c>
      <c r="AF18" s="2030">
        <v>2296615.4610963943</v>
      </c>
      <c r="AG18" s="2031">
        <v>2313922.9055141229</v>
      </c>
      <c r="AH18" s="2032">
        <v>2316690.2611951767</v>
      </c>
      <c r="AI18" s="2032">
        <v>2283125.7417534231</v>
      </c>
      <c r="AJ18" s="2032">
        <v>2269322.605978528</v>
      </c>
      <c r="AK18" s="2032">
        <v>2271358.1801256603</v>
      </c>
      <c r="AL18" s="2032">
        <v>2309259.9615002628</v>
      </c>
      <c r="AM18" s="2032">
        <v>2234118.4269853779</v>
      </c>
      <c r="AN18" s="2032">
        <v>2289433.8869686625</v>
      </c>
      <c r="AO18" s="2032">
        <v>2563064.1854325226</v>
      </c>
    </row>
    <row r="19" spans="3:41" x14ac:dyDescent="0.15">
      <c r="C19" s="1079" t="s">
        <v>169</v>
      </c>
      <c r="D19" s="103"/>
      <c r="E19" s="103"/>
      <c r="F19" s="103"/>
      <c r="G19" s="103"/>
      <c r="H19" s="121">
        <v>18</v>
      </c>
      <c r="I19" s="103"/>
      <c r="J19" s="103"/>
      <c r="K19" s="103"/>
      <c r="L19" s="103"/>
      <c r="M19" s="103"/>
      <c r="N19" s="103"/>
      <c r="O19" s="103"/>
      <c r="P19" s="103"/>
      <c r="Q19" s="103"/>
      <c r="R19" s="103"/>
      <c r="S19" s="103"/>
      <c r="T19" s="103"/>
      <c r="U19" s="103"/>
      <c r="V19" s="103"/>
      <c r="W19" s="103"/>
      <c r="X19" s="458"/>
      <c r="Y19" s="1525"/>
      <c r="Z19" s="1525"/>
      <c r="AA19" s="1525"/>
      <c r="AB19" s="1525"/>
      <c r="AC19" s="1525"/>
      <c r="AD19" s="2030">
        <v>110067.65573260195</v>
      </c>
      <c r="AE19" s="2030">
        <v>104556.54038578359</v>
      </c>
      <c r="AF19" s="2030">
        <v>105853.83710030955</v>
      </c>
      <c r="AG19" s="2031">
        <v>106012.93842332647</v>
      </c>
      <c r="AH19" s="2032">
        <v>106520.6418420901</v>
      </c>
      <c r="AI19" s="2032">
        <v>107551.58555003218</v>
      </c>
      <c r="AJ19" s="2032">
        <v>117799.2112235056</v>
      </c>
      <c r="AK19" s="2032">
        <v>118590.40496549512</v>
      </c>
      <c r="AL19" s="2032">
        <v>110948.22668729277</v>
      </c>
      <c r="AM19" s="2032">
        <v>118363.85672909573</v>
      </c>
      <c r="AN19" s="2032">
        <v>111366.84237674267</v>
      </c>
      <c r="AO19" s="2032">
        <v>116344.26724799124</v>
      </c>
    </row>
    <row r="20" spans="3:41" x14ac:dyDescent="0.15">
      <c r="C20" s="1080" t="s">
        <v>170</v>
      </c>
      <c r="D20" s="103"/>
      <c r="E20" s="103"/>
      <c r="F20" s="103"/>
      <c r="G20" s="103"/>
      <c r="H20" s="121">
        <v>19</v>
      </c>
      <c r="I20" s="103"/>
      <c r="J20" s="103"/>
      <c r="K20" s="103"/>
      <c r="L20" s="103"/>
      <c r="M20" s="103"/>
      <c r="N20" s="103"/>
      <c r="O20" s="103"/>
      <c r="P20" s="103"/>
      <c r="Q20" s="103"/>
      <c r="R20" s="103"/>
      <c r="S20" s="103"/>
      <c r="T20" s="103"/>
      <c r="U20" s="103"/>
      <c r="V20" s="103"/>
      <c r="W20" s="103"/>
      <c r="X20" s="103"/>
      <c r="Y20" s="1525"/>
      <c r="Z20" s="1525"/>
      <c r="AA20" s="1525"/>
      <c r="AB20" s="1525"/>
      <c r="AC20" s="1525"/>
      <c r="AD20" s="2030">
        <v>778885.4583137841</v>
      </c>
      <c r="AE20" s="2030">
        <v>699607.12028793641</v>
      </c>
      <c r="AF20" s="2030">
        <v>709360.23632415431</v>
      </c>
      <c r="AG20" s="2031">
        <v>729616.32000486227</v>
      </c>
      <c r="AH20" s="2032">
        <v>796579.07705051114</v>
      </c>
      <c r="AI20" s="2032">
        <v>779746.33132605103</v>
      </c>
      <c r="AJ20" s="2032">
        <v>816019.59624225483</v>
      </c>
      <c r="AK20" s="2032">
        <v>844469.21239635744</v>
      </c>
      <c r="AL20" s="2032">
        <v>812075.32319280191</v>
      </c>
      <c r="AM20" s="2032">
        <v>818516.51196752803</v>
      </c>
      <c r="AN20" s="2032">
        <v>824012.71078573633</v>
      </c>
      <c r="AO20" s="2032">
        <v>855858.47597810312</v>
      </c>
    </row>
    <row r="21" spans="3:41" x14ac:dyDescent="0.15">
      <c r="C21" s="1080" t="s">
        <v>788</v>
      </c>
      <c r="D21" s="103"/>
      <c r="E21" s="103"/>
      <c r="F21" s="103"/>
      <c r="G21" s="103"/>
      <c r="H21" s="121">
        <v>20</v>
      </c>
      <c r="I21" s="103"/>
      <c r="J21" s="103"/>
      <c r="K21" s="103"/>
      <c r="L21" s="103"/>
      <c r="M21" s="103"/>
      <c r="N21" s="103"/>
      <c r="O21" s="103"/>
      <c r="P21" s="103"/>
      <c r="Q21" s="103"/>
      <c r="R21" s="103"/>
      <c r="S21" s="103"/>
      <c r="T21" s="103"/>
      <c r="U21" s="103"/>
      <c r="V21" s="103"/>
      <c r="W21" s="103"/>
      <c r="X21" s="103"/>
      <c r="Y21" s="1525"/>
      <c r="Z21" s="1525"/>
      <c r="AA21" s="1525"/>
      <c r="AB21" s="1525"/>
      <c r="AC21" s="1525"/>
      <c r="AD21" s="2030">
        <v>1702092.3926047944</v>
      </c>
      <c r="AE21" s="2030">
        <v>1671891.5136581303</v>
      </c>
      <c r="AF21" s="2030">
        <v>1738294.4902955857</v>
      </c>
      <c r="AG21" s="2031">
        <v>1521469.7294923819</v>
      </c>
      <c r="AH21" s="2032">
        <v>1827235.8243316163</v>
      </c>
      <c r="AI21" s="2032">
        <v>1806121.5005167911</v>
      </c>
      <c r="AJ21" s="2032">
        <v>1907579.6516749659</v>
      </c>
      <c r="AK21" s="2032">
        <v>1944418.3955297775</v>
      </c>
      <c r="AL21" s="2032">
        <v>1965524.2292913969</v>
      </c>
      <c r="AM21" s="2032">
        <v>2085392.5498315785</v>
      </c>
      <c r="AN21" s="2032">
        <v>2453576.7762089497</v>
      </c>
      <c r="AO21" s="2032">
        <v>2568953.6662938301</v>
      </c>
    </row>
    <row r="22" spans="3:41" x14ac:dyDescent="0.15">
      <c r="C22" s="1080" t="s">
        <v>789</v>
      </c>
      <c r="D22" s="103"/>
      <c r="E22" s="103"/>
      <c r="F22" s="103"/>
      <c r="G22" s="103"/>
      <c r="H22" s="121">
        <v>21</v>
      </c>
      <c r="I22" s="103"/>
      <c r="J22" s="103"/>
      <c r="K22" s="103"/>
      <c r="L22" s="103"/>
      <c r="M22" s="103"/>
      <c r="N22" s="103"/>
      <c r="O22" s="103"/>
      <c r="P22" s="103"/>
      <c r="Q22" s="103"/>
      <c r="R22" s="103"/>
      <c r="S22" s="103"/>
      <c r="T22" s="103"/>
      <c r="U22" s="103"/>
      <c r="V22" s="103"/>
      <c r="W22" s="103"/>
      <c r="X22" s="103"/>
      <c r="Y22" s="1525"/>
      <c r="Z22" s="1525"/>
      <c r="AA22" s="1525"/>
      <c r="AB22" s="1525"/>
      <c r="AC22" s="1525"/>
      <c r="AD22" s="2030">
        <v>29126.491291230021</v>
      </c>
      <c r="AE22" s="2030">
        <v>29777.166915759608</v>
      </c>
      <c r="AF22" s="2030">
        <v>29198.726538357732</v>
      </c>
      <c r="AG22" s="2031">
        <v>27192.831489267628</v>
      </c>
      <c r="AH22" s="2032">
        <v>27016.10200037215</v>
      </c>
      <c r="AI22" s="2032">
        <v>29256.325928048223</v>
      </c>
      <c r="AJ22" s="2032">
        <v>25355.792638131941</v>
      </c>
      <c r="AK22" s="2032">
        <v>27291.075790868923</v>
      </c>
      <c r="AL22" s="2032">
        <v>28816.096389941715</v>
      </c>
      <c r="AM22" s="2032">
        <v>23132.382214086065</v>
      </c>
      <c r="AN22" s="2032">
        <v>25553.690902727671</v>
      </c>
      <c r="AO22" s="2032">
        <v>28343.505229832332</v>
      </c>
    </row>
    <row r="23" spans="3:41" x14ac:dyDescent="0.15">
      <c r="C23" s="1080" t="s">
        <v>790</v>
      </c>
      <c r="D23" s="103"/>
      <c r="E23" s="103"/>
      <c r="F23" s="103"/>
      <c r="G23" s="103"/>
      <c r="H23" s="121">
        <v>22</v>
      </c>
      <c r="I23" s="103"/>
      <c r="J23" s="103"/>
      <c r="K23" s="103"/>
      <c r="L23" s="103"/>
      <c r="M23" s="103"/>
      <c r="N23" s="103"/>
      <c r="O23" s="103"/>
      <c r="P23" s="103"/>
      <c r="Q23" s="103"/>
      <c r="R23" s="103"/>
      <c r="S23" s="103"/>
      <c r="T23" s="103"/>
      <c r="U23" s="103"/>
      <c r="V23" s="103"/>
      <c r="W23" s="103"/>
      <c r="X23" s="103"/>
      <c r="Y23" s="1525"/>
      <c r="Z23" s="1525"/>
      <c r="AA23" s="1525"/>
      <c r="AB23" s="1525"/>
      <c r="AC23" s="1525"/>
      <c r="AD23" s="2030">
        <v>177989.67126420396</v>
      </c>
      <c r="AE23" s="2030">
        <v>181194.02391775206</v>
      </c>
      <c r="AF23" s="2030">
        <v>195064.49558880183</v>
      </c>
      <c r="AG23" s="2031">
        <v>170545.6442206708</v>
      </c>
      <c r="AH23" s="2032">
        <v>174056.01167728816</v>
      </c>
      <c r="AI23" s="2032">
        <v>151685.93152972596</v>
      </c>
      <c r="AJ23" s="2032">
        <v>167780.93165970032</v>
      </c>
      <c r="AK23" s="2032">
        <v>148344.6361755582</v>
      </c>
      <c r="AL23" s="2032">
        <v>142103.37942993548</v>
      </c>
      <c r="AM23" s="2032">
        <v>176691.74161556759</v>
      </c>
      <c r="AN23" s="2032">
        <v>180818.68715430691</v>
      </c>
      <c r="AO23" s="2032">
        <v>209504.4171583498</v>
      </c>
    </row>
    <row r="24" spans="3:41" x14ac:dyDescent="0.15">
      <c r="C24" s="1080" t="s">
        <v>171</v>
      </c>
      <c r="D24" s="103"/>
      <c r="E24" s="103"/>
      <c r="F24" s="103"/>
      <c r="G24" s="103"/>
      <c r="H24" s="121">
        <v>23</v>
      </c>
      <c r="I24" s="103"/>
      <c r="J24" s="103"/>
      <c r="K24" s="103"/>
      <c r="L24" s="103"/>
      <c r="M24" s="103"/>
      <c r="N24" s="103"/>
      <c r="O24" s="103"/>
      <c r="P24" s="103"/>
      <c r="Q24" s="103"/>
      <c r="R24" s="103"/>
      <c r="S24" s="103"/>
      <c r="T24" s="103"/>
      <c r="U24" s="103"/>
      <c r="V24" s="103"/>
      <c r="W24" s="103"/>
      <c r="X24" s="103"/>
      <c r="Y24" s="1525"/>
      <c r="Z24" s="1525"/>
      <c r="AA24" s="1525"/>
      <c r="AB24" s="1525"/>
      <c r="AC24" s="1525"/>
      <c r="AD24" s="2030">
        <v>648012.76392170729</v>
      </c>
      <c r="AE24" s="2030">
        <v>691219.93747027498</v>
      </c>
      <c r="AF24" s="2030">
        <v>757331.07172239362</v>
      </c>
      <c r="AG24" s="2031">
        <v>809378.81687537825</v>
      </c>
      <c r="AH24" s="2032">
        <v>738666.90222353872</v>
      </c>
      <c r="AI24" s="2032">
        <v>765777.64542741305</v>
      </c>
      <c r="AJ24" s="2032">
        <v>760382.29223158129</v>
      </c>
      <c r="AK24" s="2032">
        <v>820446.9098577617</v>
      </c>
      <c r="AL24" s="2032">
        <v>686086.67698409106</v>
      </c>
      <c r="AM24" s="2032">
        <v>743732.97788192879</v>
      </c>
      <c r="AN24" s="2032">
        <v>760986.30753059802</v>
      </c>
      <c r="AO24" s="2032">
        <v>791073.86053972808</v>
      </c>
    </row>
    <row r="25" spans="3:41" x14ac:dyDescent="0.15">
      <c r="C25" s="1080" t="s">
        <v>172</v>
      </c>
      <c r="D25" s="103"/>
      <c r="E25" s="103"/>
      <c r="F25" s="103"/>
      <c r="G25" s="103"/>
      <c r="H25" s="121">
        <v>24</v>
      </c>
      <c r="I25" s="103"/>
      <c r="J25" s="103"/>
      <c r="K25" s="103"/>
      <c r="L25" s="103"/>
      <c r="M25" s="103"/>
      <c r="N25" s="103"/>
      <c r="O25" s="103"/>
      <c r="P25" s="103"/>
      <c r="Q25" s="103"/>
      <c r="R25" s="103"/>
      <c r="S25" s="103"/>
      <c r="T25" s="103"/>
      <c r="U25" s="103"/>
      <c r="V25" s="103"/>
      <c r="W25" s="103"/>
      <c r="X25" s="103"/>
      <c r="Y25" s="1525"/>
      <c r="Z25" s="1525"/>
      <c r="AA25" s="1525"/>
      <c r="AB25" s="1525"/>
      <c r="AC25" s="1525"/>
      <c r="AD25" s="2030">
        <v>464484.76326168008</v>
      </c>
      <c r="AE25" s="2030">
        <v>477359.47365241748</v>
      </c>
      <c r="AF25" s="2030">
        <v>484459.69808988069</v>
      </c>
      <c r="AG25" s="2031">
        <v>523553.95546628878</v>
      </c>
      <c r="AH25" s="2032">
        <v>558234.58785475243</v>
      </c>
      <c r="AI25" s="2032">
        <v>517952.77248841157</v>
      </c>
      <c r="AJ25" s="2032">
        <v>547387.22509322164</v>
      </c>
      <c r="AK25" s="2032">
        <v>608146.51269808039</v>
      </c>
      <c r="AL25" s="2032">
        <v>578851.96583821264</v>
      </c>
      <c r="AM25" s="2032">
        <v>580556.90163022641</v>
      </c>
      <c r="AN25" s="2032">
        <v>592693.03761858994</v>
      </c>
      <c r="AO25" s="2032">
        <v>661679.86753140856</v>
      </c>
    </row>
    <row r="26" spans="3:41" x14ac:dyDescent="0.15">
      <c r="C26" s="1080" t="s">
        <v>173</v>
      </c>
      <c r="D26" s="103"/>
      <c r="E26" s="103"/>
      <c r="F26" s="103"/>
      <c r="G26" s="103"/>
      <c r="H26" s="121">
        <v>25</v>
      </c>
      <c r="I26" s="103"/>
      <c r="J26" s="103"/>
      <c r="K26" s="103"/>
      <c r="L26" s="103"/>
      <c r="M26" s="103"/>
      <c r="N26" s="103"/>
      <c r="O26" s="103"/>
      <c r="P26" s="103"/>
      <c r="Q26" s="103"/>
      <c r="R26" s="103"/>
      <c r="S26" s="103"/>
      <c r="T26" s="103"/>
      <c r="U26" s="103"/>
      <c r="V26" s="103"/>
      <c r="W26" s="103"/>
      <c r="X26" s="103"/>
      <c r="Y26" s="1525"/>
      <c r="Z26" s="1525"/>
      <c r="AA26" s="1525"/>
      <c r="AB26" s="1525"/>
      <c r="AC26" s="1525"/>
      <c r="AD26" s="2030">
        <v>1458217.514719859</v>
      </c>
      <c r="AE26" s="2030">
        <v>1257713.9311538283</v>
      </c>
      <c r="AF26" s="2030">
        <v>1365334.0833392648</v>
      </c>
      <c r="AG26" s="2031">
        <v>1380247.5548147166</v>
      </c>
      <c r="AH26" s="2032">
        <v>1553208.7546576399</v>
      </c>
      <c r="AI26" s="2032">
        <v>1436212.6087567012</v>
      </c>
      <c r="AJ26" s="2032">
        <v>1565136.471161383</v>
      </c>
      <c r="AK26" s="2032">
        <v>1687251.2581642335</v>
      </c>
      <c r="AL26" s="2032">
        <v>1508771.6739671652</v>
      </c>
      <c r="AM26" s="2032">
        <v>1324285.0387930241</v>
      </c>
      <c r="AN26" s="2032">
        <v>1492280.61773948</v>
      </c>
      <c r="AO26" s="2032">
        <v>1588437.2807889604</v>
      </c>
    </row>
    <row r="27" spans="3:41" x14ac:dyDescent="0.15">
      <c r="C27" s="1080" t="s">
        <v>174</v>
      </c>
      <c r="D27" s="103"/>
      <c r="E27" s="103"/>
      <c r="F27" s="103"/>
      <c r="G27" s="103"/>
      <c r="H27" s="121">
        <v>26</v>
      </c>
      <c r="I27" s="103"/>
      <c r="J27" s="103"/>
      <c r="K27" s="103"/>
      <c r="L27" s="103"/>
      <c r="M27" s="103"/>
      <c r="N27" s="103"/>
      <c r="O27" s="103"/>
      <c r="P27" s="103"/>
      <c r="Q27" s="103"/>
      <c r="R27" s="103"/>
      <c r="S27" s="103"/>
      <c r="T27" s="103"/>
      <c r="U27" s="103"/>
      <c r="V27" s="103"/>
      <c r="W27" s="103"/>
      <c r="X27" s="103"/>
      <c r="Y27" s="1525"/>
      <c r="Z27" s="1525"/>
      <c r="AA27" s="1525"/>
      <c r="AB27" s="1525"/>
      <c r="AC27" s="1525"/>
      <c r="AD27" s="2030">
        <v>235546.86619281574</v>
      </c>
      <c r="AE27" s="2030">
        <v>239087.88229653434</v>
      </c>
      <c r="AF27" s="2030">
        <v>202251.54407244062</v>
      </c>
      <c r="AG27" s="2031">
        <v>227768.95416781725</v>
      </c>
      <c r="AH27" s="2032">
        <v>291391.58194707974</v>
      </c>
      <c r="AI27" s="2032">
        <v>303093.18103640719</v>
      </c>
      <c r="AJ27" s="2032">
        <v>324903.71174900886</v>
      </c>
      <c r="AK27" s="2032">
        <v>339895.82298659335</v>
      </c>
      <c r="AL27" s="2032">
        <v>337569.02138196176</v>
      </c>
      <c r="AM27" s="2032">
        <v>319909.17552830407</v>
      </c>
      <c r="AN27" s="2032">
        <v>394817.36500209861</v>
      </c>
      <c r="AO27" s="2032">
        <v>381384.27475425508</v>
      </c>
    </row>
    <row r="28" spans="3:41" x14ac:dyDescent="0.15">
      <c r="C28" s="1080" t="s">
        <v>795</v>
      </c>
      <c r="D28" s="103"/>
      <c r="E28" s="103"/>
      <c r="F28" s="103"/>
      <c r="G28" s="103"/>
      <c r="H28" s="121">
        <v>27</v>
      </c>
      <c r="I28" s="103"/>
      <c r="J28" s="103"/>
      <c r="K28" s="103"/>
      <c r="L28" s="103"/>
      <c r="M28" s="103"/>
      <c r="N28" s="103"/>
      <c r="O28" s="103"/>
      <c r="P28" s="103"/>
      <c r="Q28" s="103"/>
      <c r="R28" s="103"/>
      <c r="S28" s="103"/>
      <c r="T28" s="103"/>
      <c r="U28" s="103"/>
      <c r="V28" s="103"/>
      <c r="W28" s="103"/>
      <c r="X28" s="103"/>
      <c r="Y28" s="1525"/>
      <c r="Z28" s="1525"/>
      <c r="AA28" s="1525"/>
      <c r="AB28" s="1525"/>
      <c r="AC28" s="1525"/>
      <c r="AD28" s="2030">
        <v>1446622.2921731228</v>
      </c>
      <c r="AE28" s="2030">
        <v>1805030.916992892</v>
      </c>
      <c r="AF28" s="2030">
        <v>1914085.1992156208</v>
      </c>
      <c r="AG28" s="2031">
        <v>1981851.0225551999</v>
      </c>
      <c r="AH28" s="2032">
        <v>1916134.5276591971</v>
      </c>
      <c r="AI28" s="2032">
        <v>2088932.0683856148</v>
      </c>
      <c r="AJ28" s="2032">
        <v>2206727.7088401299</v>
      </c>
      <c r="AK28" s="2032">
        <v>2519239.6998909414</v>
      </c>
      <c r="AL28" s="2032">
        <v>2393478.8193424339</v>
      </c>
      <c r="AM28" s="2032">
        <v>2289307.0116804885</v>
      </c>
      <c r="AN28" s="2032">
        <v>2390966.302650447</v>
      </c>
      <c r="AO28" s="2032">
        <v>2566384.352907985</v>
      </c>
    </row>
    <row r="29" spans="3:41" x14ac:dyDescent="0.15">
      <c r="C29" s="1080" t="s">
        <v>175</v>
      </c>
      <c r="D29" s="103"/>
      <c r="E29" s="103"/>
      <c r="F29" s="103"/>
      <c r="G29" s="103"/>
      <c r="H29" s="121">
        <v>28</v>
      </c>
      <c r="I29" s="103"/>
      <c r="J29" s="103"/>
      <c r="K29" s="103"/>
      <c r="L29" s="103"/>
      <c r="M29" s="103"/>
      <c r="N29" s="103"/>
      <c r="O29" s="103"/>
      <c r="P29" s="103"/>
      <c r="Q29" s="103"/>
      <c r="R29" s="103"/>
      <c r="S29" s="103"/>
      <c r="T29" s="103"/>
      <c r="U29" s="103"/>
      <c r="V29" s="103"/>
      <c r="W29" s="103"/>
      <c r="X29" s="103"/>
      <c r="Y29" s="1525"/>
      <c r="Z29" s="1525"/>
      <c r="AA29" s="1525"/>
      <c r="AB29" s="1525"/>
      <c r="AC29" s="1525"/>
      <c r="AD29" s="2030">
        <v>519632.04263506236</v>
      </c>
      <c r="AE29" s="2030">
        <v>357963.53572234116</v>
      </c>
      <c r="AF29" s="2030">
        <v>352598.42165171262</v>
      </c>
      <c r="AG29" s="2031">
        <v>354497.48282954801</v>
      </c>
      <c r="AH29" s="2032">
        <v>344516.12005504558</v>
      </c>
      <c r="AI29" s="2032">
        <v>313985.11040163651</v>
      </c>
      <c r="AJ29" s="2032">
        <v>418323.56769433914</v>
      </c>
      <c r="AK29" s="2032">
        <v>327424.10954251525</v>
      </c>
      <c r="AL29" s="2032">
        <v>262936.08726337511</v>
      </c>
      <c r="AM29" s="2032">
        <v>322030.09011928533</v>
      </c>
      <c r="AN29" s="2032">
        <v>213683.5519593191</v>
      </c>
      <c r="AO29" s="2032">
        <v>262732.69364300213</v>
      </c>
    </row>
    <row r="30" spans="3:41" x14ac:dyDescent="0.15">
      <c r="C30" s="1080" t="s">
        <v>176</v>
      </c>
      <c r="D30" s="103"/>
      <c r="E30" s="103"/>
      <c r="F30" s="103"/>
      <c r="G30" s="103"/>
      <c r="H30" s="121">
        <v>29</v>
      </c>
      <c r="I30" s="103"/>
      <c r="J30" s="103"/>
      <c r="K30" s="103"/>
      <c r="L30" s="103"/>
      <c r="M30" s="103"/>
      <c r="N30" s="103"/>
      <c r="O30" s="103"/>
      <c r="P30" s="103"/>
      <c r="Q30" s="103"/>
      <c r="R30" s="103"/>
      <c r="S30" s="103"/>
      <c r="T30" s="103"/>
      <c r="U30" s="103"/>
      <c r="V30" s="103"/>
      <c r="W30" s="103"/>
      <c r="X30" s="103"/>
      <c r="Y30" s="1525"/>
      <c r="Z30" s="1525"/>
      <c r="AA30" s="1525"/>
      <c r="AB30" s="1525"/>
      <c r="AC30" s="1525"/>
      <c r="AD30" s="2030">
        <v>4241150.6374012288</v>
      </c>
      <c r="AE30" s="2030">
        <v>4650937.0344952205</v>
      </c>
      <c r="AF30" s="2030">
        <v>4755284.9849306475</v>
      </c>
      <c r="AG30" s="2031">
        <v>4495918.3093487313</v>
      </c>
      <c r="AH30" s="2032">
        <v>4213991.9942819662</v>
      </c>
      <c r="AI30" s="2032">
        <v>4576211.9156961376</v>
      </c>
      <c r="AJ30" s="2032">
        <v>4574376.8630564548</v>
      </c>
      <c r="AK30" s="2032">
        <v>4735832.1885786215</v>
      </c>
      <c r="AL30" s="2032">
        <v>4588364.6803834457</v>
      </c>
      <c r="AM30" s="2032">
        <v>4488318.2234409191</v>
      </c>
      <c r="AN30" s="2032">
        <v>4385077.1335293036</v>
      </c>
      <c r="AO30" s="2032">
        <v>5179232.1879045824</v>
      </c>
    </row>
    <row r="31" spans="3:41" x14ac:dyDescent="0.15">
      <c r="C31" s="1080" t="s">
        <v>177</v>
      </c>
      <c r="D31" s="103"/>
      <c r="E31" s="103"/>
      <c r="F31" s="103"/>
      <c r="G31" s="103"/>
      <c r="H31" s="121">
        <v>30</v>
      </c>
      <c r="I31" s="103"/>
      <c r="J31" s="103"/>
      <c r="K31" s="103"/>
      <c r="L31" s="103"/>
      <c r="M31" s="103"/>
      <c r="N31" s="103"/>
      <c r="O31" s="103"/>
      <c r="P31" s="103"/>
      <c r="Q31" s="103"/>
      <c r="R31" s="103"/>
      <c r="S31" s="103"/>
      <c r="T31" s="103"/>
      <c r="U31" s="103"/>
      <c r="V31" s="103"/>
      <c r="W31" s="103"/>
      <c r="X31" s="103"/>
      <c r="Y31" s="1525"/>
      <c r="Z31" s="1525"/>
      <c r="AA31" s="1525"/>
      <c r="AB31" s="1525"/>
      <c r="AC31" s="1525"/>
      <c r="AD31" s="2030">
        <v>1398970.6368341795</v>
      </c>
      <c r="AE31" s="2030">
        <v>1447201.6208393755</v>
      </c>
      <c r="AF31" s="2030">
        <v>1500985.8431646226</v>
      </c>
      <c r="AG31" s="2031">
        <v>1454353.8836996229</v>
      </c>
      <c r="AH31" s="2032">
        <v>1502434.0114839955</v>
      </c>
      <c r="AI31" s="2032">
        <v>1495031.5319783925</v>
      </c>
      <c r="AJ31" s="2032">
        <v>1497353.4909238862</v>
      </c>
      <c r="AK31" s="2032">
        <v>1596072.8075761232</v>
      </c>
      <c r="AL31" s="2032">
        <v>1578199.896296904</v>
      </c>
      <c r="AM31" s="2032">
        <v>1525817.9158335626</v>
      </c>
      <c r="AN31" s="2032">
        <v>1622698.6976978381</v>
      </c>
      <c r="AO31" s="2032">
        <v>1732729.6313252519</v>
      </c>
    </row>
    <row r="32" spans="3:41" x14ac:dyDescent="0.15">
      <c r="C32" s="1080" t="s">
        <v>178</v>
      </c>
      <c r="D32" s="103"/>
      <c r="E32" s="103"/>
      <c r="F32" s="103"/>
      <c r="G32" s="103"/>
      <c r="H32" s="121">
        <v>31</v>
      </c>
      <c r="I32" s="103"/>
      <c r="J32" s="103"/>
      <c r="K32" s="103"/>
      <c r="L32" s="103"/>
      <c r="M32" s="103"/>
      <c r="N32" s="103"/>
      <c r="O32" s="103"/>
      <c r="P32" s="103"/>
      <c r="Q32" s="103"/>
      <c r="R32" s="103"/>
      <c r="S32" s="103"/>
      <c r="T32" s="103"/>
      <c r="U32" s="103"/>
      <c r="V32" s="103"/>
      <c r="W32" s="103"/>
      <c r="X32" s="103"/>
      <c r="Y32" s="1526"/>
      <c r="Z32" s="1526"/>
      <c r="AA32" s="1526"/>
      <c r="AB32" s="1526"/>
      <c r="AC32" s="1526"/>
      <c r="AD32" s="2031">
        <v>674642.29420237185</v>
      </c>
      <c r="AE32" s="2031">
        <v>652361.53400998516</v>
      </c>
      <c r="AF32" s="2031">
        <v>679001.26995992265</v>
      </c>
      <c r="AG32" s="2031">
        <v>736937.63124782871</v>
      </c>
      <c r="AH32" s="2032">
        <v>723165.05176923086</v>
      </c>
      <c r="AI32" s="2032">
        <v>670452.69518510147</v>
      </c>
      <c r="AJ32" s="2032">
        <v>674119.37948826386</v>
      </c>
      <c r="AK32" s="2032">
        <v>694357.50953455246</v>
      </c>
      <c r="AL32" s="2032">
        <v>737945.09705413249</v>
      </c>
      <c r="AM32" s="2032">
        <v>722746.0338004363</v>
      </c>
      <c r="AN32" s="2032">
        <v>717688.10226459941</v>
      </c>
      <c r="AO32" s="2032">
        <v>823680.29544328887</v>
      </c>
    </row>
    <row r="33" spans="3:41" x14ac:dyDescent="0.15">
      <c r="C33" s="1080" t="s">
        <v>179</v>
      </c>
      <c r="D33" s="103"/>
      <c r="E33" s="103"/>
      <c r="F33" s="103"/>
      <c r="G33" s="103"/>
      <c r="H33" s="121">
        <v>32</v>
      </c>
      <c r="I33" s="103"/>
      <c r="J33" s="103"/>
      <c r="K33" s="103"/>
      <c r="L33" s="103"/>
      <c r="M33" s="103"/>
      <c r="N33" s="103"/>
      <c r="O33" s="103"/>
      <c r="P33" s="103"/>
      <c r="Q33" s="103"/>
      <c r="R33" s="103"/>
      <c r="S33" s="103"/>
      <c r="T33" s="103"/>
      <c r="U33" s="103"/>
      <c r="V33" s="103"/>
      <c r="W33" s="103"/>
      <c r="X33" s="103"/>
      <c r="Y33" s="1526"/>
      <c r="Z33" s="1526"/>
      <c r="AA33" s="1526"/>
      <c r="AB33" s="1526"/>
      <c r="AC33" s="1526"/>
      <c r="AD33" s="2031">
        <v>1750692.847473861</v>
      </c>
      <c r="AE33" s="2031">
        <v>1536658.5879488571</v>
      </c>
      <c r="AF33" s="2031">
        <v>1595886.2776784291</v>
      </c>
      <c r="AG33" s="2031">
        <v>1559648.8913682804</v>
      </c>
      <c r="AH33" s="2032">
        <v>1600318.7342813308</v>
      </c>
      <c r="AI33" s="2032">
        <v>1639837.452363044</v>
      </c>
      <c r="AJ33" s="2032">
        <v>1695337.7411352068</v>
      </c>
      <c r="AK33" s="2032">
        <v>1724806.8924591807</v>
      </c>
      <c r="AL33" s="2032">
        <v>1866111.1173402518</v>
      </c>
      <c r="AM33" s="2032">
        <v>1877006.6615978857</v>
      </c>
      <c r="AN33" s="2032">
        <v>1907056.7964562355</v>
      </c>
      <c r="AO33" s="2032">
        <v>1948634.2964181539</v>
      </c>
    </row>
    <row r="34" spans="3:41" x14ac:dyDescent="0.15">
      <c r="C34" s="1079" t="s">
        <v>180</v>
      </c>
      <c r="D34" s="103"/>
      <c r="E34" s="103"/>
      <c r="F34" s="103"/>
      <c r="G34" s="103"/>
      <c r="H34" s="121">
        <v>33</v>
      </c>
      <c r="I34" s="103"/>
      <c r="J34" s="103"/>
      <c r="K34" s="103"/>
      <c r="L34" s="103"/>
      <c r="M34" s="103"/>
      <c r="N34" s="103"/>
      <c r="O34" s="103"/>
      <c r="P34" s="103"/>
      <c r="Q34" s="103"/>
      <c r="R34" s="103"/>
      <c r="S34" s="103"/>
      <c r="T34" s="103"/>
      <c r="U34" s="103"/>
      <c r="V34" s="103"/>
      <c r="W34" s="103"/>
      <c r="X34" s="458"/>
      <c r="Y34" s="1525"/>
      <c r="Z34" s="1525"/>
      <c r="AA34" s="1525"/>
      <c r="AB34" s="1525"/>
      <c r="AC34" s="1525"/>
      <c r="AD34" s="2030">
        <v>2500227.1099963798</v>
      </c>
      <c r="AE34" s="2030">
        <v>2543566.4258417874</v>
      </c>
      <c r="AF34" s="2030">
        <v>2673643.0390613503</v>
      </c>
      <c r="AG34" s="2031">
        <v>2630260.2773761223</v>
      </c>
      <c r="AH34" s="2032">
        <v>2617767.1725285305</v>
      </c>
      <c r="AI34" s="2032">
        <v>2578835.8415395296</v>
      </c>
      <c r="AJ34" s="2032">
        <v>2652982.627424431</v>
      </c>
      <c r="AK34" s="2032">
        <v>2703831.281183118</v>
      </c>
      <c r="AL34" s="2032">
        <v>2650688.7581161219</v>
      </c>
      <c r="AM34" s="2032">
        <v>2496731.9224397298</v>
      </c>
      <c r="AN34" s="2032">
        <v>2614427.6686452767</v>
      </c>
      <c r="AO34" s="2032">
        <v>2735219.6595144602</v>
      </c>
    </row>
    <row r="35" spans="3:41" x14ac:dyDescent="0.15">
      <c r="C35" s="1079" t="s">
        <v>181</v>
      </c>
      <c r="D35" s="103"/>
      <c r="E35" s="103"/>
      <c r="F35" s="103"/>
      <c r="G35" s="103"/>
      <c r="H35" s="121">
        <v>34</v>
      </c>
      <c r="I35" s="103"/>
      <c r="J35" s="103"/>
      <c r="K35" s="103"/>
      <c r="L35" s="103"/>
      <c r="M35" s="103"/>
      <c r="N35" s="103"/>
      <c r="O35" s="103"/>
      <c r="P35" s="103"/>
      <c r="Q35" s="103"/>
      <c r="R35" s="103"/>
      <c r="S35" s="103"/>
      <c r="T35" s="103"/>
      <c r="U35" s="103"/>
      <c r="V35" s="103"/>
      <c r="W35" s="103"/>
      <c r="X35" s="103"/>
      <c r="Y35" s="1526"/>
      <c r="Z35" s="1526"/>
      <c r="AA35" s="1526"/>
      <c r="AB35" s="1526"/>
      <c r="AC35" s="1526"/>
      <c r="AD35" s="2031">
        <v>1306739.4372120663</v>
      </c>
      <c r="AE35" s="2031">
        <v>1335045.3674689026</v>
      </c>
      <c r="AF35" s="2031">
        <v>1263198.8691513829</v>
      </c>
      <c r="AG35" s="2031">
        <v>1409931.7477236467</v>
      </c>
      <c r="AH35" s="2032">
        <v>1436780.8859856203</v>
      </c>
      <c r="AI35" s="2032">
        <v>1461946.4794151159</v>
      </c>
      <c r="AJ35" s="2032">
        <v>1543913.1272917124</v>
      </c>
      <c r="AK35" s="2032">
        <v>1559464.2059686219</v>
      </c>
      <c r="AL35" s="2032">
        <v>1554577.9894568943</v>
      </c>
      <c r="AM35" s="2032">
        <v>1064329.8113206588</v>
      </c>
      <c r="AN35" s="2032">
        <v>1192058.8075793367</v>
      </c>
      <c r="AO35" s="2032">
        <v>1335696.1218116579</v>
      </c>
    </row>
    <row r="36" spans="3:41" x14ac:dyDescent="0.15">
      <c r="C36" s="1079" t="s">
        <v>182</v>
      </c>
      <c r="D36" s="103"/>
      <c r="E36" s="103"/>
      <c r="F36" s="103"/>
      <c r="G36" s="103"/>
      <c r="H36" s="121">
        <v>35</v>
      </c>
      <c r="I36" s="103"/>
      <c r="J36" s="103"/>
      <c r="K36" s="103"/>
      <c r="L36" s="103"/>
      <c r="M36" s="103"/>
      <c r="N36" s="103"/>
      <c r="O36" s="103"/>
      <c r="P36" s="103"/>
      <c r="Q36" s="103"/>
      <c r="R36" s="103"/>
      <c r="S36" s="103"/>
      <c r="T36" s="103"/>
      <c r="U36" s="103"/>
      <c r="V36" s="103"/>
      <c r="W36" s="103"/>
      <c r="X36" s="458"/>
      <c r="Y36" s="1525"/>
      <c r="Z36" s="1525"/>
      <c r="AA36" s="1525"/>
      <c r="AB36" s="1525"/>
      <c r="AC36" s="1525"/>
      <c r="AD36" s="2030">
        <v>945156.21499275125</v>
      </c>
      <c r="AE36" s="2030">
        <v>934483.40162025834</v>
      </c>
      <c r="AF36" s="2030">
        <v>923003.41427078121</v>
      </c>
      <c r="AG36" s="2031">
        <v>928728.09569888725</v>
      </c>
      <c r="AH36" s="2032">
        <v>946163.70526208286</v>
      </c>
      <c r="AI36" s="2032">
        <v>942873.01190800278</v>
      </c>
      <c r="AJ36" s="2032">
        <v>952044.71121973149</v>
      </c>
      <c r="AK36" s="2032">
        <v>936086.11242781987</v>
      </c>
      <c r="AL36" s="2032">
        <v>909063.14951342065</v>
      </c>
      <c r="AM36" s="2032">
        <v>608978.68843504775</v>
      </c>
      <c r="AN36" s="2032">
        <v>650995.31059688458</v>
      </c>
      <c r="AO36" s="2032">
        <v>867696.60166763363</v>
      </c>
    </row>
    <row r="37" spans="3:41" x14ac:dyDescent="0.15">
      <c r="C37" s="1079" t="s">
        <v>183</v>
      </c>
      <c r="D37" s="103"/>
      <c r="E37" s="103"/>
      <c r="F37" s="103"/>
      <c r="G37" s="103"/>
      <c r="H37" s="121">
        <v>36</v>
      </c>
      <c r="I37" s="103"/>
      <c r="J37" s="103"/>
      <c r="K37" s="103"/>
      <c r="L37" s="103"/>
      <c r="M37" s="103"/>
      <c r="N37" s="103"/>
      <c r="O37" s="103"/>
      <c r="P37" s="103"/>
      <c r="Q37" s="103"/>
      <c r="R37" s="103"/>
      <c r="S37" s="103"/>
      <c r="T37" s="103"/>
      <c r="U37" s="103"/>
      <c r="V37" s="103"/>
      <c r="W37" s="103"/>
      <c r="X37" s="458"/>
      <c r="Y37" s="1525"/>
      <c r="Z37" s="1525"/>
      <c r="AA37" s="1525"/>
      <c r="AB37" s="1525"/>
      <c r="AC37" s="1525"/>
      <c r="AD37" s="2030">
        <v>752149.6582846978</v>
      </c>
      <c r="AE37" s="2030">
        <v>747578.01845077367</v>
      </c>
      <c r="AF37" s="2030">
        <v>748998.52975076821</v>
      </c>
      <c r="AG37" s="2031">
        <v>745361.37911276531</v>
      </c>
      <c r="AH37" s="2032">
        <v>788168.44212164276</v>
      </c>
      <c r="AI37" s="2032">
        <v>803201.47713325208</v>
      </c>
      <c r="AJ37" s="2032">
        <v>800560.54805813776</v>
      </c>
      <c r="AK37" s="2032">
        <v>807803.70903080795</v>
      </c>
      <c r="AL37" s="2032">
        <v>788023.59704571718</v>
      </c>
      <c r="AM37" s="2032">
        <v>783748.56685610663</v>
      </c>
      <c r="AN37" s="2032">
        <v>790538.50547689525</v>
      </c>
      <c r="AO37" s="2032">
        <v>786696.01538652275</v>
      </c>
    </row>
    <row r="38" spans="3:41" x14ac:dyDescent="0.15">
      <c r="C38" s="1079" t="s">
        <v>184</v>
      </c>
      <c r="D38" s="103"/>
      <c r="E38" s="103"/>
      <c r="F38" s="103"/>
      <c r="G38" s="103"/>
      <c r="H38" s="121">
        <v>37</v>
      </c>
      <c r="I38" s="103"/>
      <c r="J38" s="103"/>
      <c r="K38" s="103"/>
      <c r="L38" s="103"/>
      <c r="M38" s="103"/>
      <c r="N38" s="103"/>
      <c r="O38" s="103"/>
      <c r="P38" s="103"/>
      <c r="Q38" s="103"/>
      <c r="R38" s="103"/>
      <c r="S38" s="103"/>
      <c r="T38" s="103"/>
      <c r="U38" s="103"/>
      <c r="V38" s="103"/>
      <c r="W38" s="103"/>
      <c r="X38" s="458"/>
      <c r="Y38" s="1525"/>
      <c r="Z38" s="1525"/>
      <c r="AA38" s="1525"/>
      <c r="AB38" s="1525"/>
      <c r="AC38" s="1525"/>
      <c r="AD38" s="2030">
        <v>923956.94185399287</v>
      </c>
      <c r="AE38" s="2030">
        <v>917702.52600418474</v>
      </c>
      <c r="AF38" s="2030">
        <v>935269.15903619421</v>
      </c>
      <c r="AG38" s="2031">
        <v>911508.18806873844</v>
      </c>
      <c r="AH38" s="2032">
        <v>958891.12331565539</v>
      </c>
      <c r="AI38" s="2032">
        <v>917901.11413799389</v>
      </c>
      <c r="AJ38" s="2032">
        <v>934327.14645266649</v>
      </c>
      <c r="AK38" s="2032">
        <v>920119.20166508597</v>
      </c>
      <c r="AL38" s="2032">
        <v>932967.47368133813</v>
      </c>
      <c r="AM38" s="2032">
        <v>907086.69774070883</v>
      </c>
      <c r="AN38" s="2032">
        <v>924856.44356482523</v>
      </c>
      <c r="AO38" s="2032">
        <v>919308.16352397297</v>
      </c>
    </row>
    <row r="39" spans="3:41" x14ac:dyDescent="0.15">
      <c r="C39" s="1079" t="s">
        <v>185</v>
      </c>
      <c r="D39" s="103"/>
      <c r="E39" s="103"/>
      <c r="F39" s="103"/>
      <c r="G39" s="103"/>
      <c r="H39" s="121">
        <v>38</v>
      </c>
      <c r="I39" s="103"/>
      <c r="J39" s="103"/>
      <c r="K39" s="103"/>
      <c r="L39" s="103"/>
      <c r="M39" s="103"/>
      <c r="N39" s="103"/>
      <c r="O39" s="103"/>
      <c r="P39" s="103"/>
      <c r="Q39" s="103"/>
      <c r="R39" s="103"/>
      <c r="S39" s="103"/>
      <c r="T39" s="103"/>
      <c r="U39" s="103"/>
      <c r="V39" s="103"/>
      <c r="W39" s="103"/>
      <c r="X39" s="458"/>
      <c r="Y39" s="1525"/>
      <c r="Z39" s="1525"/>
      <c r="AA39" s="1525"/>
      <c r="AB39" s="1525"/>
      <c r="AC39" s="1525"/>
      <c r="AD39" s="2030">
        <v>2076879.8220803163</v>
      </c>
      <c r="AE39" s="2030">
        <v>2070718.8279599536</v>
      </c>
      <c r="AF39" s="2030">
        <v>2071573.5980940447</v>
      </c>
      <c r="AG39" s="2031">
        <v>2064946.6930997577</v>
      </c>
      <c r="AH39" s="2032">
        <v>2083892.7855133428</v>
      </c>
      <c r="AI39" s="2032">
        <v>2096926.295606178</v>
      </c>
      <c r="AJ39" s="2032">
        <v>2116154.1568362545</v>
      </c>
      <c r="AK39" s="2032">
        <v>2096342.0323632127</v>
      </c>
      <c r="AL39" s="2032">
        <v>2068378.2407085288</v>
      </c>
      <c r="AM39" s="2032">
        <v>2054564.2524820615</v>
      </c>
      <c r="AN39" s="2032">
        <v>2062921.3170948895</v>
      </c>
      <c r="AO39" s="2032">
        <v>2086045.6655920185</v>
      </c>
    </row>
    <row r="40" spans="3:41" x14ac:dyDescent="0.15">
      <c r="C40" s="1079" t="s">
        <v>186</v>
      </c>
      <c r="D40" s="103"/>
      <c r="E40" s="103"/>
      <c r="F40" s="103"/>
      <c r="G40" s="103"/>
      <c r="H40" s="121">
        <v>39</v>
      </c>
      <c r="I40" s="103"/>
      <c r="J40" s="103"/>
      <c r="K40" s="103"/>
      <c r="L40" s="103"/>
      <c r="M40" s="103"/>
      <c r="N40" s="103"/>
      <c r="O40" s="103"/>
      <c r="P40" s="103"/>
      <c r="Q40" s="103"/>
      <c r="R40" s="103"/>
      <c r="S40" s="103"/>
      <c r="T40" s="103"/>
      <c r="U40" s="103"/>
      <c r="V40" s="103"/>
      <c r="W40" s="103"/>
      <c r="X40" s="458"/>
      <c r="Y40" s="1525"/>
      <c r="Z40" s="1525"/>
      <c r="AA40" s="1525"/>
      <c r="AB40" s="1525"/>
      <c r="AC40" s="1525"/>
      <c r="AD40" s="2030">
        <v>1404069.3354701782</v>
      </c>
      <c r="AE40" s="2030">
        <v>1353844.7478909479</v>
      </c>
      <c r="AF40" s="2030">
        <v>1393943.9295637147</v>
      </c>
      <c r="AG40" s="2031">
        <v>1407005.9331175196</v>
      </c>
      <c r="AH40" s="2032">
        <v>1494874.8399589688</v>
      </c>
      <c r="AI40" s="2032">
        <v>1517107.3465372908</v>
      </c>
      <c r="AJ40" s="2032">
        <v>1538044.6282418107</v>
      </c>
      <c r="AK40" s="2032">
        <v>1539159.2539127173</v>
      </c>
      <c r="AL40" s="2032">
        <v>1551128.2383347312</v>
      </c>
      <c r="AM40" s="2032">
        <v>1497873.0525417137</v>
      </c>
      <c r="AN40" s="2032">
        <v>1583490.5138957109</v>
      </c>
      <c r="AO40" s="2032">
        <v>1714077.8417618726</v>
      </c>
    </row>
    <row r="41" spans="3:41" x14ac:dyDescent="0.15">
      <c r="C41" s="1079" t="s">
        <v>187</v>
      </c>
      <c r="D41" s="103"/>
      <c r="E41" s="103"/>
      <c r="F41" s="103"/>
      <c r="G41" s="103"/>
      <c r="H41" s="121">
        <v>40</v>
      </c>
      <c r="I41" s="103"/>
      <c r="J41" s="103"/>
      <c r="K41" s="103"/>
      <c r="L41" s="103"/>
      <c r="M41" s="103"/>
      <c r="N41" s="103"/>
      <c r="O41" s="103"/>
      <c r="P41" s="103"/>
      <c r="Q41" s="103"/>
      <c r="R41" s="103"/>
      <c r="S41" s="103"/>
      <c r="T41" s="103"/>
      <c r="U41" s="103"/>
      <c r="V41" s="103"/>
      <c r="W41" s="103"/>
      <c r="X41" s="103"/>
      <c r="Y41" s="1526"/>
      <c r="Z41" s="1526"/>
      <c r="AA41" s="1526"/>
      <c r="AB41" s="1526"/>
      <c r="AC41" s="1526"/>
      <c r="AD41" s="2031">
        <v>832512.39592195919</v>
      </c>
      <c r="AE41" s="2031">
        <v>809544.97756204032</v>
      </c>
      <c r="AF41" s="2031">
        <v>737106.80228445819</v>
      </c>
      <c r="AG41" s="2031">
        <v>764186.84608357341</v>
      </c>
      <c r="AH41" s="2032">
        <v>781934.98929033708</v>
      </c>
      <c r="AI41" s="2032">
        <v>792286.28190483165</v>
      </c>
      <c r="AJ41" s="2032">
        <v>788617.48956472683</v>
      </c>
      <c r="AK41" s="2032">
        <v>825157.52118446142</v>
      </c>
      <c r="AL41" s="2032">
        <v>825397.70572061476</v>
      </c>
      <c r="AM41" s="2032">
        <v>1313913.5859708053</v>
      </c>
      <c r="AN41" s="2032">
        <v>902669.64106133743</v>
      </c>
      <c r="AO41" s="2032">
        <v>883468.63056821516</v>
      </c>
    </row>
    <row r="42" spans="3:41" x14ac:dyDescent="0.15">
      <c r="C42" s="1079" t="s">
        <v>188</v>
      </c>
      <c r="D42" s="103"/>
      <c r="E42" s="103"/>
      <c r="F42" s="103"/>
      <c r="G42" s="103"/>
      <c r="H42" s="121">
        <v>41</v>
      </c>
      <c r="I42" s="103"/>
      <c r="J42" s="103"/>
      <c r="K42" s="103"/>
      <c r="L42" s="103"/>
      <c r="M42" s="103"/>
      <c r="N42" s="103"/>
      <c r="O42" s="103"/>
      <c r="P42" s="103"/>
      <c r="Q42" s="103"/>
      <c r="R42" s="103"/>
      <c r="S42" s="103"/>
      <c r="T42" s="103"/>
      <c r="U42" s="103"/>
      <c r="V42" s="103"/>
      <c r="W42" s="103"/>
      <c r="X42" s="103"/>
      <c r="Y42" s="1526"/>
      <c r="Z42" s="1526"/>
      <c r="AA42" s="1526"/>
      <c r="AB42" s="1526"/>
      <c r="AC42" s="1526"/>
      <c r="AD42" s="2031">
        <v>560746.84828141285</v>
      </c>
      <c r="AE42" s="2031">
        <v>546735.72399018449</v>
      </c>
      <c r="AF42" s="2031">
        <v>537587.58643037593</v>
      </c>
      <c r="AG42" s="2031">
        <v>547077.32849688386</v>
      </c>
      <c r="AH42" s="2032">
        <v>551128.30044790811</v>
      </c>
      <c r="AI42" s="2032">
        <v>549063.35929265164</v>
      </c>
      <c r="AJ42" s="2032">
        <v>551195.92109111813</v>
      </c>
      <c r="AK42" s="2032">
        <v>556124.73772585555</v>
      </c>
      <c r="AL42" s="2032">
        <v>561615.26721879514</v>
      </c>
      <c r="AM42" s="2032">
        <v>571639.18803020846</v>
      </c>
      <c r="AN42" s="2032">
        <v>574343.52790553472</v>
      </c>
      <c r="AO42" s="2032">
        <v>590991.94983455166</v>
      </c>
    </row>
    <row r="43" spans="3:41" x14ac:dyDescent="0.15">
      <c r="C43" s="1079" t="s">
        <v>189</v>
      </c>
      <c r="D43" s="103"/>
      <c r="E43" s="103"/>
      <c r="F43" s="103"/>
      <c r="G43" s="103"/>
      <c r="H43" s="121">
        <v>42</v>
      </c>
      <c r="I43" s="103"/>
      <c r="J43" s="103"/>
      <c r="K43" s="103"/>
      <c r="L43" s="103"/>
      <c r="M43" s="103"/>
      <c r="N43" s="103"/>
      <c r="O43" s="103"/>
      <c r="P43" s="103"/>
      <c r="Q43" s="103"/>
      <c r="R43" s="103"/>
      <c r="S43" s="103"/>
      <c r="T43" s="103"/>
      <c r="U43" s="103"/>
      <c r="V43" s="103"/>
      <c r="W43" s="103"/>
      <c r="X43" s="458"/>
      <c r="Y43" s="1526"/>
      <c r="Z43" s="1526"/>
      <c r="AA43" s="1526"/>
      <c r="AB43" s="1526"/>
      <c r="AC43" s="1526"/>
      <c r="AD43" s="2031">
        <v>1646761.1576604727</v>
      </c>
      <c r="AE43" s="2031">
        <v>1689077.7182249113</v>
      </c>
      <c r="AF43" s="2031">
        <v>1717079.0871409739</v>
      </c>
      <c r="AG43" s="2031">
        <v>1745676.1480283679</v>
      </c>
      <c r="AH43" s="2032">
        <v>1817432.718953531</v>
      </c>
      <c r="AI43" s="2032">
        <v>1822312.0694679238</v>
      </c>
      <c r="AJ43" s="2032">
        <v>1860946.2619933758</v>
      </c>
      <c r="AK43" s="2032">
        <v>1880480.9154729666</v>
      </c>
      <c r="AL43" s="2032">
        <v>1943472.4561374118</v>
      </c>
      <c r="AM43" s="2032">
        <v>1952813.7937223313</v>
      </c>
      <c r="AN43" s="2032">
        <v>2064085.5990422107</v>
      </c>
      <c r="AO43" s="2032">
        <v>2136978.7012143596</v>
      </c>
    </row>
    <row r="44" spans="3:41" x14ac:dyDescent="0.15">
      <c r="C44" s="1209" t="s">
        <v>190</v>
      </c>
      <c r="D44" s="118"/>
      <c r="E44" s="118"/>
      <c r="F44" s="118"/>
      <c r="G44" s="118"/>
      <c r="H44" s="121">
        <v>43</v>
      </c>
      <c r="I44" s="118"/>
      <c r="J44" s="118"/>
      <c r="K44" s="118"/>
      <c r="L44" s="118"/>
      <c r="M44" s="118"/>
      <c r="N44" s="118"/>
      <c r="O44" s="118"/>
      <c r="P44" s="118"/>
      <c r="Q44" s="118"/>
      <c r="R44" s="118"/>
      <c r="S44" s="118"/>
      <c r="T44" s="118"/>
      <c r="U44" s="118"/>
      <c r="V44" s="118"/>
      <c r="W44" s="118"/>
      <c r="X44" s="885"/>
      <c r="Y44" s="1528"/>
      <c r="Z44" s="1528"/>
      <c r="AA44" s="1528"/>
      <c r="AB44" s="1528"/>
      <c r="AC44" s="1528"/>
      <c r="AD44" s="2033">
        <v>1153620.2613974987</v>
      </c>
      <c r="AE44" s="2033">
        <v>1128785.7855478602</v>
      </c>
      <c r="AF44" s="2033">
        <v>1116082.7887343506</v>
      </c>
      <c r="AG44" s="2033">
        <v>1091888.6070710577</v>
      </c>
      <c r="AH44" s="2034">
        <v>1070360.0159153366</v>
      </c>
      <c r="AI44" s="2034">
        <v>1033785.9632933271</v>
      </c>
      <c r="AJ44" s="2034">
        <v>1056207.4229727704</v>
      </c>
      <c r="AK44" s="2034">
        <v>1051863.7223338622</v>
      </c>
      <c r="AL44" s="2034">
        <v>1037180.677848045</v>
      </c>
      <c r="AM44" s="2034">
        <v>934008.1852818036</v>
      </c>
      <c r="AN44" s="2034">
        <v>1001881.3382423857</v>
      </c>
      <c r="AO44" s="2034">
        <v>1090637.2467694934</v>
      </c>
    </row>
    <row r="45" spans="3:41" x14ac:dyDescent="0.15">
      <c r="C45" s="113" t="s">
        <v>192</v>
      </c>
      <c r="D45" s="103"/>
      <c r="E45" s="103"/>
      <c r="F45" s="103"/>
      <c r="G45" s="103"/>
      <c r="H45" s="1208">
        <v>44</v>
      </c>
      <c r="I45" s="103"/>
      <c r="J45" s="103"/>
      <c r="K45" s="103"/>
      <c r="L45" s="103"/>
      <c r="M45" s="103"/>
      <c r="N45" s="103"/>
      <c r="O45" s="103"/>
      <c r="P45" s="103"/>
      <c r="Q45" s="103"/>
      <c r="R45" s="103"/>
      <c r="S45" s="103"/>
      <c r="T45" s="103"/>
      <c r="U45" s="103"/>
      <c r="V45" s="103"/>
      <c r="W45" s="103"/>
      <c r="X45" s="458"/>
      <c r="Y45" s="459"/>
      <c r="Z45" s="459"/>
      <c r="AA45" s="459"/>
      <c r="AB45" s="459"/>
      <c r="AC45" s="459"/>
      <c r="AD45" s="2017">
        <f t="shared" ref="AD45:AI45" si="10">AD13+AD14+AD15+AD16+AD17+AD32+AD33+AD34+AD35+AD36+AD37+AD38+AD39+AD40+AD41+AD42+AD43+AD44</f>
        <v>32294147.181699704</v>
      </c>
      <c r="AE45" s="2017">
        <f t="shared" si="10"/>
        <v>32461444.41435536</v>
      </c>
      <c r="AF45" s="2017">
        <f t="shared" si="10"/>
        <v>33111842.791789088</v>
      </c>
      <c r="AG45" s="2018">
        <f t="shared" si="10"/>
        <v>32956594.812074155</v>
      </c>
      <c r="AH45" s="2019">
        <f t="shared" si="10"/>
        <v>33566710.987416461</v>
      </c>
      <c r="AI45" s="2019">
        <f t="shared" si="10"/>
        <v>33816236.356648259</v>
      </c>
      <c r="AJ45" s="2019">
        <f t="shared" ref="AJ45:AO45" si="11">AJ13+AJ14+AJ15+AJ16+AJ17+AJ32+AJ33+AJ34+AJ35+AJ36+AJ37+AJ38+AJ39+AJ40+AJ41+AJ42+AJ43+AJ44</f>
        <v>34695791.587981068</v>
      </c>
      <c r="AK45" s="2019">
        <f t="shared" si="11"/>
        <v>35599596.388248093</v>
      </c>
      <c r="AL45" s="2019">
        <f t="shared" si="11"/>
        <v>35026339.321565904</v>
      </c>
      <c r="AM45" s="2019">
        <f t="shared" si="11"/>
        <v>34127430.471325323</v>
      </c>
      <c r="AN45" s="2019">
        <f t="shared" si="11"/>
        <v>35035186.340230823</v>
      </c>
      <c r="AO45" s="2019">
        <f t="shared" si="11"/>
        <v>37747285.824157931</v>
      </c>
    </row>
    <row r="46" spans="3:41" x14ac:dyDescent="0.15">
      <c r="C46" s="112" t="s">
        <v>194</v>
      </c>
      <c r="D46" s="103"/>
      <c r="E46" s="103"/>
      <c r="F46" s="103"/>
      <c r="G46" s="103"/>
      <c r="H46" s="121">
        <v>45</v>
      </c>
      <c r="I46" s="103"/>
      <c r="J46" s="103"/>
      <c r="K46" s="103"/>
      <c r="L46" s="103"/>
      <c r="M46" s="103"/>
      <c r="N46" s="103"/>
      <c r="O46" s="103"/>
      <c r="P46" s="103"/>
      <c r="Q46" s="103"/>
      <c r="R46" s="103"/>
      <c r="S46" s="103"/>
      <c r="T46" s="103"/>
      <c r="U46" s="103"/>
      <c r="V46" s="103"/>
      <c r="W46" s="103"/>
      <c r="X46" s="458"/>
      <c r="Y46" s="1525"/>
      <c r="Z46" s="1525"/>
      <c r="AA46" s="1525"/>
      <c r="AB46" s="1525"/>
      <c r="AC46" s="1525"/>
      <c r="AD46" s="2030">
        <v>204102.77002305703</v>
      </c>
      <c r="AE46" s="2030">
        <v>205518.17235896448</v>
      </c>
      <c r="AF46" s="2030">
        <v>228042.6120510831</v>
      </c>
      <c r="AG46" s="2031">
        <v>296726.84142183722</v>
      </c>
      <c r="AH46" s="2032">
        <v>299895.79348463949</v>
      </c>
      <c r="AI46" s="2032">
        <v>263887.63172024314</v>
      </c>
      <c r="AJ46" s="2032">
        <v>293429.53040651028</v>
      </c>
      <c r="AK46" s="2032">
        <v>317611.26070007076</v>
      </c>
      <c r="AL46" s="2032">
        <v>311579.84311408264</v>
      </c>
      <c r="AM46" s="2032">
        <v>303380.2709710449</v>
      </c>
      <c r="AN46" s="2032">
        <v>358837.37843274703</v>
      </c>
      <c r="AO46" s="2032">
        <v>640683.39411659644</v>
      </c>
    </row>
    <row r="47" spans="3:41" x14ac:dyDescent="0.15">
      <c r="C47" s="112" t="s">
        <v>196</v>
      </c>
      <c r="D47" s="103"/>
      <c r="E47" s="103"/>
      <c r="F47" s="103"/>
      <c r="G47" s="103"/>
      <c r="H47" s="1092">
        <v>46</v>
      </c>
      <c r="I47" s="103"/>
      <c r="J47" s="103"/>
      <c r="K47" s="103"/>
      <c r="L47" s="103"/>
      <c r="M47" s="103"/>
      <c r="N47" s="103"/>
      <c r="O47" s="103"/>
      <c r="P47" s="103"/>
      <c r="Q47" s="103"/>
      <c r="R47" s="103"/>
      <c r="S47" s="103"/>
      <c r="T47" s="103"/>
      <c r="U47" s="103"/>
      <c r="V47" s="103"/>
      <c r="W47" s="103"/>
      <c r="X47" s="458"/>
      <c r="Y47" s="1525"/>
      <c r="Z47" s="1525"/>
      <c r="AA47" s="1525"/>
      <c r="AB47" s="1525"/>
      <c r="AC47" s="1525"/>
      <c r="AD47" s="2030">
        <v>116589.41144286582</v>
      </c>
      <c r="AE47" s="2030">
        <v>113853.60275121729</v>
      </c>
      <c r="AF47" s="2030">
        <v>121650.59951307674</v>
      </c>
      <c r="AG47" s="2031">
        <v>178216.27963745187</v>
      </c>
      <c r="AH47" s="2032">
        <v>213008.77596200746</v>
      </c>
      <c r="AI47" s="2032">
        <v>204030.45824268978</v>
      </c>
      <c r="AJ47" s="2032">
        <v>232863.65769327423</v>
      </c>
      <c r="AK47" s="2032">
        <v>233021.14842489923</v>
      </c>
      <c r="AL47" s="2032">
        <v>246114.16303485009</v>
      </c>
      <c r="AM47" s="2032">
        <v>249528.9406487174</v>
      </c>
      <c r="AN47" s="2032">
        <v>253335.17090027593</v>
      </c>
      <c r="AO47" s="2032">
        <v>324673.90160979395</v>
      </c>
    </row>
    <row r="48" spans="3:41" x14ac:dyDescent="0.15">
      <c r="C48" s="1210" t="s">
        <v>592</v>
      </c>
      <c r="D48" s="1090"/>
      <c r="E48" s="1090"/>
      <c r="F48" s="1090"/>
      <c r="G48" s="1090"/>
      <c r="H48" s="121">
        <v>47</v>
      </c>
      <c r="I48" s="1090"/>
      <c r="J48" s="1090"/>
      <c r="K48" s="1090"/>
      <c r="L48" s="1090"/>
      <c r="M48" s="1090"/>
      <c r="N48" s="1090"/>
      <c r="O48" s="1090"/>
      <c r="P48" s="1090"/>
      <c r="Q48" s="1090"/>
      <c r="R48" s="1090"/>
      <c r="S48" s="1090"/>
      <c r="T48" s="1090"/>
      <c r="U48" s="1090"/>
      <c r="V48" s="1090"/>
      <c r="W48" s="1090"/>
      <c r="X48" s="1091"/>
      <c r="Y48" s="1090"/>
      <c r="Z48" s="1090"/>
      <c r="AA48" s="1090"/>
      <c r="AB48" s="1090"/>
      <c r="AC48" s="1090"/>
      <c r="AD48" s="2020">
        <f t="shared" ref="AD48:AI48" si="12">AD45+AD46-AD47</f>
        <v>32381660.540279895</v>
      </c>
      <c r="AE48" s="2020">
        <f t="shared" si="12"/>
        <v>32553108.983963106</v>
      </c>
      <c r="AF48" s="2020">
        <f t="shared" si="12"/>
        <v>33218234.804327097</v>
      </c>
      <c r="AG48" s="2020">
        <f t="shared" si="12"/>
        <v>33075105.373858541</v>
      </c>
      <c r="AH48" s="2021">
        <f t="shared" si="12"/>
        <v>33653598.004939094</v>
      </c>
      <c r="AI48" s="2021">
        <f t="shared" si="12"/>
        <v>33876093.530125812</v>
      </c>
      <c r="AJ48" s="2021">
        <f t="shared" ref="AJ48:AO48" si="13">AJ45+AJ46-AJ47</f>
        <v>34756357.460694306</v>
      </c>
      <c r="AK48" s="2021">
        <f t="shared" si="13"/>
        <v>35684186.500523262</v>
      </c>
      <c r="AL48" s="2021">
        <f t="shared" si="13"/>
        <v>35091805.00164514</v>
      </c>
      <c r="AM48" s="2021">
        <f t="shared" si="13"/>
        <v>34181281.801647648</v>
      </c>
      <c r="AN48" s="2021">
        <f t="shared" si="13"/>
        <v>35140688.547763295</v>
      </c>
      <c r="AO48" s="2021">
        <f t="shared" si="13"/>
        <v>38063295.316664733</v>
      </c>
    </row>
    <row r="49" spans="2:41" x14ac:dyDescent="0.15">
      <c r="C49" s="1225" t="s">
        <v>64</v>
      </c>
      <c r="D49" s="116"/>
      <c r="E49" s="116"/>
      <c r="F49" s="116"/>
      <c r="G49" s="116"/>
      <c r="H49" s="1092">
        <v>48</v>
      </c>
      <c r="I49" s="116"/>
      <c r="J49" s="116"/>
      <c r="K49" s="116"/>
      <c r="L49" s="116"/>
      <c r="M49" s="116"/>
      <c r="N49" s="116"/>
      <c r="O49" s="116"/>
      <c r="P49" s="116"/>
      <c r="Q49" s="116"/>
      <c r="R49" s="116"/>
      <c r="S49" s="116"/>
      <c r="T49" s="116"/>
      <c r="U49" s="116"/>
      <c r="V49" s="116"/>
      <c r="W49" s="116"/>
      <c r="X49" s="457"/>
      <c r="Y49" s="457"/>
      <c r="Z49" s="457"/>
      <c r="AA49" s="457"/>
      <c r="AB49" s="457"/>
      <c r="AC49" s="457"/>
      <c r="AD49" s="457"/>
      <c r="AE49" s="457"/>
      <c r="AF49" s="457"/>
      <c r="AG49" s="116"/>
      <c r="AH49" s="750"/>
      <c r="AI49" s="750"/>
      <c r="AJ49" s="750"/>
      <c r="AK49" s="750"/>
      <c r="AL49" s="750"/>
      <c r="AM49" s="750"/>
      <c r="AN49" s="750"/>
      <c r="AO49" s="750"/>
    </row>
    <row r="50" spans="2:41" x14ac:dyDescent="0.15">
      <c r="C50" s="1227" t="s">
        <v>65</v>
      </c>
      <c r="D50" s="103"/>
      <c r="E50" s="103"/>
      <c r="F50" s="103"/>
      <c r="G50" s="103"/>
      <c r="H50" s="1211">
        <v>49</v>
      </c>
      <c r="I50" s="103"/>
      <c r="J50" s="103"/>
      <c r="K50" s="103"/>
      <c r="L50" s="103"/>
      <c r="M50" s="103"/>
      <c r="N50" s="103"/>
      <c r="O50" s="103"/>
      <c r="P50" s="103"/>
      <c r="Q50" s="103"/>
      <c r="R50" s="103"/>
      <c r="S50" s="103"/>
      <c r="T50" s="103"/>
      <c r="U50" s="103"/>
      <c r="V50" s="103"/>
      <c r="W50" s="103"/>
      <c r="X50" s="458"/>
      <c r="Y50" s="1527"/>
      <c r="Z50" s="1527"/>
      <c r="AA50" s="1527"/>
      <c r="AB50" s="1527"/>
      <c r="AC50" s="1527"/>
      <c r="AD50" s="2032">
        <v>30416572.779871505</v>
      </c>
      <c r="AE50" s="2032">
        <v>30612616.436728787</v>
      </c>
      <c r="AF50" s="2032">
        <v>31335149.28804785</v>
      </c>
      <c r="AG50" s="2032">
        <v>31147089.006643116</v>
      </c>
      <c r="AH50" s="2032">
        <v>31726320.737526715</v>
      </c>
      <c r="AI50" s="2032">
        <v>31973523.107515574</v>
      </c>
      <c r="AJ50" s="2032">
        <v>32860853.677611247</v>
      </c>
      <c r="AK50" s="2032">
        <v>33731653.63516885</v>
      </c>
      <c r="AL50" s="2032">
        <v>33136376.621927429</v>
      </c>
      <c r="AM50" s="2032">
        <v>31729864.385774329</v>
      </c>
      <c r="AN50" s="2032">
        <v>33013473.769645158</v>
      </c>
      <c r="AO50" s="2032">
        <v>35724356.649218589</v>
      </c>
    </row>
    <row r="51" spans="2:41" x14ac:dyDescent="0.15">
      <c r="C51" s="1213" t="s">
        <v>66</v>
      </c>
      <c r="D51" s="103"/>
      <c r="E51" s="103"/>
      <c r="F51" s="103"/>
      <c r="G51" s="103"/>
      <c r="H51" s="1211">
        <v>50</v>
      </c>
      <c r="I51" s="103"/>
      <c r="J51" s="103"/>
      <c r="K51" s="103"/>
      <c r="L51" s="103"/>
      <c r="M51" s="103"/>
      <c r="N51" s="103"/>
      <c r="O51" s="103"/>
      <c r="P51" s="103"/>
      <c r="Q51" s="103"/>
      <c r="R51" s="103"/>
      <c r="S51" s="103"/>
      <c r="T51" s="103"/>
      <c r="U51" s="103"/>
      <c r="V51" s="103"/>
      <c r="W51" s="103"/>
      <c r="X51" s="458"/>
      <c r="Y51" s="1527"/>
      <c r="Z51" s="1527"/>
      <c r="AA51" s="1527"/>
      <c r="AB51" s="1527"/>
      <c r="AC51" s="1527"/>
      <c r="AD51" s="2032">
        <v>1525225.6293519379</v>
      </c>
      <c r="AE51" s="2032">
        <v>1486927.1494706711</v>
      </c>
      <c r="AF51" s="2032">
        <v>1406923.2289524307</v>
      </c>
      <c r="AG51" s="2032">
        <v>1455603.5633941304</v>
      </c>
      <c r="AH51" s="2032">
        <v>1470809.2687792191</v>
      </c>
      <c r="AI51" s="2032">
        <v>1478512.0697107152</v>
      </c>
      <c r="AJ51" s="2032">
        <v>1454067.7279703827</v>
      </c>
      <c r="AK51" s="2032">
        <v>1489735.1174646011</v>
      </c>
      <c r="AL51" s="2032">
        <v>1487307.5599784506</v>
      </c>
      <c r="AM51" s="2032">
        <v>1987184.5176523884</v>
      </c>
      <c r="AN51" s="2032">
        <v>1606293.1581508426</v>
      </c>
      <c r="AO51" s="2032">
        <v>1603142.394246097</v>
      </c>
    </row>
    <row r="52" spans="2:41" x14ac:dyDescent="0.15">
      <c r="C52" s="1212" t="s">
        <v>67</v>
      </c>
      <c r="D52" s="118"/>
      <c r="E52" s="118"/>
      <c r="F52" s="118"/>
      <c r="G52" s="118"/>
      <c r="H52" s="1208">
        <v>51</v>
      </c>
      <c r="I52" s="118"/>
      <c r="J52" s="118"/>
      <c r="K52" s="118"/>
      <c r="L52" s="118"/>
      <c r="M52" s="118"/>
      <c r="N52" s="118"/>
      <c r="O52" s="118"/>
      <c r="P52" s="118"/>
      <c r="Q52" s="118"/>
      <c r="R52" s="118"/>
      <c r="S52" s="118"/>
      <c r="T52" s="118"/>
      <c r="U52" s="118"/>
      <c r="V52" s="118"/>
      <c r="W52" s="118"/>
      <c r="X52" s="885"/>
      <c r="Y52" s="1529"/>
      <c r="Z52" s="1529"/>
      <c r="AA52" s="1529"/>
      <c r="AB52" s="1529"/>
      <c r="AC52" s="1529"/>
      <c r="AD52" s="2034">
        <v>352348.77247626346</v>
      </c>
      <c r="AE52" s="2034">
        <v>361900.82815590146</v>
      </c>
      <c r="AF52" s="2034">
        <v>369770.27478880866</v>
      </c>
      <c r="AG52" s="2034">
        <v>353902.24203690817</v>
      </c>
      <c r="AH52" s="2034">
        <v>369580.981110528</v>
      </c>
      <c r="AI52" s="2034">
        <v>364201.17942196853</v>
      </c>
      <c r="AJ52" s="2034">
        <v>380870.1823994352</v>
      </c>
      <c r="AK52" s="2034">
        <v>378207.63561464392</v>
      </c>
      <c r="AL52" s="2034">
        <v>402655.13966001739</v>
      </c>
      <c r="AM52" s="2034">
        <v>410381.56789860339</v>
      </c>
      <c r="AN52" s="2034">
        <v>415419.41243481834</v>
      </c>
      <c r="AO52" s="2034">
        <v>419786.78069324919</v>
      </c>
    </row>
    <row r="53" spans="2:41" x14ac:dyDescent="0.15">
      <c r="C53" s="1229" t="s">
        <v>68</v>
      </c>
      <c r="D53" s="118"/>
      <c r="E53" s="118"/>
      <c r="F53" s="118"/>
      <c r="G53" s="118"/>
      <c r="H53" s="1208">
        <v>52</v>
      </c>
      <c r="I53" s="118"/>
      <c r="J53" s="118"/>
      <c r="K53" s="118"/>
      <c r="L53" s="118"/>
      <c r="M53" s="118"/>
      <c r="N53" s="118"/>
      <c r="O53" s="118"/>
      <c r="P53" s="118"/>
      <c r="Q53" s="118"/>
      <c r="R53" s="118"/>
      <c r="S53" s="118"/>
      <c r="T53" s="118"/>
      <c r="U53" s="118"/>
      <c r="V53" s="118"/>
      <c r="W53" s="118"/>
      <c r="X53" s="885"/>
      <c r="Y53" s="1216"/>
      <c r="Z53" s="1216"/>
      <c r="AA53" s="1216"/>
      <c r="AB53" s="1216"/>
      <c r="AC53" s="1216"/>
      <c r="AD53" s="2022">
        <f t="shared" ref="AD53:AI53" si="14">AD50+AD51+AD52</f>
        <v>32294147.181699704</v>
      </c>
      <c r="AE53" s="2022">
        <f t="shared" si="14"/>
        <v>32461444.41435536</v>
      </c>
      <c r="AF53" s="2022">
        <f t="shared" si="14"/>
        <v>33111842.791789088</v>
      </c>
      <c r="AG53" s="2022">
        <f t="shared" si="14"/>
        <v>32956594.812074155</v>
      </c>
      <c r="AH53" s="2022">
        <f t="shared" si="14"/>
        <v>33566710.987416461</v>
      </c>
      <c r="AI53" s="2022">
        <f t="shared" si="14"/>
        <v>33816236.356648259</v>
      </c>
      <c r="AJ53" s="2022">
        <f t="shared" ref="AJ53:AO53" si="15">AJ50+AJ51+AJ52</f>
        <v>34695791.587981068</v>
      </c>
      <c r="AK53" s="2022">
        <f t="shared" si="15"/>
        <v>35599596.388248093</v>
      </c>
      <c r="AL53" s="2022">
        <f t="shared" si="15"/>
        <v>35026339.321565896</v>
      </c>
      <c r="AM53" s="2022">
        <f t="shared" si="15"/>
        <v>34127430.471325316</v>
      </c>
      <c r="AN53" s="2022">
        <f t="shared" si="15"/>
        <v>35035186.340230815</v>
      </c>
      <c r="AO53" s="2022">
        <f t="shared" si="15"/>
        <v>37747285.824157931</v>
      </c>
    </row>
    <row r="54" spans="2:41" x14ac:dyDescent="0.15">
      <c r="C54" s="1214"/>
      <c r="D54" s="1215"/>
      <c r="E54" s="1215"/>
      <c r="F54" s="1215"/>
      <c r="G54" s="1215"/>
      <c r="H54" s="121">
        <v>53</v>
      </c>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087"/>
      <c r="AI54" s="1087"/>
      <c r="AJ54" s="1087"/>
      <c r="AK54" s="1087"/>
      <c r="AL54" s="1087"/>
      <c r="AM54" s="1087"/>
      <c r="AN54" s="1087"/>
      <c r="AO54" s="1087"/>
    </row>
    <row r="55" spans="2:41" x14ac:dyDescent="0.15">
      <c r="D55" s="105"/>
      <c r="E55" s="105"/>
      <c r="F55" s="105"/>
      <c r="G55" s="105"/>
      <c r="H55" s="121">
        <v>54</v>
      </c>
      <c r="I55" s="105"/>
      <c r="J55" s="105"/>
      <c r="K55" s="105"/>
      <c r="L55" s="105"/>
      <c r="M55" s="105"/>
      <c r="N55" s="105"/>
      <c r="O55" s="105"/>
      <c r="P55" s="105"/>
      <c r="Q55" s="105"/>
      <c r="R55" s="105"/>
      <c r="S55" s="105"/>
      <c r="T55" s="105"/>
      <c r="U55" s="105"/>
      <c r="V55" s="105"/>
      <c r="W55" s="105"/>
      <c r="X55" s="105"/>
      <c r="Y55" s="107"/>
      <c r="Z55" s="107"/>
      <c r="AA55" s="107"/>
      <c r="AB55" s="107"/>
      <c r="AC55" s="107"/>
      <c r="AD55" s="107"/>
      <c r="AE55" s="107"/>
      <c r="AF55" s="107"/>
      <c r="AG55" s="107"/>
      <c r="AH55" s="107"/>
      <c r="AI55" s="107"/>
      <c r="AJ55" s="107"/>
      <c r="AK55" s="107"/>
      <c r="AL55" s="107"/>
      <c r="AM55" s="107"/>
      <c r="AN55" s="107"/>
      <c r="AO55" s="107"/>
    </row>
    <row r="56" spans="2:41" x14ac:dyDescent="0.15">
      <c r="B56" s="462" t="s">
        <v>1386</v>
      </c>
      <c r="C56" s="111" t="s">
        <v>1402</v>
      </c>
      <c r="D56" s="102"/>
      <c r="E56" s="102"/>
      <c r="F56" s="102"/>
      <c r="G56" s="102"/>
      <c r="H56" s="121">
        <v>55</v>
      </c>
      <c r="I56" s="102"/>
      <c r="J56" s="102"/>
      <c r="K56" s="102"/>
      <c r="L56" s="102"/>
      <c r="M56" s="102"/>
      <c r="N56" s="102"/>
      <c r="Y56" s="1081"/>
      <c r="Z56" s="1081"/>
      <c r="AA56" s="1081"/>
      <c r="AB56" s="1081"/>
      <c r="AC56" s="1081"/>
      <c r="AD56" s="1081"/>
      <c r="AE56" s="1081"/>
      <c r="AF56" s="1081"/>
      <c r="AG56" s="1081"/>
      <c r="AH56" s="1081"/>
      <c r="AI56" s="1081"/>
      <c r="AJ56" s="1081"/>
      <c r="AK56" s="1081"/>
      <c r="AL56" s="1081"/>
      <c r="AM56" s="1081"/>
      <c r="AN56" s="1081"/>
      <c r="AO56" s="1081"/>
    </row>
    <row r="57" spans="2:41" x14ac:dyDescent="0.15">
      <c r="C57" s="1083" t="s">
        <v>1100</v>
      </c>
      <c r="D57" s="116"/>
      <c r="E57" s="116"/>
      <c r="F57" s="116"/>
      <c r="G57" s="116"/>
      <c r="H57" s="121">
        <v>56</v>
      </c>
      <c r="I57" s="116"/>
      <c r="J57" s="116"/>
      <c r="K57" s="116"/>
      <c r="L57" s="116"/>
      <c r="M57" s="116"/>
      <c r="N57" s="116"/>
      <c r="O57" s="116"/>
      <c r="P57" s="116"/>
      <c r="Q57" s="116"/>
      <c r="R57" s="116"/>
      <c r="S57" s="116"/>
      <c r="T57" s="116"/>
      <c r="U57" s="116"/>
      <c r="V57" s="116"/>
      <c r="W57" s="116"/>
      <c r="X57" s="1085"/>
      <c r="Y57" s="1524"/>
      <c r="Z57" s="1524"/>
      <c r="AA57" s="1524"/>
      <c r="AB57" s="1524"/>
      <c r="AC57" s="1524"/>
      <c r="AD57" s="2029">
        <v>119005.91844307241</v>
      </c>
      <c r="AE57" s="2029">
        <v>117154.36274125546</v>
      </c>
      <c r="AF57" s="2029">
        <v>124156.26293151501</v>
      </c>
      <c r="AG57" s="2029">
        <v>131781.17414643074</v>
      </c>
      <c r="AH57" s="2029">
        <v>129181.88548622398</v>
      </c>
      <c r="AI57" s="2029">
        <v>125233.75451563911</v>
      </c>
      <c r="AJ57" s="2029">
        <v>122255.03136131862</v>
      </c>
      <c r="AK57" s="2029">
        <v>121183.52171057627</v>
      </c>
      <c r="AL57" s="2029">
        <v>112250.40374837829</v>
      </c>
      <c r="AM57" s="2029">
        <v>114394.14460480087</v>
      </c>
      <c r="AN57" s="2029">
        <v>130937.80792111398</v>
      </c>
      <c r="AO57" s="2029">
        <v>125373.36504937937</v>
      </c>
    </row>
    <row r="58" spans="2:41" x14ac:dyDescent="0.15">
      <c r="C58" s="1084" t="s">
        <v>1101</v>
      </c>
      <c r="D58" s="103"/>
      <c r="E58" s="103"/>
      <c r="F58" s="103"/>
      <c r="G58" s="103"/>
      <c r="H58" s="121">
        <v>57</v>
      </c>
      <c r="I58" s="103"/>
      <c r="J58" s="103"/>
      <c r="K58" s="103"/>
      <c r="L58" s="103"/>
      <c r="M58" s="103"/>
      <c r="N58" s="103"/>
      <c r="O58" s="103"/>
      <c r="P58" s="103"/>
      <c r="Q58" s="103"/>
      <c r="R58" s="103"/>
      <c r="S58" s="103"/>
      <c r="T58" s="103"/>
      <c r="U58" s="103"/>
      <c r="V58" s="103"/>
      <c r="W58" s="103"/>
      <c r="X58" s="103"/>
      <c r="Y58" s="1527"/>
      <c r="Z58" s="1527"/>
      <c r="AA58" s="1527"/>
      <c r="AB58" s="1527"/>
      <c r="AC58" s="1527"/>
      <c r="AD58" s="2032">
        <v>9082.7522564494866</v>
      </c>
      <c r="AE58" s="2032">
        <v>8058.5468650106068</v>
      </c>
      <c r="AF58" s="2032">
        <v>7757.9450962725641</v>
      </c>
      <c r="AG58" s="2032">
        <v>7639.7437619851889</v>
      </c>
      <c r="AH58" s="2032">
        <v>8052.7217906583519</v>
      </c>
      <c r="AI58" s="2032">
        <v>8534.7301373257051</v>
      </c>
      <c r="AJ58" s="2032">
        <v>8724.1534163391389</v>
      </c>
      <c r="AK58" s="2032">
        <v>8911.4850254423509</v>
      </c>
      <c r="AL58" s="2032">
        <v>8734.9599676941034</v>
      </c>
      <c r="AM58" s="2032">
        <v>8671.4192330306651</v>
      </c>
      <c r="AN58" s="2032">
        <v>9754.9801163451721</v>
      </c>
      <c r="AO58" s="2032">
        <v>10037.819672921731</v>
      </c>
    </row>
    <row r="59" spans="2:41" x14ac:dyDescent="0.15">
      <c r="C59" s="1084" t="s">
        <v>1102</v>
      </c>
      <c r="D59" s="103"/>
      <c r="E59" s="103"/>
      <c r="F59" s="103"/>
      <c r="G59" s="103"/>
      <c r="H59" s="121">
        <v>58</v>
      </c>
      <c r="I59" s="103"/>
      <c r="J59" s="103"/>
      <c r="K59" s="103"/>
      <c r="L59" s="103"/>
      <c r="M59" s="103"/>
      <c r="N59" s="103"/>
      <c r="O59" s="103"/>
      <c r="P59" s="103"/>
      <c r="Q59" s="103"/>
      <c r="R59" s="103"/>
      <c r="S59" s="103"/>
      <c r="T59" s="103"/>
      <c r="U59" s="103"/>
      <c r="V59" s="103"/>
      <c r="W59" s="103"/>
      <c r="X59" s="103"/>
      <c r="Y59" s="1527"/>
      <c r="Z59" s="1527"/>
      <c r="AA59" s="1527"/>
      <c r="AB59" s="1527"/>
      <c r="AC59" s="1527"/>
      <c r="AD59" s="2032">
        <v>31956.231095442276</v>
      </c>
      <c r="AE59" s="2032">
        <v>33938.978328043078</v>
      </c>
      <c r="AF59" s="2032">
        <v>32939.471249312941</v>
      </c>
      <c r="AG59" s="2032">
        <v>33015.639906331722</v>
      </c>
      <c r="AH59" s="2032">
        <v>32146.203405467382</v>
      </c>
      <c r="AI59" s="2032">
        <v>31320.630947923091</v>
      </c>
      <c r="AJ59" s="2032">
        <v>31673.60784593417</v>
      </c>
      <c r="AK59" s="2032">
        <v>31073.199036568141</v>
      </c>
      <c r="AL59" s="2032">
        <v>29675.146830041227</v>
      </c>
      <c r="AM59" s="2032">
        <v>28855.368566120575</v>
      </c>
      <c r="AN59" s="2032">
        <v>28578.106919588841</v>
      </c>
      <c r="AO59" s="2032">
        <v>33096.440117131438</v>
      </c>
    </row>
    <row r="60" spans="2:41" x14ac:dyDescent="0.15">
      <c r="C60" s="1084" t="s">
        <v>1103</v>
      </c>
      <c r="D60" s="103"/>
      <c r="E60" s="103"/>
      <c r="F60" s="103"/>
      <c r="G60" s="103"/>
      <c r="H60" s="121">
        <v>59</v>
      </c>
      <c r="I60" s="103"/>
      <c r="J60" s="103"/>
      <c r="K60" s="103"/>
      <c r="L60" s="103"/>
      <c r="M60" s="103"/>
      <c r="N60" s="103"/>
      <c r="O60" s="103"/>
      <c r="P60" s="103"/>
      <c r="Q60" s="103"/>
      <c r="R60" s="103"/>
      <c r="S60" s="103"/>
      <c r="T60" s="103"/>
      <c r="U60" s="103"/>
      <c r="V60" s="103"/>
      <c r="W60" s="103"/>
      <c r="X60" s="103"/>
      <c r="Y60" s="1527"/>
      <c r="Z60" s="1527"/>
      <c r="AA60" s="1527"/>
      <c r="AB60" s="1527"/>
      <c r="AC60" s="1527"/>
      <c r="AD60" s="2032">
        <v>11712.71600565367</v>
      </c>
      <c r="AE60" s="2032">
        <v>11424.709750698599</v>
      </c>
      <c r="AF60" s="2032">
        <v>10397.024533385949</v>
      </c>
      <c r="AG60" s="2032">
        <v>9689.4274396831115</v>
      </c>
      <c r="AH60" s="2032">
        <v>10141.964822825161</v>
      </c>
      <c r="AI60" s="2032">
        <v>11256.959301646619</v>
      </c>
      <c r="AJ60" s="2032">
        <v>11265.051041034005</v>
      </c>
      <c r="AK60" s="2032">
        <v>11441.131411032862</v>
      </c>
      <c r="AL60" s="2032">
        <v>10686.628706172207</v>
      </c>
      <c r="AM60" s="2032">
        <v>10453.828139079478</v>
      </c>
      <c r="AN60" s="2032">
        <v>10123.007307476109</v>
      </c>
      <c r="AO60" s="2032">
        <v>10787.680246459138</v>
      </c>
    </row>
    <row r="61" spans="2:41" x14ac:dyDescent="0.15">
      <c r="C61" s="1084" t="s">
        <v>1104</v>
      </c>
      <c r="D61" s="103"/>
      <c r="E61" s="103"/>
      <c r="F61" s="103"/>
      <c r="G61" s="103"/>
      <c r="H61" s="121">
        <v>60</v>
      </c>
      <c r="I61" s="103"/>
      <c r="J61" s="103"/>
      <c r="K61" s="103"/>
      <c r="L61" s="103"/>
      <c r="M61" s="103"/>
      <c r="N61" s="103"/>
      <c r="O61" s="103"/>
      <c r="P61" s="103"/>
      <c r="Q61" s="103"/>
      <c r="R61" s="103"/>
      <c r="S61" s="103"/>
      <c r="T61" s="103"/>
      <c r="U61" s="103"/>
      <c r="V61" s="103"/>
      <c r="W61" s="103"/>
      <c r="X61" s="103"/>
      <c r="Y61" s="751"/>
      <c r="Z61" s="458"/>
      <c r="AA61" s="458"/>
      <c r="AB61" s="458"/>
      <c r="AC61" s="458"/>
      <c r="AD61" s="2014">
        <f t="shared" ref="AD61:AL61" si="16">SUM(AD62:AD75)</f>
        <v>9422866.0386457108</v>
      </c>
      <c r="AE61" s="2014">
        <f t="shared" si="16"/>
        <v>9726532.6180163734</v>
      </c>
      <c r="AF61" s="2014">
        <f t="shared" si="16"/>
        <v>9953850.4867601562</v>
      </c>
      <c r="AG61" s="2014">
        <f t="shared" si="16"/>
        <v>9744031.6729381271</v>
      </c>
      <c r="AH61" s="2014">
        <f t="shared" si="16"/>
        <v>9736467.8816745654</v>
      </c>
      <c r="AI61" s="2014">
        <f t="shared" si="16"/>
        <v>9980188.7481121719</v>
      </c>
      <c r="AJ61" s="2014">
        <f t="shared" si="16"/>
        <v>10477859.918624744</v>
      </c>
      <c r="AK61" s="2014">
        <f t="shared" si="16"/>
        <v>11068353.492142195</v>
      </c>
      <c r="AL61" s="2014">
        <f t="shared" si="16"/>
        <v>10652768.258220198</v>
      </c>
      <c r="AM61" s="2014">
        <f>SUM(AM62:AM75)</f>
        <v>10453681.049615631</v>
      </c>
      <c r="AN61" s="2014">
        <f>SUM(AN62:AN75)</f>
        <v>11124705.157931522</v>
      </c>
      <c r="AO61" s="2014">
        <f>SUM(AO62:AO75)</f>
        <v>12592687.471146779</v>
      </c>
    </row>
    <row r="62" spans="2:41" x14ac:dyDescent="0.15">
      <c r="C62" s="1084" t="s">
        <v>785</v>
      </c>
      <c r="D62" s="103"/>
      <c r="E62" s="103"/>
      <c r="F62" s="103"/>
      <c r="G62" s="103"/>
      <c r="H62" s="121">
        <v>61</v>
      </c>
      <c r="I62" s="103"/>
      <c r="J62" s="103"/>
      <c r="K62" s="103"/>
      <c r="L62" s="103"/>
      <c r="M62" s="103"/>
      <c r="N62" s="103"/>
      <c r="O62" s="103"/>
      <c r="P62" s="103"/>
      <c r="Q62" s="103"/>
      <c r="R62" s="103"/>
      <c r="S62" s="103"/>
      <c r="T62" s="103"/>
      <c r="U62" s="103"/>
      <c r="V62" s="103"/>
      <c r="W62" s="103"/>
      <c r="X62" s="103"/>
      <c r="Y62" s="1527"/>
      <c r="Z62" s="1527"/>
      <c r="AA62" s="1527"/>
      <c r="AB62" s="1527"/>
      <c r="AC62" s="1527"/>
      <c r="AD62" s="2032">
        <v>1090431.4361962164</v>
      </c>
      <c r="AE62" s="2032">
        <v>1127896.648543129</v>
      </c>
      <c r="AF62" s="2032">
        <v>1156882.8087062975</v>
      </c>
      <c r="AG62" s="2032">
        <v>1173191.6679409484</v>
      </c>
      <c r="AH62" s="2032">
        <v>1184888.8806771324</v>
      </c>
      <c r="AI62" s="2032">
        <v>1149750.1934634987</v>
      </c>
      <c r="AJ62" s="2032">
        <v>1238166.9633582502</v>
      </c>
      <c r="AK62" s="2032">
        <v>1274527.6624477552</v>
      </c>
      <c r="AL62" s="2032">
        <v>1260203.5603783804</v>
      </c>
      <c r="AM62" s="2032">
        <v>1196175.8644506182</v>
      </c>
      <c r="AN62" s="2032">
        <v>1261175.759338005</v>
      </c>
      <c r="AO62" s="2032">
        <v>1415999.1257942521</v>
      </c>
    </row>
    <row r="63" spans="2:41" x14ac:dyDescent="0.15">
      <c r="C63" s="1084" t="s">
        <v>169</v>
      </c>
      <c r="D63" s="103"/>
      <c r="E63" s="103"/>
      <c r="F63" s="103"/>
      <c r="G63" s="103"/>
      <c r="H63" s="121">
        <v>62</v>
      </c>
      <c r="I63" s="103"/>
      <c r="J63" s="103"/>
      <c r="K63" s="103"/>
      <c r="L63" s="103"/>
      <c r="M63" s="103"/>
      <c r="N63" s="103"/>
      <c r="O63" s="103"/>
      <c r="P63" s="103"/>
      <c r="Q63" s="103"/>
      <c r="R63" s="103"/>
      <c r="S63" s="103"/>
      <c r="T63" s="103"/>
      <c r="U63" s="103"/>
      <c r="V63" s="103"/>
      <c r="W63" s="103"/>
      <c r="X63" s="103"/>
      <c r="Y63" s="1527"/>
      <c r="Z63" s="1527"/>
      <c r="AA63" s="1527"/>
      <c r="AB63" s="1527"/>
      <c r="AC63" s="1527"/>
      <c r="AD63" s="2032">
        <v>64156.290443906517</v>
      </c>
      <c r="AE63" s="2032">
        <v>59869.959865087418</v>
      </c>
      <c r="AF63" s="2032">
        <v>60983.658127001363</v>
      </c>
      <c r="AG63" s="2032">
        <v>58814.667684090498</v>
      </c>
      <c r="AH63" s="2032">
        <v>57226.692106453702</v>
      </c>
      <c r="AI63" s="2032">
        <v>65285.251847856627</v>
      </c>
      <c r="AJ63" s="2032">
        <v>67565.880784529771</v>
      </c>
      <c r="AK63" s="2032">
        <v>65684.83653801278</v>
      </c>
      <c r="AL63" s="2032">
        <v>60555.878502215455</v>
      </c>
      <c r="AM63" s="2032">
        <v>68267.106694825998</v>
      </c>
      <c r="AN63" s="2032">
        <v>59263.850132553584</v>
      </c>
      <c r="AO63" s="2032">
        <v>65017.907053266958</v>
      </c>
    </row>
    <row r="64" spans="2:41" x14ac:dyDescent="0.15">
      <c r="C64" s="1080" t="s">
        <v>170</v>
      </c>
      <c r="D64" s="103"/>
      <c r="E64" s="103"/>
      <c r="F64" s="103"/>
      <c r="G64" s="103"/>
      <c r="H64" s="121">
        <v>63</v>
      </c>
      <c r="I64" s="884"/>
      <c r="J64" s="103"/>
      <c r="K64" s="103"/>
      <c r="L64" s="103"/>
      <c r="M64" s="103"/>
      <c r="N64" s="103"/>
      <c r="O64" s="103"/>
      <c r="P64" s="103"/>
      <c r="Q64" s="103"/>
      <c r="R64" s="103"/>
      <c r="S64" s="103"/>
      <c r="T64" s="103"/>
      <c r="U64" s="103"/>
      <c r="V64" s="103"/>
      <c r="W64" s="103"/>
      <c r="X64" s="103"/>
      <c r="Y64" s="1527"/>
      <c r="Z64" s="1527"/>
      <c r="AA64" s="1527"/>
      <c r="AB64" s="1527"/>
      <c r="AC64" s="1527"/>
      <c r="AD64" s="2032">
        <v>520216.18220197281</v>
      </c>
      <c r="AE64" s="2032">
        <v>470213.7733232851</v>
      </c>
      <c r="AF64" s="2032">
        <v>502351.34678239853</v>
      </c>
      <c r="AG64" s="2032">
        <v>514145.94292247546</v>
      </c>
      <c r="AH64" s="2032">
        <v>532046.30825711566</v>
      </c>
      <c r="AI64" s="2032">
        <v>507924.70195421239</v>
      </c>
      <c r="AJ64" s="2032">
        <v>541979.50093900214</v>
      </c>
      <c r="AK64" s="2032">
        <v>566290.82347595249</v>
      </c>
      <c r="AL64" s="2032">
        <v>528552.83146681148</v>
      </c>
      <c r="AM64" s="2032">
        <v>525104.58779645676</v>
      </c>
      <c r="AN64" s="2032">
        <v>540778.81102618529</v>
      </c>
      <c r="AO64" s="2032">
        <v>676940.99808579567</v>
      </c>
    </row>
    <row r="65" spans="3:41" x14ac:dyDescent="0.15">
      <c r="C65" s="1080" t="s">
        <v>788</v>
      </c>
      <c r="D65" s="103"/>
      <c r="E65" s="103"/>
      <c r="F65" s="103"/>
      <c r="G65" s="103"/>
      <c r="H65" s="121">
        <v>64</v>
      </c>
      <c r="I65" s="884"/>
      <c r="J65" s="103"/>
      <c r="K65" s="103"/>
      <c r="L65" s="103"/>
      <c r="M65" s="103"/>
      <c r="N65" s="103"/>
      <c r="O65" s="103"/>
      <c r="P65" s="103"/>
      <c r="Q65" s="103"/>
      <c r="R65" s="103"/>
      <c r="S65" s="103"/>
      <c r="T65" s="103"/>
      <c r="U65" s="103"/>
      <c r="V65" s="103"/>
      <c r="W65" s="103"/>
      <c r="X65" s="103"/>
      <c r="Y65" s="1527"/>
      <c r="Z65" s="1527"/>
      <c r="AA65" s="1527"/>
      <c r="AB65" s="1527"/>
      <c r="AC65" s="1527"/>
      <c r="AD65" s="2032">
        <v>1001376.8247684336</v>
      </c>
      <c r="AE65" s="2032">
        <v>997313.48706246132</v>
      </c>
      <c r="AF65" s="2032">
        <v>1032170.0002128779</v>
      </c>
      <c r="AG65" s="2032">
        <v>858602.43209335115</v>
      </c>
      <c r="AH65" s="2032">
        <v>1057980.1159969326</v>
      </c>
      <c r="AI65" s="2032">
        <v>965674.17831563344</v>
      </c>
      <c r="AJ65" s="2032">
        <v>1004276.6801939363</v>
      </c>
      <c r="AK65" s="2032">
        <v>1102112.3760806315</v>
      </c>
      <c r="AL65" s="2032">
        <v>1162934.2471393126</v>
      </c>
      <c r="AM65" s="2032">
        <v>1282359.0741158726</v>
      </c>
      <c r="AN65" s="2032">
        <v>1772478.8167109143</v>
      </c>
      <c r="AO65" s="2032">
        <v>1788863.4591358872</v>
      </c>
    </row>
    <row r="66" spans="3:41" x14ac:dyDescent="0.15">
      <c r="C66" s="1080" t="s">
        <v>789</v>
      </c>
      <c r="D66" s="103"/>
      <c r="E66" s="103"/>
      <c r="F66" s="103"/>
      <c r="G66" s="103"/>
      <c r="H66" s="121">
        <v>65</v>
      </c>
      <c r="I66" s="884"/>
      <c r="J66" s="103"/>
      <c r="K66" s="103"/>
      <c r="L66" s="103"/>
      <c r="M66" s="103"/>
      <c r="N66" s="103"/>
      <c r="O66" s="103"/>
      <c r="P66" s="103"/>
      <c r="Q66" s="103"/>
      <c r="R66" s="103"/>
      <c r="S66" s="103"/>
      <c r="T66" s="103"/>
      <c r="U66" s="103"/>
      <c r="V66" s="103"/>
      <c r="W66" s="103"/>
      <c r="X66" s="103"/>
      <c r="Y66" s="1527"/>
      <c r="Z66" s="1527"/>
      <c r="AA66" s="1527"/>
      <c r="AB66" s="1527"/>
      <c r="AC66" s="1527"/>
      <c r="AD66" s="2032">
        <v>19899.410284122514</v>
      </c>
      <c r="AE66" s="2032">
        <v>22314.806524732205</v>
      </c>
      <c r="AF66" s="2032">
        <v>20823.861463341134</v>
      </c>
      <c r="AG66" s="2032">
        <v>19625.998180527138</v>
      </c>
      <c r="AH66" s="2032">
        <v>17541.751504927583</v>
      </c>
      <c r="AI66" s="2032">
        <v>21569.267807232773</v>
      </c>
      <c r="AJ66" s="2032">
        <v>17561.885823868724</v>
      </c>
      <c r="AK66" s="2032">
        <v>18628.367760548175</v>
      </c>
      <c r="AL66" s="2032">
        <v>20920.819193626023</v>
      </c>
      <c r="AM66" s="2032">
        <v>14586.67521751926</v>
      </c>
      <c r="AN66" s="2032">
        <v>19458.413980421094</v>
      </c>
      <c r="AO66" s="2032">
        <v>18578.000097822376</v>
      </c>
    </row>
    <row r="67" spans="3:41" x14ac:dyDescent="0.15">
      <c r="C67" s="1080" t="s">
        <v>790</v>
      </c>
      <c r="D67" s="103"/>
      <c r="E67" s="103"/>
      <c r="F67" s="103"/>
      <c r="G67" s="103"/>
      <c r="H67" s="121">
        <v>66</v>
      </c>
      <c r="I67" s="884"/>
      <c r="J67" s="103"/>
      <c r="K67" s="103"/>
      <c r="L67" s="103"/>
      <c r="M67" s="103"/>
      <c r="N67" s="103"/>
      <c r="O67" s="103"/>
      <c r="P67" s="103"/>
      <c r="Q67" s="103"/>
      <c r="R67" s="103"/>
      <c r="S67" s="103"/>
      <c r="T67" s="103"/>
      <c r="U67" s="103"/>
      <c r="V67" s="103"/>
      <c r="W67" s="103"/>
      <c r="X67" s="103"/>
      <c r="Y67" s="1527"/>
      <c r="Z67" s="1527"/>
      <c r="AA67" s="1527"/>
      <c r="AB67" s="1527"/>
      <c r="AC67" s="1527"/>
      <c r="AD67" s="2032">
        <v>101060.14201828957</v>
      </c>
      <c r="AE67" s="2032">
        <v>105451.07223566454</v>
      </c>
      <c r="AF67" s="2032">
        <v>99543.027970885261</v>
      </c>
      <c r="AG67" s="2032">
        <v>92111.306607535764</v>
      </c>
      <c r="AH67" s="2032">
        <v>90285.438385411122</v>
      </c>
      <c r="AI67" s="2032">
        <v>86094.352438117174</v>
      </c>
      <c r="AJ67" s="2032">
        <v>91340.168410610524</v>
      </c>
      <c r="AK67" s="2032">
        <v>88269.210545769238</v>
      </c>
      <c r="AL67" s="2032">
        <v>78883.456328082029</v>
      </c>
      <c r="AM67" s="2032">
        <v>100209.20653320692</v>
      </c>
      <c r="AN67" s="2032">
        <v>98752.847213421715</v>
      </c>
      <c r="AO67" s="2032">
        <v>115905.99280436804</v>
      </c>
    </row>
    <row r="68" spans="3:41" x14ac:dyDescent="0.15">
      <c r="C68" s="1080" t="s">
        <v>171</v>
      </c>
      <c r="D68" s="103"/>
      <c r="E68" s="103"/>
      <c r="F68" s="103"/>
      <c r="G68" s="103"/>
      <c r="H68" s="121">
        <v>67</v>
      </c>
      <c r="I68" s="884"/>
      <c r="J68" s="103"/>
      <c r="K68" s="103"/>
      <c r="L68" s="103"/>
      <c r="M68" s="103"/>
      <c r="N68" s="103"/>
      <c r="O68" s="103"/>
      <c r="P68" s="103"/>
      <c r="Q68" s="103"/>
      <c r="R68" s="103"/>
      <c r="S68" s="103"/>
      <c r="T68" s="103"/>
      <c r="U68" s="103"/>
      <c r="V68" s="103"/>
      <c r="W68" s="103"/>
      <c r="X68" s="103"/>
      <c r="Y68" s="1527"/>
      <c r="Z68" s="1527"/>
      <c r="AA68" s="1527"/>
      <c r="AB68" s="1527"/>
      <c r="AC68" s="1527"/>
      <c r="AD68" s="2032">
        <v>482802.05032734165</v>
      </c>
      <c r="AE68" s="2032">
        <v>536671.83630421676</v>
      </c>
      <c r="AF68" s="2032">
        <v>596668.92755373812</v>
      </c>
      <c r="AG68" s="2032">
        <v>630586.94607902062</v>
      </c>
      <c r="AH68" s="2032">
        <v>574334.81232760684</v>
      </c>
      <c r="AI68" s="2032">
        <v>566998.49062932271</v>
      </c>
      <c r="AJ68" s="2032">
        <v>588069.28766998847</v>
      </c>
      <c r="AK68" s="2032">
        <v>652509.23853685614</v>
      </c>
      <c r="AL68" s="2032">
        <v>527372.05866208649</v>
      </c>
      <c r="AM68" s="2032">
        <v>548081.5019240597</v>
      </c>
      <c r="AN68" s="2032">
        <v>521983.92329837516</v>
      </c>
      <c r="AO68" s="2032">
        <v>588902.9518832441</v>
      </c>
    </row>
    <row r="69" spans="3:41" x14ac:dyDescent="0.15">
      <c r="C69" s="1080" t="s">
        <v>172</v>
      </c>
      <c r="D69" s="103"/>
      <c r="E69" s="103"/>
      <c r="F69" s="103"/>
      <c r="G69" s="103"/>
      <c r="H69" s="121">
        <v>68</v>
      </c>
      <c r="I69" s="884"/>
      <c r="J69" s="103"/>
      <c r="K69" s="103"/>
      <c r="L69" s="103"/>
      <c r="M69" s="103"/>
      <c r="N69" s="103"/>
      <c r="O69" s="103"/>
      <c r="P69" s="103"/>
      <c r="Q69" s="103"/>
      <c r="R69" s="103"/>
      <c r="S69" s="103"/>
      <c r="T69" s="103"/>
      <c r="U69" s="103"/>
      <c r="V69" s="103"/>
      <c r="W69" s="103"/>
      <c r="X69" s="103"/>
      <c r="Y69" s="1527"/>
      <c r="Z69" s="1527"/>
      <c r="AA69" s="1527"/>
      <c r="AB69" s="1527"/>
      <c r="AC69" s="1527"/>
      <c r="AD69" s="2032">
        <v>284976.35076585272</v>
      </c>
      <c r="AE69" s="2032">
        <v>291957.06446888443</v>
      </c>
      <c r="AF69" s="2032">
        <v>288575.59594167722</v>
      </c>
      <c r="AG69" s="2032">
        <v>315945.6495680713</v>
      </c>
      <c r="AH69" s="2032">
        <v>325984.48994537187</v>
      </c>
      <c r="AI69" s="2032">
        <v>302062.37836082769</v>
      </c>
      <c r="AJ69" s="2032">
        <v>335355.39531187201</v>
      </c>
      <c r="AK69" s="2032">
        <v>369917.37500348355</v>
      </c>
      <c r="AL69" s="2032">
        <v>357003.38868525589</v>
      </c>
      <c r="AM69" s="2032">
        <v>350805.71913653682</v>
      </c>
      <c r="AN69" s="2032">
        <v>366437.49936962762</v>
      </c>
      <c r="AO69" s="2032">
        <v>430693.01342669828</v>
      </c>
    </row>
    <row r="70" spans="3:41" x14ac:dyDescent="0.15">
      <c r="C70" s="1080" t="s">
        <v>173</v>
      </c>
      <c r="D70" s="103"/>
      <c r="E70" s="103"/>
      <c r="F70" s="103"/>
      <c r="G70" s="103"/>
      <c r="H70" s="121">
        <v>69</v>
      </c>
      <c r="I70" s="884"/>
      <c r="J70" s="103"/>
      <c r="K70" s="103"/>
      <c r="L70" s="103"/>
      <c r="M70" s="103"/>
      <c r="N70" s="103"/>
      <c r="O70" s="103"/>
      <c r="P70" s="103"/>
      <c r="Q70" s="103"/>
      <c r="R70" s="103"/>
      <c r="S70" s="103"/>
      <c r="T70" s="103"/>
      <c r="U70" s="103"/>
      <c r="V70" s="103"/>
      <c r="W70" s="103"/>
      <c r="X70" s="103"/>
      <c r="Y70" s="1527"/>
      <c r="Z70" s="1527"/>
      <c r="AA70" s="1527"/>
      <c r="AB70" s="1527"/>
      <c r="AC70" s="1527"/>
      <c r="AD70" s="2032">
        <v>882837.40884311229</v>
      </c>
      <c r="AE70" s="2032">
        <v>731653.01229618397</v>
      </c>
      <c r="AF70" s="2032">
        <v>777727.30336754315</v>
      </c>
      <c r="AG70" s="2032">
        <v>764002.68352167855</v>
      </c>
      <c r="AH70" s="2032">
        <v>854184.07578524342</v>
      </c>
      <c r="AI70" s="2032">
        <v>855219.49925764627</v>
      </c>
      <c r="AJ70" s="2032">
        <v>945959.46666148119</v>
      </c>
      <c r="AK70" s="2032">
        <v>1002547.6021376778</v>
      </c>
      <c r="AL70" s="2032">
        <v>934250.25287627464</v>
      </c>
      <c r="AM70" s="2032">
        <v>814004.17732488457</v>
      </c>
      <c r="AN70" s="2032">
        <v>949866.23507964506</v>
      </c>
      <c r="AO70" s="2032">
        <v>1028207.2482821544</v>
      </c>
    </row>
    <row r="71" spans="3:41" x14ac:dyDescent="0.15">
      <c r="C71" s="1080" t="s">
        <v>174</v>
      </c>
      <c r="D71" s="103"/>
      <c r="E71" s="103"/>
      <c r="F71" s="103"/>
      <c r="G71" s="103"/>
      <c r="H71" s="121">
        <v>70</v>
      </c>
      <c r="I71" s="884"/>
      <c r="J71" s="103"/>
      <c r="K71" s="103"/>
      <c r="L71" s="103"/>
      <c r="M71" s="103"/>
      <c r="N71" s="103"/>
      <c r="O71" s="103"/>
      <c r="P71" s="103"/>
      <c r="Q71" s="103"/>
      <c r="R71" s="103"/>
      <c r="S71" s="103"/>
      <c r="T71" s="103"/>
      <c r="U71" s="103"/>
      <c r="V71" s="103"/>
      <c r="W71" s="103"/>
      <c r="X71" s="103"/>
      <c r="Y71" s="1527"/>
      <c r="Z71" s="1527"/>
      <c r="AA71" s="1527"/>
      <c r="AB71" s="1527"/>
      <c r="AC71" s="1527"/>
      <c r="AD71" s="2032">
        <v>124737.13891664054</v>
      </c>
      <c r="AE71" s="2032">
        <v>128445.583699351</v>
      </c>
      <c r="AF71" s="2032">
        <v>111486.70397114358</v>
      </c>
      <c r="AG71" s="2032">
        <v>121788.92739257541</v>
      </c>
      <c r="AH71" s="2032">
        <v>161308.16933861593</v>
      </c>
      <c r="AI71" s="2032">
        <v>180314.12022428046</v>
      </c>
      <c r="AJ71" s="2032">
        <v>189687.91500146964</v>
      </c>
      <c r="AK71" s="2032">
        <v>200628.8300015922</v>
      </c>
      <c r="AL71" s="2032">
        <v>197960.37450021648</v>
      </c>
      <c r="AM71" s="2032">
        <v>180635.37201980836</v>
      </c>
      <c r="AN71" s="2032">
        <v>221032.41998161733</v>
      </c>
      <c r="AO71" s="2032">
        <v>221052.59006773552</v>
      </c>
    </row>
    <row r="72" spans="3:41" x14ac:dyDescent="0.15">
      <c r="C72" s="1080" t="s">
        <v>795</v>
      </c>
      <c r="D72" s="103"/>
      <c r="E72" s="103"/>
      <c r="F72" s="103"/>
      <c r="G72" s="103"/>
      <c r="H72" s="121">
        <v>71</v>
      </c>
      <c r="I72" s="884"/>
      <c r="J72" s="103"/>
      <c r="K72" s="103"/>
      <c r="L72" s="103"/>
      <c r="M72" s="103"/>
      <c r="N72" s="103"/>
      <c r="O72" s="103"/>
      <c r="P72" s="103"/>
      <c r="Q72" s="103"/>
      <c r="R72" s="103"/>
      <c r="S72" s="103"/>
      <c r="T72" s="103"/>
      <c r="U72" s="103"/>
      <c r="V72" s="103"/>
      <c r="W72" s="103"/>
      <c r="X72" s="103"/>
      <c r="Y72" s="1527"/>
      <c r="Z72" s="1527"/>
      <c r="AA72" s="1527"/>
      <c r="AB72" s="1527"/>
      <c r="AC72" s="1527"/>
      <c r="AD72" s="2032">
        <v>931157.8888262402</v>
      </c>
      <c r="AE72" s="2032">
        <v>1182730.159791664</v>
      </c>
      <c r="AF72" s="2032">
        <v>1229097.5741199264</v>
      </c>
      <c r="AG72" s="2032">
        <v>1257225.6975191922</v>
      </c>
      <c r="AH72" s="2032">
        <v>1214282.9215748815</v>
      </c>
      <c r="AI72" s="2032">
        <v>1320926.6118858466</v>
      </c>
      <c r="AJ72" s="2032">
        <v>1420579.3839509848</v>
      </c>
      <c r="AK72" s="2032">
        <v>1619584.4412558824</v>
      </c>
      <c r="AL72" s="2032">
        <v>1537873.544246743</v>
      </c>
      <c r="AM72" s="2032">
        <v>1502371.4369237935</v>
      </c>
      <c r="AN72" s="2032">
        <v>1568120.5792029512</v>
      </c>
      <c r="AO72" s="2032">
        <v>1747598.5453632399</v>
      </c>
    </row>
    <row r="73" spans="3:41" x14ac:dyDescent="0.15">
      <c r="C73" s="1080" t="s">
        <v>175</v>
      </c>
      <c r="D73" s="103"/>
      <c r="E73" s="103"/>
      <c r="F73" s="103"/>
      <c r="G73" s="103"/>
      <c r="H73" s="121">
        <v>72</v>
      </c>
      <c r="I73" s="884"/>
      <c r="J73" s="103"/>
      <c r="K73" s="103"/>
      <c r="L73" s="103"/>
      <c r="M73" s="103"/>
      <c r="N73" s="103"/>
      <c r="O73" s="103"/>
      <c r="P73" s="103"/>
      <c r="Q73" s="103"/>
      <c r="R73" s="103"/>
      <c r="S73" s="103"/>
      <c r="T73" s="103"/>
      <c r="U73" s="103"/>
      <c r="V73" s="103"/>
      <c r="W73" s="103"/>
      <c r="X73" s="103"/>
      <c r="Y73" s="1527"/>
      <c r="Z73" s="1527"/>
      <c r="AA73" s="1527"/>
      <c r="AB73" s="1527"/>
      <c r="AC73" s="1527"/>
      <c r="AD73" s="2032">
        <v>303795.652922493</v>
      </c>
      <c r="AE73" s="2032">
        <v>215374.33074176565</v>
      </c>
      <c r="AF73" s="2032">
        <v>196282.18739354861</v>
      </c>
      <c r="AG73" s="2032">
        <v>173580.38680682195</v>
      </c>
      <c r="AH73" s="2032">
        <v>191186.6592442102</v>
      </c>
      <c r="AI73" s="2032">
        <v>199923.5689160148</v>
      </c>
      <c r="AJ73" s="2032">
        <v>325315.10195128591</v>
      </c>
      <c r="AK73" s="2032">
        <v>212403.80406120486</v>
      </c>
      <c r="AL73" s="2032">
        <v>186811.11210137856</v>
      </c>
      <c r="AM73" s="2032">
        <v>253192.36106964495</v>
      </c>
      <c r="AN73" s="2032">
        <v>127644.99124327333</v>
      </c>
      <c r="AO73" s="2032">
        <v>164394.76943812097</v>
      </c>
    </row>
    <row r="74" spans="3:41" x14ac:dyDescent="0.15">
      <c r="C74" s="1080" t="s">
        <v>176</v>
      </c>
      <c r="D74" s="103"/>
      <c r="E74" s="103"/>
      <c r="F74" s="103"/>
      <c r="G74" s="103"/>
      <c r="H74" s="121">
        <v>73</v>
      </c>
      <c r="I74" s="884"/>
      <c r="J74" s="103"/>
      <c r="K74" s="103"/>
      <c r="L74" s="103"/>
      <c r="M74" s="103"/>
      <c r="N74" s="103"/>
      <c r="O74" s="103"/>
      <c r="P74" s="103"/>
      <c r="Q74" s="103"/>
      <c r="R74" s="103"/>
      <c r="S74" s="103"/>
      <c r="T74" s="103"/>
      <c r="U74" s="103"/>
      <c r="V74" s="103"/>
      <c r="W74" s="103"/>
      <c r="X74" s="103"/>
      <c r="Y74" s="1527"/>
      <c r="Z74" s="1527"/>
      <c r="AA74" s="1527"/>
      <c r="AB74" s="1527"/>
      <c r="AC74" s="1527"/>
      <c r="AD74" s="2032">
        <v>2806680.0292272964</v>
      </c>
      <c r="AE74" s="2032">
        <v>2999252.1085993848</v>
      </c>
      <c r="AF74" s="2032">
        <v>2981983.6081697857</v>
      </c>
      <c r="AG74" s="2032">
        <v>2885654.9311187775</v>
      </c>
      <c r="AH74" s="2032">
        <v>2586538.6196685052</v>
      </c>
      <c r="AI74" s="2032">
        <v>2875819.7364564408</v>
      </c>
      <c r="AJ74" s="2032">
        <v>2814622.3545627352</v>
      </c>
      <c r="AK74" s="2032">
        <v>2937060.4623896088</v>
      </c>
      <c r="AL74" s="2032">
        <v>2855260.962204549</v>
      </c>
      <c r="AM74" s="2032">
        <v>2735831.9800871387</v>
      </c>
      <c r="AN74" s="2032">
        <v>2681322.5439627231</v>
      </c>
      <c r="AO74" s="2032">
        <v>3332337.2924323124</v>
      </c>
    </row>
    <row r="75" spans="3:41" x14ac:dyDescent="0.15">
      <c r="C75" s="1080" t="s">
        <v>177</v>
      </c>
      <c r="D75" s="103"/>
      <c r="E75" s="103"/>
      <c r="F75" s="103"/>
      <c r="G75" s="103"/>
      <c r="H75" s="121">
        <v>74</v>
      </c>
      <c r="I75" s="884"/>
      <c r="J75" s="103"/>
      <c r="K75" s="103"/>
      <c r="L75" s="103"/>
      <c r="M75" s="103"/>
      <c r="N75" s="103"/>
      <c r="O75" s="103"/>
      <c r="P75" s="103"/>
      <c r="Q75" s="103"/>
      <c r="R75" s="103"/>
      <c r="S75" s="103"/>
      <c r="T75" s="103"/>
      <c r="U75" s="103"/>
      <c r="V75" s="103"/>
      <c r="W75" s="103"/>
      <c r="X75" s="103"/>
      <c r="Y75" s="1527"/>
      <c r="Z75" s="1527"/>
      <c r="AA75" s="1527"/>
      <c r="AB75" s="1527"/>
      <c r="AC75" s="1527"/>
      <c r="AD75" s="2032">
        <v>808739.23290379194</v>
      </c>
      <c r="AE75" s="2032">
        <v>857388.77456056292</v>
      </c>
      <c r="AF75" s="2032">
        <v>899273.88297999138</v>
      </c>
      <c r="AG75" s="2032">
        <v>878754.43550306279</v>
      </c>
      <c r="AH75" s="2032">
        <v>888678.94686215778</v>
      </c>
      <c r="AI75" s="2032">
        <v>882626.3965552412</v>
      </c>
      <c r="AJ75" s="2032">
        <v>897379.93400472868</v>
      </c>
      <c r="AK75" s="2032">
        <v>958188.46190721809</v>
      </c>
      <c r="AL75" s="2032">
        <v>944185.77193526598</v>
      </c>
      <c r="AM75" s="2032">
        <v>882055.98632126418</v>
      </c>
      <c r="AN75" s="2032">
        <v>936388.46739180782</v>
      </c>
      <c r="AO75" s="2032">
        <v>998195.57728188054</v>
      </c>
    </row>
    <row r="76" spans="3:41" x14ac:dyDescent="0.15">
      <c r="C76" s="1080" t="s">
        <v>178</v>
      </c>
      <c r="D76" s="103"/>
      <c r="E76" s="103"/>
      <c r="F76" s="103"/>
      <c r="G76" s="103"/>
      <c r="H76" s="121">
        <v>75</v>
      </c>
      <c r="I76" s="884"/>
      <c r="J76" s="103"/>
      <c r="K76" s="103"/>
      <c r="L76" s="103"/>
      <c r="M76" s="103"/>
      <c r="N76" s="103"/>
      <c r="O76" s="103"/>
      <c r="P76" s="103"/>
      <c r="Q76" s="103"/>
      <c r="R76" s="103"/>
      <c r="S76" s="103"/>
      <c r="T76" s="103"/>
      <c r="U76" s="103"/>
      <c r="V76" s="103"/>
      <c r="W76" s="103"/>
      <c r="X76" s="103"/>
      <c r="Y76" s="1530"/>
      <c r="Z76" s="1526"/>
      <c r="AA76" s="1526"/>
      <c r="AB76" s="1526"/>
      <c r="AC76" s="1526"/>
      <c r="AD76" s="2031">
        <v>364489.48722935928</v>
      </c>
      <c r="AE76" s="2031">
        <v>353356.26690730738</v>
      </c>
      <c r="AF76" s="2031">
        <v>382974.7533953964</v>
      </c>
      <c r="AG76" s="2031">
        <v>416755.74760062451</v>
      </c>
      <c r="AH76" s="2030">
        <v>366021.5222356327</v>
      </c>
      <c r="AI76" s="2030">
        <v>315681.46968494507</v>
      </c>
      <c r="AJ76" s="2030">
        <v>317250.89406724507</v>
      </c>
      <c r="AK76" s="2030">
        <v>338465.35517734481</v>
      </c>
      <c r="AL76" s="2030">
        <v>366948.94763770007</v>
      </c>
      <c r="AM76" s="2030">
        <v>346632.89560433757</v>
      </c>
      <c r="AN76" s="2030">
        <v>378272.60705138411</v>
      </c>
      <c r="AO76" s="2030">
        <v>452692.19565784058</v>
      </c>
    </row>
    <row r="77" spans="3:41" x14ac:dyDescent="0.15">
      <c r="C77" s="1080" t="s">
        <v>179</v>
      </c>
      <c r="D77" s="103"/>
      <c r="E77" s="103"/>
      <c r="F77" s="103"/>
      <c r="G77" s="103"/>
      <c r="H77" s="121">
        <v>76</v>
      </c>
      <c r="I77" s="884"/>
      <c r="J77" s="103"/>
      <c r="K77" s="103"/>
      <c r="L77" s="103"/>
      <c r="M77" s="103"/>
      <c r="N77" s="103"/>
      <c r="O77" s="103"/>
      <c r="P77" s="103"/>
      <c r="Q77" s="103"/>
      <c r="R77" s="103"/>
      <c r="S77" s="103"/>
      <c r="T77" s="103"/>
      <c r="U77" s="103"/>
      <c r="V77" s="103"/>
      <c r="W77" s="103"/>
      <c r="X77" s="103"/>
      <c r="Y77" s="1530"/>
      <c r="Z77" s="1526"/>
      <c r="AA77" s="1526"/>
      <c r="AB77" s="1526"/>
      <c r="AC77" s="1526"/>
      <c r="AD77" s="2031">
        <v>962622.33556903875</v>
      </c>
      <c r="AE77" s="2031">
        <v>859281.27526889788</v>
      </c>
      <c r="AF77" s="2031">
        <v>902794.43998472928</v>
      </c>
      <c r="AG77" s="2031">
        <v>865386.43904236658</v>
      </c>
      <c r="AH77" s="2030">
        <v>862729.60992808244</v>
      </c>
      <c r="AI77" s="2030">
        <v>873441.3546687871</v>
      </c>
      <c r="AJ77" s="2030">
        <v>905629.70003376622</v>
      </c>
      <c r="AK77" s="2030">
        <v>931651.19087465573</v>
      </c>
      <c r="AL77" s="2030">
        <v>1012044.9154303784</v>
      </c>
      <c r="AM77" s="2030">
        <v>994349.27147776913</v>
      </c>
      <c r="AN77" s="2030">
        <v>1035011.5842185811</v>
      </c>
      <c r="AO77" s="2030">
        <v>1106588.9551029315</v>
      </c>
    </row>
    <row r="78" spans="3:41" x14ac:dyDescent="0.15">
      <c r="C78" s="1084" t="s">
        <v>180</v>
      </c>
      <c r="D78" s="103"/>
      <c r="E78" s="103"/>
      <c r="F78" s="103"/>
      <c r="G78" s="103"/>
      <c r="H78" s="121">
        <v>77</v>
      </c>
      <c r="I78" s="103"/>
      <c r="J78" s="103"/>
      <c r="K78" s="103"/>
      <c r="L78" s="103"/>
      <c r="M78" s="103"/>
      <c r="N78" s="103"/>
      <c r="O78" s="103"/>
      <c r="P78" s="103"/>
      <c r="Q78" s="103"/>
      <c r="R78" s="103"/>
      <c r="S78" s="103"/>
      <c r="T78" s="103"/>
      <c r="U78" s="103"/>
      <c r="V78" s="103"/>
      <c r="W78" s="103"/>
      <c r="X78" s="103"/>
      <c r="Y78" s="1527"/>
      <c r="Z78" s="1527"/>
      <c r="AA78" s="1527"/>
      <c r="AB78" s="1527"/>
      <c r="AC78" s="1527"/>
      <c r="AD78" s="2032">
        <v>1003840.2711907683</v>
      </c>
      <c r="AE78" s="2032">
        <v>1006842.8414755531</v>
      </c>
      <c r="AF78" s="2032">
        <v>1072983.9476549765</v>
      </c>
      <c r="AG78" s="2032">
        <v>1047861.5931036165</v>
      </c>
      <c r="AH78" s="2032">
        <v>1022856.6772844404</v>
      </c>
      <c r="AI78" s="2032">
        <v>994935.90847906261</v>
      </c>
      <c r="AJ78" s="2032">
        <v>1017465.9268476638</v>
      </c>
      <c r="AK78" s="2032">
        <v>1082218.9209707745</v>
      </c>
      <c r="AL78" s="2032">
        <v>1071118.7564002923</v>
      </c>
      <c r="AM78" s="2032">
        <v>1027641.4031649228</v>
      </c>
      <c r="AN78" s="2032">
        <v>1059036.1231656545</v>
      </c>
      <c r="AO78" s="2032">
        <v>1113588.8338968174</v>
      </c>
    </row>
    <row r="79" spans="3:41" x14ac:dyDescent="0.15">
      <c r="C79" s="1084" t="s">
        <v>181</v>
      </c>
      <c r="D79" s="103"/>
      <c r="E79" s="103"/>
      <c r="F79" s="103"/>
      <c r="G79" s="103"/>
      <c r="H79" s="121">
        <v>78</v>
      </c>
      <c r="I79" s="103"/>
      <c r="J79" s="103"/>
      <c r="K79" s="103"/>
      <c r="L79" s="103"/>
      <c r="M79" s="103"/>
      <c r="N79" s="103"/>
      <c r="O79" s="103"/>
      <c r="P79" s="103"/>
      <c r="Q79" s="103"/>
      <c r="R79" s="103"/>
      <c r="S79" s="103"/>
      <c r="T79" s="103"/>
      <c r="U79" s="103"/>
      <c r="V79" s="103"/>
      <c r="W79" s="103"/>
      <c r="X79" s="103"/>
      <c r="Y79" s="1530"/>
      <c r="Z79" s="1526"/>
      <c r="AA79" s="1526"/>
      <c r="AB79" s="1526"/>
      <c r="AC79" s="1526"/>
      <c r="AD79" s="2031">
        <v>452309.25722780678</v>
      </c>
      <c r="AE79" s="2031">
        <v>460236.35665834148</v>
      </c>
      <c r="AF79" s="2031">
        <v>441815.67164075532</v>
      </c>
      <c r="AG79" s="2031">
        <v>496956.99637025472</v>
      </c>
      <c r="AH79" s="2030">
        <v>501661.11810034467</v>
      </c>
      <c r="AI79" s="2030">
        <v>493958.99933052377</v>
      </c>
      <c r="AJ79" s="2030">
        <v>528049.92245410231</v>
      </c>
      <c r="AK79" s="2030">
        <v>531142.08270581719</v>
      </c>
      <c r="AL79" s="2030">
        <v>519264.05160296074</v>
      </c>
      <c r="AM79" s="2030">
        <v>378976.10472738842</v>
      </c>
      <c r="AN79" s="2030">
        <v>425969.50710845576</v>
      </c>
      <c r="AO79" s="2030">
        <v>478758.26747800247</v>
      </c>
    </row>
    <row r="80" spans="3:41" x14ac:dyDescent="0.15">
      <c r="C80" s="1084" t="s">
        <v>182</v>
      </c>
      <c r="D80" s="103"/>
      <c r="E80" s="103"/>
      <c r="F80" s="103"/>
      <c r="G80" s="103"/>
      <c r="H80" s="121">
        <v>79</v>
      </c>
      <c r="I80" s="103"/>
      <c r="J80" s="103"/>
      <c r="K80" s="103"/>
      <c r="L80" s="103"/>
      <c r="M80" s="103"/>
      <c r="N80" s="103"/>
      <c r="O80" s="103"/>
      <c r="P80" s="103"/>
      <c r="Q80" s="103"/>
      <c r="R80" s="103"/>
      <c r="S80" s="103"/>
      <c r="T80" s="103"/>
      <c r="U80" s="103"/>
      <c r="V80" s="103"/>
      <c r="W80" s="103"/>
      <c r="X80" s="103"/>
      <c r="Y80" s="1527"/>
      <c r="Z80" s="1527"/>
      <c r="AA80" s="1527"/>
      <c r="AB80" s="1527"/>
      <c r="AC80" s="1527"/>
      <c r="AD80" s="2032">
        <v>539008.39269750356</v>
      </c>
      <c r="AE80" s="2032">
        <v>559528.31529765879</v>
      </c>
      <c r="AF80" s="2032">
        <v>534194.14474046975</v>
      </c>
      <c r="AG80" s="2032">
        <v>542235.34666833386</v>
      </c>
      <c r="AH80" s="2032">
        <v>561263.25331184431</v>
      </c>
      <c r="AI80" s="2032">
        <v>527337.0514590696</v>
      </c>
      <c r="AJ80" s="2032">
        <v>526382.39462584525</v>
      </c>
      <c r="AK80" s="2032">
        <v>514077.59242633719</v>
      </c>
      <c r="AL80" s="2032">
        <v>513635.97295711393</v>
      </c>
      <c r="AM80" s="2032">
        <v>378377.44663212966</v>
      </c>
      <c r="AN80" s="2032">
        <v>419363.52089179575</v>
      </c>
      <c r="AO80" s="2032">
        <v>548764.40351876733</v>
      </c>
    </row>
    <row r="81" spans="3:41" x14ac:dyDescent="0.15">
      <c r="C81" s="1084" t="s">
        <v>183</v>
      </c>
      <c r="D81" s="103"/>
      <c r="E81" s="103"/>
      <c r="F81" s="103"/>
      <c r="G81" s="103"/>
      <c r="H81" s="121">
        <v>80</v>
      </c>
      <c r="I81" s="103"/>
      <c r="J81" s="103"/>
      <c r="K81" s="103"/>
      <c r="L81" s="103"/>
      <c r="M81" s="103"/>
      <c r="N81" s="103"/>
      <c r="O81" s="103"/>
      <c r="P81" s="103"/>
      <c r="Q81" s="103"/>
      <c r="R81" s="103"/>
      <c r="S81" s="103"/>
      <c r="T81" s="103"/>
      <c r="U81" s="103"/>
      <c r="V81" s="103"/>
      <c r="W81" s="103"/>
      <c r="X81" s="103"/>
      <c r="Y81" s="1527"/>
      <c r="Z81" s="1527"/>
      <c r="AA81" s="1527"/>
      <c r="AB81" s="1527"/>
      <c r="AC81" s="1527"/>
      <c r="AD81" s="2032">
        <v>352369.48513611243</v>
      </c>
      <c r="AE81" s="2032">
        <v>358978.36341917253</v>
      </c>
      <c r="AF81" s="2032">
        <v>365139.5019005161</v>
      </c>
      <c r="AG81" s="2032">
        <v>372711.86655658559</v>
      </c>
      <c r="AH81" s="2032">
        <v>397776.93953706068</v>
      </c>
      <c r="AI81" s="2032">
        <v>404859.47340593993</v>
      </c>
      <c r="AJ81" s="2032">
        <v>410832.95421925734</v>
      </c>
      <c r="AK81" s="2032">
        <v>425711.36140581063</v>
      </c>
      <c r="AL81" s="2032">
        <v>423263.84384204075</v>
      </c>
      <c r="AM81" s="2032">
        <v>413093.72686416219</v>
      </c>
      <c r="AN81" s="2032">
        <v>418340.20701360301</v>
      </c>
      <c r="AO81" s="2032">
        <v>432510.83430868672</v>
      </c>
    </row>
    <row r="82" spans="3:41" x14ac:dyDescent="0.15">
      <c r="C82" s="1084" t="s">
        <v>184</v>
      </c>
      <c r="D82" s="103"/>
      <c r="E82" s="103"/>
      <c r="F82" s="103"/>
      <c r="G82" s="103"/>
      <c r="H82" s="121">
        <v>81</v>
      </c>
      <c r="I82" s="103"/>
      <c r="J82" s="103"/>
      <c r="K82" s="103"/>
      <c r="L82" s="103"/>
      <c r="M82" s="103"/>
      <c r="N82" s="103"/>
      <c r="O82" s="103"/>
      <c r="P82" s="103"/>
      <c r="Q82" s="103"/>
      <c r="R82" s="103"/>
      <c r="S82" s="103"/>
      <c r="T82" s="103"/>
      <c r="U82" s="103"/>
      <c r="V82" s="103"/>
      <c r="W82" s="103"/>
      <c r="X82" s="103"/>
      <c r="Y82" s="1527"/>
      <c r="Z82" s="1527"/>
      <c r="AA82" s="1527"/>
      <c r="AB82" s="1527"/>
      <c r="AC82" s="1527"/>
      <c r="AD82" s="2032">
        <v>305248.59145893349</v>
      </c>
      <c r="AE82" s="2032">
        <v>307462.55516723567</v>
      </c>
      <c r="AF82" s="2032">
        <v>314938.61254469602</v>
      </c>
      <c r="AG82" s="2032">
        <v>312120.70402653469</v>
      </c>
      <c r="AH82" s="2032">
        <v>339684.9929573955</v>
      </c>
      <c r="AI82" s="2032">
        <v>330768.25580593542</v>
      </c>
      <c r="AJ82" s="2032">
        <v>340290.62897950376</v>
      </c>
      <c r="AK82" s="2032">
        <v>339193.80165234127</v>
      </c>
      <c r="AL82" s="2032">
        <v>348107.88361804327</v>
      </c>
      <c r="AM82" s="2032">
        <v>335504.32796949672</v>
      </c>
      <c r="AN82" s="2032">
        <v>333037.74753133272</v>
      </c>
      <c r="AO82" s="2032">
        <v>322897.43906489457</v>
      </c>
    </row>
    <row r="83" spans="3:41" x14ac:dyDescent="0.15">
      <c r="C83" s="1084" t="s">
        <v>185</v>
      </c>
      <c r="D83" s="103"/>
      <c r="E83" s="103"/>
      <c r="F83" s="103"/>
      <c r="G83" s="103"/>
      <c r="H83" s="121">
        <v>82</v>
      </c>
      <c r="I83" s="103"/>
      <c r="J83" s="103"/>
      <c r="K83" s="103"/>
      <c r="L83" s="103"/>
      <c r="M83" s="103"/>
      <c r="N83" s="103"/>
      <c r="O83" s="103"/>
      <c r="P83" s="103"/>
      <c r="Q83" s="103"/>
      <c r="R83" s="103"/>
      <c r="S83" s="103"/>
      <c r="T83" s="103"/>
      <c r="U83" s="103"/>
      <c r="V83" s="103"/>
      <c r="W83" s="103"/>
      <c r="X83" s="103"/>
      <c r="Y83" s="1527"/>
      <c r="Z83" s="1527"/>
      <c r="AA83" s="1527"/>
      <c r="AB83" s="1527"/>
      <c r="AC83" s="1527"/>
      <c r="AD83" s="2032">
        <v>355796.46646948159</v>
      </c>
      <c r="AE83" s="2032">
        <v>357977.24785489781</v>
      </c>
      <c r="AF83" s="2032">
        <v>355729.90152774838</v>
      </c>
      <c r="AG83" s="2032">
        <v>355466.00385275797</v>
      </c>
      <c r="AH83" s="2032">
        <v>360803.2764796238</v>
      </c>
      <c r="AI83" s="2032">
        <v>366922.49704528344</v>
      </c>
      <c r="AJ83" s="2032">
        <v>358042.27534998383</v>
      </c>
      <c r="AK83" s="2032">
        <v>359032.08338455355</v>
      </c>
      <c r="AL83" s="2032">
        <v>357347.08402204805</v>
      </c>
      <c r="AM83" s="2032">
        <v>348466.0118228565</v>
      </c>
      <c r="AN83" s="2032">
        <v>353583.19450416142</v>
      </c>
      <c r="AO83" s="2032">
        <v>385949.00279488176</v>
      </c>
    </row>
    <row r="84" spans="3:41" x14ac:dyDescent="0.15">
      <c r="C84" s="1084" t="s">
        <v>186</v>
      </c>
      <c r="D84" s="103"/>
      <c r="E84" s="103"/>
      <c r="F84" s="103"/>
      <c r="G84" s="103"/>
      <c r="H84" s="121">
        <v>83</v>
      </c>
      <c r="I84" s="103"/>
      <c r="J84" s="103"/>
      <c r="K84" s="103"/>
      <c r="L84" s="103"/>
      <c r="M84" s="103"/>
      <c r="N84" s="103"/>
      <c r="O84" s="103"/>
      <c r="P84" s="103"/>
      <c r="Q84" s="103"/>
      <c r="R84" s="103"/>
      <c r="S84" s="103"/>
      <c r="T84" s="103"/>
      <c r="U84" s="103"/>
      <c r="V84" s="103"/>
      <c r="W84" s="103"/>
      <c r="X84" s="103"/>
      <c r="Y84" s="1527"/>
      <c r="Z84" s="1527"/>
      <c r="AA84" s="1527"/>
      <c r="AB84" s="1527"/>
      <c r="AC84" s="1527"/>
      <c r="AD84" s="2032">
        <v>458148.19637805456</v>
      </c>
      <c r="AE84" s="2032">
        <v>441584.307097713</v>
      </c>
      <c r="AF84" s="2032">
        <v>450844.01446815347</v>
      </c>
      <c r="AG84" s="2032">
        <v>461848.52002809918</v>
      </c>
      <c r="AH84" s="2032">
        <v>489958.79905852681</v>
      </c>
      <c r="AI84" s="2032">
        <v>481641.23872420704</v>
      </c>
      <c r="AJ84" s="2032">
        <v>496466.99732289161</v>
      </c>
      <c r="AK84" s="2032">
        <v>496717.14728414669</v>
      </c>
      <c r="AL84" s="2032">
        <v>497355.3059258241</v>
      </c>
      <c r="AM84" s="2032">
        <v>436650.90646380204</v>
      </c>
      <c r="AN84" s="2032">
        <v>457703.06878204836</v>
      </c>
      <c r="AO84" s="2032">
        <v>495107.96881542093</v>
      </c>
    </row>
    <row r="85" spans="3:41" x14ac:dyDescent="0.15">
      <c r="C85" s="1079" t="s">
        <v>187</v>
      </c>
      <c r="D85" s="103"/>
      <c r="E85" s="103"/>
      <c r="F85" s="103"/>
      <c r="G85" s="103"/>
      <c r="H85" s="121">
        <v>84</v>
      </c>
      <c r="I85" s="884"/>
      <c r="J85" s="103"/>
      <c r="K85" s="103"/>
      <c r="L85" s="103"/>
      <c r="M85" s="103"/>
      <c r="N85" s="103"/>
      <c r="O85" s="103"/>
      <c r="P85" s="103"/>
      <c r="Q85" s="103"/>
      <c r="R85" s="103"/>
      <c r="S85" s="103"/>
      <c r="T85" s="103"/>
      <c r="U85" s="103"/>
      <c r="V85" s="103"/>
      <c r="W85" s="103"/>
      <c r="X85" s="103"/>
      <c r="Y85" s="1527"/>
      <c r="Z85" s="1527"/>
      <c r="AA85" s="1527"/>
      <c r="AB85" s="1527"/>
      <c r="AC85" s="1527"/>
      <c r="AD85" s="2032">
        <v>223528.0905964307</v>
      </c>
      <c r="AE85" s="2032">
        <v>215397.28582908137</v>
      </c>
      <c r="AF85" s="2032">
        <v>165012.2620573598</v>
      </c>
      <c r="AG85" s="2032">
        <v>178481.05734821083</v>
      </c>
      <c r="AH85" s="2032">
        <v>183919.61415223128</v>
      </c>
      <c r="AI85" s="2032">
        <v>191636.8207170284</v>
      </c>
      <c r="AJ85" s="2032">
        <v>175146.84495403076</v>
      </c>
      <c r="AK85" s="2032">
        <v>197556.70019560869</v>
      </c>
      <c r="AL85" s="2032">
        <v>196694.23189270659</v>
      </c>
      <c r="AM85" s="2032">
        <v>559441.3699549482</v>
      </c>
      <c r="AN85" s="2032">
        <v>254652.6097096352</v>
      </c>
      <c r="AO85" s="2032">
        <v>243828.65612591285</v>
      </c>
    </row>
    <row r="86" spans="3:41" x14ac:dyDescent="0.15">
      <c r="C86" s="1079" t="s">
        <v>188</v>
      </c>
      <c r="D86" s="103"/>
      <c r="E86" s="103"/>
      <c r="F86" s="103"/>
      <c r="G86" s="103"/>
      <c r="H86" s="121">
        <v>85</v>
      </c>
      <c r="I86" s="884"/>
      <c r="J86" s="103"/>
      <c r="K86" s="103"/>
      <c r="L86" s="103"/>
      <c r="M86" s="103"/>
      <c r="N86" s="103"/>
      <c r="O86" s="103"/>
      <c r="P86" s="103"/>
      <c r="Q86" s="103"/>
      <c r="R86" s="103"/>
      <c r="S86" s="103"/>
      <c r="T86" s="103"/>
      <c r="U86" s="103"/>
      <c r="V86" s="103"/>
      <c r="W86" s="103"/>
      <c r="X86" s="103"/>
      <c r="Y86" s="1527"/>
      <c r="Z86" s="1527"/>
      <c r="AA86" s="1527"/>
      <c r="AB86" s="1527"/>
      <c r="AC86" s="1527"/>
      <c r="AD86" s="2032">
        <v>78709.765376167605</v>
      </c>
      <c r="AE86" s="2032">
        <v>75852.801474054722</v>
      </c>
      <c r="AF86" s="2032">
        <v>77786.12140391022</v>
      </c>
      <c r="AG86" s="2032">
        <v>79485.637548116909</v>
      </c>
      <c r="AH86" s="2032">
        <v>80686.782523996575</v>
      </c>
      <c r="AI86" s="2032">
        <v>80392.232762486325</v>
      </c>
      <c r="AJ86" s="2032">
        <v>79719.613491984463</v>
      </c>
      <c r="AK86" s="2032">
        <v>83102.49015450399</v>
      </c>
      <c r="AL86" s="2032">
        <v>84736.137997748941</v>
      </c>
      <c r="AM86" s="2032">
        <v>92983.029825290883</v>
      </c>
      <c r="AN86" s="2032">
        <v>89475.587399921336</v>
      </c>
      <c r="AO86" s="2032">
        <v>96237.082535571841</v>
      </c>
    </row>
    <row r="87" spans="3:41" x14ac:dyDescent="0.15">
      <c r="C87" s="1084" t="s">
        <v>189</v>
      </c>
      <c r="D87" s="103"/>
      <c r="E87" s="103"/>
      <c r="F87" s="103"/>
      <c r="G87" s="103"/>
      <c r="H87" s="121">
        <v>86</v>
      </c>
      <c r="I87" s="103"/>
      <c r="J87" s="103"/>
      <c r="K87" s="103"/>
      <c r="L87" s="103"/>
      <c r="M87" s="103"/>
      <c r="N87" s="103"/>
      <c r="O87" s="103"/>
      <c r="P87" s="103"/>
      <c r="Q87" s="103"/>
      <c r="R87" s="103"/>
      <c r="S87" s="103"/>
      <c r="T87" s="103"/>
      <c r="U87" s="103"/>
      <c r="V87" s="103"/>
      <c r="W87" s="103"/>
      <c r="X87" s="103"/>
      <c r="Y87" s="1527"/>
      <c r="Z87" s="1527"/>
      <c r="AA87" s="1527"/>
      <c r="AB87" s="1527"/>
      <c r="AC87" s="1527"/>
      <c r="AD87" s="2032">
        <v>590619.82279236848</v>
      </c>
      <c r="AE87" s="2032">
        <v>585091.34293630545</v>
      </c>
      <c r="AF87" s="2032">
        <v>587920.11832565232</v>
      </c>
      <c r="AG87" s="2032">
        <v>609207.58142207714</v>
      </c>
      <c r="AH87" s="2032">
        <v>607873.09279370436</v>
      </c>
      <c r="AI87" s="2032">
        <v>585843.02777669451</v>
      </c>
      <c r="AJ87" s="2032">
        <v>623544.51124584954</v>
      </c>
      <c r="AK87" s="2032">
        <v>625652.03301809821</v>
      </c>
      <c r="AL87" s="2032">
        <v>651036.51477629831</v>
      </c>
      <c r="AM87" s="2032">
        <v>652256.35166877613</v>
      </c>
      <c r="AN87" s="2032">
        <v>716552.02758884884</v>
      </c>
      <c r="AO87" s="2032">
        <v>752218.12642510852</v>
      </c>
    </row>
    <row r="88" spans="3:41" x14ac:dyDescent="0.15">
      <c r="C88" s="1084" t="s">
        <v>190</v>
      </c>
      <c r="D88" s="103"/>
      <c r="E88" s="103"/>
      <c r="F88" s="103"/>
      <c r="G88" s="103"/>
      <c r="H88" s="1092">
        <v>87</v>
      </c>
      <c r="I88" s="103"/>
      <c r="J88" s="103"/>
      <c r="K88" s="103"/>
      <c r="L88" s="103"/>
      <c r="M88" s="103"/>
      <c r="N88" s="103"/>
      <c r="O88" s="103"/>
      <c r="P88" s="103"/>
      <c r="Q88" s="103"/>
      <c r="R88" s="103"/>
      <c r="S88" s="103"/>
      <c r="T88" s="103"/>
      <c r="U88" s="103"/>
      <c r="V88" s="103"/>
      <c r="W88" s="103"/>
      <c r="X88" s="103"/>
      <c r="Y88" s="1527"/>
      <c r="Z88" s="1527"/>
      <c r="AA88" s="1527"/>
      <c r="AB88" s="1527"/>
      <c r="AC88" s="1527"/>
      <c r="AD88" s="2032">
        <v>467970.29539101303</v>
      </c>
      <c r="AE88" s="2032">
        <v>470336.13940932427</v>
      </c>
      <c r="AF88" s="2032">
        <v>473107.70926495135</v>
      </c>
      <c r="AG88" s="2032">
        <v>460958.0806186102</v>
      </c>
      <c r="AH88" s="2032">
        <v>446619.75584570289</v>
      </c>
      <c r="AI88" s="2032">
        <v>433386.16627200338</v>
      </c>
      <c r="AJ88" s="2032">
        <v>444361.61143818806</v>
      </c>
      <c r="AK88" s="2032">
        <v>451753.53917820298</v>
      </c>
      <c r="AL88" s="2032">
        <v>440246.35676632973</v>
      </c>
      <c r="AM88" s="2032">
        <v>393559.28360086784</v>
      </c>
      <c r="AN88" s="2032">
        <v>415437.08105016284</v>
      </c>
      <c r="AO88" s="2032">
        <v>459381.10974223533</v>
      </c>
    </row>
    <row r="89" spans="3:41" x14ac:dyDescent="0.15">
      <c r="C89" s="1221" t="s">
        <v>197</v>
      </c>
      <c r="D89" s="1090"/>
      <c r="E89" s="1090"/>
      <c r="F89" s="1090"/>
      <c r="G89" s="1090"/>
      <c r="H89" s="121">
        <v>88</v>
      </c>
      <c r="I89" s="1090"/>
      <c r="J89" s="1090"/>
      <c r="K89" s="1090"/>
      <c r="L89" s="1090"/>
      <c r="M89" s="1090"/>
      <c r="N89" s="1090"/>
      <c r="O89" s="1090"/>
      <c r="P89" s="1090"/>
      <c r="Q89" s="1090"/>
      <c r="R89" s="1090"/>
      <c r="S89" s="1090"/>
      <c r="T89" s="1090"/>
      <c r="U89" s="1090"/>
      <c r="V89" s="1090"/>
      <c r="W89" s="1090"/>
      <c r="X89" s="1090"/>
      <c r="Y89" s="1082"/>
      <c r="Z89" s="1082"/>
      <c r="AA89" s="1082"/>
      <c r="AB89" s="1082"/>
      <c r="AC89" s="1082"/>
      <c r="AD89" s="2021">
        <f t="shared" ref="AD89:AI89" si="17">AD57+AD58+AD59+AD60+AD61+AD76+AD77+AD78+AD79+AD80+AD81+AD82+AD83+AD84+AD85+AD86+AD87+AD88</f>
        <v>15749284.113959365</v>
      </c>
      <c r="AE89" s="2021">
        <f t="shared" si="17"/>
        <v>15949034.314496927</v>
      </c>
      <c r="AF89" s="2021">
        <f t="shared" si="17"/>
        <v>16254342.389479961</v>
      </c>
      <c r="AG89" s="2023">
        <f t="shared" si="17"/>
        <v>16125633.232378749</v>
      </c>
      <c r="AH89" s="2021">
        <f t="shared" si="17"/>
        <v>16137846.09138833</v>
      </c>
      <c r="AI89" s="2021">
        <f t="shared" si="17"/>
        <v>16237339.319146676</v>
      </c>
      <c r="AJ89" s="2021">
        <f t="shared" ref="AJ89:AO89" si="18">AJ57+AJ58+AJ59+AJ60+AJ61+AJ76+AJ77+AJ78+AJ79+AJ80+AJ81+AJ82+AJ83+AJ84+AJ85+AJ86+AJ87+AJ88</f>
        <v>16874962.037319679</v>
      </c>
      <c r="AK89" s="2021">
        <f t="shared" si="18"/>
        <v>17617237.127754014</v>
      </c>
      <c r="AL89" s="2021">
        <f t="shared" si="18"/>
        <v>17295915.400341969</v>
      </c>
      <c r="AM89" s="2021">
        <f t="shared" si="18"/>
        <v>16973987.939935416</v>
      </c>
      <c r="AN89" s="2021">
        <f t="shared" si="18"/>
        <v>17660533.926211625</v>
      </c>
      <c r="AO89" s="2021">
        <f t="shared" si="18"/>
        <v>19660505.651699744</v>
      </c>
    </row>
    <row r="90" spans="3:41" x14ac:dyDescent="0.15">
      <c r="C90" s="117" t="s">
        <v>198</v>
      </c>
      <c r="D90" s="103"/>
      <c r="E90" s="103"/>
      <c r="F90" s="103"/>
      <c r="G90" s="103"/>
      <c r="H90" s="1208">
        <v>89</v>
      </c>
      <c r="I90" s="103"/>
      <c r="J90" s="103"/>
      <c r="K90" s="103"/>
      <c r="L90" s="103"/>
      <c r="M90" s="103"/>
      <c r="N90" s="103"/>
      <c r="O90" s="103"/>
      <c r="P90" s="103"/>
      <c r="Q90" s="103"/>
      <c r="R90" s="103"/>
      <c r="S90" s="103"/>
      <c r="T90" s="103"/>
      <c r="U90" s="103"/>
      <c r="V90" s="103"/>
      <c r="W90" s="103"/>
      <c r="X90" s="103"/>
      <c r="Y90" s="751"/>
      <c r="Z90" s="751"/>
      <c r="AA90" s="751"/>
      <c r="AB90" s="751"/>
      <c r="AC90" s="751"/>
      <c r="AD90" s="751"/>
      <c r="AE90" s="751"/>
      <c r="AF90" s="751"/>
      <c r="AG90" s="751"/>
      <c r="AH90" s="751"/>
      <c r="AI90" s="751"/>
      <c r="AJ90" s="751"/>
      <c r="AK90" s="751"/>
      <c r="AL90" s="751"/>
      <c r="AM90" s="751"/>
      <c r="AN90" s="751"/>
      <c r="AO90" s="751"/>
    </row>
    <row r="91" spans="3:41" x14ac:dyDescent="0.15">
      <c r="C91" s="117" t="s">
        <v>199</v>
      </c>
      <c r="D91" s="103"/>
      <c r="E91" s="103"/>
      <c r="F91" s="103"/>
      <c r="G91" s="103"/>
      <c r="H91" s="1092">
        <v>90</v>
      </c>
      <c r="I91" s="103"/>
      <c r="J91" s="103"/>
      <c r="K91" s="103"/>
      <c r="L91" s="103"/>
      <c r="M91" s="103"/>
      <c r="N91" s="103"/>
      <c r="O91" s="103"/>
      <c r="P91" s="103"/>
      <c r="Q91" s="103"/>
      <c r="R91" s="103"/>
      <c r="S91" s="103"/>
      <c r="T91" s="103"/>
      <c r="U91" s="103"/>
      <c r="V91" s="103"/>
      <c r="W91" s="103"/>
      <c r="X91" s="103"/>
      <c r="Y91" s="751"/>
      <c r="Z91" s="751"/>
      <c r="AA91" s="751"/>
      <c r="AB91" s="751"/>
      <c r="AC91" s="751"/>
      <c r="AD91" s="751"/>
      <c r="AE91" s="751"/>
      <c r="AF91" s="751"/>
      <c r="AG91" s="751"/>
      <c r="AH91" s="751"/>
      <c r="AI91" s="751"/>
      <c r="AJ91" s="751"/>
      <c r="AK91" s="751"/>
      <c r="AL91" s="751"/>
      <c r="AM91" s="751"/>
      <c r="AN91" s="751"/>
      <c r="AO91" s="751"/>
    </row>
    <row r="92" spans="3:41" x14ac:dyDescent="0.15">
      <c r="C92" s="1222" t="s">
        <v>592</v>
      </c>
      <c r="D92" s="1090"/>
      <c r="E92" s="1090"/>
      <c r="F92" s="1090"/>
      <c r="G92" s="1090"/>
      <c r="H92" s="121">
        <v>91</v>
      </c>
      <c r="I92" s="1090"/>
      <c r="J92" s="1090"/>
      <c r="K92" s="1090"/>
      <c r="L92" s="1090"/>
      <c r="M92" s="1090"/>
      <c r="N92" s="1090"/>
      <c r="O92" s="1090"/>
      <c r="P92" s="1090"/>
      <c r="Q92" s="1090"/>
      <c r="R92" s="1090"/>
      <c r="S92" s="1090"/>
      <c r="T92" s="1090"/>
      <c r="U92" s="1090"/>
      <c r="V92" s="1090"/>
      <c r="W92" s="1090"/>
      <c r="X92" s="1090"/>
      <c r="Y92" s="1090"/>
      <c r="Z92" s="1090"/>
      <c r="AA92" s="1090"/>
      <c r="AB92" s="1090"/>
      <c r="AC92" s="1090"/>
      <c r="AD92" s="2020">
        <f t="shared" ref="AD92:AI92" si="19">AD89+AD90-AD91</f>
        <v>15749284.113959365</v>
      </c>
      <c r="AE92" s="2020">
        <f t="shared" si="19"/>
        <v>15949034.314496927</v>
      </c>
      <c r="AF92" s="2020">
        <f t="shared" si="19"/>
        <v>16254342.389479961</v>
      </c>
      <c r="AG92" s="2020">
        <f t="shared" si="19"/>
        <v>16125633.232378749</v>
      </c>
      <c r="AH92" s="2020">
        <f t="shared" si="19"/>
        <v>16137846.09138833</v>
      </c>
      <c r="AI92" s="2020">
        <f t="shared" si="19"/>
        <v>16237339.319146676</v>
      </c>
      <c r="AJ92" s="2020">
        <f t="shared" ref="AJ92:AO92" si="20">AJ89+AJ90-AJ91</f>
        <v>16874962.037319679</v>
      </c>
      <c r="AK92" s="2020">
        <f t="shared" si="20"/>
        <v>17617237.127754014</v>
      </c>
      <c r="AL92" s="2021">
        <f t="shared" si="20"/>
        <v>17295915.400341969</v>
      </c>
      <c r="AM92" s="2021">
        <f t="shared" si="20"/>
        <v>16973987.939935416</v>
      </c>
      <c r="AN92" s="2021">
        <f t="shared" si="20"/>
        <v>17660533.926211625</v>
      </c>
      <c r="AO92" s="2021">
        <f t="shared" si="20"/>
        <v>19660505.651699744</v>
      </c>
    </row>
    <row r="93" spans="3:41" x14ac:dyDescent="0.15">
      <c r="C93" s="1225" t="s">
        <v>64</v>
      </c>
      <c r="D93" s="750"/>
      <c r="E93" s="750"/>
      <c r="F93" s="750"/>
      <c r="G93" s="750"/>
      <c r="H93" s="1092">
        <v>92</v>
      </c>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row>
    <row r="94" spans="3:41" x14ac:dyDescent="0.15">
      <c r="C94" s="1079" t="s">
        <v>65</v>
      </c>
      <c r="D94" s="751"/>
      <c r="E94" s="751"/>
      <c r="F94" s="751"/>
      <c r="G94" s="751"/>
      <c r="H94" s="1211">
        <v>93</v>
      </c>
      <c r="I94" s="751"/>
      <c r="J94" s="751"/>
      <c r="K94" s="751"/>
      <c r="L94" s="751"/>
      <c r="M94" s="751"/>
      <c r="N94" s="751"/>
      <c r="O94" s="751"/>
      <c r="P94" s="751"/>
      <c r="Q94" s="751"/>
      <c r="R94" s="751"/>
      <c r="S94" s="751"/>
      <c r="T94" s="751"/>
      <c r="U94" s="751"/>
      <c r="V94" s="751"/>
      <c r="W94" s="751"/>
      <c r="X94" s="751"/>
      <c r="Y94" s="1527"/>
      <c r="Z94" s="1527"/>
      <c r="AA94" s="1527"/>
      <c r="AB94" s="1527"/>
      <c r="AC94" s="1527"/>
      <c r="AD94" s="2032">
        <v>15275779.694891747</v>
      </c>
      <c r="AE94" s="2032">
        <v>15483914.938359091</v>
      </c>
      <c r="AF94" s="2032">
        <v>15828028.057674713</v>
      </c>
      <c r="AG94" s="2032">
        <v>15691689.178623356</v>
      </c>
      <c r="AH94" s="2032">
        <v>15700797.156354101</v>
      </c>
      <c r="AI94" s="2032">
        <v>15797000.749718504</v>
      </c>
      <c r="AJ94" s="2032">
        <v>16455682.072318736</v>
      </c>
      <c r="AK94" s="2032">
        <v>17169506.626942776</v>
      </c>
      <c r="AL94" s="2032">
        <v>16843153.715722028</v>
      </c>
      <c r="AM94" s="2032">
        <v>16152290.141135987</v>
      </c>
      <c r="AN94" s="2032">
        <v>17117754.384481855</v>
      </c>
      <c r="AO94" s="2032">
        <v>19117084.639859244</v>
      </c>
    </row>
    <row r="95" spans="3:41" x14ac:dyDescent="0.15">
      <c r="C95" s="1226" t="s">
        <v>66</v>
      </c>
      <c r="D95" s="751"/>
      <c r="E95" s="751"/>
      <c r="F95" s="751"/>
      <c r="G95" s="751"/>
      <c r="H95" s="1211">
        <v>94</v>
      </c>
      <c r="I95" s="751"/>
      <c r="J95" s="751"/>
      <c r="K95" s="751"/>
      <c r="L95" s="751"/>
      <c r="M95" s="751"/>
      <c r="N95" s="751"/>
      <c r="O95" s="751"/>
      <c r="P95" s="751"/>
      <c r="Q95" s="751"/>
      <c r="R95" s="751"/>
      <c r="S95" s="751"/>
      <c r="T95" s="751"/>
      <c r="U95" s="751"/>
      <c r="V95" s="751"/>
      <c r="W95" s="751"/>
      <c r="X95" s="751"/>
      <c r="Y95" s="1527"/>
      <c r="Z95" s="1527"/>
      <c r="AA95" s="1527"/>
      <c r="AB95" s="1527"/>
      <c r="AC95" s="1527"/>
      <c r="AD95" s="2032">
        <v>377163.37866792607</v>
      </c>
      <c r="AE95" s="2032">
        <v>364363.63760236924</v>
      </c>
      <c r="AF95" s="2032">
        <v>315348.43681530579</v>
      </c>
      <c r="AG95" s="2032">
        <v>334746.12374611391</v>
      </c>
      <c r="AH95" s="2032">
        <v>338953.67048909131</v>
      </c>
      <c r="AI95" s="2032">
        <v>346970.59272411233</v>
      </c>
      <c r="AJ95" s="2032">
        <v>320943.5636248308</v>
      </c>
      <c r="AK95" s="2032">
        <v>346989.62855568185</v>
      </c>
      <c r="AL95" s="2032">
        <v>346249.90547434124</v>
      </c>
      <c r="AM95" s="2032">
        <v>721179.8860929017</v>
      </c>
      <c r="AN95" s="2032">
        <v>441711.83572082088</v>
      </c>
      <c r="AO95" s="2032">
        <v>438126.21290933021</v>
      </c>
    </row>
    <row r="96" spans="3:41" x14ac:dyDescent="0.15">
      <c r="C96" s="1226" t="s">
        <v>67</v>
      </c>
      <c r="D96" s="751"/>
      <c r="E96" s="751"/>
      <c r="F96" s="751"/>
      <c r="G96" s="751"/>
      <c r="H96" s="1211">
        <v>95</v>
      </c>
      <c r="I96" s="751"/>
      <c r="J96" s="751"/>
      <c r="K96" s="751"/>
      <c r="L96" s="751"/>
      <c r="M96" s="751"/>
      <c r="N96" s="751"/>
      <c r="O96" s="751"/>
      <c r="P96" s="751"/>
      <c r="Q96" s="751"/>
      <c r="R96" s="751"/>
      <c r="S96" s="751"/>
      <c r="T96" s="751"/>
      <c r="U96" s="751"/>
      <c r="V96" s="751"/>
      <c r="W96" s="751"/>
      <c r="X96" s="751"/>
      <c r="Y96" s="1527"/>
      <c r="Z96" s="1527"/>
      <c r="AA96" s="1527"/>
      <c r="AB96" s="1527"/>
      <c r="AC96" s="1527"/>
      <c r="AD96" s="2032">
        <v>96341.040399690915</v>
      </c>
      <c r="AE96" s="2032">
        <v>100755.73853546836</v>
      </c>
      <c r="AF96" s="2032">
        <v>110965.89498994173</v>
      </c>
      <c r="AG96" s="2032">
        <v>99197.930009279531</v>
      </c>
      <c r="AH96" s="2032">
        <v>98095.264545136786</v>
      </c>
      <c r="AI96" s="2032">
        <v>93367.97670405879</v>
      </c>
      <c r="AJ96" s="2032">
        <v>98336.401376115071</v>
      </c>
      <c r="AK96" s="2032">
        <v>100740.87225555679</v>
      </c>
      <c r="AL96" s="2032">
        <v>106511.77914559978</v>
      </c>
      <c r="AM96" s="2032">
        <v>100517.91270652507</v>
      </c>
      <c r="AN96" s="2032">
        <v>101067.70600894955</v>
      </c>
      <c r="AO96" s="2032">
        <v>105294.79893116848</v>
      </c>
    </row>
    <row r="97" spans="2:41" x14ac:dyDescent="0.15">
      <c r="C97" s="121" t="s">
        <v>68</v>
      </c>
      <c r="D97" s="1082"/>
      <c r="E97" s="1082"/>
      <c r="F97" s="1082"/>
      <c r="G97" s="1082"/>
      <c r="H97" s="121">
        <v>96</v>
      </c>
      <c r="I97" s="1082"/>
      <c r="J97" s="1082"/>
      <c r="K97" s="1082"/>
      <c r="L97" s="1082"/>
      <c r="M97" s="1082"/>
      <c r="N97" s="1082"/>
      <c r="O97" s="1082"/>
      <c r="P97" s="1082"/>
      <c r="Q97" s="1082"/>
      <c r="R97" s="1082"/>
      <c r="S97" s="1082"/>
      <c r="T97" s="1082"/>
      <c r="U97" s="1082"/>
      <c r="V97" s="1082"/>
      <c r="W97" s="1082"/>
      <c r="X97" s="1082"/>
      <c r="Y97" s="1228"/>
      <c r="Z97" s="1228"/>
      <c r="AA97" s="1228"/>
      <c r="AB97" s="1228"/>
      <c r="AC97" s="1228"/>
      <c r="AD97" s="2024">
        <f t="shared" ref="AD97:AI97" si="21">AD94+AD95+AD96</f>
        <v>15749284.113959365</v>
      </c>
      <c r="AE97" s="2024">
        <f t="shared" si="21"/>
        <v>15949034.314496927</v>
      </c>
      <c r="AF97" s="2024">
        <f t="shared" si="21"/>
        <v>16254342.389479961</v>
      </c>
      <c r="AG97" s="2024">
        <f t="shared" si="21"/>
        <v>16125633.232378749</v>
      </c>
      <c r="AH97" s="2024">
        <f t="shared" si="21"/>
        <v>16137846.09138833</v>
      </c>
      <c r="AI97" s="2024">
        <f t="shared" si="21"/>
        <v>16237339.319146676</v>
      </c>
      <c r="AJ97" s="2024">
        <f t="shared" ref="AJ97:AO97" si="22">AJ94+AJ95+AJ96</f>
        <v>16874962.037319683</v>
      </c>
      <c r="AK97" s="2024">
        <f t="shared" si="22"/>
        <v>17617237.127754014</v>
      </c>
      <c r="AL97" s="2024">
        <f t="shared" si="22"/>
        <v>17295915.400341969</v>
      </c>
      <c r="AM97" s="2024">
        <f t="shared" si="22"/>
        <v>16973987.939935412</v>
      </c>
      <c r="AN97" s="2024">
        <f t="shared" si="22"/>
        <v>17660533.926211625</v>
      </c>
      <c r="AO97" s="2024">
        <f t="shared" si="22"/>
        <v>19660505.651699744</v>
      </c>
    </row>
    <row r="98" spans="2:41" x14ac:dyDescent="0.15">
      <c r="C98" s="853"/>
      <c r="D98" s="105"/>
      <c r="E98" s="105"/>
      <c r="F98" s="105"/>
      <c r="G98" s="105"/>
      <c r="H98" s="121">
        <v>97</v>
      </c>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row>
    <row r="99" spans="2:41" x14ac:dyDescent="0.15">
      <c r="C99" s="853"/>
      <c r="D99" s="105"/>
      <c r="E99" s="105"/>
      <c r="F99" s="105"/>
      <c r="G99" s="105"/>
      <c r="H99" s="121">
        <v>98</v>
      </c>
      <c r="I99" s="105"/>
      <c r="J99" s="105"/>
      <c r="K99" s="105"/>
      <c r="L99" s="105"/>
      <c r="M99" s="105"/>
      <c r="N99" s="105"/>
      <c r="O99" s="105"/>
      <c r="P99" s="105"/>
      <c r="Q99" s="105"/>
      <c r="R99" s="105"/>
      <c r="S99" s="105"/>
      <c r="T99" s="105"/>
      <c r="U99" s="105"/>
      <c r="V99" s="105"/>
      <c r="W99" s="105"/>
      <c r="X99" s="105"/>
      <c r="Y99" s="1224"/>
      <c r="Z99" s="1224"/>
      <c r="AA99" s="1224"/>
      <c r="AB99" s="1224"/>
      <c r="AC99" s="1224"/>
      <c r="AD99" s="1224"/>
      <c r="AE99" s="1224"/>
      <c r="AF99" s="1224"/>
      <c r="AG99" s="1224"/>
      <c r="AH99" s="1224"/>
      <c r="AI99" s="1224"/>
      <c r="AJ99" s="1224"/>
      <c r="AK99" s="1224"/>
      <c r="AL99" s="1224"/>
      <c r="AM99" s="1224"/>
      <c r="AN99" s="1224"/>
      <c r="AO99" s="1224"/>
    </row>
    <row r="100" spans="2:41" x14ac:dyDescent="0.15">
      <c r="B100" s="462" t="s">
        <v>1387</v>
      </c>
      <c r="C100" s="111" t="s">
        <v>1384</v>
      </c>
      <c r="D100" s="102"/>
      <c r="E100" s="102"/>
      <c r="F100" s="102"/>
      <c r="G100" s="102"/>
      <c r="H100" s="1208">
        <v>99</v>
      </c>
      <c r="I100" s="102"/>
      <c r="J100" s="102"/>
      <c r="K100" s="102"/>
      <c r="L100" s="102"/>
      <c r="M100" s="102"/>
      <c r="N100" s="102"/>
      <c r="Y100" s="107"/>
    </row>
    <row r="101" spans="2:41" x14ac:dyDescent="0.15">
      <c r="C101" s="1083" t="s">
        <v>1100</v>
      </c>
      <c r="D101" s="116"/>
      <c r="E101" s="116"/>
      <c r="F101" s="116"/>
      <c r="G101" s="116"/>
      <c r="H101" s="121">
        <v>100</v>
      </c>
      <c r="I101" s="750"/>
      <c r="J101" s="750"/>
      <c r="K101" s="750"/>
      <c r="L101" s="750"/>
      <c r="M101" s="750"/>
      <c r="N101" s="750"/>
      <c r="O101" s="750"/>
      <c r="P101" s="750"/>
      <c r="Q101" s="750"/>
      <c r="R101" s="750"/>
      <c r="S101" s="750"/>
      <c r="T101" s="750"/>
      <c r="U101" s="750"/>
      <c r="V101" s="750"/>
      <c r="W101" s="750"/>
      <c r="X101" s="1085"/>
      <c r="Y101" s="1524"/>
      <c r="Z101" s="1524"/>
      <c r="AA101" s="1524"/>
      <c r="AB101" s="1524"/>
      <c r="AC101" s="1524"/>
      <c r="AD101" s="2029">
        <v>97800.201191775122</v>
      </c>
      <c r="AE101" s="2029">
        <v>99537.267648722976</v>
      </c>
      <c r="AF101" s="2029">
        <v>95001.60992914821</v>
      </c>
      <c r="AG101" s="2029">
        <v>90081.829614958144</v>
      </c>
      <c r="AH101" s="2029">
        <v>97768.069759767808</v>
      </c>
      <c r="AI101" s="2029">
        <v>106102.05569173103</v>
      </c>
      <c r="AJ101" s="2029">
        <v>105575.48912024086</v>
      </c>
      <c r="AK101" s="2029">
        <v>92624.811002725575</v>
      </c>
      <c r="AL101" s="2029">
        <v>89013.6821185343</v>
      </c>
      <c r="AM101" s="2029">
        <v>85260.798407196082</v>
      </c>
      <c r="AN101" s="2029">
        <v>85128.08811301169</v>
      </c>
      <c r="AO101" s="2029">
        <v>95919.166604041107</v>
      </c>
    </row>
    <row r="102" spans="2:41" x14ac:dyDescent="0.15">
      <c r="C102" s="1084" t="s">
        <v>1101</v>
      </c>
      <c r="D102" s="103"/>
      <c r="E102" s="103"/>
      <c r="F102" s="103"/>
      <c r="G102" s="103"/>
      <c r="H102" s="121">
        <v>101</v>
      </c>
      <c r="I102" s="103"/>
      <c r="J102" s="103"/>
      <c r="K102" s="103"/>
      <c r="L102" s="103"/>
      <c r="M102" s="103"/>
      <c r="N102" s="103"/>
      <c r="O102" s="103"/>
      <c r="P102" s="103"/>
      <c r="Q102" s="103"/>
      <c r="R102" s="103"/>
      <c r="S102" s="103"/>
      <c r="T102" s="103"/>
      <c r="U102" s="103"/>
      <c r="V102" s="103"/>
      <c r="W102" s="103"/>
      <c r="X102" s="103"/>
      <c r="Y102" s="1527"/>
      <c r="Z102" s="1527"/>
      <c r="AA102" s="1527"/>
      <c r="AB102" s="1527"/>
      <c r="AC102" s="1527"/>
      <c r="AD102" s="2032">
        <v>8400.398720140045</v>
      </c>
      <c r="AE102" s="2032">
        <v>7402.2717233222047</v>
      </c>
      <c r="AF102" s="2032">
        <v>7245.9414015454404</v>
      </c>
      <c r="AG102" s="2032">
        <v>7212.8323426709967</v>
      </c>
      <c r="AH102" s="2032">
        <v>7812.0679629474907</v>
      </c>
      <c r="AI102" s="2032">
        <v>8394.8960923682407</v>
      </c>
      <c r="AJ102" s="2032">
        <v>8597.9449845623476</v>
      </c>
      <c r="AK102" s="2032">
        <v>8795.90715833988</v>
      </c>
      <c r="AL102" s="2032">
        <v>8765.4354036741461</v>
      </c>
      <c r="AM102" s="2032">
        <v>8795.8098760981411</v>
      </c>
      <c r="AN102" s="2032">
        <v>10116.548038925934</v>
      </c>
      <c r="AO102" s="2032">
        <v>10232.78554304217</v>
      </c>
    </row>
    <row r="103" spans="2:41" x14ac:dyDescent="0.15">
      <c r="C103" s="1084" t="s">
        <v>1102</v>
      </c>
      <c r="D103" s="103"/>
      <c r="E103" s="103"/>
      <c r="F103" s="103"/>
      <c r="G103" s="103"/>
      <c r="H103" s="121">
        <v>102</v>
      </c>
      <c r="I103" s="103"/>
      <c r="J103" s="103"/>
      <c r="K103" s="103"/>
      <c r="L103" s="103"/>
      <c r="M103" s="103"/>
      <c r="N103" s="103"/>
      <c r="O103" s="103"/>
      <c r="P103" s="103"/>
      <c r="Q103" s="103"/>
      <c r="R103" s="103"/>
      <c r="S103" s="103"/>
      <c r="T103" s="103"/>
      <c r="U103" s="103"/>
      <c r="V103" s="103"/>
      <c r="W103" s="103"/>
      <c r="X103" s="103"/>
      <c r="Y103" s="1527"/>
      <c r="Z103" s="1527"/>
      <c r="AA103" s="1527"/>
      <c r="AB103" s="1527"/>
      <c r="AC103" s="1527"/>
      <c r="AD103" s="2032">
        <v>28930.682904557721</v>
      </c>
      <c r="AE103" s="2032">
        <v>31723.698671956918</v>
      </c>
      <c r="AF103" s="2032">
        <v>27405.734750687065</v>
      </c>
      <c r="AG103" s="2032">
        <v>29789.717093668274</v>
      </c>
      <c r="AH103" s="2032">
        <v>34665.426594532619</v>
      </c>
      <c r="AI103" s="2032">
        <v>34504.631552076906</v>
      </c>
      <c r="AJ103" s="2032">
        <v>34746.324904065841</v>
      </c>
      <c r="AK103" s="2032">
        <v>31369.388963431862</v>
      </c>
      <c r="AL103" s="2032">
        <v>28070.942919958772</v>
      </c>
      <c r="AM103" s="2032">
        <v>25973.114365697606</v>
      </c>
      <c r="AN103" s="2032">
        <v>26685.411632967975</v>
      </c>
      <c r="AO103" s="2032">
        <v>26395.337480547787</v>
      </c>
    </row>
    <row r="104" spans="2:41" x14ac:dyDescent="0.15">
      <c r="C104" s="1084" t="s">
        <v>1103</v>
      </c>
      <c r="D104" s="103"/>
      <c r="E104" s="103"/>
      <c r="F104" s="103"/>
      <c r="G104" s="103"/>
      <c r="H104" s="121">
        <v>103</v>
      </c>
      <c r="I104" s="103"/>
      <c r="J104" s="103"/>
      <c r="K104" s="103"/>
      <c r="L104" s="103"/>
      <c r="M104" s="103"/>
      <c r="N104" s="103"/>
      <c r="O104" s="103"/>
      <c r="P104" s="103"/>
      <c r="Q104" s="103"/>
      <c r="R104" s="103"/>
      <c r="S104" s="103"/>
      <c r="T104" s="103"/>
      <c r="U104" s="103"/>
      <c r="V104" s="103"/>
      <c r="W104" s="103"/>
      <c r="X104" s="103"/>
      <c r="Y104" s="1527"/>
      <c r="Z104" s="1527"/>
      <c r="AA104" s="1527"/>
      <c r="AB104" s="1527"/>
      <c r="AC104" s="1527"/>
      <c r="AD104" s="2032">
        <v>8440.0878732963683</v>
      </c>
      <c r="AE104" s="2032">
        <v>7395.8611172987366</v>
      </c>
      <c r="AF104" s="2032">
        <v>7846.3576102875741</v>
      </c>
      <c r="AG104" s="2032">
        <v>7896.332373064457</v>
      </c>
      <c r="AH104" s="2032">
        <v>9387.4839902494241</v>
      </c>
      <c r="AI104" s="2032">
        <v>9675.0598505196776</v>
      </c>
      <c r="AJ104" s="2032">
        <v>10053.703370273486</v>
      </c>
      <c r="AK104" s="2032">
        <v>9818.6343991211997</v>
      </c>
      <c r="AL104" s="2032">
        <v>9606.315746217806</v>
      </c>
      <c r="AM104" s="2032">
        <v>9412.743662829298</v>
      </c>
      <c r="AN104" s="2032">
        <v>8883.2102304665532</v>
      </c>
      <c r="AO104" s="2032">
        <v>10589.373202403804</v>
      </c>
    </row>
    <row r="105" spans="2:41" x14ac:dyDescent="0.15">
      <c r="C105" s="1084" t="s">
        <v>1104</v>
      </c>
      <c r="D105" s="103"/>
      <c r="E105" s="103"/>
      <c r="F105" s="103"/>
      <c r="G105" s="103"/>
      <c r="H105" s="121">
        <v>104</v>
      </c>
      <c r="I105" s="103"/>
      <c r="J105" s="103"/>
      <c r="K105" s="103"/>
      <c r="L105" s="103"/>
      <c r="M105" s="103"/>
      <c r="N105" s="103"/>
      <c r="O105" s="103"/>
      <c r="P105" s="103"/>
      <c r="Q105" s="103"/>
      <c r="R105" s="103"/>
      <c r="S105" s="103"/>
      <c r="T105" s="103"/>
      <c r="U105" s="103"/>
      <c r="V105" s="103"/>
      <c r="W105" s="103"/>
      <c r="X105" s="103"/>
      <c r="Y105" s="751"/>
      <c r="Z105" s="751"/>
      <c r="AA105" s="751"/>
      <c r="AB105" s="751"/>
      <c r="AC105" s="751"/>
      <c r="AD105" s="2016">
        <f t="shared" ref="AD105:AL105" si="23">SUM(AD106:AD119)</f>
        <v>6027797.8297356488</v>
      </c>
      <c r="AE105" s="2016">
        <f t="shared" si="23"/>
        <v>6152172.4569720328</v>
      </c>
      <c r="AF105" s="2016">
        <f t="shared" si="23"/>
        <v>6452867.6063700309</v>
      </c>
      <c r="AG105" s="2016">
        <f t="shared" si="23"/>
        <v>6352298.675963806</v>
      </c>
      <c r="AH105" s="2016">
        <f t="shared" si="23"/>
        <v>6630208.5165857039</v>
      </c>
      <c r="AI105" s="2016">
        <f t="shared" si="23"/>
        <v>6674495.5026626159</v>
      </c>
      <c r="AJ105" s="2016">
        <f t="shared" si="23"/>
        <v>6720589.2015423477</v>
      </c>
      <c r="AK105" s="2016">
        <f t="shared" si="23"/>
        <v>6920427.7221363932</v>
      </c>
      <c r="AL105" s="2016">
        <f t="shared" si="23"/>
        <v>6650217.7797290236</v>
      </c>
      <c r="AM105" s="2016">
        <f>SUM(AM106:AM119)</f>
        <v>6596491.7546353424</v>
      </c>
      <c r="AN105" s="2016">
        <f>SUM(AN106:AN119)</f>
        <v>6613260.4501932794</v>
      </c>
      <c r="AO105" s="2016">
        <f>SUM(AO106:AO119)</f>
        <v>6913035.1955890246</v>
      </c>
    </row>
    <row r="106" spans="2:41" x14ac:dyDescent="0.15">
      <c r="C106" s="1084" t="s">
        <v>785</v>
      </c>
      <c r="D106" s="103"/>
      <c r="E106" s="103"/>
      <c r="F106" s="103"/>
      <c r="G106" s="103"/>
      <c r="H106" s="121">
        <v>105</v>
      </c>
      <c r="I106" s="103"/>
      <c r="J106" s="103"/>
      <c r="K106" s="103"/>
      <c r="L106" s="103"/>
      <c r="M106" s="103"/>
      <c r="N106" s="103"/>
      <c r="O106" s="103"/>
      <c r="P106" s="103"/>
      <c r="Q106" s="103"/>
      <c r="R106" s="103"/>
      <c r="S106" s="103"/>
      <c r="T106" s="103"/>
      <c r="U106" s="103"/>
      <c r="V106" s="103"/>
      <c r="W106" s="103"/>
      <c r="X106" s="103"/>
      <c r="Y106" s="1527"/>
      <c r="Z106" s="1527"/>
      <c r="AA106" s="1527"/>
      <c r="AB106" s="1527"/>
      <c r="AC106" s="1527"/>
      <c r="AD106" s="2032">
        <v>1149433.2458388726</v>
      </c>
      <c r="AE106" s="2032">
        <v>1137267.7286570298</v>
      </c>
      <c r="AF106" s="2032">
        <v>1139732.6523900968</v>
      </c>
      <c r="AG106" s="2032">
        <v>1140731.2375731745</v>
      </c>
      <c r="AH106" s="2032">
        <v>1131801.3805180443</v>
      </c>
      <c r="AI106" s="2032">
        <v>1133375.5482899244</v>
      </c>
      <c r="AJ106" s="2032">
        <v>1031155.6426202778</v>
      </c>
      <c r="AK106" s="2032">
        <v>996830.51767790504</v>
      </c>
      <c r="AL106" s="2032">
        <v>1049056.4011218825</v>
      </c>
      <c r="AM106" s="2032">
        <v>1037942.5625347598</v>
      </c>
      <c r="AN106" s="2032">
        <v>1028258.1276306575</v>
      </c>
      <c r="AO106" s="2032">
        <v>1147065.0596382704</v>
      </c>
    </row>
    <row r="107" spans="2:41" x14ac:dyDescent="0.15">
      <c r="C107" s="1084" t="s">
        <v>169</v>
      </c>
      <c r="D107" s="103"/>
      <c r="E107" s="103"/>
      <c r="F107" s="103"/>
      <c r="G107" s="103"/>
      <c r="H107" s="121">
        <v>106</v>
      </c>
      <c r="I107" s="103"/>
      <c r="J107" s="103"/>
      <c r="K107" s="103"/>
      <c r="L107" s="103"/>
      <c r="M107" s="103"/>
      <c r="N107" s="103"/>
      <c r="O107" s="103"/>
      <c r="P107" s="103"/>
      <c r="Q107" s="103"/>
      <c r="R107" s="103"/>
      <c r="S107" s="103"/>
      <c r="T107" s="103"/>
      <c r="U107" s="103"/>
      <c r="V107" s="103"/>
      <c r="W107" s="103"/>
      <c r="X107" s="103"/>
      <c r="Y107" s="1527"/>
      <c r="Z107" s="1527"/>
      <c r="AA107" s="1527"/>
      <c r="AB107" s="1527"/>
      <c r="AC107" s="1527"/>
      <c r="AD107" s="2032">
        <v>45911.365288695437</v>
      </c>
      <c r="AE107" s="2032">
        <v>44686.580520696174</v>
      </c>
      <c r="AF107" s="2032">
        <v>44870.17897330819</v>
      </c>
      <c r="AG107" s="2032">
        <v>47198.270739235973</v>
      </c>
      <c r="AH107" s="2032">
        <v>49293.949735636401</v>
      </c>
      <c r="AI107" s="2032">
        <v>42266.333702175551</v>
      </c>
      <c r="AJ107" s="2032">
        <v>50233.330438975827</v>
      </c>
      <c r="AK107" s="2032">
        <v>52905.568427482343</v>
      </c>
      <c r="AL107" s="2032">
        <v>50392.348185077317</v>
      </c>
      <c r="AM107" s="2032">
        <v>50096.750034269731</v>
      </c>
      <c r="AN107" s="2032">
        <v>52102.992244189089</v>
      </c>
      <c r="AO107" s="2032">
        <v>51326.360194724286</v>
      </c>
    </row>
    <row r="108" spans="2:41" x14ac:dyDescent="0.15">
      <c r="C108" s="1080" t="s">
        <v>170</v>
      </c>
      <c r="D108" s="103"/>
      <c r="E108" s="103"/>
      <c r="F108" s="103"/>
      <c r="G108" s="103"/>
      <c r="H108" s="121">
        <v>107</v>
      </c>
      <c r="I108" s="884"/>
      <c r="J108" s="103"/>
      <c r="K108" s="103"/>
      <c r="L108" s="103"/>
      <c r="M108" s="103"/>
      <c r="N108" s="103"/>
      <c r="O108" s="103"/>
      <c r="P108" s="103"/>
      <c r="Q108" s="103"/>
      <c r="R108" s="103"/>
      <c r="S108" s="103"/>
      <c r="T108" s="103"/>
      <c r="U108" s="103"/>
      <c r="V108" s="103"/>
      <c r="W108" s="103"/>
      <c r="X108" s="103"/>
      <c r="Y108" s="1527"/>
      <c r="Z108" s="1527"/>
      <c r="AA108" s="1527"/>
      <c r="AB108" s="1527"/>
      <c r="AC108" s="1527"/>
      <c r="AD108" s="2032">
        <v>258669.27611181128</v>
      </c>
      <c r="AE108" s="2032">
        <v>229393.34696465131</v>
      </c>
      <c r="AF108" s="2032">
        <v>207008.88954175578</v>
      </c>
      <c r="AG108" s="2032">
        <v>215470.37708238681</v>
      </c>
      <c r="AH108" s="2032">
        <v>264532.76879339549</v>
      </c>
      <c r="AI108" s="2032">
        <v>271821.62937183864</v>
      </c>
      <c r="AJ108" s="2032">
        <v>274040.09530325269</v>
      </c>
      <c r="AK108" s="2032">
        <v>278178.38892040495</v>
      </c>
      <c r="AL108" s="2032">
        <v>283522.49172599043</v>
      </c>
      <c r="AM108" s="2032">
        <v>293411.92417107127</v>
      </c>
      <c r="AN108" s="2032">
        <v>283233.89975955104</v>
      </c>
      <c r="AO108" s="2032">
        <v>178917.47789230745</v>
      </c>
    </row>
    <row r="109" spans="2:41" x14ac:dyDescent="0.15">
      <c r="C109" s="1080" t="s">
        <v>788</v>
      </c>
      <c r="D109" s="103"/>
      <c r="E109" s="103"/>
      <c r="F109" s="103"/>
      <c r="G109" s="103"/>
      <c r="H109" s="121">
        <v>108</v>
      </c>
      <c r="I109" s="884"/>
      <c r="J109" s="103"/>
      <c r="K109" s="103"/>
      <c r="L109" s="103"/>
      <c r="M109" s="103"/>
      <c r="N109" s="103"/>
      <c r="O109" s="103"/>
      <c r="P109" s="103"/>
      <c r="Q109" s="103"/>
      <c r="R109" s="103"/>
      <c r="S109" s="103"/>
      <c r="T109" s="103"/>
      <c r="U109" s="103"/>
      <c r="V109" s="103"/>
      <c r="W109" s="103"/>
      <c r="X109" s="103"/>
      <c r="Y109" s="1527"/>
      <c r="Z109" s="1527"/>
      <c r="AA109" s="1527"/>
      <c r="AB109" s="1527"/>
      <c r="AC109" s="1527"/>
      <c r="AD109" s="2032">
        <v>700715.56783636077</v>
      </c>
      <c r="AE109" s="2032">
        <v>674578.02659566898</v>
      </c>
      <c r="AF109" s="2032">
        <v>706124.49008270784</v>
      </c>
      <c r="AG109" s="2032">
        <v>662867.29739903077</v>
      </c>
      <c r="AH109" s="2032">
        <v>769255.70833468367</v>
      </c>
      <c r="AI109" s="2032">
        <v>840447.32220115769</v>
      </c>
      <c r="AJ109" s="2032">
        <v>903302.97148102953</v>
      </c>
      <c r="AK109" s="2032">
        <v>842306.019449146</v>
      </c>
      <c r="AL109" s="2032">
        <v>802589.98215208435</v>
      </c>
      <c r="AM109" s="2032">
        <v>803033.47571570589</v>
      </c>
      <c r="AN109" s="2032">
        <v>681097.95949803549</v>
      </c>
      <c r="AO109" s="2032">
        <v>780090.20715794293</v>
      </c>
    </row>
    <row r="110" spans="2:41" x14ac:dyDescent="0.15">
      <c r="C110" s="1080" t="s">
        <v>789</v>
      </c>
      <c r="D110" s="103"/>
      <c r="E110" s="103"/>
      <c r="F110" s="103"/>
      <c r="G110" s="103"/>
      <c r="H110" s="121">
        <v>109</v>
      </c>
      <c r="I110" s="884"/>
      <c r="J110" s="103"/>
      <c r="K110" s="103"/>
      <c r="L110" s="103"/>
      <c r="M110" s="103"/>
      <c r="N110" s="103"/>
      <c r="O110" s="103"/>
      <c r="P110" s="103"/>
      <c r="Q110" s="103"/>
      <c r="R110" s="103"/>
      <c r="S110" s="103"/>
      <c r="T110" s="103"/>
      <c r="U110" s="103"/>
      <c r="V110" s="103"/>
      <c r="W110" s="103"/>
      <c r="X110" s="103"/>
      <c r="Y110" s="1527"/>
      <c r="Z110" s="1527"/>
      <c r="AA110" s="1527"/>
      <c r="AB110" s="1527"/>
      <c r="AC110" s="1527"/>
      <c r="AD110" s="2032">
        <v>9227.0810071075066</v>
      </c>
      <c r="AE110" s="2032">
        <v>7462.3603910274032</v>
      </c>
      <c r="AF110" s="2032">
        <v>8374.865075016598</v>
      </c>
      <c r="AG110" s="2032">
        <v>7566.8333087404899</v>
      </c>
      <c r="AH110" s="2032">
        <v>9474.3504954445671</v>
      </c>
      <c r="AI110" s="2032">
        <v>7687.0581208154508</v>
      </c>
      <c r="AJ110" s="2032">
        <v>7793.9068142632168</v>
      </c>
      <c r="AK110" s="2032">
        <v>8662.7080303207476</v>
      </c>
      <c r="AL110" s="2032">
        <v>7895.277196315692</v>
      </c>
      <c r="AM110" s="2032">
        <v>8545.7069965668052</v>
      </c>
      <c r="AN110" s="2032">
        <v>6095.276922306577</v>
      </c>
      <c r="AO110" s="2032">
        <v>9765.5051320099556</v>
      </c>
    </row>
    <row r="111" spans="2:41" x14ac:dyDescent="0.15">
      <c r="C111" s="1080" t="s">
        <v>790</v>
      </c>
      <c r="D111" s="103"/>
      <c r="E111" s="103"/>
      <c r="F111" s="103"/>
      <c r="G111" s="103"/>
      <c r="H111" s="121">
        <v>110</v>
      </c>
      <c r="I111" s="884"/>
      <c r="J111" s="103"/>
      <c r="K111" s="103"/>
      <c r="L111" s="103"/>
      <c r="M111" s="103"/>
      <c r="N111" s="103"/>
      <c r="O111" s="103"/>
      <c r="P111" s="103"/>
      <c r="Q111" s="103"/>
      <c r="R111" s="103"/>
      <c r="S111" s="103"/>
      <c r="T111" s="103"/>
      <c r="U111" s="103"/>
      <c r="V111" s="103"/>
      <c r="W111" s="103"/>
      <c r="X111" s="103"/>
      <c r="Y111" s="1527"/>
      <c r="Z111" s="1527"/>
      <c r="AA111" s="1527"/>
      <c r="AB111" s="1527"/>
      <c r="AC111" s="1527"/>
      <c r="AD111" s="2032">
        <v>76929.529245914397</v>
      </c>
      <c r="AE111" s="2032">
        <v>75742.951682087514</v>
      </c>
      <c r="AF111" s="2032">
        <v>95521.467617916569</v>
      </c>
      <c r="AG111" s="2032">
        <v>78434.337613135038</v>
      </c>
      <c r="AH111" s="2032">
        <v>83770.573291877037</v>
      </c>
      <c r="AI111" s="2032">
        <v>65591.579091608786</v>
      </c>
      <c r="AJ111" s="2032">
        <v>76440.763249089796</v>
      </c>
      <c r="AK111" s="2032">
        <v>60075.425629788966</v>
      </c>
      <c r="AL111" s="2032">
        <v>63219.923101853448</v>
      </c>
      <c r="AM111" s="2032">
        <v>76482.535082360671</v>
      </c>
      <c r="AN111" s="2032">
        <v>82065.839940885198</v>
      </c>
      <c r="AO111" s="2032">
        <v>93598.424353981754</v>
      </c>
    </row>
    <row r="112" spans="2:41" x14ac:dyDescent="0.15">
      <c r="C112" s="1080" t="s">
        <v>171</v>
      </c>
      <c r="D112" s="103"/>
      <c r="E112" s="103"/>
      <c r="F112" s="103"/>
      <c r="G112" s="103"/>
      <c r="H112" s="121">
        <v>111</v>
      </c>
      <c r="I112" s="884"/>
      <c r="J112" s="103"/>
      <c r="K112" s="103"/>
      <c r="L112" s="103"/>
      <c r="M112" s="103"/>
      <c r="N112" s="103"/>
      <c r="O112" s="103"/>
      <c r="P112" s="103"/>
      <c r="Q112" s="103"/>
      <c r="R112" s="103"/>
      <c r="S112" s="103"/>
      <c r="T112" s="103"/>
      <c r="U112" s="103"/>
      <c r="V112" s="103"/>
      <c r="W112" s="103"/>
      <c r="X112" s="103"/>
      <c r="Y112" s="1527"/>
      <c r="Z112" s="1527"/>
      <c r="AA112" s="1527"/>
      <c r="AB112" s="1527"/>
      <c r="AC112" s="1527"/>
      <c r="AD112" s="2032">
        <v>165210.71359436563</v>
      </c>
      <c r="AE112" s="2032">
        <v>154548.10116605822</v>
      </c>
      <c r="AF112" s="2032">
        <v>160662.1441686555</v>
      </c>
      <c r="AG112" s="2032">
        <v>178791.87079635763</v>
      </c>
      <c r="AH112" s="2032">
        <v>164332.08989593189</v>
      </c>
      <c r="AI112" s="2032">
        <v>198779.15479809034</v>
      </c>
      <c r="AJ112" s="2032">
        <v>172313.00456159282</v>
      </c>
      <c r="AK112" s="2032">
        <v>167937.67132090556</v>
      </c>
      <c r="AL112" s="2032">
        <v>158714.61832200456</v>
      </c>
      <c r="AM112" s="2032">
        <v>195651.47595786909</v>
      </c>
      <c r="AN112" s="2032">
        <v>239002.38423222286</v>
      </c>
      <c r="AO112" s="2032">
        <v>202170.90865648398</v>
      </c>
    </row>
    <row r="113" spans="3:41" x14ac:dyDescent="0.15">
      <c r="C113" s="1080" t="s">
        <v>172</v>
      </c>
      <c r="D113" s="103"/>
      <c r="E113" s="103"/>
      <c r="F113" s="103"/>
      <c r="G113" s="103"/>
      <c r="H113" s="121">
        <v>112</v>
      </c>
      <c r="I113" s="884"/>
      <c r="J113" s="103"/>
      <c r="K113" s="103"/>
      <c r="L113" s="103"/>
      <c r="M113" s="103"/>
      <c r="N113" s="103"/>
      <c r="O113" s="103"/>
      <c r="P113" s="103"/>
      <c r="Q113" s="103"/>
      <c r="R113" s="103"/>
      <c r="S113" s="103"/>
      <c r="T113" s="103"/>
      <c r="U113" s="103"/>
      <c r="V113" s="103"/>
      <c r="W113" s="103"/>
      <c r="X113" s="103"/>
      <c r="Y113" s="1527"/>
      <c r="Z113" s="1527"/>
      <c r="AA113" s="1527"/>
      <c r="AB113" s="1527"/>
      <c r="AC113" s="1527"/>
      <c r="AD113" s="2032">
        <v>179508.41249582736</v>
      </c>
      <c r="AE113" s="2032">
        <v>185402.40918353305</v>
      </c>
      <c r="AF113" s="2032">
        <v>195884.10214820347</v>
      </c>
      <c r="AG113" s="2032">
        <v>207608.30589821748</v>
      </c>
      <c r="AH113" s="2032">
        <v>232250.09790938057</v>
      </c>
      <c r="AI113" s="2032">
        <v>215890.39412758389</v>
      </c>
      <c r="AJ113" s="2032">
        <v>212031.82978134963</v>
      </c>
      <c r="AK113" s="2032">
        <v>238229.13769459684</v>
      </c>
      <c r="AL113" s="2032">
        <v>221848.57715295674</v>
      </c>
      <c r="AM113" s="2032">
        <v>229751.18249368959</v>
      </c>
      <c r="AN113" s="2032">
        <v>226255.53824896232</v>
      </c>
      <c r="AO113" s="2032">
        <v>230986.85410471028</v>
      </c>
    </row>
    <row r="114" spans="3:41" x14ac:dyDescent="0.15">
      <c r="C114" s="1080" t="s">
        <v>173</v>
      </c>
      <c r="D114" s="103"/>
      <c r="E114" s="103"/>
      <c r="F114" s="103"/>
      <c r="G114" s="103"/>
      <c r="H114" s="121">
        <v>113</v>
      </c>
      <c r="I114" s="884"/>
      <c r="J114" s="103"/>
      <c r="K114" s="103"/>
      <c r="L114" s="103"/>
      <c r="M114" s="103"/>
      <c r="N114" s="103"/>
      <c r="O114" s="103"/>
      <c r="P114" s="103"/>
      <c r="Q114" s="103"/>
      <c r="R114" s="103"/>
      <c r="S114" s="103"/>
      <c r="T114" s="103"/>
      <c r="U114" s="103"/>
      <c r="V114" s="103"/>
      <c r="W114" s="103"/>
      <c r="X114" s="103"/>
      <c r="Y114" s="1527"/>
      <c r="Z114" s="1527"/>
      <c r="AA114" s="1527"/>
      <c r="AB114" s="1527"/>
      <c r="AC114" s="1527"/>
      <c r="AD114" s="2032">
        <v>575380.1058767467</v>
      </c>
      <c r="AE114" s="2032">
        <v>526060.91885764431</v>
      </c>
      <c r="AF114" s="2032">
        <v>587606.7799717217</v>
      </c>
      <c r="AG114" s="2032">
        <v>616244.87129303801</v>
      </c>
      <c r="AH114" s="2032">
        <v>699024.67887239647</v>
      </c>
      <c r="AI114" s="2032">
        <v>580993.10949905496</v>
      </c>
      <c r="AJ114" s="2032">
        <v>619177.00449990178</v>
      </c>
      <c r="AK114" s="2032">
        <v>684703.65602655569</v>
      </c>
      <c r="AL114" s="2032">
        <v>574521.42109089054</v>
      </c>
      <c r="AM114" s="2032">
        <v>510280.86146813957</v>
      </c>
      <c r="AN114" s="2032">
        <v>542414.38265983493</v>
      </c>
      <c r="AO114" s="2032">
        <v>560230.03250680596</v>
      </c>
    </row>
    <row r="115" spans="3:41" x14ac:dyDescent="0.15">
      <c r="C115" s="1080" t="s">
        <v>174</v>
      </c>
      <c r="D115" s="103"/>
      <c r="E115" s="103"/>
      <c r="F115" s="103"/>
      <c r="G115" s="103"/>
      <c r="H115" s="121">
        <v>114</v>
      </c>
      <c r="I115" s="884"/>
      <c r="J115" s="103"/>
      <c r="K115" s="103"/>
      <c r="L115" s="103"/>
      <c r="M115" s="103"/>
      <c r="N115" s="103"/>
      <c r="O115" s="103"/>
      <c r="P115" s="103"/>
      <c r="Q115" s="103"/>
      <c r="R115" s="103"/>
      <c r="S115" s="103"/>
      <c r="T115" s="103"/>
      <c r="U115" s="103"/>
      <c r="V115" s="103"/>
      <c r="W115" s="103"/>
      <c r="X115" s="103"/>
      <c r="Y115" s="1527"/>
      <c r="Z115" s="1527"/>
      <c r="AA115" s="1527"/>
      <c r="AB115" s="1527"/>
      <c r="AC115" s="1527"/>
      <c r="AD115" s="2032">
        <v>110809.7272761752</v>
      </c>
      <c r="AE115" s="2032">
        <v>110642.29859718334</v>
      </c>
      <c r="AF115" s="2032">
        <v>90764.840101297043</v>
      </c>
      <c r="AG115" s="2032">
        <v>105980.02677524184</v>
      </c>
      <c r="AH115" s="2032">
        <v>130083.41260846381</v>
      </c>
      <c r="AI115" s="2032">
        <v>122779.06081212673</v>
      </c>
      <c r="AJ115" s="2032">
        <v>135215.79674753922</v>
      </c>
      <c r="AK115" s="2032">
        <v>139266.99298500115</v>
      </c>
      <c r="AL115" s="2032">
        <v>139608.64688174528</v>
      </c>
      <c r="AM115" s="2032">
        <v>139273.80350849571</v>
      </c>
      <c r="AN115" s="2032">
        <v>173784.94502048127</v>
      </c>
      <c r="AO115" s="2032">
        <v>160331.68468651955</v>
      </c>
    </row>
    <row r="116" spans="3:41" x14ac:dyDescent="0.15">
      <c r="C116" s="1080" t="s">
        <v>795</v>
      </c>
      <c r="D116" s="103"/>
      <c r="E116" s="103"/>
      <c r="F116" s="103"/>
      <c r="G116" s="103"/>
      <c r="H116" s="121">
        <v>115</v>
      </c>
      <c r="I116" s="884"/>
      <c r="J116" s="103"/>
      <c r="K116" s="103"/>
      <c r="L116" s="103"/>
      <c r="M116" s="103"/>
      <c r="N116" s="103"/>
      <c r="O116" s="103"/>
      <c r="P116" s="103"/>
      <c r="Q116" s="103"/>
      <c r="R116" s="103"/>
      <c r="S116" s="103"/>
      <c r="T116" s="103"/>
      <c r="U116" s="103"/>
      <c r="V116" s="103"/>
      <c r="W116" s="103"/>
      <c r="X116" s="103"/>
      <c r="Y116" s="1527"/>
      <c r="Z116" s="1527"/>
      <c r="AA116" s="1527"/>
      <c r="AB116" s="1527"/>
      <c r="AC116" s="1527"/>
      <c r="AD116" s="2032">
        <v>515464.40334688255</v>
      </c>
      <c r="AE116" s="2032">
        <v>622300.75720122806</v>
      </c>
      <c r="AF116" s="2032">
        <v>684987.62509569433</v>
      </c>
      <c r="AG116" s="2032">
        <v>724625.32503600768</v>
      </c>
      <c r="AH116" s="2032">
        <v>701851.60608431557</v>
      </c>
      <c r="AI116" s="2032">
        <v>768005.45649976819</v>
      </c>
      <c r="AJ116" s="2032">
        <v>786148.32488914509</v>
      </c>
      <c r="AK116" s="2032">
        <v>899655.258635059</v>
      </c>
      <c r="AL116" s="2032">
        <v>855605.27509569097</v>
      </c>
      <c r="AM116" s="2032">
        <v>786935.57475669496</v>
      </c>
      <c r="AN116" s="2032">
        <v>822845.72344749584</v>
      </c>
      <c r="AO116" s="2032">
        <v>818785.80754474504</v>
      </c>
    </row>
    <row r="117" spans="3:41" x14ac:dyDescent="0.15">
      <c r="C117" s="1080" t="s">
        <v>175</v>
      </c>
      <c r="D117" s="103"/>
      <c r="E117" s="103"/>
      <c r="F117" s="103"/>
      <c r="G117" s="103"/>
      <c r="H117" s="121">
        <v>116</v>
      </c>
      <c r="I117" s="884"/>
      <c r="J117" s="103"/>
      <c r="K117" s="103"/>
      <c r="L117" s="103"/>
      <c r="M117" s="103"/>
      <c r="N117" s="103"/>
      <c r="O117" s="103"/>
      <c r="P117" s="103"/>
      <c r="Q117" s="103"/>
      <c r="R117" s="103"/>
      <c r="S117" s="103"/>
      <c r="T117" s="103"/>
      <c r="U117" s="103"/>
      <c r="V117" s="103"/>
      <c r="W117" s="103"/>
      <c r="X117" s="103"/>
      <c r="Y117" s="1527"/>
      <c r="Z117" s="1527"/>
      <c r="AA117" s="1527"/>
      <c r="AB117" s="1527"/>
      <c r="AC117" s="1527"/>
      <c r="AD117" s="2032">
        <v>215836.38971256936</v>
      </c>
      <c r="AE117" s="2032">
        <v>142589.20498057551</v>
      </c>
      <c r="AF117" s="2032">
        <v>156316.23425816401</v>
      </c>
      <c r="AG117" s="2032">
        <v>180917.09602272607</v>
      </c>
      <c r="AH117" s="2032">
        <v>153329.46081083539</v>
      </c>
      <c r="AI117" s="2032">
        <v>114061.54148562171</v>
      </c>
      <c r="AJ117" s="2032">
        <v>93008.465743053239</v>
      </c>
      <c r="AK117" s="2032">
        <v>115020.30548131038</v>
      </c>
      <c r="AL117" s="2032">
        <v>76124.975161996554</v>
      </c>
      <c r="AM117" s="2032">
        <v>68837.729049640388</v>
      </c>
      <c r="AN117" s="2032">
        <v>86038.560716045773</v>
      </c>
      <c r="AO117" s="2032">
        <v>98337.924204881157</v>
      </c>
    </row>
    <row r="118" spans="3:41" x14ac:dyDescent="0.15">
      <c r="C118" s="1080" t="s">
        <v>176</v>
      </c>
      <c r="D118" s="103"/>
      <c r="E118" s="103"/>
      <c r="F118" s="103"/>
      <c r="G118" s="103"/>
      <c r="H118" s="121">
        <v>117</v>
      </c>
      <c r="I118" s="884"/>
      <c r="J118" s="103"/>
      <c r="K118" s="103"/>
      <c r="L118" s="103"/>
      <c r="M118" s="103"/>
      <c r="N118" s="103"/>
      <c r="O118" s="103"/>
      <c r="P118" s="103"/>
      <c r="Q118" s="103"/>
      <c r="R118" s="103"/>
      <c r="S118" s="103"/>
      <c r="T118" s="103"/>
      <c r="U118" s="103"/>
      <c r="V118" s="103"/>
      <c r="W118" s="103"/>
      <c r="X118" s="103"/>
      <c r="Y118" s="1527"/>
      <c r="Z118" s="1527"/>
      <c r="AA118" s="1527"/>
      <c r="AB118" s="1527"/>
      <c r="AC118" s="1527"/>
      <c r="AD118" s="2032">
        <v>1434470.6081739324</v>
      </c>
      <c r="AE118" s="2032">
        <v>1651684.9258958357</v>
      </c>
      <c r="AF118" s="2032">
        <v>1773301.3767608618</v>
      </c>
      <c r="AG118" s="2032">
        <v>1610263.3782299538</v>
      </c>
      <c r="AH118" s="2032">
        <v>1627453.3746134611</v>
      </c>
      <c r="AI118" s="2032">
        <v>1700392.1792396968</v>
      </c>
      <c r="AJ118" s="2032">
        <v>1759754.5084937196</v>
      </c>
      <c r="AK118" s="2032">
        <v>1798771.7261890126</v>
      </c>
      <c r="AL118" s="2032">
        <v>1733103.7181788967</v>
      </c>
      <c r="AM118" s="2032">
        <v>1752486.2433537804</v>
      </c>
      <c r="AN118" s="2032">
        <v>1703754.5895665805</v>
      </c>
      <c r="AO118" s="2032">
        <v>1846894.89547227</v>
      </c>
    </row>
    <row r="119" spans="3:41" x14ac:dyDescent="0.15">
      <c r="C119" s="1080" t="s">
        <v>177</v>
      </c>
      <c r="D119" s="103"/>
      <c r="E119" s="103"/>
      <c r="F119" s="103"/>
      <c r="G119" s="103"/>
      <c r="H119" s="121">
        <v>118</v>
      </c>
      <c r="I119" s="884"/>
      <c r="J119" s="103"/>
      <c r="K119" s="103"/>
      <c r="L119" s="103"/>
      <c r="M119" s="103"/>
      <c r="N119" s="103"/>
      <c r="O119" s="103"/>
      <c r="P119" s="103"/>
      <c r="Q119" s="103"/>
      <c r="R119" s="103"/>
      <c r="S119" s="103"/>
      <c r="T119" s="103"/>
      <c r="U119" s="103"/>
      <c r="V119" s="103"/>
      <c r="W119" s="103"/>
      <c r="X119" s="103"/>
      <c r="Y119" s="1527"/>
      <c r="Z119" s="1527"/>
      <c r="AA119" s="1527"/>
      <c r="AB119" s="1527"/>
      <c r="AC119" s="1527"/>
      <c r="AD119" s="2032">
        <v>590231.40393038758</v>
      </c>
      <c r="AE119" s="2032">
        <v>589812.84627881274</v>
      </c>
      <c r="AF119" s="2032">
        <v>601711.96018463117</v>
      </c>
      <c r="AG119" s="2032">
        <v>575599.44819656014</v>
      </c>
      <c r="AH119" s="2032">
        <v>613755.06462183769</v>
      </c>
      <c r="AI119" s="2032">
        <v>612405.13542315131</v>
      </c>
      <c r="AJ119" s="2032">
        <v>599973.55691915751</v>
      </c>
      <c r="AK119" s="2032">
        <v>637884.34566890495</v>
      </c>
      <c r="AL119" s="2032">
        <v>634014.12436163798</v>
      </c>
      <c r="AM119" s="2032">
        <v>643761.92951229843</v>
      </c>
      <c r="AN119" s="2032">
        <v>686310.23030603025</v>
      </c>
      <c r="AO119" s="2032">
        <v>734534.05404337146</v>
      </c>
    </row>
    <row r="120" spans="3:41" x14ac:dyDescent="0.15">
      <c r="C120" s="1080" t="s">
        <v>178</v>
      </c>
      <c r="D120" s="103"/>
      <c r="E120" s="103"/>
      <c r="F120" s="103"/>
      <c r="G120" s="103"/>
      <c r="H120" s="121">
        <v>119</v>
      </c>
      <c r="I120" s="884"/>
      <c r="J120" s="103"/>
      <c r="K120" s="103"/>
      <c r="L120" s="103"/>
      <c r="M120" s="103"/>
      <c r="N120" s="103"/>
      <c r="O120" s="103"/>
      <c r="P120" s="103"/>
      <c r="Q120" s="103"/>
      <c r="R120" s="103"/>
      <c r="S120" s="103"/>
      <c r="T120" s="103"/>
      <c r="U120" s="103"/>
      <c r="V120" s="103"/>
      <c r="W120" s="103"/>
      <c r="X120" s="103"/>
      <c r="Y120" s="1530"/>
      <c r="Z120" s="1526"/>
      <c r="AA120" s="1526"/>
      <c r="AB120" s="1526"/>
      <c r="AC120" s="1526"/>
      <c r="AD120" s="2031">
        <v>310152.80697301257</v>
      </c>
      <c r="AE120" s="2031">
        <v>299005.26710267778</v>
      </c>
      <c r="AF120" s="2031">
        <v>296026.51656452625</v>
      </c>
      <c r="AG120" s="2031">
        <v>320181.8836472042</v>
      </c>
      <c r="AH120" s="2030">
        <v>357143.52953359816</v>
      </c>
      <c r="AI120" s="2030">
        <v>354771.2255001564</v>
      </c>
      <c r="AJ120" s="2030">
        <v>356868.48542101879</v>
      </c>
      <c r="AK120" s="2030">
        <v>355892.15435720765</v>
      </c>
      <c r="AL120" s="2030">
        <v>370996.14941643242</v>
      </c>
      <c r="AM120" s="2030">
        <v>376113.13819609873</v>
      </c>
      <c r="AN120" s="2030">
        <v>339415.4952132153</v>
      </c>
      <c r="AO120" s="2030">
        <v>370988.09978544828</v>
      </c>
    </row>
    <row r="121" spans="3:41" x14ac:dyDescent="0.15">
      <c r="C121" s="1080" t="s">
        <v>179</v>
      </c>
      <c r="D121" s="103"/>
      <c r="E121" s="103"/>
      <c r="F121" s="103"/>
      <c r="G121" s="103"/>
      <c r="H121" s="121">
        <v>120</v>
      </c>
      <c r="I121" s="884"/>
      <c r="J121" s="103"/>
      <c r="K121" s="103"/>
      <c r="L121" s="103"/>
      <c r="M121" s="103"/>
      <c r="N121" s="103"/>
      <c r="O121" s="103"/>
      <c r="P121" s="103"/>
      <c r="Q121" s="103"/>
      <c r="R121" s="103"/>
      <c r="S121" s="103"/>
      <c r="T121" s="103"/>
      <c r="U121" s="103"/>
      <c r="V121" s="103"/>
      <c r="W121" s="103"/>
      <c r="X121" s="103"/>
      <c r="Y121" s="1530"/>
      <c r="Z121" s="1526"/>
      <c r="AA121" s="1526"/>
      <c r="AB121" s="1526"/>
      <c r="AC121" s="1526"/>
      <c r="AD121" s="2031">
        <v>788070.5119048222</v>
      </c>
      <c r="AE121" s="2031">
        <v>677377.31267995923</v>
      </c>
      <c r="AF121" s="2031">
        <v>693091.83769369987</v>
      </c>
      <c r="AG121" s="2031">
        <v>694262.45232591382</v>
      </c>
      <c r="AH121" s="2030">
        <v>737589.12435324839</v>
      </c>
      <c r="AI121" s="2030">
        <v>766396.09769425693</v>
      </c>
      <c r="AJ121" s="2030">
        <v>789708.04110144055</v>
      </c>
      <c r="AK121" s="2030">
        <v>793155.70158452494</v>
      </c>
      <c r="AL121" s="2030">
        <v>854066.2019098734</v>
      </c>
      <c r="AM121" s="2030">
        <v>882657.39012011653</v>
      </c>
      <c r="AN121" s="2030">
        <v>872045.21223765437</v>
      </c>
      <c r="AO121" s="2030">
        <v>842045.34131522244</v>
      </c>
    </row>
    <row r="122" spans="3:41" x14ac:dyDescent="0.15">
      <c r="C122" s="1084" t="s">
        <v>180</v>
      </c>
      <c r="D122" s="103"/>
      <c r="E122" s="103"/>
      <c r="F122" s="103"/>
      <c r="G122" s="103"/>
      <c r="H122" s="121">
        <v>121</v>
      </c>
      <c r="I122" s="103"/>
      <c r="J122" s="103"/>
      <c r="K122" s="103"/>
      <c r="L122" s="103"/>
      <c r="M122" s="103"/>
      <c r="N122" s="103"/>
      <c r="O122" s="103"/>
      <c r="P122" s="103"/>
      <c r="Q122" s="103"/>
      <c r="R122" s="103"/>
      <c r="S122" s="103"/>
      <c r="T122" s="103"/>
      <c r="U122" s="103"/>
      <c r="V122" s="103"/>
      <c r="W122" s="103"/>
      <c r="X122" s="103"/>
      <c r="Y122" s="1527"/>
      <c r="Z122" s="1527"/>
      <c r="AA122" s="1527"/>
      <c r="AB122" s="1527"/>
      <c r="AC122" s="1527"/>
      <c r="AD122" s="2032">
        <v>1496386.8388056115</v>
      </c>
      <c r="AE122" s="2032">
        <v>1536723.5843662343</v>
      </c>
      <c r="AF122" s="2032">
        <v>1600659.0914063738</v>
      </c>
      <c r="AG122" s="2032">
        <v>1582398.6842725058</v>
      </c>
      <c r="AH122" s="2032">
        <v>1594910.49524409</v>
      </c>
      <c r="AI122" s="2032">
        <v>1583899.933060467</v>
      </c>
      <c r="AJ122" s="2032">
        <v>1635516.7005767673</v>
      </c>
      <c r="AK122" s="2032">
        <v>1621612.3602123435</v>
      </c>
      <c r="AL122" s="2032">
        <v>1579570.0017158296</v>
      </c>
      <c r="AM122" s="2032">
        <v>1469090.5192748071</v>
      </c>
      <c r="AN122" s="2032">
        <v>1555391.5454796222</v>
      </c>
      <c r="AO122" s="2032">
        <v>1621630.8256176428</v>
      </c>
    </row>
    <row r="123" spans="3:41" x14ac:dyDescent="0.15">
      <c r="C123" s="1084" t="s">
        <v>181</v>
      </c>
      <c r="D123" s="103"/>
      <c r="E123" s="103"/>
      <c r="F123" s="103"/>
      <c r="G123" s="103"/>
      <c r="H123" s="121">
        <v>122</v>
      </c>
      <c r="I123" s="103"/>
      <c r="J123" s="103"/>
      <c r="K123" s="103"/>
      <c r="L123" s="103"/>
      <c r="M123" s="103"/>
      <c r="N123" s="103"/>
      <c r="O123" s="103"/>
      <c r="P123" s="103"/>
      <c r="Q123" s="103"/>
      <c r="R123" s="103"/>
      <c r="S123" s="103"/>
      <c r="T123" s="103"/>
      <c r="U123" s="103"/>
      <c r="V123" s="103"/>
      <c r="W123" s="103"/>
      <c r="X123" s="103"/>
      <c r="Y123" s="1530"/>
      <c r="Z123" s="1526"/>
      <c r="AA123" s="1526"/>
      <c r="AB123" s="1526"/>
      <c r="AC123" s="1526"/>
      <c r="AD123" s="2031">
        <v>854430.17998425942</v>
      </c>
      <c r="AE123" s="2031">
        <v>874809.01081056113</v>
      </c>
      <c r="AF123" s="2031">
        <v>821383.19751062756</v>
      </c>
      <c r="AG123" s="2031">
        <v>912974.75135339191</v>
      </c>
      <c r="AH123" s="2030">
        <v>935119.76788527565</v>
      </c>
      <c r="AI123" s="2030">
        <v>967987.48008459213</v>
      </c>
      <c r="AJ123" s="2030">
        <v>1015863.2048376101</v>
      </c>
      <c r="AK123" s="2030">
        <v>1028322.1232628047</v>
      </c>
      <c r="AL123" s="2030">
        <v>1035313.9378539335</v>
      </c>
      <c r="AM123" s="2030">
        <v>685353.70659327041</v>
      </c>
      <c r="AN123" s="2030">
        <v>766089.30047088093</v>
      </c>
      <c r="AO123" s="2030">
        <v>856937.85433365544</v>
      </c>
    </row>
    <row r="124" spans="3:41" x14ac:dyDescent="0.15">
      <c r="C124" s="1084" t="s">
        <v>182</v>
      </c>
      <c r="D124" s="103"/>
      <c r="E124" s="103"/>
      <c r="F124" s="103"/>
      <c r="G124" s="103"/>
      <c r="H124" s="121">
        <v>123</v>
      </c>
      <c r="I124" s="103"/>
      <c r="J124" s="103"/>
      <c r="K124" s="103"/>
      <c r="L124" s="103"/>
      <c r="M124" s="103"/>
      <c r="N124" s="103"/>
      <c r="O124" s="103"/>
      <c r="P124" s="103"/>
      <c r="Q124" s="103"/>
      <c r="R124" s="103"/>
      <c r="S124" s="103"/>
      <c r="T124" s="103"/>
      <c r="U124" s="103"/>
      <c r="V124" s="103"/>
      <c r="W124" s="103"/>
      <c r="X124" s="103"/>
      <c r="Y124" s="1527"/>
      <c r="Z124" s="1527"/>
      <c r="AA124" s="1527"/>
      <c r="AB124" s="1527"/>
      <c r="AC124" s="1527"/>
      <c r="AD124" s="2032">
        <v>406147.82229524769</v>
      </c>
      <c r="AE124" s="2032">
        <v>374955.08632259956</v>
      </c>
      <c r="AF124" s="2032">
        <v>388809.26953031146</v>
      </c>
      <c r="AG124" s="2032">
        <v>386492.74903055339</v>
      </c>
      <c r="AH124" s="2032">
        <v>384900.45195023855</v>
      </c>
      <c r="AI124" s="2032">
        <v>415535.96044893318</v>
      </c>
      <c r="AJ124" s="2032">
        <v>425662.31659388624</v>
      </c>
      <c r="AK124" s="2032">
        <v>422008.52000148268</v>
      </c>
      <c r="AL124" s="2032">
        <v>395427.17655630672</v>
      </c>
      <c r="AM124" s="2032">
        <v>230601.24180291808</v>
      </c>
      <c r="AN124" s="2032">
        <v>231631.78970508883</v>
      </c>
      <c r="AO124" s="2032">
        <v>318932.1981488663</v>
      </c>
    </row>
    <row r="125" spans="3:41" x14ac:dyDescent="0.15">
      <c r="C125" s="1084" t="s">
        <v>183</v>
      </c>
      <c r="D125" s="103"/>
      <c r="E125" s="103"/>
      <c r="F125" s="103"/>
      <c r="G125" s="103"/>
      <c r="H125" s="121">
        <v>124</v>
      </c>
      <c r="I125" s="103"/>
      <c r="J125" s="103"/>
      <c r="K125" s="103"/>
      <c r="L125" s="103"/>
      <c r="M125" s="103"/>
      <c r="N125" s="103"/>
      <c r="O125" s="103"/>
      <c r="P125" s="103"/>
      <c r="Q125" s="103"/>
      <c r="R125" s="103"/>
      <c r="S125" s="103"/>
      <c r="T125" s="103"/>
      <c r="U125" s="103"/>
      <c r="V125" s="103"/>
      <c r="W125" s="103"/>
      <c r="X125" s="103"/>
      <c r="Y125" s="1527"/>
      <c r="Z125" s="1527"/>
      <c r="AA125" s="1527"/>
      <c r="AB125" s="1527"/>
      <c r="AC125" s="1527"/>
      <c r="AD125" s="2032">
        <v>399780.17314858537</v>
      </c>
      <c r="AE125" s="2032">
        <v>388599.65503160114</v>
      </c>
      <c r="AF125" s="2032">
        <v>383859.02785025211</v>
      </c>
      <c r="AG125" s="2032">
        <v>372649.51255617972</v>
      </c>
      <c r="AH125" s="2032">
        <v>390391.50258458208</v>
      </c>
      <c r="AI125" s="2032">
        <v>398342.00372731214</v>
      </c>
      <c r="AJ125" s="2032">
        <v>389727.59383888042</v>
      </c>
      <c r="AK125" s="2032">
        <v>382092.34762499732</v>
      </c>
      <c r="AL125" s="2032">
        <v>364759.75320367643</v>
      </c>
      <c r="AM125" s="2032">
        <v>370654.83999194443</v>
      </c>
      <c r="AN125" s="2032">
        <v>372198.29846329225</v>
      </c>
      <c r="AO125" s="2032">
        <v>354185.18107783602</v>
      </c>
    </row>
    <row r="126" spans="3:41" x14ac:dyDescent="0.15">
      <c r="C126" s="1084" t="s">
        <v>184</v>
      </c>
      <c r="D126" s="103"/>
      <c r="E126" s="103"/>
      <c r="F126" s="103"/>
      <c r="G126" s="103"/>
      <c r="H126" s="121">
        <v>125</v>
      </c>
      <c r="I126" s="103"/>
      <c r="J126" s="103"/>
      <c r="K126" s="103"/>
      <c r="L126" s="103"/>
      <c r="M126" s="103"/>
      <c r="N126" s="103"/>
      <c r="O126" s="103"/>
      <c r="P126" s="103"/>
      <c r="Q126" s="103"/>
      <c r="R126" s="103"/>
      <c r="S126" s="103"/>
      <c r="T126" s="103"/>
      <c r="U126" s="103"/>
      <c r="V126" s="103"/>
      <c r="W126" s="103"/>
      <c r="X126" s="103"/>
      <c r="Y126" s="1527"/>
      <c r="Z126" s="1527"/>
      <c r="AA126" s="1527"/>
      <c r="AB126" s="1527"/>
      <c r="AC126" s="1527"/>
      <c r="AD126" s="2032">
        <v>618708.35039505945</v>
      </c>
      <c r="AE126" s="2032">
        <v>610239.97083694907</v>
      </c>
      <c r="AF126" s="2032">
        <v>620330.54649149813</v>
      </c>
      <c r="AG126" s="2032">
        <v>599387.48404220375</v>
      </c>
      <c r="AH126" s="2032">
        <v>619206.13035825989</v>
      </c>
      <c r="AI126" s="2032">
        <v>587132.85833205841</v>
      </c>
      <c r="AJ126" s="2032">
        <v>594036.51747316273</v>
      </c>
      <c r="AK126" s="2032">
        <v>580925.40001274471</v>
      </c>
      <c r="AL126" s="2032">
        <v>584859.59006329486</v>
      </c>
      <c r="AM126" s="2032">
        <v>571582.36977121211</v>
      </c>
      <c r="AN126" s="2032">
        <v>591818.69603349245</v>
      </c>
      <c r="AO126" s="2032">
        <v>596410.7244590784</v>
      </c>
    </row>
    <row r="127" spans="3:41" x14ac:dyDescent="0.15">
      <c r="C127" s="1084" t="s">
        <v>185</v>
      </c>
      <c r="D127" s="103"/>
      <c r="E127" s="103"/>
      <c r="F127" s="103"/>
      <c r="G127" s="103"/>
      <c r="H127" s="121">
        <v>126</v>
      </c>
      <c r="I127" s="103"/>
      <c r="J127" s="103"/>
      <c r="K127" s="103"/>
      <c r="L127" s="103"/>
      <c r="M127" s="103"/>
      <c r="N127" s="103"/>
      <c r="O127" s="103"/>
      <c r="P127" s="103"/>
      <c r="Q127" s="103"/>
      <c r="R127" s="103"/>
      <c r="S127" s="103"/>
      <c r="T127" s="103"/>
      <c r="U127" s="103"/>
      <c r="V127" s="103"/>
      <c r="W127" s="103"/>
      <c r="X127" s="103"/>
      <c r="Y127" s="1527"/>
      <c r="Z127" s="1527"/>
      <c r="AA127" s="1527"/>
      <c r="AB127" s="1527"/>
      <c r="AC127" s="1527"/>
      <c r="AD127" s="2032">
        <v>1721083.3556108347</v>
      </c>
      <c r="AE127" s="2032">
        <v>1712741.5801050558</v>
      </c>
      <c r="AF127" s="2032">
        <v>1715843.6965662963</v>
      </c>
      <c r="AG127" s="2032">
        <v>1709480.6892469996</v>
      </c>
      <c r="AH127" s="2032">
        <v>1723089.5090337191</v>
      </c>
      <c r="AI127" s="2032">
        <v>1730003.7985608946</v>
      </c>
      <c r="AJ127" s="2032">
        <v>1758111.8814862706</v>
      </c>
      <c r="AK127" s="2032">
        <v>1737309.9489786592</v>
      </c>
      <c r="AL127" s="2032">
        <v>1711031.1566864806</v>
      </c>
      <c r="AM127" s="2032">
        <v>1706098.240659205</v>
      </c>
      <c r="AN127" s="2032">
        <v>1709338.1225907281</v>
      </c>
      <c r="AO127" s="2032">
        <v>1700096.6627971367</v>
      </c>
    </row>
    <row r="128" spans="3:41" x14ac:dyDescent="0.15">
      <c r="C128" s="1084" t="s">
        <v>186</v>
      </c>
      <c r="D128" s="103"/>
      <c r="E128" s="103"/>
      <c r="F128" s="103"/>
      <c r="G128" s="103"/>
      <c r="H128" s="121">
        <v>127</v>
      </c>
      <c r="I128" s="103"/>
      <c r="J128" s="103"/>
      <c r="K128" s="103"/>
      <c r="L128" s="103"/>
      <c r="M128" s="103"/>
      <c r="N128" s="103"/>
      <c r="O128" s="103"/>
      <c r="P128" s="103"/>
      <c r="Q128" s="103"/>
      <c r="R128" s="103"/>
      <c r="S128" s="103"/>
      <c r="T128" s="103"/>
      <c r="U128" s="103"/>
      <c r="V128" s="103"/>
      <c r="W128" s="103"/>
      <c r="X128" s="103"/>
      <c r="Y128" s="1527"/>
      <c r="Z128" s="1527"/>
      <c r="AA128" s="1527"/>
      <c r="AB128" s="1527"/>
      <c r="AC128" s="1527"/>
      <c r="AD128" s="2032">
        <v>945921.1390921236</v>
      </c>
      <c r="AE128" s="2032">
        <v>912260.44079323485</v>
      </c>
      <c r="AF128" s="2032">
        <v>943099.91509556118</v>
      </c>
      <c r="AG128" s="2032">
        <v>945157.41308942041</v>
      </c>
      <c r="AH128" s="2032">
        <v>1004916.0409004421</v>
      </c>
      <c r="AI128" s="2032">
        <v>1035466.1078130838</v>
      </c>
      <c r="AJ128" s="2032">
        <v>1041577.6309189191</v>
      </c>
      <c r="AK128" s="2032">
        <v>1042442.1066285707</v>
      </c>
      <c r="AL128" s="2032">
        <v>1053772.932408907</v>
      </c>
      <c r="AM128" s="2032">
        <v>1061222.1460779116</v>
      </c>
      <c r="AN128" s="2032">
        <v>1125787.4451136626</v>
      </c>
      <c r="AO128" s="2032">
        <v>1218969.8729464517</v>
      </c>
    </row>
    <row r="129" spans="2:41" x14ac:dyDescent="0.15">
      <c r="C129" s="1079" t="s">
        <v>187</v>
      </c>
      <c r="D129" s="103"/>
      <c r="E129" s="103"/>
      <c r="F129" s="103"/>
      <c r="G129" s="103"/>
      <c r="H129" s="121">
        <v>128</v>
      </c>
      <c r="I129" s="884"/>
      <c r="J129" s="103"/>
      <c r="K129" s="103"/>
      <c r="L129" s="103"/>
      <c r="M129" s="103"/>
      <c r="N129" s="103"/>
      <c r="O129" s="103"/>
      <c r="P129" s="103"/>
      <c r="Q129" s="103"/>
      <c r="R129" s="103"/>
      <c r="S129" s="103"/>
      <c r="T129" s="103"/>
      <c r="U129" s="103"/>
      <c r="V129" s="103"/>
      <c r="W129" s="103"/>
      <c r="X129" s="103"/>
      <c r="Y129" s="1527"/>
      <c r="Z129" s="1527"/>
      <c r="AA129" s="1527"/>
      <c r="AB129" s="1527"/>
      <c r="AC129" s="1527"/>
      <c r="AD129" s="2032">
        <v>608984.30532552849</v>
      </c>
      <c r="AE129" s="2032">
        <v>594147.69173295889</v>
      </c>
      <c r="AF129" s="2032">
        <v>572094.54022709839</v>
      </c>
      <c r="AG129" s="2032">
        <v>585705.78873536258</v>
      </c>
      <c r="AH129" s="2032">
        <v>598015.37513810582</v>
      </c>
      <c r="AI129" s="2032">
        <v>600649.46118780319</v>
      </c>
      <c r="AJ129" s="2032">
        <v>613470.64461069601</v>
      </c>
      <c r="AK129" s="2032">
        <v>627600.82098885276</v>
      </c>
      <c r="AL129" s="2032">
        <v>628703.47382790816</v>
      </c>
      <c r="AM129" s="2032">
        <v>754472.21601585706</v>
      </c>
      <c r="AN129" s="2032">
        <v>648017.03135170229</v>
      </c>
      <c r="AO129" s="2032">
        <v>639639.97444230225</v>
      </c>
    </row>
    <row r="130" spans="2:41" x14ac:dyDescent="0.15">
      <c r="C130" s="1079" t="s">
        <v>188</v>
      </c>
      <c r="D130" s="103"/>
      <c r="E130" s="103"/>
      <c r="F130" s="103"/>
      <c r="G130" s="103"/>
      <c r="H130" s="121">
        <v>129</v>
      </c>
      <c r="I130" s="884"/>
      <c r="J130" s="103"/>
      <c r="K130" s="103"/>
      <c r="L130" s="103"/>
      <c r="M130" s="103"/>
      <c r="N130" s="103"/>
      <c r="O130" s="103"/>
      <c r="P130" s="103"/>
      <c r="Q130" s="103"/>
      <c r="R130" s="103"/>
      <c r="S130" s="103"/>
      <c r="T130" s="103"/>
      <c r="U130" s="103"/>
      <c r="V130" s="103"/>
      <c r="W130" s="103"/>
      <c r="X130" s="103"/>
      <c r="Y130" s="1527"/>
      <c r="Z130" s="1527"/>
      <c r="AA130" s="1527"/>
      <c r="AB130" s="1527"/>
      <c r="AC130" s="1527"/>
      <c r="AD130" s="2032">
        <v>482037.08290524525</v>
      </c>
      <c r="AE130" s="2032">
        <v>470882.92251612979</v>
      </c>
      <c r="AF130" s="2032">
        <v>459801.46502646571</v>
      </c>
      <c r="AG130" s="2032">
        <v>467591.69094876695</v>
      </c>
      <c r="AH130" s="2032">
        <v>470441.51792391157</v>
      </c>
      <c r="AI130" s="2032">
        <v>468671.12653016532</v>
      </c>
      <c r="AJ130" s="2032">
        <v>471476.3075991337</v>
      </c>
      <c r="AK130" s="2032">
        <v>473022.24757135159</v>
      </c>
      <c r="AL130" s="2032">
        <v>476879.12922104623</v>
      </c>
      <c r="AM130" s="2032">
        <v>478656.15820491756</v>
      </c>
      <c r="AN130" s="2032">
        <v>484867.9405056134</v>
      </c>
      <c r="AO130" s="2032">
        <v>494754.86729897984</v>
      </c>
    </row>
    <row r="131" spans="2:41" x14ac:dyDescent="0.15">
      <c r="C131" s="1084" t="s">
        <v>189</v>
      </c>
      <c r="D131" s="103"/>
      <c r="E131" s="103"/>
      <c r="F131" s="103"/>
      <c r="G131" s="103"/>
      <c r="H131" s="121">
        <v>130</v>
      </c>
      <c r="I131" s="103"/>
      <c r="J131" s="103"/>
      <c r="K131" s="103"/>
      <c r="L131" s="103"/>
      <c r="M131" s="103"/>
      <c r="N131" s="103"/>
      <c r="O131" s="103"/>
      <c r="P131" s="103"/>
      <c r="Q131" s="103"/>
      <c r="R131" s="103"/>
      <c r="S131" s="103"/>
      <c r="T131" s="103"/>
      <c r="U131" s="103"/>
      <c r="V131" s="103"/>
      <c r="W131" s="103"/>
      <c r="X131" s="103"/>
      <c r="Y131" s="1527"/>
      <c r="Z131" s="1527"/>
      <c r="AA131" s="1527"/>
      <c r="AB131" s="1527"/>
      <c r="AC131" s="1527"/>
      <c r="AD131" s="2032">
        <v>1056141.3348681042</v>
      </c>
      <c r="AE131" s="2032">
        <v>1103986.3752886057</v>
      </c>
      <c r="AF131" s="2032">
        <v>1129158.9688153216</v>
      </c>
      <c r="AG131" s="2032">
        <v>1136468.5666062906</v>
      </c>
      <c r="AH131" s="2032">
        <v>1209559.6261598268</v>
      </c>
      <c r="AI131" s="2032">
        <v>1236469.0416912292</v>
      </c>
      <c r="AJ131" s="2032">
        <v>1237401.7507475263</v>
      </c>
      <c r="AK131" s="2032">
        <v>1254828.8824548684</v>
      </c>
      <c r="AL131" s="2032">
        <v>1292435.9413611135</v>
      </c>
      <c r="AM131" s="2032">
        <v>1300557.442053555</v>
      </c>
      <c r="AN131" s="2032">
        <v>1347533.5714533618</v>
      </c>
      <c r="AO131" s="2032">
        <v>1384760.5747892512</v>
      </c>
    </row>
    <row r="132" spans="2:41" x14ac:dyDescent="0.15">
      <c r="C132" s="1084" t="s">
        <v>190</v>
      </c>
      <c r="D132" s="103"/>
      <c r="E132" s="103"/>
      <c r="F132" s="103"/>
      <c r="G132" s="103"/>
      <c r="H132" s="121">
        <v>131</v>
      </c>
      <c r="I132" s="103"/>
      <c r="J132" s="103"/>
      <c r="K132" s="103"/>
      <c r="L132" s="103"/>
      <c r="M132" s="103"/>
      <c r="N132" s="103"/>
      <c r="O132" s="103"/>
      <c r="P132" s="103"/>
      <c r="Q132" s="103"/>
      <c r="R132" s="103"/>
      <c r="S132" s="103"/>
      <c r="T132" s="103"/>
      <c r="U132" s="103"/>
      <c r="V132" s="103"/>
      <c r="W132" s="103"/>
      <c r="X132" s="103"/>
      <c r="Y132" s="1527"/>
      <c r="Z132" s="1527"/>
      <c r="AA132" s="1527"/>
      <c r="AB132" s="1527"/>
      <c r="AC132" s="1527"/>
      <c r="AD132" s="2032">
        <v>685649.96600648563</v>
      </c>
      <c r="AE132" s="2032">
        <v>658449.64613853593</v>
      </c>
      <c r="AF132" s="2032">
        <v>642975.07946939929</v>
      </c>
      <c r="AG132" s="2032">
        <v>630930.52645244752</v>
      </c>
      <c r="AH132" s="2032">
        <v>623740.2600696336</v>
      </c>
      <c r="AI132" s="2032">
        <v>600399.79702132381</v>
      </c>
      <c r="AJ132" s="2032">
        <v>611845.8115345824</v>
      </c>
      <c r="AK132" s="2032">
        <v>600110.18315565924</v>
      </c>
      <c r="AL132" s="2032">
        <v>596934.32108171529</v>
      </c>
      <c r="AM132" s="2032">
        <v>540448.90168093576</v>
      </c>
      <c r="AN132" s="2032">
        <v>586444.25719222287</v>
      </c>
      <c r="AO132" s="2032">
        <v>631256.13702725805</v>
      </c>
    </row>
    <row r="133" spans="2:41" x14ac:dyDescent="0.15">
      <c r="C133" s="1093" t="s">
        <v>197</v>
      </c>
      <c r="D133" s="103"/>
      <c r="E133" s="103"/>
      <c r="F133" s="103"/>
      <c r="G133" s="103"/>
      <c r="H133" s="121">
        <v>132</v>
      </c>
      <c r="I133" s="103"/>
      <c r="J133" s="103"/>
      <c r="K133" s="103"/>
      <c r="L133" s="103"/>
      <c r="M133" s="103"/>
      <c r="N133" s="103"/>
      <c r="O133" s="103"/>
      <c r="P133" s="103"/>
      <c r="Q133" s="103"/>
      <c r="R133" s="103"/>
      <c r="S133" s="103"/>
      <c r="T133" s="103"/>
      <c r="U133" s="103"/>
      <c r="V133" s="103"/>
      <c r="W133" s="103"/>
      <c r="X133" s="103"/>
      <c r="Y133" s="1082"/>
      <c r="Z133" s="1082"/>
      <c r="AA133" s="1082"/>
      <c r="AB133" s="1082"/>
      <c r="AC133" s="1082"/>
      <c r="AD133" s="2021">
        <f t="shared" ref="AD133:AI133" si="24">AD101+AD102+AD103+AD104+AD105+AD120+AD121+AD122+AD123+AD124+AD125+AD126+AD127+AD128+AD129+AD130+AD131+AD132</f>
        <v>16544863.067740338</v>
      </c>
      <c r="AE133" s="2021">
        <f t="shared" si="24"/>
        <v>16512410.099858435</v>
      </c>
      <c r="AF133" s="2021">
        <f t="shared" si="24"/>
        <v>16857500.402309131</v>
      </c>
      <c r="AG133" s="2021">
        <f t="shared" si="24"/>
        <v>16830961.579695407</v>
      </c>
      <c r="AH133" s="2021">
        <f t="shared" si="24"/>
        <v>17428864.896028135</v>
      </c>
      <c r="AI133" s="2021">
        <f t="shared" si="24"/>
        <v>17578897.037501588</v>
      </c>
      <c r="AJ133" s="2021">
        <f t="shared" ref="AJ133:AO133" si="25">AJ101+AJ102+AJ103+AJ104+AJ105+AJ120+AJ121+AJ122+AJ123+AJ124+AJ125+AJ126+AJ127+AJ128+AJ129+AJ130+AJ131+AJ132</f>
        <v>17820829.550661385</v>
      </c>
      <c r="AK133" s="2021">
        <f t="shared" si="25"/>
        <v>17982359.260494076</v>
      </c>
      <c r="AL133" s="2021">
        <f t="shared" si="25"/>
        <v>17730423.921223927</v>
      </c>
      <c r="AM133" s="2021">
        <f t="shared" si="25"/>
        <v>17153442.531389911</v>
      </c>
      <c r="AN133" s="2021">
        <f t="shared" si="25"/>
        <v>17374652.41401919</v>
      </c>
      <c r="AO133" s="2021">
        <f t="shared" si="25"/>
        <v>18086780.172458194</v>
      </c>
    </row>
    <row r="134" spans="2:41" x14ac:dyDescent="0.15">
      <c r="C134" s="117" t="s">
        <v>200</v>
      </c>
      <c r="D134" s="103"/>
      <c r="E134" s="103"/>
      <c r="F134" s="103"/>
      <c r="G134" s="103"/>
      <c r="H134" s="121">
        <v>133</v>
      </c>
      <c r="I134" s="103"/>
      <c r="J134" s="103"/>
      <c r="K134" s="103"/>
      <c r="L134" s="103"/>
      <c r="M134" s="103"/>
      <c r="N134" s="103"/>
      <c r="O134" s="103"/>
      <c r="P134" s="103"/>
      <c r="Q134" s="103"/>
      <c r="R134" s="103"/>
      <c r="S134" s="103"/>
      <c r="T134" s="103"/>
      <c r="U134" s="103"/>
      <c r="V134" s="103"/>
      <c r="W134" s="103"/>
      <c r="X134" s="103"/>
      <c r="Y134" s="1527"/>
      <c r="Z134" s="1527"/>
      <c r="AA134" s="1527"/>
      <c r="AB134" s="1527"/>
      <c r="AC134" s="1527"/>
      <c r="AD134" s="2032">
        <v>204102.77002305703</v>
      </c>
      <c r="AE134" s="2032">
        <v>205518.17235896448</v>
      </c>
      <c r="AF134" s="2032">
        <v>228042.6120510831</v>
      </c>
      <c r="AG134" s="2032">
        <v>296726.84142183722</v>
      </c>
      <c r="AH134" s="2032">
        <v>299895.79348463949</v>
      </c>
      <c r="AI134" s="2032">
        <v>263887.63172024314</v>
      </c>
      <c r="AJ134" s="2032">
        <v>293429.53040651028</v>
      </c>
      <c r="AK134" s="2032">
        <v>317611.26070007076</v>
      </c>
      <c r="AL134" s="2032">
        <v>311579.84311408264</v>
      </c>
      <c r="AM134" s="2032">
        <v>303380.2709710449</v>
      </c>
      <c r="AN134" s="2032">
        <v>358837.37843274703</v>
      </c>
      <c r="AO134" s="2032">
        <v>640683.39411659644</v>
      </c>
    </row>
    <row r="135" spans="2:41" x14ac:dyDescent="0.15">
      <c r="C135" s="117" t="s">
        <v>201</v>
      </c>
      <c r="D135" s="103"/>
      <c r="E135" s="103"/>
      <c r="F135" s="103"/>
      <c r="G135" s="103"/>
      <c r="H135" s="1092">
        <v>134</v>
      </c>
      <c r="I135" s="103"/>
      <c r="J135" s="103"/>
      <c r="K135" s="103"/>
      <c r="L135" s="103"/>
      <c r="M135" s="103"/>
      <c r="N135" s="103"/>
      <c r="O135" s="103"/>
      <c r="P135" s="103"/>
      <c r="Q135" s="103"/>
      <c r="R135" s="103"/>
      <c r="S135" s="103"/>
      <c r="T135" s="103"/>
      <c r="U135" s="103"/>
      <c r="V135" s="103"/>
      <c r="W135" s="103"/>
      <c r="X135" s="103"/>
      <c r="Y135" s="1527"/>
      <c r="Z135" s="1527"/>
      <c r="AA135" s="1527"/>
      <c r="AB135" s="1527"/>
      <c r="AC135" s="1527"/>
      <c r="AD135" s="2032">
        <v>116589.41144286582</v>
      </c>
      <c r="AE135" s="2032">
        <v>113853.60275121729</v>
      </c>
      <c r="AF135" s="2032">
        <v>121650.59951307674</v>
      </c>
      <c r="AG135" s="2032">
        <v>178216.27963745187</v>
      </c>
      <c r="AH135" s="2032">
        <v>213008.77596200746</v>
      </c>
      <c r="AI135" s="2032">
        <v>204030.45824268978</v>
      </c>
      <c r="AJ135" s="2032">
        <v>232863.65769327423</v>
      </c>
      <c r="AK135" s="2032">
        <v>233021.14842489923</v>
      </c>
      <c r="AL135" s="2032">
        <v>246114.16303485009</v>
      </c>
      <c r="AM135" s="2032">
        <v>249528.9406487174</v>
      </c>
      <c r="AN135" s="2032">
        <v>253335.17090027593</v>
      </c>
      <c r="AO135" s="2032">
        <v>324673.90160979395</v>
      </c>
    </row>
    <row r="136" spans="2:41" x14ac:dyDescent="0.15">
      <c r="C136" s="1221" t="s">
        <v>592</v>
      </c>
      <c r="D136" s="1090"/>
      <c r="E136" s="1090"/>
      <c r="F136" s="1090"/>
      <c r="G136" s="1090"/>
      <c r="H136" s="121">
        <v>135</v>
      </c>
      <c r="I136" s="1090"/>
      <c r="J136" s="1090"/>
      <c r="K136" s="1090"/>
      <c r="L136" s="1090"/>
      <c r="M136" s="1090"/>
      <c r="N136" s="1090"/>
      <c r="O136" s="1090"/>
      <c r="P136" s="1090"/>
      <c r="Q136" s="1090"/>
      <c r="R136" s="1090"/>
      <c r="S136" s="1090"/>
      <c r="T136" s="1090"/>
      <c r="U136" s="1090"/>
      <c r="V136" s="1090"/>
      <c r="W136" s="1090"/>
      <c r="X136" s="1090"/>
      <c r="Y136" s="1089"/>
      <c r="Z136" s="1090"/>
      <c r="AA136" s="1090"/>
      <c r="AB136" s="1090"/>
      <c r="AC136" s="1090"/>
      <c r="AD136" s="2020">
        <f t="shared" ref="AD136:AI136" si="26">AD133+AD134-AD135</f>
        <v>16632376.426320529</v>
      </c>
      <c r="AE136" s="2020">
        <f t="shared" si="26"/>
        <v>16604074.669466181</v>
      </c>
      <c r="AF136" s="2020">
        <f t="shared" si="26"/>
        <v>16963892.414847139</v>
      </c>
      <c r="AG136" s="2020">
        <f t="shared" si="26"/>
        <v>16949472.141479794</v>
      </c>
      <c r="AH136" s="2025">
        <f t="shared" si="26"/>
        <v>17515751.913550768</v>
      </c>
      <c r="AI136" s="2025">
        <f t="shared" si="26"/>
        <v>17638754.210979145</v>
      </c>
      <c r="AJ136" s="2025">
        <f t="shared" ref="AJ136:AO136" si="27">AJ133+AJ134-AJ135</f>
        <v>17881395.423374619</v>
      </c>
      <c r="AK136" s="2025">
        <f t="shared" si="27"/>
        <v>18066949.372769244</v>
      </c>
      <c r="AL136" s="2025">
        <f t="shared" si="27"/>
        <v>17795889.60130316</v>
      </c>
      <c r="AM136" s="2025">
        <f t="shared" si="27"/>
        <v>17207293.86171224</v>
      </c>
      <c r="AN136" s="2025">
        <f t="shared" si="27"/>
        <v>17480154.621551663</v>
      </c>
      <c r="AO136" s="2025">
        <f t="shared" si="27"/>
        <v>18402789.664964996</v>
      </c>
    </row>
    <row r="137" spans="2:41" x14ac:dyDescent="0.15">
      <c r="C137" s="1225" t="s">
        <v>64</v>
      </c>
      <c r="D137" s="750"/>
      <c r="E137" s="750"/>
      <c r="F137" s="750"/>
      <c r="G137" s="750"/>
      <c r="H137" s="121">
        <v>136</v>
      </c>
      <c r="I137" s="750"/>
      <c r="J137" s="750"/>
      <c r="K137" s="750"/>
      <c r="L137" s="750"/>
      <c r="M137" s="750"/>
      <c r="N137" s="750"/>
      <c r="O137" s="750"/>
      <c r="P137" s="750"/>
      <c r="Q137" s="750"/>
      <c r="R137" s="750"/>
      <c r="S137" s="750"/>
      <c r="T137" s="750"/>
      <c r="U137" s="750"/>
      <c r="V137" s="750"/>
      <c r="W137" s="750"/>
      <c r="X137" s="750"/>
      <c r="Y137" s="750"/>
      <c r="Z137" s="750"/>
      <c r="AA137" s="750"/>
      <c r="AB137" s="750"/>
      <c r="AC137" s="750"/>
      <c r="AD137" s="750"/>
      <c r="AE137" s="750"/>
      <c r="AF137" s="750"/>
      <c r="AG137" s="750"/>
      <c r="AH137" s="750"/>
      <c r="AI137" s="750"/>
      <c r="AJ137" s="750"/>
      <c r="AK137" s="750"/>
      <c r="AL137" s="750"/>
      <c r="AM137" s="750"/>
      <c r="AN137" s="750"/>
      <c r="AO137" s="750"/>
    </row>
    <row r="138" spans="2:41" x14ac:dyDescent="0.15">
      <c r="C138" s="1079" t="s">
        <v>65</v>
      </c>
      <c r="D138" s="751"/>
      <c r="E138" s="751"/>
      <c r="F138" s="751"/>
      <c r="G138" s="751"/>
      <c r="H138" s="1092">
        <v>137</v>
      </c>
      <c r="I138" s="751"/>
      <c r="J138" s="751"/>
      <c r="K138" s="751"/>
      <c r="L138" s="751"/>
      <c r="M138" s="751"/>
      <c r="N138" s="751"/>
      <c r="O138" s="751"/>
      <c r="P138" s="751"/>
      <c r="Q138" s="751"/>
      <c r="R138" s="751"/>
      <c r="S138" s="751"/>
      <c r="T138" s="751"/>
      <c r="U138" s="751"/>
      <c r="V138" s="751"/>
      <c r="W138" s="751"/>
      <c r="X138" s="751"/>
      <c r="Y138" s="1527"/>
      <c r="Z138" s="1527"/>
      <c r="AA138" s="1527"/>
      <c r="AB138" s="1527"/>
      <c r="AC138" s="1527"/>
      <c r="AD138" s="2032">
        <v>15140793.084979754</v>
      </c>
      <c r="AE138" s="2032">
        <v>15128701.498369699</v>
      </c>
      <c r="AF138" s="2032">
        <v>15507121.230373139</v>
      </c>
      <c r="AG138" s="2032">
        <v>15455399.828019761</v>
      </c>
      <c r="AH138" s="2032">
        <v>16025523.581172617</v>
      </c>
      <c r="AI138" s="2032">
        <v>16176522.357797077</v>
      </c>
      <c r="AJ138" s="2032">
        <v>16405171.60529251</v>
      </c>
      <c r="AK138" s="2032">
        <v>16562147.008226069</v>
      </c>
      <c r="AL138" s="2032">
        <v>16293222.906205401</v>
      </c>
      <c r="AM138" s="2032">
        <v>15577574.244638344</v>
      </c>
      <c r="AN138" s="2032">
        <v>15895719.3851633</v>
      </c>
      <c r="AO138" s="2032">
        <v>16607272.009359345</v>
      </c>
    </row>
    <row r="139" spans="2:41" x14ac:dyDescent="0.15">
      <c r="C139" s="1226" t="s">
        <v>66</v>
      </c>
      <c r="D139" s="1099"/>
      <c r="E139" s="1099"/>
      <c r="F139" s="1099"/>
      <c r="G139" s="1099"/>
      <c r="H139" s="121">
        <v>138</v>
      </c>
      <c r="I139" s="1099"/>
      <c r="J139" s="1099"/>
      <c r="K139" s="1099"/>
      <c r="L139" s="1099"/>
      <c r="M139" s="1099"/>
      <c r="N139" s="1099"/>
      <c r="O139" s="1099"/>
      <c r="P139" s="1099"/>
      <c r="Q139" s="1099"/>
      <c r="R139" s="1099"/>
      <c r="S139" s="1099"/>
      <c r="T139" s="1099"/>
      <c r="U139" s="1099"/>
      <c r="V139" s="1099"/>
      <c r="W139" s="1099"/>
      <c r="X139" s="1099"/>
      <c r="Y139" s="1527"/>
      <c r="Z139" s="1527"/>
      <c r="AA139" s="1527"/>
      <c r="AB139" s="1527"/>
      <c r="AC139" s="1527"/>
      <c r="AD139" s="2032">
        <v>1148062.2506840117</v>
      </c>
      <c r="AE139" s="2032">
        <v>1122563.5118683018</v>
      </c>
      <c r="AF139" s="2032">
        <v>1091574.7921371248</v>
      </c>
      <c r="AG139" s="2032">
        <v>1120857.4396480166</v>
      </c>
      <c r="AH139" s="2032">
        <v>1131855.5982901277</v>
      </c>
      <c r="AI139" s="2032">
        <v>1131541.4769866029</v>
      </c>
      <c r="AJ139" s="2032">
        <v>1133124.1643455517</v>
      </c>
      <c r="AK139" s="2032">
        <v>1142745.4889089193</v>
      </c>
      <c r="AL139" s="2032">
        <v>1141057.6545041094</v>
      </c>
      <c r="AM139" s="2032">
        <v>1266004.6315594867</v>
      </c>
      <c r="AN139" s="2032">
        <v>1164581.3224300218</v>
      </c>
      <c r="AO139" s="2032">
        <v>1165016.1813367668</v>
      </c>
    </row>
    <row r="140" spans="2:41" x14ac:dyDescent="0.15">
      <c r="C140" s="1226" t="s">
        <v>67</v>
      </c>
      <c r="D140" s="751"/>
      <c r="E140" s="751"/>
      <c r="F140" s="751"/>
      <c r="G140" s="751"/>
      <c r="H140" s="1092">
        <v>139</v>
      </c>
      <c r="I140" s="751"/>
      <c r="J140" s="751"/>
      <c r="K140" s="751"/>
      <c r="L140" s="751"/>
      <c r="M140" s="751"/>
      <c r="N140" s="751"/>
      <c r="O140" s="751"/>
      <c r="P140" s="751"/>
      <c r="Q140" s="751"/>
      <c r="R140" s="751"/>
      <c r="S140" s="751"/>
      <c r="T140" s="751"/>
      <c r="U140" s="751"/>
      <c r="V140" s="751"/>
      <c r="W140" s="751"/>
      <c r="X140" s="751"/>
      <c r="Y140" s="1529"/>
      <c r="Z140" s="1529"/>
      <c r="AA140" s="1529"/>
      <c r="AB140" s="1529"/>
      <c r="AC140" s="1529"/>
      <c r="AD140" s="2034">
        <v>256007.73207657255</v>
      </c>
      <c r="AE140" s="2034">
        <v>261145.08962043311</v>
      </c>
      <c r="AF140" s="2034">
        <v>258804.37979886692</v>
      </c>
      <c r="AG140" s="2034">
        <v>254704.31202762865</v>
      </c>
      <c r="AH140" s="2034">
        <v>271485.71656539122</v>
      </c>
      <c r="AI140" s="2034">
        <v>270833.20271790971</v>
      </c>
      <c r="AJ140" s="2034">
        <v>282533.78102332016</v>
      </c>
      <c r="AK140" s="2034">
        <v>277466.76335908711</v>
      </c>
      <c r="AL140" s="2034">
        <v>296143.36051441764</v>
      </c>
      <c r="AM140" s="2034">
        <v>309863.65519207832</v>
      </c>
      <c r="AN140" s="2034">
        <v>314351.70642586879</v>
      </c>
      <c r="AO140" s="2034">
        <v>314491.98176208069</v>
      </c>
    </row>
    <row r="141" spans="2:41" x14ac:dyDescent="0.15">
      <c r="C141" s="121" t="s">
        <v>68</v>
      </c>
      <c r="D141" s="1082"/>
      <c r="E141" s="1082"/>
      <c r="F141" s="1082"/>
      <c r="G141" s="1082"/>
      <c r="H141" s="121">
        <v>140</v>
      </c>
      <c r="I141" s="1082"/>
      <c r="J141" s="1082"/>
      <c r="K141" s="1082"/>
      <c r="L141" s="1082"/>
      <c r="M141" s="1082"/>
      <c r="N141" s="1082"/>
      <c r="O141" s="1082"/>
      <c r="P141" s="1082"/>
      <c r="Q141" s="1082"/>
      <c r="R141" s="1082"/>
      <c r="S141" s="1082"/>
      <c r="T141" s="1082"/>
      <c r="U141" s="1082"/>
      <c r="V141" s="1082"/>
      <c r="W141" s="1082"/>
      <c r="X141" s="1082"/>
      <c r="Y141" s="1228"/>
      <c r="Z141" s="1228"/>
      <c r="AA141" s="1228"/>
      <c r="AB141" s="1228"/>
      <c r="AC141" s="1228"/>
      <c r="AD141" s="2024">
        <f t="shared" ref="AD141:AI141" si="28">AD138+AD139+AD140</f>
        <v>16544863.067740338</v>
      </c>
      <c r="AE141" s="2024">
        <f t="shared" si="28"/>
        <v>16512410.099858435</v>
      </c>
      <c r="AF141" s="2024">
        <f t="shared" si="28"/>
        <v>16857500.402309131</v>
      </c>
      <c r="AG141" s="2024">
        <f t="shared" si="28"/>
        <v>16830961.579695407</v>
      </c>
      <c r="AH141" s="2024">
        <f t="shared" si="28"/>
        <v>17428864.896028139</v>
      </c>
      <c r="AI141" s="2024">
        <f t="shared" si="28"/>
        <v>17578897.037501592</v>
      </c>
      <c r="AJ141" s="2024">
        <f t="shared" ref="AJ141:AO141" si="29">AJ138+AJ139+AJ140</f>
        <v>17820829.550661381</v>
      </c>
      <c r="AK141" s="2024">
        <f t="shared" si="29"/>
        <v>17982359.260494076</v>
      </c>
      <c r="AL141" s="2024">
        <f t="shared" si="29"/>
        <v>17730423.921223927</v>
      </c>
      <c r="AM141" s="2024">
        <f t="shared" si="29"/>
        <v>17153442.531389907</v>
      </c>
      <c r="AN141" s="2024">
        <f t="shared" si="29"/>
        <v>17374652.41401919</v>
      </c>
      <c r="AO141" s="2024">
        <f t="shared" si="29"/>
        <v>18086780.172458194</v>
      </c>
    </row>
    <row r="142" spans="2:41" x14ac:dyDescent="0.15">
      <c r="C142" s="853"/>
      <c r="D142" s="1230"/>
      <c r="E142" s="1086"/>
      <c r="F142" s="1086"/>
      <c r="G142" s="1086"/>
      <c r="H142" s="2219">
        <v>141</v>
      </c>
      <c r="I142" s="1086"/>
      <c r="J142" s="1086"/>
      <c r="K142" s="1086"/>
      <c r="L142" s="1086"/>
      <c r="M142" s="1086"/>
      <c r="N142" s="1086"/>
      <c r="O142" s="1086"/>
      <c r="P142" s="1086"/>
      <c r="Q142" s="1086"/>
      <c r="R142" s="1086"/>
      <c r="S142" s="1086"/>
      <c r="T142" s="1086"/>
      <c r="U142" s="1086"/>
      <c r="V142" s="1086"/>
      <c r="W142" s="1086"/>
      <c r="X142" s="1086"/>
      <c r="Y142" s="103"/>
      <c r="Z142" s="105"/>
      <c r="AA142" s="105"/>
      <c r="AB142" s="105"/>
      <c r="AC142" s="105"/>
      <c r="AD142" s="105"/>
      <c r="AE142" s="105"/>
      <c r="AF142" s="105"/>
      <c r="AG142" s="105"/>
      <c r="AH142" s="1224"/>
      <c r="AI142" s="1224"/>
      <c r="AJ142" s="1224"/>
      <c r="AK142" s="1224"/>
      <c r="AL142" s="1224"/>
      <c r="AM142" s="1224"/>
      <c r="AN142" s="1224"/>
      <c r="AO142" s="1224"/>
    </row>
    <row r="143" spans="2:41" x14ac:dyDescent="0.15">
      <c r="D143" s="118"/>
      <c r="E143" s="118"/>
      <c r="F143" s="118"/>
      <c r="G143" s="118"/>
      <c r="H143" s="121">
        <v>142</v>
      </c>
      <c r="I143" s="118"/>
      <c r="J143" s="118"/>
      <c r="K143" s="118"/>
      <c r="L143" s="118"/>
      <c r="M143" s="118"/>
      <c r="N143" s="118"/>
      <c r="O143" s="118"/>
      <c r="P143" s="118"/>
      <c r="Q143" s="118"/>
      <c r="R143" s="118"/>
      <c r="S143" s="118"/>
      <c r="T143" s="118"/>
      <c r="U143" s="118"/>
      <c r="V143" s="118"/>
      <c r="W143" s="118"/>
      <c r="X143" s="118"/>
      <c r="Y143" s="1224"/>
      <c r="Z143" s="1224"/>
      <c r="AA143" s="1224"/>
      <c r="AB143" s="1224"/>
      <c r="AC143" s="1224"/>
      <c r="AD143" s="1224"/>
      <c r="AE143" s="1224"/>
      <c r="AF143" s="1224"/>
      <c r="AG143" s="1224"/>
      <c r="AH143" s="1224"/>
      <c r="AI143" s="1224"/>
      <c r="AJ143" s="1224"/>
      <c r="AK143" s="1224"/>
      <c r="AL143" s="1224"/>
      <c r="AM143" s="1224"/>
      <c r="AN143" s="1224"/>
      <c r="AO143" s="1224"/>
    </row>
    <row r="144" spans="2:41" x14ac:dyDescent="0.15">
      <c r="B144" s="462" t="s">
        <v>1389</v>
      </c>
      <c r="C144" s="111" t="s">
        <v>1401</v>
      </c>
      <c r="D144" s="102"/>
      <c r="E144" s="102"/>
      <c r="F144" s="102"/>
      <c r="G144" s="102"/>
      <c r="H144" s="121">
        <v>143</v>
      </c>
      <c r="I144" s="102"/>
      <c r="J144" s="102"/>
      <c r="K144" s="102"/>
      <c r="L144" s="102"/>
      <c r="M144" s="102"/>
      <c r="N144" s="102"/>
    </row>
    <row r="145" spans="3:41" x14ac:dyDescent="0.15">
      <c r="C145" s="1083" t="s">
        <v>1100</v>
      </c>
      <c r="D145" s="116"/>
      <c r="E145" s="116"/>
      <c r="F145" s="116"/>
      <c r="G145" s="116"/>
      <c r="H145" s="121">
        <v>144</v>
      </c>
      <c r="I145" s="116"/>
      <c r="J145" s="116"/>
      <c r="K145" s="116"/>
      <c r="L145" s="116"/>
      <c r="M145" s="116"/>
      <c r="N145" s="116"/>
      <c r="O145" s="116"/>
      <c r="P145" s="116"/>
      <c r="Q145" s="116"/>
      <c r="R145" s="116"/>
      <c r="S145" s="116"/>
      <c r="T145" s="116"/>
      <c r="U145" s="116"/>
      <c r="V145" s="116"/>
      <c r="W145" s="116"/>
      <c r="X145" s="1085"/>
      <c r="Y145" s="1524"/>
      <c r="Z145" s="1524"/>
      <c r="AA145" s="1524"/>
      <c r="AB145" s="1524"/>
      <c r="AC145" s="1524"/>
      <c r="AD145" s="2029">
        <v>41623.246315406977</v>
      </c>
      <c r="AE145" s="2029">
        <v>39082.279492127513</v>
      </c>
      <c r="AF145" s="2029">
        <v>38314.937848987247</v>
      </c>
      <c r="AG145" s="2029">
        <v>38991.093803504838</v>
      </c>
      <c r="AH145" s="2029">
        <v>38882.759564319749</v>
      </c>
      <c r="AI145" s="2029">
        <v>37819.938106691981</v>
      </c>
      <c r="AJ145" s="2029">
        <v>35779.543911903493</v>
      </c>
      <c r="AK145" s="2029">
        <v>34337.067873585125</v>
      </c>
      <c r="AL145" s="2029">
        <v>32009.018467712274</v>
      </c>
      <c r="AM145" s="2029">
        <v>31078.07596275071</v>
      </c>
      <c r="AN145" s="2029">
        <v>32955.816389020278</v>
      </c>
      <c r="AO145" s="2029">
        <v>32913.210645603445</v>
      </c>
    </row>
    <row r="146" spans="3:41" x14ac:dyDescent="0.15">
      <c r="C146" s="1084" t="s">
        <v>1101</v>
      </c>
      <c r="D146" s="103"/>
      <c r="E146" s="103"/>
      <c r="F146" s="103"/>
      <c r="G146" s="103"/>
      <c r="H146" s="121">
        <v>145</v>
      </c>
      <c r="I146" s="103"/>
      <c r="J146" s="103"/>
      <c r="K146" s="103"/>
      <c r="L146" s="103"/>
      <c r="M146" s="103"/>
      <c r="N146" s="103"/>
      <c r="O146" s="103"/>
      <c r="P146" s="103"/>
      <c r="Q146" s="103"/>
      <c r="R146" s="103"/>
      <c r="S146" s="103"/>
      <c r="T146" s="103"/>
      <c r="U146" s="103"/>
      <c r="V146" s="103"/>
      <c r="W146" s="103"/>
      <c r="X146" s="103"/>
      <c r="Y146" s="1527"/>
      <c r="Z146" s="1527"/>
      <c r="AA146" s="1527"/>
      <c r="AB146" s="1527"/>
      <c r="AC146" s="1527"/>
      <c r="AD146" s="2032">
        <v>3518.7916922265349</v>
      </c>
      <c r="AE146" s="2032">
        <v>2676.590943625451</v>
      </c>
      <c r="AF146" s="2032">
        <v>2377.6865826082994</v>
      </c>
      <c r="AG146" s="2032">
        <v>2292.5462449179668</v>
      </c>
      <c r="AH146" s="2032">
        <v>2300.1337614434324</v>
      </c>
      <c r="AI146" s="2032">
        <v>2319.0435338154048</v>
      </c>
      <c r="AJ146" s="2032">
        <v>2264.7697273149624</v>
      </c>
      <c r="AK146" s="2032">
        <v>2344.7311606975968</v>
      </c>
      <c r="AL146" s="2032">
        <v>2291.2083289540647</v>
      </c>
      <c r="AM146" s="2032">
        <v>2244.7720969454031</v>
      </c>
      <c r="AN146" s="2032">
        <v>2565.8578494888475</v>
      </c>
      <c r="AO146" s="2032">
        <v>2593.4160268145561</v>
      </c>
    </row>
    <row r="147" spans="3:41" x14ac:dyDescent="0.15">
      <c r="C147" s="1084" t="s">
        <v>1102</v>
      </c>
      <c r="D147" s="103"/>
      <c r="E147" s="103"/>
      <c r="F147" s="103"/>
      <c r="G147" s="103"/>
      <c r="H147" s="121">
        <v>146</v>
      </c>
      <c r="I147" s="103"/>
      <c r="J147" s="103"/>
      <c r="K147" s="103"/>
      <c r="L147" s="103"/>
      <c r="M147" s="103"/>
      <c r="N147" s="103"/>
      <c r="O147" s="103"/>
      <c r="P147" s="103"/>
      <c r="Q147" s="103"/>
      <c r="R147" s="103"/>
      <c r="S147" s="103"/>
      <c r="T147" s="103"/>
      <c r="U147" s="103"/>
      <c r="V147" s="103"/>
      <c r="W147" s="103"/>
      <c r="X147" s="103"/>
      <c r="Y147" s="1527"/>
      <c r="Z147" s="1527"/>
      <c r="AA147" s="1527"/>
      <c r="AB147" s="1527"/>
      <c r="AC147" s="1527"/>
      <c r="AD147" s="2032">
        <v>9586.1370680884429</v>
      </c>
      <c r="AE147" s="2032">
        <v>9453.5534623959848</v>
      </c>
      <c r="AF147" s="2032">
        <v>8467.5803411686666</v>
      </c>
      <c r="AG147" s="2032">
        <v>9155.4007351902528</v>
      </c>
      <c r="AH147" s="2032">
        <v>9776.3528123050528</v>
      </c>
      <c r="AI147" s="2032">
        <v>9100.2929641019673</v>
      </c>
      <c r="AJ147" s="2032">
        <v>8764.4908261705041</v>
      </c>
      <c r="AK147" s="2032">
        <v>8344.9518230353351</v>
      </c>
      <c r="AL147" s="2032">
        <v>7630.3441855535748</v>
      </c>
      <c r="AM147" s="2032">
        <v>7111.3822352282705</v>
      </c>
      <c r="AN147" s="2032">
        <v>7201.7935394769074</v>
      </c>
      <c r="AO147" s="2032">
        <v>7681.8760454172043</v>
      </c>
    </row>
    <row r="148" spans="3:41" x14ac:dyDescent="0.15">
      <c r="C148" s="1084" t="s">
        <v>1103</v>
      </c>
      <c r="D148" s="103"/>
      <c r="E148" s="103"/>
      <c r="F148" s="103"/>
      <c r="G148" s="103"/>
      <c r="H148" s="121">
        <v>147</v>
      </c>
      <c r="I148" s="103"/>
      <c r="J148" s="103"/>
      <c r="K148" s="103"/>
      <c r="L148" s="103"/>
      <c r="M148" s="103"/>
      <c r="N148" s="103"/>
      <c r="O148" s="103"/>
      <c r="P148" s="103"/>
      <c r="Q148" s="103"/>
      <c r="R148" s="103"/>
      <c r="S148" s="103"/>
      <c r="T148" s="103"/>
      <c r="U148" s="103"/>
      <c r="V148" s="103"/>
      <c r="W148" s="103"/>
      <c r="X148" s="103"/>
      <c r="Y148" s="1527"/>
      <c r="Z148" s="1527"/>
      <c r="AA148" s="1527"/>
      <c r="AB148" s="1527"/>
      <c r="AC148" s="1527"/>
      <c r="AD148" s="2032">
        <v>4268.9562126152641</v>
      </c>
      <c r="AE148" s="2032">
        <v>3742.2730066536628</v>
      </c>
      <c r="AF148" s="2032">
        <v>3356.9757571685982</v>
      </c>
      <c r="AG148" s="2032">
        <v>3194.4958588404752</v>
      </c>
      <c r="AH148" s="2032">
        <v>3883.0610458054748</v>
      </c>
      <c r="AI148" s="2032">
        <v>4526.6734789209386</v>
      </c>
      <c r="AJ148" s="2032">
        <v>4452.0970004617875</v>
      </c>
      <c r="AK148" s="2032">
        <v>4589.6732136272585</v>
      </c>
      <c r="AL148" s="2032">
        <v>4425.7035134482858</v>
      </c>
      <c r="AM148" s="2032">
        <v>4180.1272141046111</v>
      </c>
      <c r="AN148" s="2032">
        <v>3939.9263631253507</v>
      </c>
      <c r="AO148" s="2032">
        <v>3920.6969992253826</v>
      </c>
    </row>
    <row r="149" spans="3:41" x14ac:dyDescent="0.15">
      <c r="C149" s="1084" t="s">
        <v>1104</v>
      </c>
      <c r="D149" s="103"/>
      <c r="E149" s="103"/>
      <c r="F149" s="103"/>
      <c r="G149" s="103"/>
      <c r="H149" s="121">
        <v>148</v>
      </c>
      <c r="I149" s="103"/>
      <c r="J149" s="103"/>
      <c r="K149" s="103"/>
      <c r="L149" s="103"/>
      <c r="M149" s="103"/>
      <c r="N149" s="103"/>
      <c r="O149" s="103"/>
      <c r="P149" s="103"/>
      <c r="Q149" s="103"/>
      <c r="R149" s="103"/>
      <c r="S149" s="103"/>
      <c r="T149" s="103"/>
      <c r="U149" s="103"/>
      <c r="V149" s="103"/>
      <c r="W149" s="103"/>
      <c r="X149" s="103"/>
      <c r="Y149" s="751"/>
      <c r="Z149" s="751"/>
      <c r="AA149" s="751"/>
      <c r="AB149" s="751"/>
      <c r="AC149" s="751"/>
      <c r="AD149" s="2016">
        <f t="shared" ref="AD149:AL149" si="30">SUM(AD150:AD163)</f>
        <v>1829676.6647964467</v>
      </c>
      <c r="AE149" s="2016">
        <f t="shared" si="30"/>
        <v>1854586.0856085415</v>
      </c>
      <c r="AF149" s="2016">
        <f t="shared" si="30"/>
        <v>1901889.339790391</v>
      </c>
      <c r="AG149" s="2016">
        <f t="shared" si="30"/>
        <v>1792820.364583916</v>
      </c>
      <c r="AH149" s="2016">
        <f t="shared" si="30"/>
        <v>1802278.1693878127</v>
      </c>
      <c r="AI149" s="2016">
        <f t="shared" si="30"/>
        <v>1930352.1483591283</v>
      </c>
      <c r="AJ149" s="2016">
        <f t="shared" si="30"/>
        <v>1983277.1427285126</v>
      </c>
      <c r="AK149" s="2016">
        <f t="shared" si="30"/>
        <v>2033602.9080204531</v>
      </c>
      <c r="AL149" s="2016">
        <f t="shared" si="30"/>
        <v>2046224.4371204143</v>
      </c>
      <c r="AM149" s="2016">
        <f>SUM(AM150:AM163)</f>
        <v>2219996.9355393504</v>
      </c>
      <c r="AN149" s="2016">
        <f>SUM(AN150:AN163)</f>
        <v>2207372.6837503137</v>
      </c>
      <c r="AO149" s="2016">
        <f>SUM(AO150:AO163)</f>
        <v>2299504.6081415447</v>
      </c>
    </row>
    <row r="150" spans="3:41" x14ac:dyDescent="0.15">
      <c r="C150" s="1084" t="s">
        <v>785</v>
      </c>
      <c r="D150" s="103"/>
      <c r="E150" s="103"/>
      <c r="F150" s="103"/>
      <c r="G150" s="103"/>
      <c r="H150" s="121">
        <v>149</v>
      </c>
      <c r="I150" s="103"/>
      <c r="J150" s="103"/>
      <c r="K150" s="103"/>
      <c r="L150" s="103"/>
      <c r="M150" s="103"/>
      <c r="N150" s="103"/>
      <c r="O150" s="103"/>
      <c r="P150" s="103"/>
      <c r="Q150" s="103"/>
      <c r="R150" s="103"/>
      <c r="S150" s="103"/>
      <c r="T150" s="103"/>
      <c r="U150" s="103"/>
      <c r="V150" s="103"/>
      <c r="W150" s="103"/>
      <c r="X150" s="103"/>
      <c r="Y150" s="1527"/>
      <c r="Z150" s="1527"/>
      <c r="AA150" s="1527"/>
      <c r="AB150" s="1527"/>
      <c r="AC150" s="1527"/>
      <c r="AD150" s="2032">
        <v>136573.70090560068</v>
      </c>
      <c r="AE150" s="2032">
        <v>137313.51226394114</v>
      </c>
      <c r="AF150" s="2032">
        <v>140154.85888673054</v>
      </c>
      <c r="AG150" s="2032">
        <v>138591.04460537841</v>
      </c>
      <c r="AH150" s="2032">
        <v>132813.69586818924</v>
      </c>
      <c r="AI150" s="2032">
        <v>130579.46091799562</v>
      </c>
      <c r="AJ150" s="2032">
        <v>131018.37454905246</v>
      </c>
      <c r="AK150" s="2032">
        <v>133521.0715273332</v>
      </c>
      <c r="AL150" s="2032">
        <v>139547.25276271318</v>
      </c>
      <c r="AM150" s="2032">
        <v>142199.35758359017</v>
      </c>
      <c r="AN150" s="2032">
        <v>143216.24835053951</v>
      </c>
      <c r="AO150" s="2032">
        <v>159102.78953472601</v>
      </c>
    </row>
    <row r="151" spans="3:41" x14ac:dyDescent="0.15">
      <c r="C151" s="1084" t="s">
        <v>169</v>
      </c>
      <c r="D151" s="103"/>
      <c r="E151" s="103"/>
      <c r="F151" s="103"/>
      <c r="G151" s="103"/>
      <c r="H151" s="121">
        <v>150</v>
      </c>
      <c r="I151" s="103"/>
      <c r="J151" s="103"/>
      <c r="K151" s="103"/>
      <c r="L151" s="103"/>
      <c r="M151" s="103"/>
      <c r="N151" s="103"/>
      <c r="O151" s="103"/>
      <c r="P151" s="103"/>
      <c r="Q151" s="103"/>
      <c r="R151" s="103"/>
      <c r="S151" s="103"/>
      <c r="T151" s="103"/>
      <c r="U151" s="103"/>
      <c r="V151" s="103"/>
      <c r="W151" s="103"/>
      <c r="X151" s="103"/>
      <c r="Y151" s="1527"/>
      <c r="Z151" s="1527"/>
      <c r="AA151" s="1527"/>
      <c r="AB151" s="1527"/>
      <c r="AC151" s="1527"/>
      <c r="AD151" s="2032">
        <v>16083.208390871252</v>
      </c>
      <c r="AE151" s="2032">
        <v>14671.736695125577</v>
      </c>
      <c r="AF151" s="2032">
        <v>15611.095610008753</v>
      </c>
      <c r="AG151" s="2032">
        <v>15847.201049241905</v>
      </c>
      <c r="AH151" s="2032">
        <v>14602.400642401806</v>
      </c>
      <c r="AI151" s="2032">
        <v>15342.44150017573</v>
      </c>
      <c r="AJ151" s="2032">
        <v>16811.392561353892</v>
      </c>
      <c r="AK151" s="2032">
        <v>16277.030685893187</v>
      </c>
      <c r="AL151" s="2032">
        <v>15446.822773813257</v>
      </c>
      <c r="AM151" s="2032">
        <v>17725.413341156353</v>
      </c>
      <c r="AN151" s="2032">
        <v>17663.254103117888</v>
      </c>
      <c r="AO151" s="2032">
        <v>16130.094607637622</v>
      </c>
    </row>
    <row r="152" spans="3:41" x14ac:dyDescent="0.15">
      <c r="C152" s="1080" t="s">
        <v>170</v>
      </c>
      <c r="D152" s="103"/>
      <c r="E152" s="103"/>
      <c r="F152" s="103"/>
      <c r="G152" s="103"/>
      <c r="H152" s="121">
        <v>151</v>
      </c>
      <c r="I152" s="884"/>
      <c r="J152" s="103"/>
      <c r="K152" s="103"/>
      <c r="L152" s="103"/>
      <c r="M152" s="103"/>
      <c r="N152" s="103"/>
      <c r="O152" s="103"/>
      <c r="P152" s="103"/>
      <c r="Q152" s="103"/>
      <c r="R152" s="103"/>
      <c r="S152" s="103"/>
      <c r="T152" s="103"/>
      <c r="U152" s="103"/>
      <c r="V152" s="103"/>
      <c r="W152" s="103"/>
      <c r="X152" s="103"/>
      <c r="Y152" s="1527"/>
      <c r="Z152" s="1527"/>
      <c r="AA152" s="1527"/>
      <c r="AB152" s="1527"/>
      <c r="AC152" s="1527"/>
      <c r="AD152" s="2032">
        <v>54399.205757313277</v>
      </c>
      <c r="AE152" s="2032">
        <v>48559.332982012726</v>
      </c>
      <c r="AF152" s="2032">
        <v>47845.161411890731</v>
      </c>
      <c r="AG152" s="2032">
        <v>46811.376948722558</v>
      </c>
      <c r="AH152" s="2032">
        <v>49047.610478834758</v>
      </c>
      <c r="AI152" s="2032">
        <v>48019.289388502162</v>
      </c>
      <c r="AJ152" s="2032">
        <v>50118.628323637866</v>
      </c>
      <c r="AK152" s="2032">
        <v>51405.126132130448</v>
      </c>
      <c r="AL152" s="2032">
        <v>49727.284417481533</v>
      </c>
      <c r="AM152" s="2032">
        <v>55066.675539924348</v>
      </c>
      <c r="AN152" s="2032">
        <v>54506.795819023981</v>
      </c>
      <c r="AO152" s="2032">
        <v>56654.18746250523</v>
      </c>
    </row>
    <row r="153" spans="3:41" x14ac:dyDescent="0.15">
      <c r="C153" s="1080" t="s">
        <v>788</v>
      </c>
      <c r="D153" s="103"/>
      <c r="E153" s="103"/>
      <c r="F153" s="103"/>
      <c r="G153" s="103"/>
      <c r="H153" s="121">
        <v>152</v>
      </c>
      <c r="I153" s="884"/>
      <c r="J153" s="103"/>
      <c r="K153" s="103"/>
      <c r="L153" s="103"/>
      <c r="M153" s="103"/>
      <c r="N153" s="103"/>
      <c r="O153" s="103"/>
      <c r="P153" s="103"/>
      <c r="Q153" s="103"/>
      <c r="R153" s="103"/>
      <c r="S153" s="103"/>
      <c r="T153" s="103"/>
      <c r="U153" s="103"/>
      <c r="V153" s="103"/>
      <c r="W153" s="103"/>
      <c r="X153" s="103"/>
      <c r="Y153" s="1527"/>
      <c r="Z153" s="1527"/>
      <c r="AA153" s="1527"/>
      <c r="AB153" s="1527"/>
      <c r="AC153" s="1527"/>
      <c r="AD153" s="2032">
        <v>235219.7466508559</v>
      </c>
      <c r="AE153" s="2032">
        <v>237397.20778099887</v>
      </c>
      <c r="AF153" s="2032">
        <v>238699.07253710961</v>
      </c>
      <c r="AG153" s="2032">
        <v>210929.59980061071</v>
      </c>
      <c r="AH153" s="2032">
        <v>259142.51102370626</v>
      </c>
      <c r="AI153" s="2032">
        <v>266382.37508325907</v>
      </c>
      <c r="AJ153" s="2032">
        <v>273549.73142935586</v>
      </c>
      <c r="AK153" s="2032">
        <v>275285.35936302762</v>
      </c>
      <c r="AL153" s="2032">
        <v>295752.62959983782</v>
      </c>
      <c r="AM153" s="2032">
        <v>330182.40181263332</v>
      </c>
      <c r="AN153" s="2032">
        <v>371400.05614671268</v>
      </c>
      <c r="AO153" s="2032">
        <v>354026.1706227109</v>
      </c>
    </row>
    <row r="154" spans="3:41" x14ac:dyDescent="0.15">
      <c r="C154" s="1080" t="s">
        <v>789</v>
      </c>
      <c r="D154" s="103"/>
      <c r="E154" s="103"/>
      <c r="F154" s="103"/>
      <c r="G154" s="103"/>
      <c r="H154" s="121">
        <v>153</v>
      </c>
      <c r="I154" s="884"/>
      <c r="J154" s="103"/>
      <c r="K154" s="103"/>
      <c r="L154" s="103"/>
      <c r="M154" s="103"/>
      <c r="N154" s="103"/>
      <c r="O154" s="103"/>
      <c r="P154" s="103"/>
      <c r="Q154" s="103"/>
      <c r="R154" s="103"/>
      <c r="S154" s="103"/>
      <c r="T154" s="103"/>
      <c r="U154" s="103"/>
      <c r="V154" s="103"/>
      <c r="W154" s="103"/>
      <c r="X154" s="103"/>
      <c r="Y154" s="1527"/>
      <c r="Z154" s="1527"/>
      <c r="AA154" s="1527"/>
      <c r="AB154" s="1527"/>
      <c r="AC154" s="1527"/>
      <c r="AD154" s="2032">
        <v>696.27750186579976</v>
      </c>
      <c r="AE154" s="2032">
        <v>642.44971317281022</v>
      </c>
      <c r="AF154" s="2032">
        <v>583.11763558722873</v>
      </c>
      <c r="AG154" s="2032">
        <v>533.7745684710336</v>
      </c>
      <c r="AH154" s="2032">
        <v>699.98717199375142</v>
      </c>
      <c r="AI154" s="2032">
        <v>846.43558262785029</v>
      </c>
      <c r="AJ154" s="2032">
        <v>623.53367090371137</v>
      </c>
      <c r="AK154" s="2032">
        <v>600.80456572904973</v>
      </c>
      <c r="AL154" s="2032">
        <v>663.55941547934276</v>
      </c>
      <c r="AM154" s="2032">
        <v>693.13708720443901</v>
      </c>
      <c r="AN154" s="2032">
        <v>615.22874184873103</v>
      </c>
      <c r="AO154" s="2032">
        <v>529.31373955788081</v>
      </c>
    </row>
    <row r="155" spans="3:41" x14ac:dyDescent="0.15">
      <c r="C155" s="1080" t="s">
        <v>790</v>
      </c>
      <c r="D155" s="103"/>
      <c r="E155" s="103"/>
      <c r="F155" s="103"/>
      <c r="G155" s="103"/>
      <c r="H155" s="121">
        <v>154</v>
      </c>
      <c r="I155" s="884"/>
      <c r="J155" s="103"/>
      <c r="K155" s="103"/>
      <c r="L155" s="103"/>
      <c r="M155" s="103"/>
      <c r="N155" s="103"/>
      <c r="O155" s="103"/>
      <c r="P155" s="103"/>
      <c r="Q155" s="103"/>
      <c r="R155" s="103"/>
      <c r="S155" s="103"/>
      <c r="T155" s="103"/>
      <c r="U155" s="103"/>
      <c r="V155" s="103"/>
      <c r="W155" s="103"/>
      <c r="X155" s="103"/>
      <c r="Y155" s="1527"/>
      <c r="Z155" s="1527"/>
      <c r="AA155" s="1527"/>
      <c r="AB155" s="1527"/>
      <c r="AC155" s="1527"/>
      <c r="AD155" s="2032">
        <v>23669.003308467363</v>
      </c>
      <c r="AE155" s="2032">
        <v>25754.28732580868</v>
      </c>
      <c r="AF155" s="2032">
        <v>26809.660734247867</v>
      </c>
      <c r="AG155" s="2032">
        <v>21874.189749463461</v>
      </c>
      <c r="AH155" s="2032">
        <v>21944.787855406536</v>
      </c>
      <c r="AI155" s="2032">
        <v>20065.41746262708</v>
      </c>
      <c r="AJ155" s="2032">
        <v>20866.940088723244</v>
      </c>
      <c r="AK155" s="2032">
        <v>18284.628486838046</v>
      </c>
      <c r="AL155" s="2032">
        <v>18125.793688108497</v>
      </c>
      <c r="AM155" s="2032">
        <v>22752.168809667775</v>
      </c>
      <c r="AN155" s="2032">
        <v>22406.901101482275</v>
      </c>
      <c r="AO155" s="2032">
        <v>25393.258032349553</v>
      </c>
    </row>
    <row r="156" spans="3:41" x14ac:dyDescent="0.15">
      <c r="C156" s="1080" t="s">
        <v>171</v>
      </c>
      <c r="D156" s="103"/>
      <c r="E156" s="103"/>
      <c r="F156" s="103"/>
      <c r="G156" s="103"/>
      <c r="H156" s="121">
        <v>155</v>
      </c>
      <c r="I156" s="884"/>
      <c r="J156" s="103"/>
      <c r="K156" s="103"/>
      <c r="L156" s="103"/>
      <c r="M156" s="103"/>
      <c r="N156" s="103"/>
      <c r="O156" s="103"/>
      <c r="P156" s="103"/>
      <c r="Q156" s="103"/>
      <c r="R156" s="103"/>
      <c r="S156" s="103"/>
      <c r="T156" s="103"/>
      <c r="U156" s="103"/>
      <c r="V156" s="103"/>
      <c r="W156" s="103"/>
      <c r="X156" s="103"/>
      <c r="Y156" s="1527"/>
      <c r="Z156" s="1527"/>
      <c r="AA156" s="1527"/>
      <c r="AB156" s="1527"/>
      <c r="AC156" s="1527"/>
      <c r="AD156" s="2032">
        <v>34159.035173687087</v>
      </c>
      <c r="AE156" s="2032">
        <v>37637.471346927174</v>
      </c>
      <c r="AF156" s="2032">
        <v>41926.127521263363</v>
      </c>
      <c r="AG156" s="2032">
        <v>42204.875446090839</v>
      </c>
      <c r="AH156" s="2032">
        <v>41775.295750092206</v>
      </c>
      <c r="AI156" s="2032">
        <v>46024.532085353327</v>
      </c>
      <c r="AJ156" s="2032">
        <v>40969.754213264227</v>
      </c>
      <c r="AK156" s="2032">
        <v>44362.450953177482</v>
      </c>
      <c r="AL156" s="2032">
        <v>39799.822729141677</v>
      </c>
      <c r="AM156" s="2032">
        <v>50862.502136047668</v>
      </c>
      <c r="AN156" s="2032">
        <v>40514.796102055596</v>
      </c>
      <c r="AO156" s="2032">
        <v>38128.588048046382</v>
      </c>
    </row>
    <row r="157" spans="3:41" x14ac:dyDescent="0.15">
      <c r="C157" s="1080" t="s">
        <v>172</v>
      </c>
      <c r="D157" s="103"/>
      <c r="E157" s="103"/>
      <c r="F157" s="103"/>
      <c r="G157" s="103"/>
      <c r="H157" s="121">
        <v>156</v>
      </c>
      <c r="I157" s="884"/>
      <c r="J157" s="103"/>
      <c r="K157" s="103"/>
      <c r="L157" s="103"/>
      <c r="M157" s="103"/>
      <c r="N157" s="103"/>
      <c r="O157" s="103"/>
      <c r="P157" s="103"/>
      <c r="Q157" s="103"/>
      <c r="R157" s="103"/>
      <c r="S157" s="103"/>
      <c r="T157" s="103"/>
      <c r="U157" s="103"/>
      <c r="V157" s="103"/>
      <c r="W157" s="103"/>
      <c r="X157" s="103"/>
      <c r="Y157" s="1527"/>
      <c r="Z157" s="1527"/>
      <c r="AA157" s="1527"/>
      <c r="AB157" s="1527"/>
      <c r="AC157" s="1527"/>
      <c r="AD157" s="2032">
        <v>35593.426917481054</v>
      </c>
      <c r="AE157" s="2032">
        <v>32844.786365301807</v>
      </c>
      <c r="AF157" s="2032">
        <v>33146.163333862518</v>
      </c>
      <c r="AG157" s="2032">
        <v>33324.554292770845</v>
      </c>
      <c r="AH157" s="2032">
        <v>35360.349002735973</v>
      </c>
      <c r="AI157" s="2032">
        <v>33318.633987262212</v>
      </c>
      <c r="AJ157" s="2032">
        <v>33974.327417190783</v>
      </c>
      <c r="AK157" s="2032">
        <v>37325.394233882558</v>
      </c>
      <c r="AL157" s="2032">
        <v>36468.818115958507</v>
      </c>
      <c r="AM157" s="2032">
        <v>39855.828560470567</v>
      </c>
      <c r="AN157" s="2032">
        <v>38922.971565010346</v>
      </c>
      <c r="AO157" s="2032">
        <v>40269.374683873582</v>
      </c>
    </row>
    <row r="158" spans="3:41" x14ac:dyDescent="0.15">
      <c r="C158" s="1080" t="s">
        <v>173</v>
      </c>
      <c r="D158" s="103"/>
      <c r="E158" s="103"/>
      <c r="F158" s="103"/>
      <c r="G158" s="103"/>
      <c r="H158" s="121">
        <v>157</v>
      </c>
      <c r="I158" s="884"/>
      <c r="J158" s="103"/>
      <c r="K158" s="103"/>
      <c r="L158" s="103"/>
      <c r="M158" s="103"/>
      <c r="N158" s="103"/>
      <c r="O158" s="103"/>
      <c r="P158" s="103"/>
      <c r="Q158" s="103"/>
      <c r="R158" s="103"/>
      <c r="S158" s="103"/>
      <c r="T158" s="103"/>
      <c r="U158" s="103"/>
      <c r="V158" s="103"/>
      <c r="W158" s="103"/>
      <c r="X158" s="103"/>
      <c r="Y158" s="1527"/>
      <c r="Z158" s="1527"/>
      <c r="AA158" s="1527"/>
      <c r="AB158" s="1527"/>
      <c r="AC158" s="1527"/>
      <c r="AD158" s="2032">
        <v>185473.23064702726</v>
      </c>
      <c r="AE158" s="2032">
        <v>157584.41035241084</v>
      </c>
      <c r="AF158" s="2032">
        <v>178931.38547487851</v>
      </c>
      <c r="AG158" s="2032">
        <v>172499.84386453382</v>
      </c>
      <c r="AH158" s="2032">
        <v>184872.68489683844</v>
      </c>
      <c r="AI158" s="2032">
        <v>176201.06046361724</v>
      </c>
      <c r="AJ158" s="2032">
        <v>182112.28781922901</v>
      </c>
      <c r="AK158" s="2032">
        <v>189584.95201291348</v>
      </c>
      <c r="AL158" s="2032">
        <v>181123.35279283795</v>
      </c>
      <c r="AM158" s="2032">
        <v>176858.6685910706</v>
      </c>
      <c r="AN158" s="2032">
        <v>176236.69353630734</v>
      </c>
      <c r="AO158" s="2032">
        <v>175788.18561711273</v>
      </c>
    </row>
    <row r="159" spans="3:41" x14ac:dyDescent="0.15">
      <c r="C159" s="1080" t="s">
        <v>174</v>
      </c>
      <c r="D159" s="103"/>
      <c r="E159" s="103"/>
      <c r="F159" s="103"/>
      <c r="G159" s="103"/>
      <c r="H159" s="121">
        <v>158</v>
      </c>
      <c r="I159" s="884"/>
      <c r="J159" s="103"/>
      <c r="K159" s="103"/>
      <c r="L159" s="103"/>
      <c r="M159" s="103"/>
      <c r="N159" s="103"/>
      <c r="O159" s="103"/>
      <c r="P159" s="103"/>
      <c r="Q159" s="103"/>
      <c r="R159" s="103"/>
      <c r="S159" s="103"/>
      <c r="T159" s="103"/>
      <c r="U159" s="103"/>
      <c r="V159" s="103"/>
      <c r="W159" s="103"/>
      <c r="X159" s="103"/>
      <c r="Y159" s="1527"/>
      <c r="Z159" s="1527"/>
      <c r="AA159" s="1527"/>
      <c r="AB159" s="1527"/>
      <c r="AC159" s="1527"/>
      <c r="AD159" s="2032">
        <v>39269.638766848599</v>
      </c>
      <c r="AE159" s="2032">
        <v>46222.887272304259</v>
      </c>
      <c r="AF159" s="2032">
        <v>39120.874648316138</v>
      </c>
      <c r="AG159" s="2032">
        <v>38249.406703099259</v>
      </c>
      <c r="AH159" s="2032">
        <v>45059.579531695825</v>
      </c>
      <c r="AI159" s="2032">
        <v>51029.391323413322</v>
      </c>
      <c r="AJ159" s="2032">
        <v>50896.246406267303</v>
      </c>
      <c r="AK159" s="2032">
        <v>52840.484650351427</v>
      </c>
      <c r="AL159" s="2032">
        <v>63129.301082548918</v>
      </c>
      <c r="AM159" s="2032">
        <v>58489.624159022504</v>
      </c>
      <c r="AN159" s="2032">
        <v>65465.393744835812</v>
      </c>
      <c r="AO159" s="2032">
        <v>63451.687968803315</v>
      </c>
    </row>
    <row r="160" spans="3:41" x14ac:dyDescent="0.15">
      <c r="C160" s="1080" t="s">
        <v>795</v>
      </c>
      <c r="D160" s="103"/>
      <c r="E160" s="103"/>
      <c r="F160" s="103"/>
      <c r="G160" s="103"/>
      <c r="H160" s="121">
        <v>159</v>
      </c>
      <c r="I160" s="884"/>
      <c r="J160" s="103"/>
      <c r="K160" s="103"/>
      <c r="L160" s="103"/>
      <c r="M160" s="103"/>
      <c r="N160" s="103"/>
      <c r="O160" s="103"/>
      <c r="P160" s="103"/>
      <c r="Q160" s="103"/>
      <c r="R160" s="103"/>
      <c r="S160" s="103"/>
      <c r="T160" s="103"/>
      <c r="U160" s="103"/>
      <c r="V160" s="103"/>
      <c r="W160" s="103"/>
      <c r="X160" s="103"/>
      <c r="Y160" s="1527"/>
      <c r="Z160" s="1527"/>
      <c r="AA160" s="1527"/>
      <c r="AB160" s="1527"/>
      <c r="AC160" s="1527"/>
      <c r="AD160" s="2032">
        <v>305103.85201137594</v>
      </c>
      <c r="AE160" s="2032">
        <v>371971.75047753565</v>
      </c>
      <c r="AF160" s="2032">
        <v>390985.42359064741</v>
      </c>
      <c r="AG160" s="2032">
        <v>373792.40471348685</v>
      </c>
      <c r="AH160" s="2032">
        <v>365174.31639921607</v>
      </c>
      <c r="AI160" s="2032">
        <v>419267.92560569855</v>
      </c>
      <c r="AJ160" s="2032">
        <v>429097.83304222202</v>
      </c>
      <c r="AK160" s="2032">
        <v>462809.54730467778</v>
      </c>
      <c r="AL160" s="2032">
        <v>467494.73583327408</v>
      </c>
      <c r="AM160" s="2032">
        <v>471291.36951383686</v>
      </c>
      <c r="AN160" s="2032">
        <v>473348.82507675275</v>
      </c>
      <c r="AO160" s="2032">
        <v>455039.84559119237</v>
      </c>
    </row>
    <row r="161" spans="3:41" x14ac:dyDescent="0.15">
      <c r="C161" s="1080" t="s">
        <v>175</v>
      </c>
      <c r="D161" s="103"/>
      <c r="E161" s="103"/>
      <c r="F161" s="103"/>
      <c r="G161" s="103"/>
      <c r="H161" s="121">
        <v>160</v>
      </c>
      <c r="I161" s="884"/>
      <c r="J161" s="103"/>
      <c r="K161" s="103"/>
      <c r="L161" s="103"/>
      <c r="M161" s="103"/>
      <c r="N161" s="103"/>
      <c r="O161" s="103"/>
      <c r="P161" s="103"/>
      <c r="Q161" s="103"/>
      <c r="R161" s="103"/>
      <c r="S161" s="103"/>
      <c r="T161" s="103"/>
      <c r="U161" s="103"/>
      <c r="V161" s="103"/>
      <c r="W161" s="103"/>
      <c r="X161" s="103"/>
      <c r="Y161" s="1527"/>
      <c r="Z161" s="1527"/>
      <c r="AA161" s="1527"/>
      <c r="AB161" s="1527"/>
      <c r="AC161" s="1527"/>
      <c r="AD161" s="2032">
        <v>157538.27310329146</v>
      </c>
      <c r="AE161" s="2032">
        <v>124931.39840535149</v>
      </c>
      <c r="AF161" s="2032">
        <v>127848.75018820907</v>
      </c>
      <c r="AG161" s="2032">
        <v>120611.06025157591</v>
      </c>
      <c r="AH161" s="2032">
        <v>116286.71317739638</v>
      </c>
      <c r="AI161" s="2032">
        <v>119653.09319146455</v>
      </c>
      <c r="AJ161" s="2032">
        <v>155515.71225467342</v>
      </c>
      <c r="AK161" s="2032">
        <v>116611.2351579636</v>
      </c>
      <c r="AL161" s="2032">
        <v>92663.606215983484</v>
      </c>
      <c r="AM161" s="2032">
        <v>114032.19803060532</v>
      </c>
      <c r="AN161" s="2032">
        <v>74004.002004858092</v>
      </c>
      <c r="AO161" s="2032">
        <v>93065.6381591955</v>
      </c>
    </row>
    <row r="162" spans="3:41" x14ac:dyDescent="0.15">
      <c r="C162" s="1080" t="s">
        <v>176</v>
      </c>
      <c r="D162" s="103"/>
      <c r="E162" s="103"/>
      <c r="F162" s="103"/>
      <c r="G162" s="103"/>
      <c r="H162" s="121">
        <v>161</v>
      </c>
      <c r="I162" s="884"/>
      <c r="J162" s="103"/>
      <c r="K162" s="103"/>
      <c r="L162" s="103"/>
      <c r="M162" s="103"/>
      <c r="N162" s="103"/>
      <c r="O162" s="103"/>
      <c r="P162" s="103"/>
      <c r="Q162" s="103"/>
      <c r="R162" s="103"/>
      <c r="S162" s="103"/>
      <c r="T162" s="103"/>
      <c r="U162" s="103"/>
      <c r="V162" s="103"/>
      <c r="W162" s="103"/>
      <c r="X162" s="103"/>
      <c r="Y162" s="1527"/>
      <c r="Z162" s="1527"/>
      <c r="AA162" s="1527"/>
      <c r="AB162" s="1527"/>
      <c r="AC162" s="1527"/>
      <c r="AD162" s="2032">
        <v>469784.41090745991</v>
      </c>
      <c r="AE162" s="2032">
        <v>477390.76962163043</v>
      </c>
      <c r="AF162" s="2032">
        <v>475529.43052766571</v>
      </c>
      <c r="AG162" s="2032">
        <v>437785.65527832875</v>
      </c>
      <c r="AH162" s="2032">
        <v>395547.69600786228</v>
      </c>
      <c r="AI162" s="2032">
        <v>459106.38832480321</v>
      </c>
      <c r="AJ162" s="2032">
        <v>456881.45870873751</v>
      </c>
      <c r="AK162" s="2032">
        <v>489142.34156327805</v>
      </c>
      <c r="AL162" s="2032">
        <v>502327.05606944073</v>
      </c>
      <c r="AM162" s="2032">
        <v>592681.69665169809</v>
      </c>
      <c r="AN162" s="2032">
        <v>581794.1774592622</v>
      </c>
      <c r="AO162" s="2032">
        <v>660062.3570751599</v>
      </c>
    </row>
    <row r="163" spans="3:41" x14ac:dyDescent="0.15">
      <c r="C163" s="1080" t="s">
        <v>177</v>
      </c>
      <c r="D163" s="103"/>
      <c r="E163" s="103"/>
      <c r="F163" s="103"/>
      <c r="G163" s="103"/>
      <c r="H163" s="121">
        <v>162</v>
      </c>
      <c r="I163" s="884"/>
      <c r="J163" s="103"/>
      <c r="K163" s="103"/>
      <c r="L163" s="103"/>
      <c r="M163" s="103"/>
      <c r="N163" s="103"/>
      <c r="O163" s="103"/>
      <c r="P163" s="103"/>
      <c r="Q163" s="103"/>
      <c r="R163" s="103"/>
      <c r="S163" s="103"/>
      <c r="T163" s="103"/>
      <c r="U163" s="103"/>
      <c r="V163" s="103"/>
      <c r="W163" s="103"/>
      <c r="X163" s="103"/>
      <c r="Y163" s="1527"/>
      <c r="Z163" s="1527"/>
      <c r="AA163" s="1527"/>
      <c r="AB163" s="1527"/>
      <c r="AC163" s="1527"/>
      <c r="AD163" s="2032">
        <v>136113.65475430098</v>
      </c>
      <c r="AE163" s="2032">
        <v>141664.08500602015</v>
      </c>
      <c r="AF163" s="2032">
        <v>144698.21768997348</v>
      </c>
      <c r="AG163" s="2032">
        <v>139765.37731214159</v>
      </c>
      <c r="AH163" s="2032">
        <v>139950.54158144328</v>
      </c>
      <c r="AI163" s="2032">
        <v>144515.70344232823</v>
      </c>
      <c r="AJ163" s="2032">
        <v>140840.92224390132</v>
      </c>
      <c r="AK163" s="2032">
        <v>145552.4813832572</v>
      </c>
      <c r="AL163" s="2032">
        <v>143954.40162379551</v>
      </c>
      <c r="AM163" s="2032">
        <v>147305.8937224223</v>
      </c>
      <c r="AN163" s="2032">
        <v>147277.33999850668</v>
      </c>
      <c r="AO163" s="2032">
        <v>161863.11699867374</v>
      </c>
    </row>
    <row r="164" spans="3:41" x14ac:dyDescent="0.15">
      <c r="C164" s="1080" t="s">
        <v>178</v>
      </c>
      <c r="D164" s="103"/>
      <c r="E164" s="103"/>
      <c r="F164" s="103"/>
      <c r="G164" s="103"/>
      <c r="H164" s="121">
        <v>163</v>
      </c>
      <c r="I164" s="884"/>
      <c r="J164" s="103"/>
      <c r="K164" s="103"/>
      <c r="L164" s="103"/>
      <c r="M164" s="103"/>
      <c r="N164" s="103"/>
      <c r="O164" s="103"/>
      <c r="P164" s="103"/>
      <c r="Q164" s="103"/>
      <c r="R164" s="103"/>
      <c r="S164" s="103"/>
      <c r="T164" s="103"/>
      <c r="U164" s="103"/>
      <c r="V164" s="103"/>
      <c r="W164" s="103"/>
      <c r="X164" s="103"/>
      <c r="Y164" s="1530"/>
      <c r="Z164" s="1526"/>
      <c r="AA164" s="1526"/>
      <c r="AB164" s="1526"/>
      <c r="AC164" s="1526"/>
      <c r="AD164" s="2031">
        <v>138764.54689712633</v>
      </c>
      <c r="AE164" s="2031">
        <v>129043.38013716981</v>
      </c>
      <c r="AF164" s="2031">
        <v>130335.20445825573</v>
      </c>
      <c r="AG164" s="2031">
        <v>138763.18045661619</v>
      </c>
      <c r="AH164" s="2030">
        <v>138941.07539206155</v>
      </c>
      <c r="AI164" s="2030">
        <v>135339.2548330671</v>
      </c>
      <c r="AJ164" s="2030">
        <v>129913.81400928079</v>
      </c>
      <c r="AK164" s="2030">
        <v>131315.48762557143</v>
      </c>
      <c r="AL164" s="2030">
        <v>137610.4322977922</v>
      </c>
      <c r="AM164" s="2030">
        <v>136401.39611673457</v>
      </c>
      <c r="AN164" s="2030">
        <v>132977.25278233708</v>
      </c>
      <c r="AO164" s="2030">
        <v>143771.45769062205</v>
      </c>
    </row>
    <row r="165" spans="3:41" x14ac:dyDescent="0.15">
      <c r="C165" s="1080" t="s">
        <v>179</v>
      </c>
      <c r="D165" s="103"/>
      <c r="E165" s="103"/>
      <c r="F165" s="103"/>
      <c r="G165" s="103"/>
      <c r="H165" s="121">
        <v>164</v>
      </c>
      <c r="I165" s="884"/>
      <c r="J165" s="103"/>
      <c r="K165" s="103"/>
      <c r="L165" s="103"/>
      <c r="M165" s="103"/>
      <c r="N165" s="103"/>
      <c r="O165" s="103"/>
      <c r="P165" s="103"/>
      <c r="Q165" s="103"/>
      <c r="R165" s="103"/>
      <c r="S165" s="103"/>
      <c r="T165" s="103"/>
      <c r="U165" s="103"/>
      <c r="V165" s="103"/>
      <c r="W165" s="103"/>
      <c r="X165" s="103"/>
      <c r="Y165" s="1530"/>
      <c r="Z165" s="1526"/>
      <c r="AA165" s="1526"/>
      <c r="AB165" s="1526"/>
      <c r="AC165" s="1526"/>
      <c r="AD165" s="2031">
        <v>84794.144948409637</v>
      </c>
      <c r="AE165" s="2031">
        <v>71214.114005965879</v>
      </c>
      <c r="AF165" s="2031">
        <v>66554.410596100643</v>
      </c>
      <c r="AG165" s="2031">
        <v>68415.456022813189</v>
      </c>
      <c r="AH165" s="2030">
        <v>74209.888084222242</v>
      </c>
      <c r="AI165" s="2030">
        <v>74398.271404349594</v>
      </c>
      <c r="AJ165" s="2030">
        <v>76364.382877501965</v>
      </c>
      <c r="AK165" s="2030">
        <v>82162.88170972919</v>
      </c>
      <c r="AL165" s="2030">
        <v>89549.235358966529</v>
      </c>
      <c r="AM165" s="2030">
        <v>97920.030875397337</v>
      </c>
      <c r="AN165" s="2030">
        <v>101821.33457891099</v>
      </c>
      <c r="AO165" s="2030">
        <v>108516.95638138527</v>
      </c>
    </row>
    <row r="166" spans="3:41" x14ac:dyDescent="0.15">
      <c r="C166" s="1084" t="s">
        <v>180</v>
      </c>
      <c r="D166" s="103"/>
      <c r="E166" s="103"/>
      <c r="F166" s="103"/>
      <c r="G166" s="103"/>
      <c r="H166" s="121">
        <v>165</v>
      </c>
      <c r="I166" s="103"/>
      <c r="J166" s="103"/>
      <c r="K166" s="103"/>
      <c r="L166" s="103"/>
      <c r="M166" s="103"/>
      <c r="N166" s="103"/>
      <c r="O166" s="103"/>
      <c r="P166" s="103"/>
      <c r="Q166" s="103"/>
      <c r="R166" s="103"/>
      <c r="S166" s="103"/>
      <c r="T166" s="103"/>
      <c r="U166" s="103"/>
      <c r="V166" s="103"/>
      <c r="W166" s="103"/>
      <c r="X166" s="103"/>
      <c r="Y166" s="1527"/>
      <c r="Z166" s="1527"/>
      <c r="AA166" s="1527"/>
      <c r="AB166" s="1527"/>
      <c r="AC166" s="1527"/>
      <c r="AD166" s="2032">
        <v>174504.39873990236</v>
      </c>
      <c r="AE166" s="2032">
        <v>175959.43977923319</v>
      </c>
      <c r="AF166" s="2032">
        <v>184884.35308365303</v>
      </c>
      <c r="AG166" s="2032">
        <v>192337.88673118426</v>
      </c>
      <c r="AH166" s="2032">
        <v>197469.77889332123</v>
      </c>
      <c r="AI166" s="2032">
        <v>197086.68669039977</v>
      </c>
      <c r="AJ166" s="2032">
        <v>201843.69154603645</v>
      </c>
      <c r="AK166" s="2032">
        <v>207182.32864996017</v>
      </c>
      <c r="AL166" s="2032">
        <v>205322.84250140275</v>
      </c>
      <c r="AM166" s="2032">
        <v>194988.4238781305</v>
      </c>
      <c r="AN166" s="2032">
        <v>191388.01937063682</v>
      </c>
      <c r="AO166" s="2032">
        <v>195416.4224171954</v>
      </c>
    </row>
    <row r="167" spans="3:41" x14ac:dyDescent="0.15">
      <c r="C167" s="1084" t="s">
        <v>181</v>
      </c>
      <c r="D167" s="103"/>
      <c r="E167" s="103"/>
      <c r="F167" s="103"/>
      <c r="G167" s="103"/>
      <c r="H167" s="121">
        <v>166</v>
      </c>
      <c r="I167" s="103"/>
      <c r="J167" s="103"/>
      <c r="K167" s="103"/>
      <c r="L167" s="103"/>
      <c r="M167" s="103"/>
      <c r="N167" s="103"/>
      <c r="O167" s="103"/>
      <c r="P167" s="103"/>
      <c r="Q167" s="103"/>
      <c r="R167" s="103"/>
      <c r="S167" s="103"/>
      <c r="T167" s="103"/>
      <c r="U167" s="103"/>
      <c r="V167" s="103"/>
      <c r="W167" s="103"/>
      <c r="X167" s="103"/>
      <c r="Y167" s="1530"/>
      <c r="Z167" s="1526"/>
      <c r="AA167" s="1526"/>
      <c r="AB167" s="1526"/>
      <c r="AC167" s="1526"/>
      <c r="AD167" s="2031">
        <v>231815.39080232888</v>
      </c>
      <c r="AE167" s="2031">
        <v>224910.19578540331</v>
      </c>
      <c r="AF167" s="2031">
        <v>196373.97189359952</v>
      </c>
      <c r="AG167" s="2031">
        <v>231649.66017604628</v>
      </c>
      <c r="AH167" s="2030">
        <v>237085.16080741587</v>
      </c>
      <c r="AI167" s="2030">
        <v>237668.15663971475</v>
      </c>
      <c r="AJ167" s="2030">
        <v>242038.57911986913</v>
      </c>
      <c r="AK167" s="2030">
        <v>247079.07908543415</v>
      </c>
      <c r="AL167" s="2030">
        <v>252045.11096707787</v>
      </c>
      <c r="AM167" s="2030">
        <v>212000.40790255362</v>
      </c>
      <c r="AN167" s="2030">
        <v>251268.37412090017</v>
      </c>
      <c r="AO167" s="2030">
        <v>267505.70146774326</v>
      </c>
    </row>
    <row r="168" spans="3:41" x14ac:dyDescent="0.15">
      <c r="C168" s="1084" t="s">
        <v>182</v>
      </c>
      <c r="D168" s="103"/>
      <c r="E168" s="103"/>
      <c r="F168" s="103"/>
      <c r="G168" s="103"/>
      <c r="H168" s="121">
        <v>167</v>
      </c>
      <c r="I168" s="103"/>
      <c r="J168" s="103"/>
      <c r="K168" s="103"/>
      <c r="L168" s="103"/>
      <c r="M168" s="103"/>
      <c r="N168" s="103"/>
      <c r="O168" s="103"/>
      <c r="P168" s="103"/>
      <c r="Q168" s="103"/>
      <c r="R168" s="103"/>
      <c r="S168" s="103"/>
      <c r="T168" s="103"/>
      <c r="U168" s="103"/>
      <c r="V168" s="103"/>
      <c r="W168" s="103"/>
      <c r="X168" s="103"/>
      <c r="Y168" s="1527"/>
      <c r="Z168" s="1527"/>
      <c r="AA168" s="1527"/>
      <c r="AB168" s="1527"/>
      <c r="AC168" s="1527"/>
      <c r="AD168" s="2032">
        <v>65147.985616432095</v>
      </c>
      <c r="AE168" s="2032">
        <v>61890.188745941094</v>
      </c>
      <c r="AF168" s="2032">
        <v>62123.936482144229</v>
      </c>
      <c r="AG168" s="2032">
        <v>59955.284307705224</v>
      </c>
      <c r="AH168" s="2032">
        <v>59876.164908611507</v>
      </c>
      <c r="AI168" s="2032">
        <v>57753.65713310022</v>
      </c>
      <c r="AJ168" s="2032">
        <v>56100.578585251002</v>
      </c>
      <c r="AK168" s="2032">
        <v>55280.727067045169</v>
      </c>
      <c r="AL168" s="2032">
        <v>52813.479791759513</v>
      </c>
      <c r="AM168" s="2032">
        <v>46788.696853099413</v>
      </c>
      <c r="AN168" s="2032">
        <v>56774.452547514324</v>
      </c>
      <c r="AO168" s="2032">
        <v>64711.059673612937</v>
      </c>
    </row>
    <row r="169" spans="3:41" x14ac:dyDescent="0.15">
      <c r="C169" s="1084" t="s">
        <v>183</v>
      </c>
      <c r="D169" s="103"/>
      <c r="E169" s="103"/>
      <c r="F169" s="103"/>
      <c r="G169" s="103"/>
      <c r="H169" s="121">
        <v>168</v>
      </c>
      <c r="I169" s="103"/>
      <c r="J169" s="103"/>
      <c r="K169" s="103"/>
      <c r="L169" s="103"/>
      <c r="M169" s="103"/>
      <c r="N169" s="103"/>
      <c r="O169" s="103"/>
      <c r="P169" s="103"/>
      <c r="Q169" s="103"/>
      <c r="R169" s="103"/>
      <c r="S169" s="103"/>
      <c r="T169" s="103"/>
      <c r="U169" s="103"/>
      <c r="V169" s="103"/>
      <c r="W169" s="103"/>
      <c r="X169" s="103"/>
      <c r="Y169" s="1527"/>
      <c r="Z169" s="1527"/>
      <c r="AA169" s="1527"/>
      <c r="AB169" s="1527"/>
      <c r="AC169" s="1527"/>
      <c r="AD169" s="2032">
        <v>132023.09643507193</v>
      </c>
      <c r="AE169" s="2032">
        <v>128733.89387118426</v>
      </c>
      <c r="AF169" s="2032">
        <v>130177.9490201789</v>
      </c>
      <c r="AG169" s="2032">
        <v>128360.81590029114</v>
      </c>
      <c r="AH169" s="2032">
        <v>129833.07676842976</v>
      </c>
      <c r="AI169" s="2032">
        <v>126159.11252064093</v>
      </c>
      <c r="AJ169" s="2032">
        <v>125108.57433069815</v>
      </c>
      <c r="AK169" s="2032">
        <v>122731.48609599803</v>
      </c>
      <c r="AL169" s="2032">
        <v>118720.21244035249</v>
      </c>
      <c r="AM169" s="2032">
        <v>116793.4744683319</v>
      </c>
      <c r="AN169" s="2032">
        <v>117331.97027104042</v>
      </c>
      <c r="AO169" s="2032">
        <v>122251.62217612547</v>
      </c>
    </row>
    <row r="170" spans="3:41" x14ac:dyDescent="0.15">
      <c r="C170" s="1084" t="s">
        <v>184</v>
      </c>
      <c r="D170" s="103"/>
      <c r="E170" s="103"/>
      <c r="F170" s="103"/>
      <c r="G170" s="103"/>
      <c r="H170" s="121">
        <v>169</v>
      </c>
      <c r="I170" s="103"/>
      <c r="J170" s="103"/>
      <c r="K170" s="103"/>
      <c r="L170" s="103"/>
      <c r="M170" s="103"/>
      <c r="N170" s="103"/>
      <c r="O170" s="103"/>
      <c r="P170" s="103"/>
      <c r="Q170" s="103"/>
      <c r="R170" s="103"/>
      <c r="S170" s="103"/>
      <c r="T170" s="103"/>
      <c r="U170" s="103"/>
      <c r="V170" s="103"/>
      <c r="W170" s="103"/>
      <c r="X170" s="103"/>
      <c r="Y170" s="1527"/>
      <c r="Z170" s="1527"/>
      <c r="AA170" s="1527"/>
      <c r="AB170" s="1527"/>
      <c r="AC170" s="1527"/>
      <c r="AD170" s="2032">
        <v>64040.38685909065</v>
      </c>
      <c r="AE170" s="2032">
        <v>63543.278009179492</v>
      </c>
      <c r="AF170" s="2032">
        <v>62073.073927935839</v>
      </c>
      <c r="AG170" s="2032">
        <v>62999.002170314052</v>
      </c>
      <c r="AH170" s="2032">
        <v>67349.468530979051</v>
      </c>
      <c r="AI170" s="2032">
        <v>66303.188930707605</v>
      </c>
      <c r="AJ170" s="2032">
        <v>67281.885969017952</v>
      </c>
      <c r="AK170" s="2032">
        <v>65206.445779236456</v>
      </c>
      <c r="AL170" s="2032">
        <v>66421.624931404658</v>
      </c>
      <c r="AM170" s="2032">
        <v>66158.759035356721</v>
      </c>
      <c r="AN170" s="2032">
        <v>66882.300588983766</v>
      </c>
      <c r="AO170" s="2032">
        <v>62905.827937145179</v>
      </c>
    </row>
    <row r="171" spans="3:41" x14ac:dyDescent="0.15">
      <c r="C171" s="1084" t="s">
        <v>185</v>
      </c>
      <c r="D171" s="103"/>
      <c r="E171" s="103"/>
      <c r="F171" s="103"/>
      <c r="G171" s="103"/>
      <c r="H171" s="121">
        <v>170</v>
      </c>
      <c r="I171" s="103"/>
      <c r="J171" s="103"/>
      <c r="K171" s="103"/>
      <c r="L171" s="103"/>
      <c r="M171" s="103"/>
      <c r="N171" s="103"/>
      <c r="O171" s="103"/>
      <c r="P171" s="103"/>
      <c r="Q171" s="103"/>
      <c r="R171" s="103"/>
      <c r="S171" s="103"/>
      <c r="T171" s="103"/>
      <c r="U171" s="103"/>
      <c r="V171" s="103"/>
      <c r="W171" s="103"/>
      <c r="X171" s="103"/>
      <c r="Y171" s="1527"/>
      <c r="Z171" s="1527"/>
      <c r="AA171" s="1527"/>
      <c r="AB171" s="1527"/>
      <c r="AC171" s="1527"/>
      <c r="AD171" s="2032">
        <v>709766.17820048169</v>
      </c>
      <c r="AE171" s="2032">
        <v>692393.85007489158</v>
      </c>
      <c r="AF171" s="2032">
        <v>694011.46466979443</v>
      </c>
      <c r="AG171" s="2032">
        <v>706490.34562151332</v>
      </c>
      <c r="AH171" s="2032">
        <v>710407.33047648869</v>
      </c>
      <c r="AI171" s="2032">
        <v>703872.65665010433</v>
      </c>
      <c r="AJ171" s="2032">
        <v>718413.03482518822</v>
      </c>
      <c r="AK171" s="2032">
        <v>722504.76143957244</v>
      </c>
      <c r="AL171" s="2032">
        <v>718306.15901748161</v>
      </c>
      <c r="AM171" s="2032">
        <v>726781.82086558838</v>
      </c>
      <c r="AN171" s="2032">
        <v>769123.44450208603</v>
      </c>
      <c r="AO171" s="2032">
        <v>824490.2482629373</v>
      </c>
    </row>
    <row r="172" spans="3:41" x14ac:dyDescent="0.15">
      <c r="C172" s="1084" t="s">
        <v>186</v>
      </c>
      <c r="D172" s="103"/>
      <c r="E172" s="103"/>
      <c r="F172" s="103"/>
      <c r="G172" s="103"/>
      <c r="H172" s="121">
        <v>171</v>
      </c>
      <c r="I172" s="103"/>
      <c r="J172" s="103"/>
      <c r="K172" s="103"/>
      <c r="L172" s="103"/>
      <c r="M172" s="103"/>
      <c r="N172" s="103"/>
      <c r="O172" s="103"/>
      <c r="P172" s="103"/>
      <c r="Q172" s="103"/>
      <c r="R172" s="103"/>
      <c r="S172" s="103"/>
      <c r="T172" s="103"/>
      <c r="U172" s="103"/>
      <c r="V172" s="103"/>
      <c r="W172" s="103"/>
      <c r="X172" s="103"/>
      <c r="Y172" s="1527"/>
      <c r="Z172" s="1527"/>
      <c r="AA172" s="1527"/>
      <c r="AB172" s="1527"/>
      <c r="AC172" s="1527"/>
      <c r="AD172" s="2032">
        <v>126429.32618674736</v>
      </c>
      <c r="AE172" s="2032">
        <v>121070.75500788943</v>
      </c>
      <c r="AF172" s="2032">
        <v>120880.7029012667</v>
      </c>
      <c r="AG172" s="2032">
        <v>119944.88705103911</v>
      </c>
      <c r="AH172" s="2032">
        <v>121966.70224672001</v>
      </c>
      <c r="AI172" s="2032">
        <v>127061.82103051819</v>
      </c>
      <c r="AJ172" s="2032">
        <v>133593.6211371547</v>
      </c>
      <c r="AK172" s="2032">
        <v>136360.4788757397</v>
      </c>
      <c r="AL172" s="2032">
        <v>136820.06471400167</v>
      </c>
      <c r="AM172" s="2032">
        <v>137554.3660370596</v>
      </c>
      <c r="AN172" s="2032">
        <v>140891.99266755188</v>
      </c>
      <c r="AO172" s="2032">
        <v>148606.82996785245</v>
      </c>
    </row>
    <row r="173" spans="3:41" x14ac:dyDescent="0.15">
      <c r="C173" s="1079" t="s">
        <v>187</v>
      </c>
      <c r="D173" s="103"/>
      <c r="E173" s="103"/>
      <c r="F173" s="103"/>
      <c r="G173" s="103"/>
      <c r="H173" s="121">
        <v>172</v>
      </c>
      <c r="I173" s="884"/>
      <c r="J173" s="103"/>
      <c r="K173" s="103"/>
      <c r="L173" s="103"/>
      <c r="M173" s="103"/>
      <c r="N173" s="103"/>
      <c r="O173" s="103"/>
      <c r="P173" s="103"/>
      <c r="Q173" s="103"/>
      <c r="R173" s="103"/>
      <c r="S173" s="103"/>
      <c r="T173" s="103"/>
      <c r="U173" s="103"/>
      <c r="V173" s="103"/>
      <c r="W173" s="103"/>
      <c r="X173" s="103"/>
      <c r="Y173" s="1527"/>
      <c r="Z173" s="1527"/>
      <c r="AA173" s="1527"/>
      <c r="AB173" s="1527"/>
      <c r="AC173" s="1527"/>
      <c r="AD173" s="2032">
        <v>200542.97145702748</v>
      </c>
      <c r="AE173" s="2032">
        <v>197023.25992529286</v>
      </c>
      <c r="AF173" s="2032">
        <v>178280.13945956615</v>
      </c>
      <c r="AG173" s="2032">
        <v>188862.45554765174</v>
      </c>
      <c r="AH173" s="2032">
        <v>196440.76530527842</v>
      </c>
      <c r="AI173" s="2032">
        <v>198938.99407199028</v>
      </c>
      <c r="AJ173" s="2032">
        <v>207140.7694920669</v>
      </c>
      <c r="AK173" s="2032">
        <v>220458.63587005739</v>
      </c>
      <c r="AL173" s="2032">
        <v>220624.7476427095</v>
      </c>
      <c r="AM173" s="2032">
        <v>345822.93505266076</v>
      </c>
      <c r="AN173" s="2032">
        <v>236131.82980921416</v>
      </c>
      <c r="AO173" s="2032">
        <v>238913.20715132324</v>
      </c>
    </row>
    <row r="174" spans="3:41" x14ac:dyDescent="0.15">
      <c r="C174" s="1079" t="s">
        <v>188</v>
      </c>
      <c r="D174" s="103"/>
      <c r="E174" s="103"/>
      <c r="F174" s="103"/>
      <c r="G174" s="103"/>
      <c r="H174" s="121">
        <v>173</v>
      </c>
      <c r="I174" s="884"/>
      <c r="J174" s="103"/>
      <c r="K174" s="103"/>
      <c r="L174" s="103"/>
      <c r="M174" s="103"/>
      <c r="N174" s="103"/>
      <c r="O174" s="103"/>
      <c r="P174" s="103"/>
      <c r="Q174" s="103"/>
      <c r="R174" s="103"/>
      <c r="S174" s="103"/>
      <c r="T174" s="103"/>
      <c r="U174" s="103"/>
      <c r="V174" s="103"/>
      <c r="W174" s="103"/>
      <c r="X174" s="103"/>
      <c r="Y174" s="1527"/>
      <c r="Z174" s="1527"/>
      <c r="AA174" s="1527"/>
      <c r="AB174" s="1527"/>
      <c r="AC174" s="1527"/>
      <c r="AD174" s="2032">
        <v>105372.58345216657</v>
      </c>
      <c r="AE174" s="2032">
        <v>104796.04540393237</v>
      </c>
      <c r="AF174" s="2032">
        <v>105903.5429604277</v>
      </c>
      <c r="AG174" s="2032">
        <v>110820.18137911547</v>
      </c>
      <c r="AH174" s="2032">
        <v>111825.11543290749</v>
      </c>
      <c r="AI174" s="2032">
        <v>109069.6689227514</v>
      </c>
      <c r="AJ174" s="2032">
        <v>109039.3137866506</v>
      </c>
      <c r="AK174" s="2032">
        <v>108780.77641252574</v>
      </c>
      <c r="AL174" s="2032">
        <v>109503.30347920048</v>
      </c>
      <c r="AM174" s="2032">
        <v>111475.91134580533</v>
      </c>
      <c r="AN174" s="2032">
        <v>113951.09644124199</v>
      </c>
      <c r="AO174" s="2032">
        <v>120707.44836105112</v>
      </c>
    </row>
    <row r="175" spans="3:41" x14ac:dyDescent="0.15">
      <c r="C175" s="1084" t="s">
        <v>189</v>
      </c>
      <c r="D175" s="103"/>
      <c r="E175" s="103"/>
      <c r="F175" s="103"/>
      <c r="G175" s="103"/>
      <c r="H175" s="121">
        <v>174</v>
      </c>
      <c r="I175" s="103"/>
      <c r="J175" s="103"/>
      <c r="K175" s="103"/>
      <c r="L175" s="103"/>
      <c r="M175" s="103"/>
      <c r="N175" s="103"/>
      <c r="O175" s="103"/>
      <c r="P175" s="103"/>
      <c r="Q175" s="103"/>
      <c r="R175" s="103"/>
      <c r="S175" s="103"/>
      <c r="T175" s="103"/>
      <c r="U175" s="103"/>
      <c r="V175" s="103"/>
      <c r="W175" s="103"/>
      <c r="X175" s="103"/>
      <c r="Y175" s="1527"/>
      <c r="Z175" s="1527"/>
      <c r="AA175" s="1527"/>
      <c r="AB175" s="1527"/>
      <c r="AC175" s="1527"/>
      <c r="AD175" s="2032">
        <v>124474.39566146585</v>
      </c>
      <c r="AE175" s="2032">
        <v>125600.21417602482</v>
      </c>
      <c r="AF175" s="2032">
        <v>130817.29049299912</v>
      </c>
      <c r="AG175" s="2032">
        <v>136578.44480048283</v>
      </c>
      <c r="AH175" s="2032">
        <v>141371.298878134</v>
      </c>
      <c r="AI175" s="2032">
        <v>136499.93224622487</v>
      </c>
      <c r="AJ175" s="2032">
        <v>141579.67987041757</v>
      </c>
      <c r="AK175" s="2032">
        <v>143520.24376615149</v>
      </c>
      <c r="AL175" s="2032">
        <v>144444.65176970544</v>
      </c>
      <c r="AM175" s="2032">
        <v>144281.28342309364</v>
      </c>
      <c r="AN175" s="2032">
        <v>148333.03740325695</v>
      </c>
      <c r="AO175" s="2032">
        <v>156465.93124497696</v>
      </c>
    </row>
    <row r="176" spans="3:41" x14ac:dyDescent="0.15">
      <c r="C176" s="1084" t="s">
        <v>190</v>
      </c>
      <c r="D176" s="103"/>
      <c r="E176" s="103"/>
      <c r="F176" s="103"/>
      <c r="G176" s="103"/>
      <c r="H176" s="121">
        <v>175</v>
      </c>
      <c r="I176" s="103"/>
      <c r="J176" s="103"/>
      <c r="K176" s="103"/>
      <c r="L176" s="103"/>
      <c r="M176" s="103"/>
      <c r="N176" s="103"/>
      <c r="O176" s="103"/>
      <c r="P176" s="103"/>
      <c r="Q176" s="103"/>
      <c r="R176" s="103"/>
      <c r="S176" s="103"/>
      <c r="T176" s="103"/>
      <c r="U176" s="103"/>
      <c r="V176" s="103"/>
      <c r="W176" s="103"/>
      <c r="X176" s="103"/>
      <c r="Y176" s="1527"/>
      <c r="Z176" s="1527"/>
      <c r="AA176" s="1527"/>
      <c r="AB176" s="1527"/>
      <c r="AC176" s="1527"/>
      <c r="AD176" s="2032">
        <v>146542.62317525767</v>
      </c>
      <c r="AE176" s="2032">
        <v>135440.68007895115</v>
      </c>
      <c r="AF176" s="2032">
        <v>131154.69277809674</v>
      </c>
      <c r="AG176" s="2032">
        <v>127493.62319562719</v>
      </c>
      <c r="AH176" s="2032">
        <v>125216.19202318568</v>
      </c>
      <c r="AI176" s="2032">
        <v>120899.18745704493</v>
      </c>
      <c r="AJ176" s="2032">
        <v>114678.83930987945</v>
      </c>
      <c r="AK176" s="2032">
        <v>109423.71731919597</v>
      </c>
      <c r="AL176" s="2032">
        <v>104360.80719519976</v>
      </c>
      <c r="AM176" s="2032">
        <v>104374.14842777001</v>
      </c>
      <c r="AN176" s="2032">
        <v>108791.68002708815</v>
      </c>
      <c r="AO176" s="2032">
        <v>117606.65088298907</v>
      </c>
    </row>
    <row r="177" spans="2:41" x14ac:dyDescent="0.15">
      <c r="C177" s="1093" t="s">
        <v>197</v>
      </c>
      <c r="D177" s="103"/>
      <c r="E177" s="103"/>
      <c r="F177" s="103"/>
      <c r="G177" s="103"/>
      <c r="H177" s="121">
        <v>176</v>
      </c>
      <c r="I177" s="103"/>
      <c r="J177" s="103"/>
      <c r="K177" s="103"/>
      <c r="L177" s="103"/>
      <c r="M177" s="103"/>
      <c r="N177" s="103"/>
      <c r="O177" s="103"/>
      <c r="P177" s="103"/>
      <c r="Q177" s="103"/>
      <c r="R177" s="103"/>
      <c r="S177" s="103"/>
      <c r="T177" s="103"/>
      <c r="U177" s="103"/>
      <c r="V177" s="103"/>
      <c r="W177" s="103"/>
      <c r="X177" s="103"/>
      <c r="Y177" s="1082"/>
      <c r="Z177" s="1082"/>
      <c r="AA177" s="1082"/>
      <c r="AB177" s="1082"/>
      <c r="AC177" s="1082"/>
      <c r="AD177" s="2021">
        <f t="shared" ref="AD177:AI177" si="31">AD145+AD146+AD147+AD148+AD149+AD164+AD165+AD166+AD167+AD168+AD169+AD170+AD171+AD172+AD173+AD174+AD175+AD176</f>
        <v>4192891.8245162927</v>
      </c>
      <c r="AE177" s="2021">
        <f t="shared" si="31"/>
        <v>4141160.077514403</v>
      </c>
      <c r="AF177" s="2021">
        <f t="shared" si="31"/>
        <v>4147977.2530443417</v>
      </c>
      <c r="AG177" s="2021">
        <f t="shared" si="31"/>
        <v>4119125.1245867698</v>
      </c>
      <c r="AH177" s="2021">
        <f t="shared" si="31"/>
        <v>4169112.4943194422</v>
      </c>
      <c r="AI177" s="2021">
        <f t="shared" si="31"/>
        <v>4275168.6849732716</v>
      </c>
      <c r="AJ177" s="2021">
        <f t="shared" ref="AJ177:AO177" si="32">AJ145+AJ146+AJ147+AJ148+AJ149+AJ164+AJ165+AJ166+AJ167+AJ168+AJ169+AJ170+AJ171+AJ172+AJ173+AJ174+AJ175+AJ176</f>
        <v>4357634.8090533763</v>
      </c>
      <c r="AK177" s="2021">
        <f t="shared" si="32"/>
        <v>4435226.3817876158</v>
      </c>
      <c r="AL177" s="2021">
        <f t="shared" si="32"/>
        <v>4449123.383723137</v>
      </c>
      <c r="AM177" s="2021">
        <f t="shared" si="32"/>
        <v>4705952.9473299608</v>
      </c>
      <c r="AN177" s="2021">
        <f t="shared" si="32"/>
        <v>4689702.8630021866</v>
      </c>
      <c r="AO177" s="2021">
        <f t="shared" si="32"/>
        <v>4918483.1714735655</v>
      </c>
    </row>
    <row r="178" spans="2:41" x14ac:dyDescent="0.15">
      <c r="C178" s="117" t="s">
        <v>200</v>
      </c>
      <c r="D178" s="103"/>
      <c r="E178" s="103"/>
      <c r="F178" s="103"/>
      <c r="G178" s="103"/>
      <c r="H178" s="121">
        <v>177</v>
      </c>
      <c r="I178" s="103"/>
      <c r="J178" s="103"/>
      <c r="K178" s="103"/>
      <c r="L178" s="103"/>
      <c r="M178" s="103"/>
      <c r="N178" s="103"/>
      <c r="O178" s="103"/>
      <c r="P178" s="103"/>
      <c r="Q178" s="103"/>
      <c r="R178" s="103"/>
      <c r="S178" s="103"/>
      <c r="T178" s="103"/>
      <c r="U178" s="103"/>
      <c r="V178" s="103"/>
      <c r="W178" s="103"/>
      <c r="X178" s="103"/>
      <c r="Y178" s="751"/>
      <c r="Z178" s="751"/>
      <c r="AA178" s="751"/>
      <c r="AB178" s="751"/>
      <c r="AC178" s="751"/>
      <c r="AD178" s="751"/>
      <c r="AE178" s="751"/>
      <c r="AF178" s="751"/>
      <c r="AG178" s="751"/>
      <c r="AH178" s="1095"/>
      <c r="AI178" s="1095"/>
      <c r="AJ178" s="1095"/>
      <c r="AK178" s="1095"/>
      <c r="AL178" s="1095"/>
      <c r="AM178" s="1095"/>
      <c r="AN178" s="1095"/>
      <c r="AO178" s="1095"/>
    </row>
    <row r="179" spans="2:41" x14ac:dyDescent="0.15">
      <c r="C179" s="117" t="s">
        <v>201</v>
      </c>
      <c r="D179" s="103"/>
      <c r="E179" s="103"/>
      <c r="F179" s="103"/>
      <c r="G179" s="103"/>
      <c r="H179" s="121">
        <v>178</v>
      </c>
      <c r="I179" s="103"/>
      <c r="J179" s="103"/>
      <c r="K179" s="103"/>
      <c r="L179" s="103"/>
      <c r="M179" s="103"/>
      <c r="N179" s="103"/>
      <c r="O179" s="103"/>
      <c r="P179" s="103"/>
      <c r="Q179" s="103"/>
      <c r="R179" s="103"/>
      <c r="S179" s="103"/>
      <c r="T179" s="103"/>
      <c r="U179" s="103"/>
      <c r="V179" s="103"/>
      <c r="W179" s="103"/>
      <c r="X179" s="103"/>
      <c r="Y179" s="751"/>
      <c r="Z179" s="751"/>
      <c r="AA179" s="751"/>
      <c r="AB179" s="751"/>
      <c r="AC179" s="751"/>
      <c r="AD179" s="751"/>
      <c r="AE179" s="751"/>
      <c r="AF179" s="751"/>
      <c r="AG179" s="751"/>
      <c r="AH179" s="1095"/>
      <c r="AI179" s="1095"/>
      <c r="AJ179" s="1095"/>
      <c r="AK179" s="1095"/>
      <c r="AL179" s="1095"/>
      <c r="AM179" s="1095"/>
      <c r="AN179" s="1095"/>
      <c r="AO179" s="1095"/>
    </row>
    <row r="180" spans="2:41" x14ac:dyDescent="0.15">
      <c r="C180" s="117" t="s">
        <v>592</v>
      </c>
      <c r="D180" s="103"/>
      <c r="E180" s="103"/>
      <c r="F180" s="103"/>
      <c r="G180" s="103"/>
      <c r="H180" s="1092">
        <v>179</v>
      </c>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2015">
        <f t="shared" ref="AD180:AI180" si="33">AD177+AD178-AD179+AD186</f>
        <v>4192891.8245162927</v>
      </c>
      <c r="AE180" s="2015">
        <f t="shared" si="33"/>
        <v>4141160.077514403</v>
      </c>
      <c r="AF180" s="2015">
        <f t="shared" si="33"/>
        <v>4147977.2530443417</v>
      </c>
      <c r="AG180" s="2015">
        <f t="shared" si="33"/>
        <v>4119125.1245867698</v>
      </c>
      <c r="AH180" s="2014">
        <f t="shared" si="33"/>
        <v>4169112.4943194422</v>
      </c>
      <c r="AI180" s="2014">
        <f t="shared" si="33"/>
        <v>4275168.6849732716</v>
      </c>
      <c r="AJ180" s="2014">
        <f t="shared" ref="AJ180:AO180" si="34">AJ177+AJ178-AJ179+AJ186</f>
        <v>4357634.8090533763</v>
      </c>
      <c r="AK180" s="2014">
        <f t="shared" si="34"/>
        <v>4435226.3817876158</v>
      </c>
      <c r="AL180" s="2014">
        <f t="shared" si="34"/>
        <v>4449123.383723137</v>
      </c>
      <c r="AM180" s="2014">
        <f t="shared" si="34"/>
        <v>4705952.9473299608</v>
      </c>
      <c r="AN180" s="2014">
        <f t="shared" si="34"/>
        <v>4689702.8630021866</v>
      </c>
      <c r="AO180" s="2014">
        <f t="shared" si="34"/>
        <v>4918483.1714735655</v>
      </c>
    </row>
    <row r="181" spans="2:41" x14ac:dyDescent="0.15">
      <c r="C181" s="1225" t="s">
        <v>64</v>
      </c>
      <c r="D181" s="750"/>
      <c r="E181" s="750"/>
      <c r="F181" s="750"/>
      <c r="G181" s="750"/>
      <c r="H181" s="121">
        <v>180</v>
      </c>
      <c r="I181" s="750"/>
      <c r="J181" s="750"/>
      <c r="K181" s="750"/>
      <c r="L181" s="750"/>
      <c r="M181" s="750"/>
      <c r="N181" s="750"/>
      <c r="O181" s="750"/>
      <c r="P181" s="750"/>
      <c r="Q181" s="750"/>
      <c r="R181" s="750"/>
      <c r="S181" s="750"/>
      <c r="T181" s="750"/>
      <c r="U181" s="750"/>
      <c r="V181" s="750"/>
      <c r="W181" s="750"/>
      <c r="X181" s="750"/>
      <c r="Y181" s="750"/>
      <c r="Z181" s="750"/>
      <c r="AA181" s="750"/>
      <c r="AB181" s="750"/>
      <c r="AC181" s="750"/>
      <c r="AD181" s="750"/>
      <c r="AE181" s="750"/>
      <c r="AF181" s="750"/>
      <c r="AG181" s="750"/>
      <c r="AH181" s="750"/>
      <c r="AI181" s="750"/>
      <c r="AJ181" s="750"/>
      <c r="AK181" s="750"/>
      <c r="AL181" s="750"/>
      <c r="AM181" s="750"/>
      <c r="AN181" s="750"/>
      <c r="AO181" s="750"/>
    </row>
    <row r="182" spans="2:41" x14ac:dyDescent="0.15">
      <c r="C182" s="1079" t="s">
        <v>65</v>
      </c>
      <c r="D182" s="751"/>
      <c r="E182" s="751"/>
      <c r="F182" s="751"/>
      <c r="G182" s="751"/>
      <c r="H182" s="1092">
        <v>181</v>
      </c>
      <c r="I182" s="751"/>
      <c r="J182" s="751"/>
      <c r="K182" s="751"/>
      <c r="L182" s="751"/>
      <c r="M182" s="751"/>
      <c r="N182" s="751"/>
      <c r="O182" s="751"/>
      <c r="P182" s="751"/>
      <c r="Q182" s="751"/>
      <c r="R182" s="751"/>
      <c r="S182" s="751"/>
      <c r="T182" s="751"/>
      <c r="U182" s="751"/>
      <c r="V182" s="751"/>
      <c r="W182" s="751"/>
      <c r="X182" s="751"/>
      <c r="Y182" s="1527"/>
      <c r="Z182" s="1527"/>
      <c r="AA182" s="1527"/>
      <c r="AB182" s="1527"/>
      <c r="AC182" s="1527"/>
      <c r="AD182" s="2032">
        <v>3781801.7243924825</v>
      </c>
      <c r="AE182" s="2032">
        <v>3738274.1557708494</v>
      </c>
      <c r="AF182" s="2032">
        <v>3761551.960679621</v>
      </c>
      <c r="AG182" s="2032">
        <v>3714614.7582034599</v>
      </c>
      <c r="AH182" s="2032">
        <v>3759789.8696571388</v>
      </c>
      <c r="AI182" s="2032">
        <v>3867398.6357982862</v>
      </c>
      <c r="AJ182" s="2032">
        <v>3949671.8762109466</v>
      </c>
      <c r="AK182" s="2032">
        <v>4015622.4852715586</v>
      </c>
      <c r="AL182" s="2032">
        <v>4030773.4785977886</v>
      </c>
      <c r="AM182" s="2032">
        <v>4163187.9975437382</v>
      </c>
      <c r="AN182" s="2032">
        <v>4252675.1252873279</v>
      </c>
      <c r="AO182" s="2032">
        <v>4470692.5810411833</v>
      </c>
    </row>
    <row r="183" spans="2:41" x14ac:dyDescent="0.15">
      <c r="C183" s="1226" t="s">
        <v>66</v>
      </c>
      <c r="D183" s="1099"/>
      <c r="E183" s="1099"/>
      <c r="F183" s="1099"/>
      <c r="G183" s="1099"/>
      <c r="H183" s="121">
        <v>182</v>
      </c>
      <c r="I183" s="1099"/>
      <c r="J183" s="1099"/>
      <c r="K183" s="1099"/>
      <c r="L183" s="1099"/>
      <c r="M183" s="1099"/>
      <c r="N183" s="1099"/>
      <c r="O183" s="1099"/>
      <c r="P183" s="1099"/>
      <c r="Q183" s="1099"/>
      <c r="R183" s="1099"/>
      <c r="S183" s="1099"/>
      <c r="T183" s="1099"/>
      <c r="U183" s="1099"/>
      <c r="V183" s="1099"/>
      <c r="W183" s="1099"/>
      <c r="X183" s="1099"/>
      <c r="Y183" s="1527"/>
      <c r="Z183" s="1527"/>
      <c r="AA183" s="1527"/>
      <c r="AB183" s="1527"/>
      <c r="AC183" s="1527"/>
      <c r="AD183" s="2032">
        <v>367101.80680107838</v>
      </c>
      <c r="AE183" s="2032">
        <v>359239.89653081028</v>
      </c>
      <c r="AF183" s="2032">
        <v>341719.05874540401</v>
      </c>
      <c r="AG183" s="2032">
        <v>358256.77395474113</v>
      </c>
      <c r="AH183" s="2032">
        <v>363231.51825462381</v>
      </c>
      <c r="AI183" s="2032">
        <v>362632.11598779669</v>
      </c>
      <c r="AJ183" s="2032">
        <v>361565.50123491144</v>
      </c>
      <c r="AK183" s="2032">
        <v>372029.9533377515</v>
      </c>
      <c r="AL183" s="2032">
        <v>370237.77297622751</v>
      </c>
      <c r="AM183" s="2032">
        <v>494078.41478504363</v>
      </c>
      <c r="AN183" s="2032">
        <v>386893.5088473761</v>
      </c>
      <c r="AO183" s="2032">
        <v>395949.22134824435</v>
      </c>
    </row>
    <row r="184" spans="2:41" x14ac:dyDescent="0.15">
      <c r="C184" s="1226" t="s">
        <v>67</v>
      </c>
      <c r="D184" s="751"/>
      <c r="E184" s="751"/>
      <c r="F184" s="751"/>
      <c r="G184" s="751"/>
      <c r="H184" s="1092">
        <v>183</v>
      </c>
      <c r="I184" s="751"/>
      <c r="J184" s="751"/>
      <c r="K184" s="751"/>
      <c r="L184" s="751"/>
      <c r="M184" s="751"/>
      <c r="N184" s="751"/>
      <c r="O184" s="751"/>
      <c r="P184" s="751"/>
      <c r="Q184" s="751"/>
      <c r="R184" s="751"/>
      <c r="S184" s="751"/>
      <c r="T184" s="751"/>
      <c r="U184" s="751"/>
      <c r="V184" s="751"/>
      <c r="W184" s="751"/>
      <c r="X184" s="751"/>
      <c r="Y184" s="1527"/>
      <c r="Z184" s="1527"/>
      <c r="AA184" s="1527"/>
      <c r="AB184" s="1527"/>
      <c r="AC184" s="1527"/>
      <c r="AD184" s="2032">
        <v>43988.293322730802</v>
      </c>
      <c r="AE184" s="2032">
        <v>43646.025212743611</v>
      </c>
      <c r="AF184" s="2032">
        <v>44706.233619316881</v>
      </c>
      <c r="AG184" s="2032">
        <v>46253.592428568845</v>
      </c>
      <c r="AH184" s="2032">
        <v>46091.106407679486</v>
      </c>
      <c r="AI184" s="2032">
        <v>45137.933187188522</v>
      </c>
      <c r="AJ184" s="2032">
        <v>46397.431607518316</v>
      </c>
      <c r="AK184" s="2032">
        <v>47573.94317830701</v>
      </c>
      <c r="AL184" s="2032">
        <v>48112.132149120618</v>
      </c>
      <c r="AM184" s="2032">
        <v>48686.535001179342</v>
      </c>
      <c r="AN184" s="2032">
        <v>50134.228867482743</v>
      </c>
      <c r="AO184" s="2032">
        <v>51841.369084137477</v>
      </c>
    </row>
    <row r="185" spans="2:41" x14ac:dyDescent="0.15">
      <c r="C185" s="121" t="s">
        <v>68</v>
      </c>
      <c r="D185" s="1082"/>
      <c r="E185" s="1082"/>
      <c r="F185" s="1082"/>
      <c r="G185" s="1082"/>
      <c r="H185" s="121">
        <v>184</v>
      </c>
      <c r="I185" s="1082"/>
      <c r="J185" s="1082"/>
      <c r="K185" s="1082"/>
      <c r="L185" s="1082"/>
      <c r="M185" s="1082"/>
      <c r="N185" s="1082"/>
      <c r="O185" s="1082"/>
      <c r="P185" s="1082"/>
      <c r="Q185" s="1082"/>
      <c r="R185" s="1082"/>
      <c r="S185" s="1082"/>
      <c r="T185" s="1082"/>
      <c r="U185" s="1082"/>
      <c r="V185" s="1082"/>
      <c r="W185" s="1082"/>
      <c r="X185" s="1082"/>
      <c r="Y185" s="1228"/>
      <c r="Z185" s="1228"/>
      <c r="AA185" s="1228"/>
      <c r="AB185" s="1228"/>
      <c r="AC185" s="1228"/>
      <c r="AD185" s="2024">
        <f t="shared" ref="AD185:AI185" si="35">AD182+AD183+AD184</f>
        <v>4192891.8245162917</v>
      </c>
      <c r="AE185" s="2024">
        <f t="shared" si="35"/>
        <v>4141160.0775144035</v>
      </c>
      <c r="AF185" s="2024">
        <f t="shared" si="35"/>
        <v>4147977.2530443422</v>
      </c>
      <c r="AG185" s="2024">
        <f t="shared" si="35"/>
        <v>4119125.1245867698</v>
      </c>
      <c r="AH185" s="2024">
        <f t="shared" si="35"/>
        <v>4169112.4943194422</v>
      </c>
      <c r="AI185" s="2024">
        <f t="shared" si="35"/>
        <v>4275168.6849732716</v>
      </c>
      <c r="AJ185" s="2024">
        <f t="shared" ref="AJ185:AO185" si="36">AJ182+AJ183+AJ184</f>
        <v>4357634.8090533763</v>
      </c>
      <c r="AK185" s="2024">
        <f t="shared" si="36"/>
        <v>4435226.3817876177</v>
      </c>
      <c r="AL185" s="2024">
        <f t="shared" si="36"/>
        <v>4449123.383723137</v>
      </c>
      <c r="AM185" s="2024">
        <f t="shared" si="36"/>
        <v>4705952.9473299608</v>
      </c>
      <c r="AN185" s="2024">
        <f t="shared" si="36"/>
        <v>4689702.8630021866</v>
      </c>
      <c r="AO185" s="2024">
        <f t="shared" si="36"/>
        <v>4918483.1714735655</v>
      </c>
    </row>
    <row r="186" spans="2:41" x14ac:dyDescent="0.15">
      <c r="C186" s="853"/>
      <c r="D186" s="1230"/>
      <c r="E186" s="1086"/>
      <c r="F186" s="1086"/>
      <c r="G186" s="1086"/>
      <c r="H186" s="2219">
        <v>185</v>
      </c>
      <c r="I186" s="1086"/>
      <c r="J186" s="1086"/>
      <c r="K186" s="1086"/>
      <c r="L186" s="1086"/>
      <c r="M186" s="1086"/>
      <c r="N186" s="1086"/>
      <c r="O186" s="1086"/>
      <c r="P186" s="1086"/>
      <c r="Q186" s="1086"/>
      <c r="R186" s="1086"/>
      <c r="S186" s="1086"/>
      <c r="T186" s="1086"/>
      <c r="U186" s="1086"/>
      <c r="V186" s="1086"/>
      <c r="W186" s="1086"/>
      <c r="X186" s="1086"/>
      <c r="Y186" s="105"/>
      <c r="Z186" s="105"/>
      <c r="AA186" s="105"/>
      <c r="AB186" s="105"/>
      <c r="AC186" s="105"/>
      <c r="AD186" s="105"/>
      <c r="AE186" s="105"/>
      <c r="AF186" s="105"/>
      <c r="AG186" s="105"/>
      <c r="AH186" s="1224"/>
      <c r="AI186" s="1224"/>
      <c r="AJ186" s="1224"/>
      <c r="AK186" s="1224"/>
      <c r="AL186" s="1224"/>
      <c r="AM186" s="1224"/>
      <c r="AN186" s="1224"/>
      <c r="AO186" s="1224"/>
    </row>
    <row r="187" spans="2:41" x14ac:dyDescent="0.15">
      <c r="D187" s="118"/>
      <c r="E187" s="118"/>
      <c r="F187" s="118"/>
      <c r="G187" s="118"/>
      <c r="H187" s="121">
        <v>186</v>
      </c>
      <c r="I187" s="118"/>
      <c r="J187" s="118"/>
      <c r="K187" s="118"/>
      <c r="L187" s="118"/>
      <c r="M187" s="118"/>
      <c r="N187" s="118"/>
      <c r="O187" s="118"/>
      <c r="P187" s="118"/>
      <c r="Q187" s="118"/>
      <c r="R187" s="118"/>
      <c r="S187" s="118"/>
      <c r="T187" s="118"/>
      <c r="U187" s="118"/>
      <c r="V187" s="118"/>
      <c r="W187" s="118"/>
      <c r="X187" s="118"/>
      <c r="Y187" s="1224"/>
      <c r="Z187" s="1224"/>
      <c r="AA187" s="1224"/>
      <c r="AB187" s="1224"/>
      <c r="AC187" s="1224"/>
      <c r="AD187" s="1224"/>
      <c r="AE187" s="1224"/>
      <c r="AF187" s="1224"/>
      <c r="AG187" s="1224"/>
      <c r="AH187" s="1224"/>
      <c r="AI187" s="1224"/>
      <c r="AJ187" s="1224"/>
      <c r="AK187" s="1224"/>
      <c r="AL187" s="1224"/>
      <c r="AM187" s="1224"/>
      <c r="AN187" s="1224"/>
      <c r="AO187" s="1224"/>
    </row>
    <row r="188" spans="2:41" x14ac:dyDescent="0.15">
      <c r="B188" s="462" t="s">
        <v>1390</v>
      </c>
      <c r="C188" s="111" t="s">
        <v>1378</v>
      </c>
      <c r="D188" s="102"/>
      <c r="E188" s="102"/>
      <c r="F188" s="102"/>
      <c r="G188" s="102"/>
      <c r="H188" s="121">
        <v>187</v>
      </c>
      <c r="I188" s="102"/>
      <c r="J188" s="102"/>
      <c r="K188" s="102"/>
      <c r="L188" s="102"/>
      <c r="M188" s="102"/>
      <c r="N188" s="102"/>
    </row>
    <row r="189" spans="2:41" x14ac:dyDescent="0.15">
      <c r="C189" s="1083" t="s">
        <v>1100</v>
      </c>
      <c r="D189" s="116"/>
      <c r="E189" s="116"/>
      <c r="F189" s="116"/>
      <c r="G189" s="116"/>
      <c r="H189" s="121">
        <v>188</v>
      </c>
      <c r="I189" s="116"/>
      <c r="J189" s="116"/>
      <c r="K189" s="116"/>
      <c r="L189" s="116"/>
      <c r="M189" s="116"/>
      <c r="N189" s="116"/>
      <c r="O189" s="116"/>
      <c r="P189" s="116"/>
      <c r="Q189" s="116"/>
      <c r="R189" s="116"/>
      <c r="S189" s="116"/>
      <c r="T189" s="116"/>
      <c r="U189" s="116"/>
      <c r="V189" s="116"/>
      <c r="W189" s="457"/>
      <c r="X189" s="457"/>
      <c r="Y189" s="1531"/>
      <c r="Z189" s="1531"/>
      <c r="AA189" s="1531"/>
      <c r="AB189" s="1531"/>
      <c r="AC189" s="1531"/>
      <c r="AD189" s="2035">
        <v>56176.954876368145</v>
      </c>
      <c r="AE189" s="2035">
        <v>60454.988156595464</v>
      </c>
      <c r="AF189" s="2035">
        <v>56686.672080160963</v>
      </c>
      <c r="AG189" s="2035">
        <v>51090.735811453305</v>
      </c>
      <c r="AH189" s="2029">
        <v>58885.310195448059</v>
      </c>
      <c r="AI189" s="2029">
        <v>68282.117585039057</v>
      </c>
      <c r="AJ189" s="2029">
        <v>69795.945208337362</v>
      </c>
      <c r="AK189" s="2029">
        <v>58287.74312914045</v>
      </c>
      <c r="AL189" s="2029">
        <v>57004.663650822025</v>
      </c>
      <c r="AM189" s="2029">
        <v>54182.722444445375</v>
      </c>
      <c r="AN189" s="2029">
        <v>52172.271723991413</v>
      </c>
      <c r="AO189" s="2029">
        <v>63005.955958437662</v>
      </c>
    </row>
    <row r="190" spans="2:41" x14ac:dyDescent="0.15">
      <c r="C190" s="1084" t="s">
        <v>1101</v>
      </c>
      <c r="D190" s="103"/>
      <c r="E190" s="103"/>
      <c r="F190" s="103"/>
      <c r="G190" s="103"/>
      <c r="H190" s="121">
        <v>189</v>
      </c>
      <c r="I190" s="103"/>
      <c r="J190" s="103"/>
      <c r="K190" s="103"/>
      <c r="L190" s="103"/>
      <c r="M190" s="103"/>
      <c r="N190" s="103"/>
      <c r="O190" s="103"/>
      <c r="P190" s="103"/>
      <c r="Q190" s="103"/>
      <c r="R190" s="103"/>
      <c r="S190" s="103"/>
      <c r="T190" s="103"/>
      <c r="U190" s="103"/>
      <c r="V190" s="103"/>
      <c r="W190" s="458"/>
      <c r="X190" s="458"/>
      <c r="Y190" s="1532"/>
      <c r="Z190" s="1532"/>
      <c r="AA190" s="1532"/>
      <c r="AB190" s="1532"/>
      <c r="AC190" s="1532"/>
      <c r="AD190" s="2036">
        <v>4881.6070279135101</v>
      </c>
      <c r="AE190" s="2036">
        <v>4725.6807796967532</v>
      </c>
      <c r="AF190" s="2036">
        <v>4868.254818937141</v>
      </c>
      <c r="AG190" s="2036">
        <v>4920.2860977530299</v>
      </c>
      <c r="AH190" s="2032">
        <v>5511.9342015040584</v>
      </c>
      <c r="AI190" s="2032">
        <v>6075.8525585528359</v>
      </c>
      <c r="AJ190" s="2032">
        <v>6333.1752572473852</v>
      </c>
      <c r="AK190" s="2032">
        <v>6451.1759976422836</v>
      </c>
      <c r="AL190" s="2032">
        <v>6474.2270747200819</v>
      </c>
      <c r="AM190" s="2032">
        <v>6551.037779152738</v>
      </c>
      <c r="AN190" s="2032">
        <v>7550.6901894370858</v>
      </c>
      <c r="AO190" s="2032">
        <v>7639.3695162276135</v>
      </c>
    </row>
    <row r="191" spans="2:41" x14ac:dyDescent="0.15">
      <c r="C191" s="1084" t="s">
        <v>1102</v>
      </c>
      <c r="D191" s="103"/>
      <c r="E191" s="103"/>
      <c r="F191" s="103"/>
      <c r="G191" s="103"/>
      <c r="H191" s="121">
        <v>190</v>
      </c>
      <c r="I191" s="103"/>
      <c r="J191" s="103"/>
      <c r="K191" s="103"/>
      <c r="L191" s="103"/>
      <c r="M191" s="103"/>
      <c r="N191" s="103"/>
      <c r="O191" s="103"/>
      <c r="P191" s="103"/>
      <c r="Q191" s="103"/>
      <c r="R191" s="103"/>
      <c r="S191" s="103"/>
      <c r="T191" s="103"/>
      <c r="U191" s="103"/>
      <c r="V191" s="103"/>
      <c r="W191" s="458"/>
      <c r="X191" s="458"/>
      <c r="Y191" s="1532"/>
      <c r="Z191" s="1532"/>
      <c r="AA191" s="1532"/>
      <c r="AB191" s="1532"/>
      <c r="AC191" s="1532"/>
      <c r="AD191" s="2036">
        <v>19344.545836469279</v>
      </c>
      <c r="AE191" s="2036">
        <v>22270.145209560935</v>
      </c>
      <c r="AF191" s="2036">
        <v>18938.1544095184</v>
      </c>
      <c r="AG191" s="2036">
        <v>20634.31635847802</v>
      </c>
      <c r="AH191" s="2032">
        <v>24889.073782227566</v>
      </c>
      <c r="AI191" s="2032">
        <v>25404.33858797494</v>
      </c>
      <c r="AJ191" s="2032">
        <v>25981.834077895335</v>
      </c>
      <c r="AK191" s="2032">
        <v>23024.437140396527</v>
      </c>
      <c r="AL191" s="2032">
        <v>20440.598734405197</v>
      </c>
      <c r="AM191" s="2032">
        <v>18861.732130469336</v>
      </c>
      <c r="AN191" s="2032">
        <v>19483.618093491066</v>
      </c>
      <c r="AO191" s="2032">
        <v>18713.461435130583</v>
      </c>
    </row>
    <row r="192" spans="2:41" x14ac:dyDescent="0.15">
      <c r="C192" s="1084" t="s">
        <v>1103</v>
      </c>
      <c r="D192" s="103"/>
      <c r="E192" s="103"/>
      <c r="F192" s="103"/>
      <c r="G192" s="103"/>
      <c r="H192" s="121">
        <v>191</v>
      </c>
      <c r="I192" s="103"/>
      <c r="J192" s="103"/>
      <c r="K192" s="103"/>
      <c r="L192" s="103"/>
      <c r="M192" s="103"/>
      <c r="N192" s="103"/>
      <c r="O192" s="103"/>
      <c r="P192" s="103"/>
      <c r="Q192" s="103"/>
      <c r="R192" s="103"/>
      <c r="S192" s="103"/>
      <c r="T192" s="103"/>
      <c r="U192" s="103"/>
      <c r="V192" s="103"/>
      <c r="W192" s="458"/>
      <c r="X192" s="458"/>
      <c r="Y192" s="1532"/>
      <c r="Z192" s="1532"/>
      <c r="AA192" s="1532"/>
      <c r="AB192" s="1532"/>
      <c r="AC192" s="1532"/>
      <c r="AD192" s="2036">
        <v>4171.1316606811042</v>
      </c>
      <c r="AE192" s="2036">
        <v>3653.5881106450738</v>
      </c>
      <c r="AF192" s="2036">
        <v>4489.3818531189754</v>
      </c>
      <c r="AG192" s="2036">
        <v>4701.8365142239818</v>
      </c>
      <c r="AH192" s="2032">
        <v>5504.4229444439497</v>
      </c>
      <c r="AI192" s="2032">
        <v>5148.3863715987391</v>
      </c>
      <c r="AJ192" s="2032">
        <v>5601.6063698116986</v>
      </c>
      <c r="AK192" s="2032">
        <v>5228.9611854939412</v>
      </c>
      <c r="AL192" s="2032">
        <v>5180.6122327695202</v>
      </c>
      <c r="AM192" s="2032">
        <v>5232.616448724687</v>
      </c>
      <c r="AN192" s="2032">
        <v>4943.2838673412025</v>
      </c>
      <c r="AO192" s="2032">
        <v>6668.676203178421</v>
      </c>
    </row>
    <row r="193" spans="3:41" x14ac:dyDescent="0.15">
      <c r="C193" s="1084" t="s">
        <v>1104</v>
      </c>
      <c r="D193" s="103"/>
      <c r="E193" s="103"/>
      <c r="F193" s="103"/>
      <c r="G193" s="103"/>
      <c r="H193" s="121">
        <v>192</v>
      </c>
      <c r="I193" s="103"/>
      <c r="J193" s="103"/>
      <c r="K193" s="103"/>
      <c r="L193" s="103"/>
      <c r="M193" s="103"/>
      <c r="N193" s="103"/>
      <c r="O193" s="103"/>
      <c r="P193" s="103"/>
      <c r="Q193" s="103"/>
      <c r="R193" s="103"/>
      <c r="S193" s="103"/>
      <c r="T193" s="103"/>
      <c r="U193" s="103"/>
      <c r="V193" s="103"/>
      <c r="W193" s="458"/>
      <c r="X193" s="458"/>
      <c r="Y193" s="751"/>
      <c r="Z193" s="751"/>
      <c r="AA193" s="751"/>
      <c r="AB193" s="751"/>
      <c r="AC193" s="751"/>
      <c r="AD193" s="2016">
        <f t="shared" ref="AD193:AL193" si="37">SUM(AD194:AD207)</f>
        <v>4198121.1649392024</v>
      </c>
      <c r="AE193" s="2016">
        <f t="shared" si="37"/>
        <v>4297586.3713634908</v>
      </c>
      <c r="AF193" s="2016">
        <f t="shared" si="37"/>
        <v>4550978.2665796401</v>
      </c>
      <c r="AG193" s="2016">
        <f t="shared" si="37"/>
        <v>4559478.31137989</v>
      </c>
      <c r="AH193" s="2016">
        <f t="shared" si="37"/>
        <v>4827930.3471978912</v>
      </c>
      <c r="AI193" s="2016">
        <f t="shared" si="37"/>
        <v>4744143.3543034857</v>
      </c>
      <c r="AJ193" s="2016">
        <f t="shared" si="37"/>
        <v>4737312.0588138355</v>
      </c>
      <c r="AK193" s="2016">
        <f t="shared" si="37"/>
        <v>4886824.8141159406</v>
      </c>
      <c r="AL193" s="2016">
        <f t="shared" si="37"/>
        <v>4603993.3426086083</v>
      </c>
      <c r="AM193" s="2016">
        <f>SUM(AM194:AM207)</f>
        <v>4376494.8190959925</v>
      </c>
      <c r="AN193" s="2016">
        <f>SUM(AN194:AN207)</f>
        <v>4405887.7664429648</v>
      </c>
      <c r="AO193" s="2016">
        <f>SUM(AO194:AO207)</f>
        <v>4613530.5874474794</v>
      </c>
    </row>
    <row r="194" spans="3:41" x14ac:dyDescent="0.15">
      <c r="C194" s="1084" t="s">
        <v>785</v>
      </c>
      <c r="D194" s="103"/>
      <c r="E194" s="103"/>
      <c r="F194" s="103"/>
      <c r="G194" s="103"/>
      <c r="H194" s="121">
        <v>193</v>
      </c>
      <c r="I194" s="103"/>
      <c r="J194" s="103"/>
      <c r="K194" s="103"/>
      <c r="L194" s="103"/>
      <c r="M194" s="103"/>
      <c r="N194" s="103"/>
      <c r="O194" s="103"/>
      <c r="P194" s="103"/>
      <c r="Q194" s="103"/>
      <c r="R194" s="103"/>
      <c r="S194" s="103"/>
      <c r="T194" s="103"/>
      <c r="U194" s="103"/>
      <c r="V194" s="103"/>
      <c r="W194" s="458"/>
      <c r="X194" s="458"/>
      <c r="Y194" s="1525"/>
      <c r="Z194" s="1525"/>
      <c r="AA194" s="1525"/>
      <c r="AB194" s="1525"/>
      <c r="AC194" s="1525"/>
      <c r="AD194" s="2030">
        <v>1012859.5449332719</v>
      </c>
      <c r="AE194" s="2030">
        <v>999954.21639308869</v>
      </c>
      <c r="AF194" s="2030">
        <v>999577.79350336629</v>
      </c>
      <c r="AG194" s="2030">
        <v>1002140.1929677961</v>
      </c>
      <c r="AH194" s="2030">
        <v>998987.68464985513</v>
      </c>
      <c r="AI194" s="2030">
        <v>1002796.0873719287</v>
      </c>
      <c r="AJ194" s="2030">
        <v>900137.26807122538</v>
      </c>
      <c r="AK194" s="2030">
        <v>863309.44615057181</v>
      </c>
      <c r="AL194" s="2030">
        <v>909509.14835916925</v>
      </c>
      <c r="AM194" s="2030">
        <v>895743.20495116955</v>
      </c>
      <c r="AN194" s="2030">
        <v>885041.87928011804</v>
      </c>
      <c r="AO194" s="2030">
        <v>987962.27010354446</v>
      </c>
    </row>
    <row r="195" spans="3:41" x14ac:dyDescent="0.15">
      <c r="C195" s="1084" t="s">
        <v>169</v>
      </c>
      <c r="D195" s="103"/>
      <c r="E195" s="103"/>
      <c r="F195" s="103"/>
      <c r="G195" s="103"/>
      <c r="H195" s="121">
        <v>194</v>
      </c>
      <c r="I195" s="103"/>
      <c r="J195" s="103"/>
      <c r="K195" s="103"/>
      <c r="L195" s="103"/>
      <c r="M195" s="103"/>
      <c r="N195" s="103"/>
      <c r="O195" s="103"/>
      <c r="P195" s="103"/>
      <c r="Q195" s="103"/>
      <c r="R195" s="103"/>
      <c r="S195" s="103"/>
      <c r="T195" s="103"/>
      <c r="U195" s="103"/>
      <c r="V195" s="103"/>
      <c r="W195" s="458"/>
      <c r="X195" s="458"/>
      <c r="Y195" s="1525"/>
      <c r="Z195" s="1525"/>
      <c r="AA195" s="1525"/>
      <c r="AB195" s="1525"/>
      <c r="AC195" s="1525"/>
      <c r="AD195" s="2030">
        <v>29828.156897824185</v>
      </c>
      <c r="AE195" s="2030">
        <v>30014.843825570599</v>
      </c>
      <c r="AF195" s="2030">
        <v>29259.083363299436</v>
      </c>
      <c r="AG195" s="2030">
        <v>31351.069689994067</v>
      </c>
      <c r="AH195" s="2030">
        <v>34691.549093234593</v>
      </c>
      <c r="AI195" s="2030">
        <v>26923.892201999821</v>
      </c>
      <c r="AJ195" s="2030">
        <v>33421.937877621938</v>
      </c>
      <c r="AK195" s="2030">
        <v>36628.537741589156</v>
      </c>
      <c r="AL195" s="2030">
        <v>34945.525411264061</v>
      </c>
      <c r="AM195" s="2030">
        <v>32371.336693113379</v>
      </c>
      <c r="AN195" s="2030">
        <v>34439.738141071197</v>
      </c>
      <c r="AO195" s="2030">
        <v>35196.265587086666</v>
      </c>
    </row>
    <row r="196" spans="3:41" x14ac:dyDescent="0.15">
      <c r="C196" s="1080" t="s">
        <v>170</v>
      </c>
      <c r="D196" s="103"/>
      <c r="E196" s="103"/>
      <c r="F196" s="103"/>
      <c r="G196" s="103"/>
      <c r="H196" s="121">
        <v>195</v>
      </c>
      <c r="I196" s="884"/>
      <c r="J196" s="103"/>
      <c r="K196" s="103"/>
      <c r="L196" s="103"/>
      <c r="M196" s="103"/>
      <c r="N196" s="103"/>
      <c r="O196" s="103"/>
      <c r="P196" s="103"/>
      <c r="Q196" s="103"/>
      <c r="R196" s="103"/>
      <c r="S196" s="103"/>
      <c r="T196" s="103"/>
      <c r="U196" s="103"/>
      <c r="V196" s="103"/>
      <c r="W196" s="103"/>
      <c r="X196" s="103"/>
      <c r="Y196" s="1525"/>
      <c r="Z196" s="1525"/>
      <c r="AA196" s="1525"/>
      <c r="AB196" s="1525"/>
      <c r="AC196" s="1525"/>
      <c r="AD196" s="2030">
        <v>204270.07035449799</v>
      </c>
      <c r="AE196" s="2030">
        <v>180834.0139826386</v>
      </c>
      <c r="AF196" s="2030">
        <v>159163.72812986505</v>
      </c>
      <c r="AG196" s="2030">
        <v>168659.00013366426</v>
      </c>
      <c r="AH196" s="2030">
        <v>215485.15831456071</v>
      </c>
      <c r="AI196" s="2030">
        <v>223802.33998333648</v>
      </c>
      <c r="AJ196" s="2030">
        <v>223921.46697961481</v>
      </c>
      <c r="AK196" s="2030">
        <v>226773.2627882745</v>
      </c>
      <c r="AL196" s="2030">
        <v>233795.20730850889</v>
      </c>
      <c r="AM196" s="2030">
        <v>238345.24863114691</v>
      </c>
      <c r="AN196" s="2030">
        <v>228727.10394052707</v>
      </c>
      <c r="AO196" s="2030">
        <v>122263.29042980222</v>
      </c>
    </row>
    <row r="197" spans="3:41" x14ac:dyDescent="0.15">
      <c r="C197" s="1080" t="s">
        <v>788</v>
      </c>
      <c r="D197" s="103"/>
      <c r="E197" s="103"/>
      <c r="F197" s="103"/>
      <c r="G197" s="103"/>
      <c r="H197" s="121">
        <v>196</v>
      </c>
      <c r="I197" s="884"/>
      <c r="J197" s="103"/>
      <c r="K197" s="103"/>
      <c r="L197" s="103"/>
      <c r="M197" s="103"/>
      <c r="N197" s="103"/>
      <c r="O197" s="103"/>
      <c r="P197" s="103"/>
      <c r="Q197" s="103"/>
      <c r="R197" s="103"/>
      <c r="S197" s="103"/>
      <c r="T197" s="103"/>
      <c r="U197" s="103"/>
      <c r="V197" s="103"/>
      <c r="W197" s="103"/>
      <c r="X197" s="103"/>
      <c r="Y197" s="1525"/>
      <c r="Z197" s="1525"/>
      <c r="AA197" s="1525"/>
      <c r="AB197" s="1525"/>
      <c r="AC197" s="1525"/>
      <c r="AD197" s="2030">
        <v>465495.8211855049</v>
      </c>
      <c r="AE197" s="2030">
        <v>437180.81881467008</v>
      </c>
      <c r="AF197" s="2030">
        <v>467425.41754559823</v>
      </c>
      <c r="AG197" s="2030">
        <v>451937.69759842008</v>
      </c>
      <c r="AH197" s="2030">
        <v>510113.19731097738</v>
      </c>
      <c r="AI197" s="2030">
        <v>574064.94711789861</v>
      </c>
      <c r="AJ197" s="2030">
        <v>629753.24005167373</v>
      </c>
      <c r="AK197" s="2030">
        <v>567020.66008611838</v>
      </c>
      <c r="AL197" s="2030">
        <v>506837.35255224654</v>
      </c>
      <c r="AM197" s="2030">
        <v>472851.07390307257</v>
      </c>
      <c r="AN197" s="2030">
        <v>309697.90335132281</v>
      </c>
      <c r="AO197" s="2030">
        <v>426064.03653523204</v>
      </c>
    </row>
    <row r="198" spans="3:41" x14ac:dyDescent="0.15">
      <c r="C198" s="1080" t="s">
        <v>789</v>
      </c>
      <c r="D198" s="103"/>
      <c r="E198" s="103"/>
      <c r="F198" s="103"/>
      <c r="G198" s="103"/>
      <c r="H198" s="121">
        <v>197</v>
      </c>
      <c r="I198" s="884"/>
      <c r="J198" s="103"/>
      <c r="K198" s="103"/>
      <c r="L198" s="103"/>
      <c r="M198" s="103"/>
      <c r="N198" s="103"/>
      <c r="O198" s="103"/>
      <c r="P198" s="103"/>
      <c r="Q198" s="103"/>
      <c r="R198" s="103"/>
      <c r="S198" s="103"/>
      <c r="T198" s="103"/>
      <c r="U198" s="103"/>
      <c r="V198" s="103"/>
      <c r="W198" s="103"/>
      <c r="X198" s="103"/>
      <c r="Y198" s="1525"/>
      <c r="Z198" s="1525"/>
      <c r="AA198" s="1525"/>
      <c r="AB198" s="1525"/>
      <c r="AC198" s="1525"/>
      <c r="AD198" s="2030">
        <v>8530.8035052417072</v>
      </c>
      <c r="AE198" s="2030">
        <v>6819.9106778545929</v>
      </c>
      <c r="AF198" s="2030">
        <v>7791.7474394293695</v>
      </c>
      <c r="AG198" s="2030">
        <v>7033.0587402694564</v>
      </c>
      <c r="AH198" s="2030">
        <v>8774.3633234508161</v>
      </c>
      <c r="AI198" s="2030">
        <v>6840.6225381876002</v>
      </c>
      <c r="AJ198" s="2030">
        <v>7170.3731433595058</v>
      </c>
      <c r="AK198" s="2030">
        <v>8061.9034645916981</v>
      </c>
      <c r="AL198" s="2030">
        <v>7231.7177808363494</v>
      </c>
      <c r="AM198" s="2030">
        <v>7852.5699093623662</v>
      </c>
      <c r="AN198" s="2030">
        <v>5480.0481804578458</v>
      </c>
      <c r="AO198" s="2030">
        <v>9236.1913924520741</v>
      </c>
    </row>
    <row r="199" spans="3:41" x14ac:dyDescent="0.15">
      <c r="C199" s="1080" t="s">
        <v>790</v>
      </c>
      <c r="D199" s="103"/>
      <c r="E199" s="103"/>
      <c r="F199" s="103"/>
      <c r="G199" s="103"/>
      <c r="H199" s="121">
        <v>198</v>
      </c>
      <c r="I199" s="884"/>
      <c r="J199" s="103"/>
      <c r="K199" s="103"/>
      <c r="L199" s="103"/>
      <c r="M199" s="103"/>
      <c r="N199" s="103"/>
      <c r="O199" s="103"/>
      <c r="P199" s="103"/>
      <c r="Q199" s="103"/>
      <c r="R199" s="103"/>
      <c r="S199" s="103"/>
      <c r="T199" s="103"/>
      <c r="U199" s="103"/>
      <c r="V199" s="103"/>
      <c r="W199" s="103"/>
      <c r="X199" s="103"/>
      <c r="Y199" s="1525"/>
      <c r="Z199" s="1525"/>
      <c r="AA199" s="1525"/>
      <c r="AB199" s="1525"/>
      <c r="AC199" s="1525"/>
      <c r="AD199" s="2030">
        <v>53260.525937447033</v>
      </c>
      <c r="AE199" s="2030">
        <v>49988.664356278838</v>
      </c>
      <c r="AF199" s="2030">
        <v>68711.806883668702</v>
      </c>
      <c r="AG199" s="2030">
        <v>56560.147863671576</v>
      </c>
      <c r="AH199" s="2030">
        <v>61825.785436470498</v>
      </c>
      <c r="AI199" s="2030">
        <v>45526.161628981703</v>
      </c>
      <c r="AJ199" s="2030">
        <v>55573.823160366548</v>
      </c>
      <c r="AK199" s="2030">
        <v>41790.79714295092</v>
      </c>
      <c r="AL199" s="2030">
        <v>45094.129413744951</v>
      </c>
      <c r="AM199" s="2030">
        <v>53730.366272692896</v>
      </c>
      <c r="AN199" s="2030">
        <v>59658.938839402923</v>
      </c>
      <c r="AO199" s="2030">
        <v>68205.166321632205</v>
      </c>
    </row>
    <row r="200" spans="3:41" x14ac:dyDescent="0.15">
      <c r="C200" s="1080" t="s">
        <v>171</v>
      </c>
      <c r="D200" s="103"/>
      <c r="E200" s="103"/>
      <c r="F200" s="103"/>
      <c r="G200" s="103"/>
      <c r="H200" s="121">
        <v>199</v>
      </c>
      <c r="I200" s="884"/>
      <c r="J200" s="103"/>
      <c r="K200" s="103"/>
      <c r="L200" s="103"/>
      <c r="M200" s="103"/>
      <c r="N200" s="103"/>
      <c r="O200" s="103"/>
      <c r="P200" s="103"/>
      <c r="Q200" s="103"/>
      <c r="R200" s="103"/>
      <c r="S200" s="103"/>
      <c r="T200" s="103"/>
      <c r="U200" s="103"/>
      <c r="V200" s="103"/>
      <c r="W200" s="103"/>
      <c r="X200" s="103"/>
      <c r="Y200" s="1525"/>
      <c r="Z200" s="1525"/>
      <c r="AA200" s="1525"/>
      <c r="AB200" s="1525"/>
      <c r="AC200" s="1525"/>
      <c r="AD200" s="2030">
        <v>131051.67842067854</v>
      </c>
      <c r="AE200" s="2030">
        <v>116910.62981913105</v>
      </c>
      <c r="AF200" s="2030">
        <v>118736.01664739214</v>
      </c>
      <c r="AG200" s="2030">
        <v>136586.99535026681</v>
      </c>
      <c r="AH200" s="2030">
        <v>122556.79414583968</v>
      </c>
      <c r="AI200" s="2030">
        <v>152754.62271273701</v>
      </c>
      <c r="AJ200" s="2030">
        <v>131343.25034832861</v>
      </c>
      <c r="AK200" s="2030">
        <v>123575.22036772808</v>
      </c>
      <c r="AL200" s="2030">
        <v>118914.79559286288</v>
      </c>
      <c r="AM200" s="2030">
        <v>144788.97382182142</v>
      </c>
      <c r="AN200" s="2030">
        <v>198487.58813016728</v>
      </c>
      <c r="AO200" s="2030">
        <v>164042.32060843759</v>
      </c>
    </row>
    <row r="201" spans="3:41" x14ac:dyDescent="0.15">
      <c r="C201" s="1080" t="s">
        <v>172</v>
      </c>
      <c r="D201" s="103"/>
      <c r="E201" s="103"/>
      <c r="F201" s="103"/>
      <c r="G201" s="103"/>
      <c r="H201" s="121">
        <v>200</v>
      </c>
      <c r="I201" s="884"/>
      <c r="J201" s="103"/>
      <c r="K201" s="103"/>
      <c r="L201" s="103"/>
      <c r="M201" s="103"/>
      <c r="N201" s="103"/>
      <c r="O201" s="103"/>
      <c r="P201" s="103"/>
      <c r="Q201" s="103"/>
      <c r="R201" s="103"/>
      <c r="S201" s="103"/>
      <c r="T201" s="103"/>
      <c r="U201" s="103"/>
      <c r="V201" s="103"/>
      <c r="W201" s="103"/>
      <c r="X201" s="103"/>
      <c r="Y201" s="1525"/>
      <c r="Z201" s="1525"/>
      <c r="AA201" s="1525"/>
      <c r="AB201" s="1525"/>
      <c r="AC201" s="1525"/>
      <c r="AD201" s="2030">
        <v>143914.9855783463</v>
      </c>
      <c r="AE201" s="2030">
        <v>152557.62281823123</v>
      </c>
      <c r="AF201" s="2030">
        <v>162737.93881434095</v>
      </c>
      <c r="AG201" s="2030">
        <v>174283.75160544663</v>
      </c>
      <c r="AH201" s="2030">
        <v>196889.74890664459</v>
      </c>
      <c r="AI201" s="2030">
        <v>182571.76014032168</v>
      </c>
      <c r="AJ201" s="2030">
        <v>178057.50236415886</v>
      </c>
      <c r="AK201" s="2030">
        <v>200903.74346071429</v>
      </c>
      <c r="AL201" s="2030">
        <v>185379.75903699824</v>
      </c>
      <c r="AM201" s="2030">
        <v>189895.35393321901</v>
      </c>
      <c r="AN201" s="2030">
        <v>187332.56668395197</v>
      </c>
      <c r="AO201" s="2030">
        <v>190717.47942083669</v>
      </c>
    </row>
    <row r="202" spans="3:41" x14ac:dyDescent="0.15">
      <c r="C202" s="1080" t="s">
        <v>173</v>
      </c>
      <c r="D202" s="103"/>
      <c r="E202" s="103"/>
      <c r="F202" s="103"/>
      <c r="G202" s="103"/>
      <c r="H202" s="121">
        <v>201</v>
      </c>
      <c r="I202" s="884"/>
      <c r="J202" s="103"/>
      <c r="K202" s="103"/>
      <c r="L202" s="103"/>
      <c r="M202" s="103"/>
      <c r="N202" s="103"/>
      <c r="O202" s="103"/>
      <c r="P202" s="103"/>
      <c r="Q202" s="103"/>
      <c r="R202" s="103"/>
      <c r="S202" s="103"/>
      <c r="T202" s="103"/>
      <c r="U202" s="103"/>
      <c r="V202" s="103"/>
      <c r="W202" s="103"/>
      <c r="X202" s="103"/>
      <c r="Y202" s="1525"/>
      <c r="Z202" s="1525"/>
      <c r="AA202" s="1525"/>
      <c r="AB202" s="1525"/>
      <c r="AC202" s="1525"/>
      <c r="AD202" s="2030">
        <v>389906.87522971944</v>
      </c>
      <c r="AE202" s="2030">
        <v>368476.50850523345</v>
      </c>
      <c r="AF202" s="2030">
        <v>408675.39449684322</v>
      </c>
      <c r="AG202" s="2030">
        <v>443745.0274285042</v>
      </c>
      <c r="AH202" s="2030">
        <v>514151.99397555803</v>
      </c>
      <c r="AI202" s="2030">
        <v>404792.04903543775</v>
      </c>
      <c r="AJ202" s="2030">
        <v>437064.71668067278</v>
      </c>
      <c r="AK202" s="2030">
        <v>495118.70401364221</v>
      </c>
      <c r="AL202" s="2030">
        <v>393398.06829805259</v>
      </c>
      <c r="AM202" s="2030">
        <v>333422.192877069</v>
      </c>
      <c r="AN202" s="2030">
        <v>366177.68912352761</v>
      </c>
      <c r="AO202" s="2030">
        <v>384441.84688969323</v>
      </c>
    </row>
    <row r="203" spans="3:41" x14ac:dyDescent="0.15">
      <c r="C203" s="1080" t="s">
        <v>174</v>
      </c>
      <c r="D203" s="103"/>
      <c r="E203" s="103"/>
      <c r="F203" s="103"/>
      <c r="G203" s="103"/>
      <c r="H203" s="121">
        <v>202</v>
      </c>
      <c r="I203" s="884"/>
      <c r="J203" s="103"/>
      <c r="K203" s="103"/>
      <c r="L203" s="103"/>
      <c r="M203" s="103"/>
      <c r="N203" s="103"/>
      <c r="O203" s="103"/>
      <c r="P203" s="103"/>
      <c r="Q203" s="103"/>
      <c r="R203" s="103"/>
      <c r="S203" s="103"/>
      <c r="T203" s="103"/>
      <c r="U203" s="103"/>
      <c r="V203" s="103"/>
      <c r="W203" s="103"/>
      <c r="X203" s="103"/>
      <c r="Y203" s="1525"/>
      <c r="Z203" s="1525"/>
      <c r="AA203" s="1525"/>
      <c r="AB203" s="1525"/>
      <c r="AC203" s="1525"/>
      <c r="AD203" s="2030">
        <v>71540.088509326597</v>
      </c>
      <c r="AE203" s="2030">
        <v>64419.411324879082</v>
      </c>
      <c r="AF203" s="2030">
        <v>51643.965452980905</v>
      </c>
      <c r="AG203" s="2030">
        <v>67730.620072142585</v>
      </c>
      <c r="AH203" s="2030">
        <v>85023.833076767987</v>
      </c>
      <c r="AI203" s="2030">
        <v>71749.669488713407</v>
      </c>
      <c r="AJ203" s="2030">
        <v>84319.550341271912</v>
      </c>
      <c r="AK203" s="2030">
        <v>86426.508334649727</v>
      </c>
      <c r="AL203" s="2030">
        <v>76479.345799196366</v>
      </c>
      <c r="AM203" s="2030">
        <v>80784.179349473212</v>
      </c>
      <c r="AN203" s="2030">
        <v>108319.55127564547</v>
      </c>
      <c r="AO203" s="2030">
        <v>96879.996717716247</v>
      </c>
    </row>
    <row r="204" spans="3:41" x14ac:dyDescent="0.15">
      <c r="C204" s="1080" t="s">
        <v>795</v>
      </c>
      <c r="D204" s="103"/>
      <c r="E204" s="103"/>
      <c r="F204" s="103"/>
      <c r="G204" s="103"/>
      <c r="H204" s="121">
        <v>203</v>
      </c>
      <c r="I204" s="884"/>
      <c r="J204" s="103"/>
      <c r="K204" s="103"/>
      <c r="L204" s="103"/>
      <c r="M204" s="103"/>
      <c r="N204" s="103"/>
      <c r="O204" s="103"/>
      <c r="P204" s="103"/>
      <c r="Q204" s="103"/>
      <c r="R204" s="103"/>
      <c r="S204" s="103"/>
      <c r="T204" s="103"/>
      <c r="U204" s="103"/>
      <c r="V204" s="103"/>
      <c r="W204" s="103"/>
      <c r="X204" s="103"/>
      <c r="Y204" s="1525"/>
      <c r="Z204" s="1525"/>
      <c r="AA204" s="1525"/>
      <c r="AB204" s="1525"/>
      <c r="AC204" s="1525"/>
      <c r="AD204" s="2030">
        <v>210360.55133550661</v>
      </c>
      <c r="AE204" s="2030">
        <v>250329.00672369241</v>
      </c>
      <c r="AF204" s="2030">
        <v>294002.20150504692</v>
      </c>
      <c r="AG204" s="2030">
        <v>350832.92032252083</v>
      </c>
      <c r="AH204" s="2030">
        <v>336677.2896850995</v>
      </c>
      <c r="AI204" s="2030">
        <v>348737.53089406964</v>
      </c>
      <c r="AJ204" s="2030">
        <v>357050.49184692308</v>
      </c>
      <c r="AK204" s="2030">
        <v>436845.71133038122</v>
      </c>
      <c r="AL204" s="2030">
        <v>388110.53926241689</v>
      </c>
      <c r="AM204" s="2030">
        <v>315644.20524285809</v>
      </c>
      <c r="AN204" s="2030">
        <v>349496.89837074309</v>
      </c>
      <c r="AO204" s="2030">
        <v>363745.96195355267</v>
      </c>
    </row>
    <row r="205" spans="3:41" x14ac:dyDescent="0.15">
      <c r="C205" s="1080" t="s">
        <v>175</v>
      </c>
      <c r="D205" s="103"/>
      <c r="E205" s="103"/>
      <c r="F205" s="103"/>
      <c r="G205" s="103"/>
      <c r="H205" s="121">
        <v>204</v>
      </c>
      <c r="I205" s="884"/>
      <c r="J205" s="103"/>
      <c r="K205" s="103"/>
      <c r="L205" s="103"/>
      <c r="M205" s="103"/>
      <c r="N205" s="103"/>
      <c r="O205" s="103"/>
      <c r="P205" s="103"/>
      <c r="Q205" s="103"/>
      <c r="R205" s="103"/>
      <c r="S205" s="103"/>
      <c r="T205" s="103"/>
      <c r="U205" s="103"/>
      <c r="V205" s="103"/>
      <c r="W205" s="103"/>
      <c r="X205" s="103"/>
      <c r="Y205" s="1525"/>
      <c r="Z205" s="1525"/>
      <c r="AA205" s="1525"/>
      <c r="AB205" s="1525"/>
      <c r="AC205" s="1525"/>
      <c r="AD205" s="2030">
        <v>58298.116609277902</v>
      </c>
      <c r="AE205" s="2030">
        <v>17657.806575224022</v>
      </c>
      <c r="AF205" s="2030">
        <v>28467.484069954939</v>
      </c>
      <c r="AG205" s="2030">
        <v>60306.035771150157</v>
      </c>
      <c r="AH205" s="2030">
        <v>37042.747633439008</v>
      </c>
      <c r="AI205" s="2030">
        <v>-5591.5517058428377</v>
      </c>
      <c r="AJ205" s="2030">
        <v>-62507.246511620178</v>
      </c>
      <c r="AK205" s="2030">
        <v>-1590.9296766532207</v>
      </c>
      <c r="AL205" s="2030">
        <v>-16538.63105398693</v>
      </c>
      <c r="AM205" s="2030">
        <v>-45194.468980964928</v>
      </c>
      <c r="AN205" s="2030">
        <v>12034.558711187681</v>
      </c>
      <c r="AO205" s="2030">
        <v>5272.2860456856579</v>
      </c>
    </row>
    <row r="206" spans="3:41" x14ac:dyDescent="0.15">
      <c r="C206" s="1080" t="s">
        <v>176</v>
      </c>
      <c r="D206" s="103"/>
      <c r="E206" s="103"/>
      <c r="F206" s="103"/>
      <c r="G206" s="103"/>
      <c r="H206" s="121">
        <v>205</v>
      </c>
      <c r="I206" s="884"/>
      <c r="J206" s="103"/>
      <c r="K206" s="103"/>
      <c r="L206" s="103"/>
      <c r="M206" s="103"/>
      <c r="N206" s="103"/>
      <c r="O206" s="103"/>
      <c r="P206" s="103"/>
      <c r="Q206" s="103"/>
      <c r="R206" s="103"/>
      <c r="S206" s="103"/>
      <c r="T206" s="103"/>
      <c r="U206" s="103"/>
      <c r="V206" s="103"/>
      <c r="W206" s="103"/>
      <c r="X206" s="103"/>
      <c r="Y206" s="1525"/>
      <c r="Z206" s="1525"/>
      <c r="AA206" s="1525"/>
      <c r="AB206" s="1525"/>
      <c r="AC206" s="1525"/>
      <c r="AD206" s="2030">
        <v>964686.1972664725</v>
      </c>
      <c r="AE206" s="2030">
        <v>1174294.1562742053</v>
      </c>
      <c r="AF206" s="2030">
        <v>1297771.9462331962</v>
      </c>
      <c r="AG206" s="2030">
        <v>1172477.722951625</v>
      </c>
      <c r="AH206" s="2030">
        <v>1231905.6786055989</v>
      </c>
      <c r="AI206" s="2030">
        <v>1241285.7909148936</v>
      </c>
      <c r="AJ206" s="2030">
        <v>1302873.0497849821</v>
      </c>
      <c r="AK206" s="2030">
        <v>1309629.3846257345</v>
      </c>
      <c r="AL206" s="2030">
        <v>1230776.662109456</v>
      </c>
      <c r="AM206" s="2030">
        <v>1159804.5467020823</v>
      </c>
      <c r="AN206" s="2030">
        <v>1121960.4121073182</v>
      </c>
      <c r="AO206" s="2030">
        <v>1186832.5383971101</v>
      </c>
    </row>
    <row r="207" spans="3:41" x14ac:dyDescent="0.15">
      <c r="C207" s="1080" t="s">
        <v>177</v>
      </c>
      <c r="D207" s="103"/>
      <c r="E207" s="103"/>
      <c r="F207" s="103"/>
      <c r="G207" s="103"/>
      <c r="H207" s="121">
        <v>206</v>
      </c>
      <c r="I207" s="884"/>
      <c r="J207" s="103"/>
      <c r="K207" s="103"/>
      <c r="L207" s="103"/>
      <c r="M207" s="103"/>
      <c r="N207" s="103"/>
      <c r="O207" s="103"/>
      <c r="P207" s="103"/>
      <c r="Q207" s="103"/>
      <c r="R207" s="103"/>
      <c r="S207" s="103"/>
      <c r="T207" s="103"/>
      <c r="U207" s="103"/>
      <c r="V207" s="103"/>
      <c r="W207" s="103"/>
      <c r="X207" s="103"/>
      <c r="Y207" s="1525"/>
      <c r="Z207" s="1525"/>
      <c r="AA207" s="1525"/>
      <c r="AB207" s="1525"/>
      <c r="AC207" s="1525"/>
      <c r="AD207" s="2030">
        <v>454117.74917608663</v>
      </c>
      <c r="AE207" s="2030">
        <v>448148.76127279253</v>
      </c>
      <c r="AF207" s="2030">
        <v>457013.74249465769</v>
      </c>
      <c r="AG207" s="2030">
        <v>435834.07088441862</v>
      </c>
      <c r="AH207" s="2030">
        <v>473804.52304039442</v>
      </c>
      <c r="AI207" s="2030">
        <v>467889.43198082311</v>
      </c>
      <c r="AJ207" s="2030">
        <v>459132.63467525621</v>
      </c>
      <c r="AK207" s="2030">
        <v>492331.86428564781</v>
      </c>
      <c r="AL207" s="2030">
        <v>490059.72273784253</v>
      </c>
      <c r="AM207" s="2030">
        <v>496456.03578987607</v>
      </c>
      <c r="AN207" s="2030">
        <v>539032.89030752354</v>
      </c>
      <c r="AO207" s="2030">
        <v>572670.9370446977</v>
      </c>
    </row>
    <row r="208" spans="3:41" x14ac:dyDescent="0.15">
      <c r="C208" s="1080" t="s">
        <v>178</v>
      </c>
      <c r="D208" s="103"/>
      <c r="E208" s="103"/>
      <c r="F208" s="103"/>
      <c r="G208" s="103"/>
      <c r="H208" s="121">
        <v>207</v>
      </c>
      <c r="I208" s="884"/>
      <c r="J208" s="103"/>
      <c r="K208" s="103"/>
      <c r="L208" s="103"/>
      <c r="M208" s="103"/>
      <c r="N208" s="103"/>
      <c r="O208" s="103"/>
      <c r="P208" s="103"/>
      <c r="Q208" s="103"/>
      <c r="R208" s="103"/>
      <c r="S208" s="103"/>
      <c r="T208" s="103"/>
      <c r="U208" s="103"/>
      <c r="V208" s="103"/>
      <c r="W208" s="103"/>
      <c r="X208" s="103"/>
      <c r="Y208" s="1526"/>
      <c r="Z208" s="1526"/>
      <c r="AA208" s="1526"/>
      <c r="AB208" s="1526"/>
      <c r="AC208" s="1526"/>
      <c r="AD208" s="2031">
        <v>171388.26007588624</v>
      </c>
      <c r="AE208" s="2031">
        <v>169961.88696550799</v>
      </c>
      <c r="AF208" s="2031">
        <v>165691.31210627052</v>
      </c>
      <c r="AG208" s="2031">
        <v>181418.70319058801</v>
      </c>
      <c r="AH208" s="2030">
        <v>218202.45414153661</v>
      </c>
      <c r="AI208" s="2030">
        <v>219431.97066708931</v>
      </c>
      <c r="AJ208" s="2030">
        <v>226954.671411738</v>
      </c>
      <c r="AK208" s="2030">
        <v>224576.66673163621</v>
      </c>
      <c r="AL208" s="2030">
        <v>233385.71711864023</v>
      </c>
      <c r="AM208" s="2030">
        <v>239711.74207936416</v>
      </c>
      <c r="AN208" s="2030">
        <v>206438.24243087822</v>
      </c>
      <c r="AO208" s="2030">
        <v>227216.64209482624</v>
      </c>
    </row>
    <row r="209" spans="3:41" x14ac:dyDescent="0.15">
      <c r="C209" s="1080" t="s">
        <v>179</v>
      </c>
      <c r="D209" s="103"/>
      <c r="E209" s="103"/>
      <c r="F209" s="103"/>
      <c r="G209" s="103"/>
      <c r="H209" s="121">
        <v>208</v>
      </c>
      <c r="I209" s="884"/>
      <c r="J209" s="103"/>
      <c r="K209" s="103"/>
      <c r="L209" s="103"/>
      <c r="M209" s="103"/>
      <c r="N209" s="103"/>
      <c r="O209" s="103"/>
      <c r="P209" s="103"/>
      <c r="Q209" s="103"/>
      <c r="R209" s="103"/>
      <c r="S209" s="103"/>
      <c r="T209" s="103"/>
      <c r="U209" s="103"/>
      <c r="V209" s="103"/>
      <c r="W209" s="103"/>
      <c r="X209" s="103"/>
      <c r="Y209" s="1526"/>
      <c r="Z209" s="1526"/>
      <c r="AA209" s="1526"/>
      <c r="AB209" s="1526"/>
      <c r="AC209" s="1526"/>
      <c r="AD209" s="2031">
        <v>703276.36695641256</v>
      </c>
      <c r="AE209" s="2031">
        <v>606163.19867399335</v>
      </c>
      <c r="AF209" s="2031">
        <v>626537.42709759925</v>
      </c>
      <c r="AG209" s="2031">
        <v>625846.9963031006</v>
      </c>
      <c r="AH209" s="2030">
        <v>663379.23626902618</v>
      </c>
      <c r="AI209" s="2030">
        <v>691997.82628990733</v>
      </c>
      <c r="AJ209" s="2030">
        <v>713343.65822393855</v>
      </c>
      <c r="AK209" s="2030">
        <v>710992.81987479574</v>
      </c>
      <c r="AL209" s="2030">
        <v>764516.96655090689</v>
      </c>
      <c r="AM209" s="2030">
        <v>784737.35924471915</v>
      </c>
      <c r="AN209" s="2030">
        <v>770223.87765874341</v>
      </c>
      <c r="AO209" s="2030">
        <v>733528.38493383722</v>
      </c>
    </row>
    <row r="210" spans="3:41" x14ac:dyDescent="0.15">
      <c r="C210" s="1084" t="s">
        <v>180</v>
      </c>
      <c r="D210" s="103"/>
      <c r="E210" s="103"/>
      <c r="F210" s="103"/>
      <c r="G210" s="103"/>
      <c r="H210" s="121">
        <v>209</v>
      </c>
      <c r="I210" s="103"/>
      <c r="J210" s="103"/>
      <c r="K210" s="103"/>
      <c r="L210" s="103"/>
      <c r="M210" s="103"/>
      <c r="N210" s="103"/>
      <c r="O210" s="103"/>
      <c r="P210" s="103"/>
      <c r="Q210" s="103"/>
      <c r="R210" s="103"/>
      <c r="S210" s="103"/>
      <c r="T210" s="103"/>
      <c r="U210" s="103"/>
      <c r="V210" s="103"/>
      <c r="W210" s="458"/>
      <c r="X210" s="458"/>
      <c r="Y210" s="1526"/>
      <c r="Z210" s="1526"/>
      <c r="AA210" s="1526"/>
      <c r="AB210" s="1526"/>
      <c r="AC210" s="1526"/>
      <c r="AD210" s="2031">
        <v>1321882.4400657092</v>
      </c>
      <c r="AE210" s="2031">
        <v>1360764.1445870011</v>
      </c>
      <c r="AF210" s="2031">
        <v>1415774.7383227209</v>
      </c>
      <c r="AG210" s="2031">
        <v>1390060.7975413215</v>
      </c>
      <c r="AH210" s="2030">
        <v>1397440.7163507687</v>
      </c>
      <c r="AI210" s="2030">
        <v>1386813.2463700674</v>
      </c>
      <c r="AJ210" s="2030">
        <v>1433673.0090307309</v>
      </c>
      <c r="AK210" s="2030">
        <v>1414430.0315623833</v>
      </c>
      <c r="AL210" s="2030">
        <v>1374247.1592144268</v>
      </c>
      <c r="AM210" s="2030">
        <v>1274102.0953966766</v>
      </c>
      <c r="AN210" s="2030">
        <v>1364003.5261089853</v>
      </c>
      <c r="AO210" s="2030">
        <v>1426214.4032004476</v>
      </c>
    </row>
    <row r="211" spans="3:41" x14ac:dyDescent="0.15">
      <c r="C211" s="1084" t="s">
        <v>181</v>
      </c>
      <c r="D211" s="103"/>
      <c r="E211" s="103"/>
      <c r="F211" s="103"/>
      <c r="G211" s="103"/>
      <c r="H211" s="121">
        <v>210</v>
      </c>
      <c r="I211" s="103"/>
      <c r="J211" s="103"/>
      <c r="K211" s="103"/>
      <c r="L211" s="103"/>
      <c r="M211" s="103"/>
      <c r="N211" s="103"/>
      <c r="O211" s="103"/>
      <c r="P211" s="103"/>
      <c r="Q211" s="103"/>
      <c r="R211" s="103"/>
      <c r="S211" s="103"/>
      <c r="T211" s="103"/>
      <c r="U211" s="103"/>
      <c r="V211" s="103"/>
      <c r="W211" s="103"/>
      <c r="X211" s="103"/>
      <c r="Y211" s="1526"/>
      <c r="Z211" s="1526"/>
      <c r="AA211" s="1526"/>
      <c r="AB211" s="1526"/>
      <c r="AC211" s="1526"/>
      <c r="AD211" s="2031">
        <v>622614.78918193048</v>
      </c>
      <c r="AE211" s="2031">
        <v>649898.81502515776</v>
      </c>
      <c r="AF211" s="2031">
        <v>625009.22561702807</v>
      </c>
      <c r="AG211" s="2031">
        <v>681325.0911773456</v>
      </c>
      <c r="AH211" s="2030">
        <v>698034.60707785981</v>
      </c>
      <c r="AI211" s="2030">
        <v>730319.3234448774</v>
      </c>
      <c r="AJ211" s="2030">
        <v>773824.62571774097</v>
      </c>
      <c r="AK211" s="2030">
        <v>781243.04417737061</v>
      </c>
      <c r="AL211" s="2030">
        <v>783268.82688685565</v>
      </c>
      <c r="AM211" s="2030">
        <v>473353.29869071679</v>
      </c>
      <c r="AN211" s="2030">
        <v>514820.92634998076</v>
      </c>
      <c r="AO211" s="2030">
        <v>589432.15286591218</v>
      </c>
    </row>
    <row r="212" spans="3:41" x14ac:dyDescent="0.15">
      <c r="C212" s="1084" t="s">
        <v>182</v>
      </c>
      <c r="D212" s="103"/>
      <c r="E212" s="103"/>
      <c r="F212" s="103"/>
      <c r="G212" s="103"/>
      <c r="H212" s="121">
        <v>211</v>
      </c>
      <c r="I212" s="103"/>
      <c r="J212" s="103"/>
      <c r="K212" s="103"/>
      <c r="L212" s="103"/>
      <c r="M212" s="103"/>
      <c r="N212" s="103"/>
      <c r="O212" s="103"/>
      <c r="P212" s="103"/>
      <c r="Q212" s="103"/>
      <c r="R212" s="103"/>
      <c r="S212" s="103"/>
      <c r="T212" s="103"/>
      <c r="U212" s="103"/>
      <c r="V212" s="103"/>
      <c r="W212" s="458"/>
      <c r="X212" s="458"/>
      <c r="Y212" s="1525"/>
      <c r="Z212" s="1525"/>
      <c r="AA212" s="1525"/>
      <c r="AB212" s="1525"/>
      <c r="AC212" s="1525"/>
      <c r="AD212" s="2030">
        <v>340999.8366788156</v>
      </c>
      <c r="AE212" s="2030">
        <v>313064.89757665846</v>
      </c>
      <c r="AF212" s="2030">
        <v>326685.33304816723</v>
      </c>
      <c r="AG212" s="2030">
        <v>326537.46472284815</v>
      </c>
      <c r="AH212" s="2030">
        <v>325024.28704162705</v>
      </c>
      <c r="AI212" s="2030">
        <v>357782.30331583298</v>
      </c>
      <c r="AJ212" s="2030">
        <v>369561.73800863524</v>
      </c>
      <c r="AK212" s="2030">
        <v>366727.79293443752</v>
      </c>
      <c r="AL212" s="2030">
        <v>342613.6967645472</v>
      </c>
      <c r="AM212" s="2030">
        <v>183812.54494981866</v>
      </c>
      <c r="AN212" s="2030">
        <v>174857.33715757451</v>
      </c>
      <c r="AO212" s="2030">
        <v>254221.13847525336</v>
      </c>
    </row>
    <row r="213" spans="3:41" x14ac:dyDescent="0.15">
      <c r="C213" s="1084" t="s">
        <v>183</v>
      </c>
      <c r="D213" s="103"/>
      <c r="E213" s="103"/>
      <c r="F213" s="103"/>
      <c r="G213" s="103"/>
      <c r="H213" s="121">
        <v>212</v>
      </c>
      <c r="I213" s="103"/>
      <c r="J213" s="103"/>
      <c r="K213" s="103"/>
      <c r="L213" s="103"/>
      <c r="M213" s="103"/>
      <c r="N213" s="103"/>
      <c r="O213" s="103"/>
      <c r="P213" s="103"/>
      <c r="Q213" s="103"/>
      <c r="R213" s="103"/>
      <c r="S213" s="103"/>
      <c r="T213" s="103"/>
      <c r="U213" s="103"/>
      <c r="V213" s="103"/>
      <c r="W213" s="458"/>
      <c r="X213" s="458"/>
      <c r="Y213" s="1525"/>
      <c r="Z213" s="1525"/>
      <c r="AA213" s="1525"/>
      <c r="AB213" s="1525"/>
      <c r="AC213" s="1525"/>
      <c r="AD213" s="2030">
        <v>267757.07671351347</v>
      </c>
      <c r="AE213" s="2030">
        <v>259865.76116041688</v>
      </c>
      <c r="AF213" s="2030">
        <v>253681.07883007321</v>
      </c>
      <c r="AG213" s="2030">
        <v>244288.69665588858</v>
      </c>
      <c r="AH213" s="2030">
        <v>260558.4258161523</v>
      </c>
      <c r="AI213" s="2030">
        <v>272182.89120667119</v>
      </c>
      <c r="AJ213" s="2030">
        <v>264619.0195081823</v>
      </c>
      <c r="AK213" s="2030">
        <v>259360.86152899929</v>
      </c>
      <c r="AL213" s="2030">
        <v>246039.54076332395</v>
      </c>
      <c r="AM213" s="2030">
        <v>253861.36552361253</v>
      </c>
      <c r="AN213" s="2030">
        <v>254866.32819225182</v>
      </c>
      <c r="AO213" s="2030">
        <v>231933.55890171055</v>
      </c>
    </row>
    <row r="214" spans="3:41" x14ac:dyDescent="0.15">
      <c r="C214" s="1084" t="s">
        <v>184</v>
      </c>
      <c r="D214" s="103"/>
      <c r="E214" s="103"/>
      <c r="F214" s="103"/>
      <c r="G214" s="103"/>
      <c r="H214" s="121">
        <v>213</v>
      </c>
      <c r="I214" s="103"/>
      <c r="J214" s="103"/>
      <c r="K214" s="103"/>
      <c r="L214" s="103"/>
      <c r="M214" s="103"/>
      <c r="N214" s="103"/>
      <c r="O214" s="103"/>
      <c r="P214" s="103"/>
      <c r="Q214" s="103"/>
      <c r="R214" s="103"/>
      <c r="S214" s="103"/>
      <c r="T214" s="103"/>
      <c r="U214" s="103"/>
      <c r="V214" s="103"/>
      <c r="W214" s="458"/>
      <c r="X214" s="458"/>
      <c r="Y214" s="1525"/>
      <c r="Z214" s="1525"/>
      <c r="AA214" s="1525"/>
      <c r="AB214" s="1525"/>
      <c r="AC214" s="1525"/>
      <c r="AD214" s="2030">
        <v>554667.9635359688</v>
      </c>
      <c r="AE214" s="2030">
        <v>546696.69282776956</v>
      </c>
      <c r="AF214" s="2030">
        <v>558257.47256356233</v>
      </c>
      <c r="AG214" s="2030">
        <v>536388.48187188967</v>
      </c>
      <c r="AH214" s="2030">
        <v>551856.66182728088</v>
      </c>
      <c r="AI214" s="2030">
        <v>520829.66940135078</v>
      </c>
      <c r="AJ214" s="2030">
        <v>526754.63150414475</v>
      </c>
      <c r="AK214" s="2030">
        <v>515718.95423350827</v>
      </c>
      <c r="AL214" s="2030">
        <v>518437.9651318902</v>
      </c>
      <c r="AM214" s="2030">
        <v>505423.61073585541</v>
      </c>
      <c r="AN214" s="2030">
        <v>524936.39544450864</v>
      </c>
      <c r="AO214" s="2030">
        <v>533504.89652193326</v>
      </c>
    </row>
    <row r="215" spans="3:41" x14ac:dyDescent="0.15">
      <c r="C215" s="1084" t="s">
        <v>185</v>
      </c>
      <c r="D215" s="103"/>
      <c r="E215" s="103"/>
      <c r="F215" s="103"/>
      <c r="G215" s="103"/>
      <c r="H215" s="121">
        <v>214</v>
      </c>
      <c r="I215" s="103"/>
      <c r="J215" s="103"/>
      <c r="K215" s="103"/>
      <c r="L215" s="103"/>
      <c r="M215" s="103"/>
      <c r="N215" s="103"/>
      <c r="O215" s="103"/>
      <c r="P215" s="103"/>
      <c r="Q215" s="103"/>
      <c r="R215" s="103"/>
      <c r="S215" s="103"/>
      <c r="T215" s="103"/>
      <c r="U215" s="103"/>
      <c r="V215" s="103"/>
      <c r="W215" s="458"/>
      <c r="X215" s="458"/>
      <c r="Y215" s="1525"/>
      <c r="Z215" s="1525"/>
      <c r="AA215" s="1525"/>
      <c r="AB215" s="1525"/>
      <c r="AC215" s="1525"/>
      <c r="AD215" s="2030">
        <v>1011317.177410353</v>
      </c>
      <c r="AE215" s="2030">
        <v>1020347.7300301642</v>
      </c>
      <c r="AF215" s="2030">
        <v>1021832.2318965018</v>
      </c>
      <c r="AG215" s="2030">
        <v>1002990.3436254862</v>
      </c>
      <c r="AH215" s="2030">
        <v>1012682.1785572304</v>
      </c>
      <c r="AI215" s="2030">
        <v>1026131.1419107902</v>
      </c>
      <c r="AJ215" s="2030">
        <v>1039698.8466610824</v>
      </c>
      <c r="AK215" s="2030">
        <v>1014805.1875390868</v>
      </c>
      <c r="AL215" s="2030">
        <v>992724.99766899901</v>
      </c>
      <c r="AM215" s="2030">
        <v>979316.41979361663</v>
      </c>
      <c r="AN215" s="2030">
        <v>940214.67808864207</v>
      </c>
      <c r="AO215" s="2030">
        <v>875606.4145341994</v>
      </c>
    </row>
    <row r="216" spans="3:41" x14ac:dyDescent="0.15">
      <c r="C216" s="1084" t="s">
        <v>186</v>
      </c>
      <c r="D216" s="103"/>
      <c r="E216" s="103"/>
      <c r="F216" s="103"/>
      <c r="G216" s="103"/>
      <c r="H216" s="121">
        <v>215</v>
      </c>
      <c r="I216" s="103"/>
      <c r="J216" s="103"/>
      <c r="K216" s="103"/>
      <c r="L216" s="103"/>
      <c r="M216" s="103"/>
      <c r="N216" s="103"/>
      <c r="O216" s="103"/>
      <c r="P216" s="103"/>
      <c r="Q216" s="103"/>
      <c r="R216" s="103"/>
      <c r="S216" s="103"/>
      <c r="T216" s="103"/>
      <c r="U216" s="103"/>
      <c r="V216" s="103"/>
      <c r="W216" s="458"/>
      <c r="X216" s="458"/>
      <c r="Y216" s="1525"/>
      <c r="Z216" s="1525"/>
      <c r="AA216" s="1525"/>
      <c r="AB216" s="1525"/>
      <c r="AC216" s="1525"/>
      <c r="AD216" s="2030">
        <v>819491.81290537619</v>
      </c>
      <c r="AE216" s="2030">
        <v>791189.68578534538</v>
      </c>
      <c r="AF216" s="2030">
        <v>822219.21219429444</v>
      </c>
      <c r="AG216" s="2030">
        <v>825212.52603838127</v>
      </c>
      <c r="AH216" s="2030">
        <v>882949.33865372208</v>
      </c>
      <c r="AI216" s="2030">
        <v>908404.28678256564</v>
      </c>
      <c r="AJ216" s="2030">
        <v>907984.00978176435</v>
      </c>
      <c r="AK216" s="2030">
        <v>906081.62775283097</v>
      </c>
      <c r="AL216" s="2030">
        <v>916952.86769490526</v>
      </c>
      <c r="AM216" s="2030">
        <v>923667.78004085203</v>
      </c>
      <c r="AN216" s="2030">
        <v>984895.45244611078</v>
      </c>
      <c r="AO216" s="2030">
        <v>1070363.0429785992</v>
      </c>
    </row>
    <row r="217" spans="3:41" x14ac:dyDescent="0.15">
      <c r="C217" s="1079" t="s">
        <v>187</v>
      </c>
      <c r="D217" s="103"/>
      <c r="E217" s="103"/>
      <c r="F217" s="103"/>
      <c r="G217" s="103"/>
      <c r="H217" s="121">
        <v>216</v>
      </c>
      <c r="I217" s="884"/>
      <c r="J217" s="103"/>
      <c r="K217" s="103"/>
      <c r="L217" s="103"/>
      <c r="M217" s="103"/>
      <c r="N217" s="103"/>
      <c r="O217" s="103"/>
      <c r="P217" s="103"/>
      <c r="Q217" s="103"/>
      <c r="R217" s="103"/>
      <c r="S217" s="103"/>
      <c r="T217" s="103"/>
      <c r="U217" s="103"/>
      <c r="V217" s="103"/>
      <c r="W217" s="103"/>
      <c r="X217" s="103"/>
      <c r="Y217" s="1525"/>
      <c r="Z217" s="1525"/>
      <c r="AA217" s="1525"/>
      <c r="AB217" s="1525"/>
      <c r="AC217" s="1525"/>
      <c r="AD217" s="2030">
        <v>408441.33386850101</v>
      </c>
      <c r="AE217" s="2030">
        <v>397124.43180766603</v>
      </c>
      <c r="AF217" s="2030">
        <v>393814.40076753224</v>
      </c>
      <c r="AG217" s="2030">
        <v>396843.33318771084</v>
      </c>
      <c r="AH217" s="2030">
        <v>401574.60983282741</v>
      </c>
      <c r="AI217" s="2030">
        <v>401710.46711581293</v>
      </c>
      <c r="AJ217" s="2030">
        <v>406329.87511862908</v>
      </c>
      <c r="AK217" s="2030">
        <v>407142.18511879537</v>
      </c>
      <c r="AL217" s="2030">
        <v>408078.72618519864</v>
      </c>
      <c r="AM217" s="2030">
        <v>408649.2809631963</v>
      </c>
      <c r="AN217" s="2030">
        <v>411885.20154248812</v>
      </c>
      <c r="AO217" s="2030">
        <v>400726.76729097904</v>
      </c>
    </row>
    <row r="218" spans="3:41" x14ac:dyDescent="0.15">
      <c r="C218" s="1079" t="s">
        <v>188</v>
      </c>
      <c r="D218" s="103"/>
      <c r="E218" s="103"/>
      <c r="F218" s="103"/>
      <c r="G218" s="103"/>
      <c r="H218" s="121">
        <v>217</v>
      </c>
      <c r="I218" s="884"/>
      <c r="J218" s="103"/>
      <c r="K218" s="103"/>
      <c r="L218" s="103"/>
      <c r="M218" s="103"/>
      <c r="N218" s="103"/>
      <c r="O218" s="103"/>
      <c r="P218" s="103"/>
      <c r="Q218" s="103"/>
      <c r="R218" s="103"/>
      <c r="S218" s="103"/>
      <c r="T218" s="103"/>
      <c r="U218" s="103"/>
      <c r="V218" s="103"/>
      <c r="W218" s="103"/>
      <c r="X218" s="103"/>
      <c r="Y218" s="1525"/>
      <c r="Z218" s="1525"/>
      <c r="AA218" s="1525"/>
      <c r="AB218" s="1525"/>
      <c r="AC218" s="1525"/>
      <c r="AD218" s="2030">
        <v>376664.49945307866</v>
      </c>
      <c r="AE218" s="2030">
        <v>366086.87711219746</v>
      </c>
      <c r="AF218" s="2030">
        <v>353897.92206603801</v>
      </c>
      <c r="AG218" s="2030">
        <v>356771.50956965145</v>
      </c>
      <c r="AH218" s="2030">
        <v>358616.40249100409</v>
      </c>
      <c r="AI218" s="2030">
        <v>359601.45760741393</v>
      </c>
      <c r="AJ218" s="2030">
        <v>362436.9938124831</v>
      </c>
      <c r="AK218" s="2030">
        <v>364241.47115882585</v>
      </c>
      <c r="AL218" s="2030">
        <v>367375.82574184577</v>
      </c>
      <c r="AM218" s="2030">
        <v>367180.24685911223</v>
      </c>
      <c r="AN218" s="2030">
        <v>370916.84406437143</v>
      </c>
      <c r="AO218" s="2030">
        <v>374047.41893792874</v>
      </c>
    </row>
    <row r="219" spans="3:41" x14ac:dyDescent="0.15">
      <c r="C219" s="1084" t="s">
        <v>189</v>
      </c>
      <c r="D219" s="103"/>
      <c r="E219" s="103"/>
      <c r="F219" s="103"/>
      <c r="G219" s="103"/>
      <c r="H219" s="121">
        <v>218</v>
      </c>
      <c r="I219" s="103"/>
      <c r="J219" s="103"/>
      <c r="K219" s="103"/>
      <c r="L219" s="103"/>
      <c r="M219" s="103"/>
      <c r="N219" s="103"/>
      <c r="O219" s="103"/>
      <c r="P219" s="103"/>
      <c r="Q219" s="103"/>
      <c r="R219" s="103"/>
      <c r="S219" s="103"/>
      <c r="T219" s="103"/>
      <c r="U219" s="103"/>
      <c r="V219" s="103"/>
      <c r="W219" s="458"/>
      <c r="X219" s="458"/>
      <c r="Y219" s="1525"/>
      <c r="Z219" s="1525"/>
      <c r="AA219" s="1525"/>
      <c r="AB219" s="1525"/>
      <c r="AC219" s="1525"/>
      <c r="AD219" s="2030">
        <v>931666.93920663837</v>
      </c>
      <c r="AE219" s="2030">
        <v>978386.16111258091</v>
      </c>
      <c r="AF219" s="2030">
        <v>998341.67832232243</v>
      </c>
      <c r="AG219" s="2030">
        <v>999890.12180580781</v>
      </c>
      <c r="AH219" s="2030">
        <v>1068188.3272816928</v>
      </c>
      <c r="AI219" s="2030">
        <v>1099969.1094450043</v>
      </c>
      <c r="AJ219" s="2030">
        <v>1095822.0708771087</v>
      </c>
      <c r="AK219" s="2030">
        <v>1111308.638688717</v>
      </c>
      <c r="AL219" s="2030">
        <v>1147991.2895914081</v>
      </c>
      <c r="AM219" s="2030">
        <v>1156276.1586304614</v>
      </c>
      <c r="AN219" s="2030">
        <v>1199200.5340501049</v>
      </c>
      <c r="AO219" s="2030">
        <v>1228294.6435442741</v>
      </c>
    </row>
    <row r="220" spans="3:41" x14ac:dyDescent="0.15">
      <c r="C220" s="1084" t="s">
        <v>190</v>
      </c>
      <c r="D220" s="103"/>
      <c r="E220" s="103"/>
      <c r="F220" s="103"/>
      <c r="G220" s="103"/>
      <c r="H220" s="121">
        <v>219</v>
      </c>
      <c r="I220" s="103"/>
      <c r="J220" s="103"/>
      <c r="K220" s="103"/>
      <c r="L220" s="103"/>
      <c r="M220" s="103"/>
      <c r="N220" s="103"/>
      <c r="O220" s="103"/>
      <c r="P220" s="103"/>
      <c r="Q220" s="103"/>
      <c r="R220" s="103"/>
      <c r="S220" s="103"/>
      <c r="T220" s="103"/>
      <c r="U220" s="103"/>
      <c r="V220" s="103"/>
      <c r="W220" s="458"/>
      <c r="X220" s="458"/>
      <c r="Y220" s="1525"/>
      <c r="Z220" s="1525"/>
      <c r="AA220" s="1525"/>
      <c r="AB220" s="1525"/>
      <c r="AC220" s="1525"/>
      <c r="AD220" s="2030">
        <v>539107.34283122793</v>
      </c>
      <c r="AE220" s="2030">
        <v>523008.96605958475</v>
      </c>
      <c r="AF220" s="2030">
        <v>511820.38669130253</v>
      </c>
      <c r="AG220" s="2030">
        <v>503436.90325682034</v>
      </c>
      <c r="AH220" s="2030">
        <v>498524.06804644794</v>
      </c>
      <c r="AI220" s="2030">
        <v>479500.60956427886</v>
      </c>
      <c r="AJ220" s="2030">
        <v>497166.97222470294</v>
      </c>
      <c r="AK220" s="2030">
        <v>490686.46583646326</v>
      </c>
      <c r="AL220" s="2030">
        <v>492573.51388651552</v>
      </c>
      <c r="AM220" s="2030">
        <v>436074.75325316575</v>
      </c>
      <c r="AN220" s="2030">
        <v>477652.57716513472</v>
      </c>
      <c r="AO220" s="2030">
        <v>513649.486144269</v>
      </c>
    </row>
    <row r="221" spans="3:41" x14ac:dyDescent="0.15">
      <c r="C221" s="1235" t="s">
        <v>191</v>
      </c>
      <c r="D221" s="105"/>
      <c r="E221" s="103"/>
      <c r="F221" s="103"/>
      <c r="G221" s="103"/>
      <c r="H221" s="121">
        <v>220</v>
      </c>
      <c r="I221" s="103"/>
      <c r="J221" s="103"/>
      <c r="K221" s="103"/>
      <c r="L221" s="103"/>
      <c r="M221" s="103"/>
      <c r="N221" s="103"/>
      <c r="O221" s="103"/>
      <c r="P221" s="103"/>
      <c r="Q221" s="103"/>
      <c r="R221" s="103"/>
      <c r="S221" s="103"/>
      <c r="T221" s="103"/>
      <c r="U221" s="103"/>
      <c r="V221" s="103"/>
      <c r="W221" s="458"/>
      <c r="X221" s="458"/>
      <c r="Y221" s="1082"/>
      <c r="Z221" s="1082"/>
      <c r="AA221" s="1082"/>
      <c r="AB221" s="1082"/>
      <c r="AC221" s="1082"/>
      <c r="AD221" s="2021">
        <f t="shared" ref="AD221:AI221" si="38">AD189+AD190+AD191+AD192+AD193+AD208+AD209+AD210+AD211+AD212+AD213+AD214+AD215+AD216+AD217+AD218+AD219+AD220</f>
        <v>12351971.243224047</v>
      </c>
      <c r="AE221" s="2021">
        <f t="shared" si="38"/>
        <v>12371250.02234403</v>
      </c>
      <c r="AF221" s="2021">
        <f t="shared" si="38"/>
        <v>12709523.149264788</v>
      </c>
      <c r="AG221" s="2021">
        <f t="shared" si="38"/>
        <v>12711836.455108639</v>
      </c>
      <c r="AH221" s="2021">
        <f t="shared" si="38"/>
        <v>13259752.40170869</v>
      </c>
      <c r="AI221" s="2021">
        <f t="shared" si="38"/>
        <v>13303728.352528313</v>
      </c>
      <c r="AJ221" s="2021">
        <f t="shared" ref="AJ221:AO221" si="39">AJ189+AJ190+AJ191+AJ192+AJ193+AJ208+AJ209+AJ210+AJ211+AJ212+AJ213+AJ214+AJ215+AJ216+AJ217+AJ218+AJ219+AJ220</f>
        <v>13463194.741608007</v>
      </c>
      <c r="AK221" s="2021">
        <f t="shared" si="39"/>
        <v>13547132.878706466</v>
      </c>
      <c r="AL221" s="2021">
        <f t="shared" si="39"/>
        <v>13281300.537500788</v>
      </c>
      <c r="AM221" s="2021">
        <f t="shared" si="39"/>
        <v>12447489.58405995</v>
      </c>
      <c r="AN221" s="2021">
        <f t="shared" si="39"/>
        <v>12684949.551016999</v>
      </c>
      <c r="AO221" s="2021">
        <f t="shared" si="39"/>
        <v>13168297.000984624</v>
      </c>
    </row>
    <row r="222" spans="3:41" x14ac:dyDescent="0.15">
      <c r="C222" s="1084" t="s">
        <v>193</v>
      </c>
      <c r="D222" s="103"/>
      <c r="E222" s="103"/>
      <c r="F222" s="103"/>
      <c r="G222" s="103"/>
      <c r="H222" s="121">
        <v>221</v>
      </c>
      <c r="I222" s="103"/>
      <c r="J222" s="103"/>
      <c r="K222" s="103"/>
      <c r="L222" s="103"/>
      <c r="M222" s="103"/>
      <c r="N222" s="103"/>
      <c r="O222" s="103"/>
      <c r="P222" s="103"/>
      <c r="Q222" s="103"/>
      <c r="R222" s="103"/>
      <c r="S222" s="103"/>
      <c r="T222" s="103"/>
      <c r="U222" s="103"/>
      <c r="V222" s="103"/>
      <c r="W222" s="458"/>
      <c r="X222" s="458"/>
      <c r="Y222" s="1525"/>
      <c r="Z222" s="1525"/>
      <c r="AA222" s="1525"/>
      <c r="AB222" s="1525"/>
      <c r="AC222" s="1525"/>
      <c r="AD222" s="2030">
        <v>204102.77002305703</v>
      </c>
      <c r="AE222" s="2030">
        <v>205518.17235896448</v>
      </c>
      <c r="AF222" s="2030">
        <v>228042.6120510831</v>
      </c>
      <c r="AG222" s="2031">
        <v>296726.84142183722</v>
      </c>
      <c r="AH222" s="2029">
        <v>299895.79348463949</v>
      </c>
      <c r="AI222" s="2029">
        <v>263887.63172024314</v>
      </c>
      <c r="AJ222" s="2029">
        <v>293429.53040651028</v>
      </c>
      <c r="AK222" s="2029">
        <v>317611.26070007076</v>
      </c>
      <c r="AL222" s="2029">
        <v>311579.84311408264</v>
      </c>
      <c r="AM222" s="2029">
        <v>303380.2709710449</v>
      </c>
      <c r="AN222" s="2029">
        <v>358837.37843274703</v>
      </c>
      <c r="AO222" s="2029">
        <v>640683.39411659644</v>
      </c>
    </row>
    <row r="223" spans="3:41" x14ac:dyDescent="0.15">
      <c r="C223" s="1084" t="s">
        <v>195</v>
      </c>
      <c r="D223" s="103"/>
      <c r="E223" s="103"/>
      <c r="F223" s="103"/>
      <c r="G223" s="103"/>
      <c r="H223" s="1092">
        <v>222</v>
      </c>
      <c r="I223" s="103"/>
      <c r="J223" s="103"/>
      <c r="K223" s="103"/>
      <c r="L223" s="103"/>
      <c r="M223" s="103"/>
      <c r="N223" s="103"/>
      <c r="O223" s="103"/>
      <c r="P223" s="103"/>
      <c r="Q223" s="103"/>
      <c r="R223" s="103"/>
      <c r="S223" s="103"/>
      <c r="T223" s="103"/>
      <c r="U223" s="103"/>
      <c r="V223" s="103"/>
      <c r="W223" s="458"/>
      <c r="X223" s="458"/>
      <c r="Y223" s="1525"/>
      <c r="Z223" s="1525"/>
      <c r="AA223" s="1525"/>
      <c r="AB223" s="1525"/>
      <c r="AC223" s="1525"/>
      <c r="AD223" s="2030">
        <v>116589.41144286582</v>
      </c>
      <c r="AE223" s="2030">
        <v>113853.60275121729</v>
      </c>
      <c r="AF223" s="2030">
        <v>121650.59951307674</v>
      </c>
      <c r="AG223" s="2031">
        <v>178216.27963745187</v>
      </c>
      <c r="AH223" s="2032">
        <v>213008.77596200746</v>
      </c>
      <c r="AI223" s="2032">
        <v>204030.45824268978</v>
      </c>
      <c r="AJ223" s="2032">
        <v>232863.65769327423</v>
      </c>
      <c r="AK223" s="2032">
        <v>233021.14842489923</v>
      </c>
      <c r="AL223" s="2032">
        <v>246114.16303485009</v>
      </c>
      <c r="AM223" s="2032">
        <v>249528.9406487174</v>
      </c>
      <c r="AN223" s="2032">
        <v>253335.17090027593</v>
      </c>
      <c r="AO223" s="2032">
        <v>324673.90160979395</v>
      </c>
    </row>
    <row r="224" spans="3:41" x14ac:dyDescent="0.15">
      <c r="C224" s="1221" t="s">
        <v>592</v>
      </c>
      <c r="D224" s="1090"/>
      <c r="E224" s="1090"/>
      <c r="F224" s="1090"/>
      <c r="G224" s="1090"/>
      <c r="H224" s="121">
        <v>223</v>
      </c>
      <c r="I224" s="1090"/>
      <c r="J224" s="1090"/>
      <c r="K224" s="1090"/>
      <c r="L224" s="1090"/>
      <c r="M224" s="1090"/>
      <c r="N224" s="1090"/>
      <c r="O224" s="1090"/>
      <c r="P224" s="1090"/>
      <c r="Q224" s="1090"/>
      <c r="R224" s="1090"/>
      <c r="S224" s="1090"/>
      <c r="T224" s="1090"/>
      <c r="U224" s="1090"/>
      <c r="V224" s="1090"/>
      <c r="W224" s="1091"/>
      <c r="X224" s="1091"/>
      <c r="Y224" s="1090"/>
      <c r="Z224" s="1090"/>
      <c r="AA224" s="1090"/>
      <c r="AB224" s="1090"/>
      <c r="AC224" s="1090"/>
      <c r="AD224" s="2020">
        <f t="shared" ref="AD224:AI224" si="40">AD221+AD222-AD223</f>
        <v>12439484.601804238</v>
      </c>
      <c r="AE224" s="2020">
        <f t="shared" si="40"/>
        <v>12462914.591951776</v>
      </c>
      <c r="AF224" s="2020">
        <f t="shared" si="40"/>
        <v>12815915.161802795</v>
      </c>
      <c r="AG224" s="2020">
        <f t="shared" si="40"/>
        <v>12830347.016893024</v>
      </c>
      <c r="AH224" s="2021">
        <f t="shared" si="40"/>
        <v>13346639.419231322</v>
      </c>
      <c r="AI224" s="2021">
        <f t="shared" si="40"/>
        <v>13363585.526005866</v>
      </c>
      <c r="AJ224" s="2021">
        <f t="shared" ref="AJ224:AO224" si="41">AJ221+AJ222-AJ223</f>
        <v>13523760.614321243</v>
      </c>
      <c r="AK224" s="2021">
        <f t="shared" si="41"/>
        <v>13631722.990981638</v>
      </c>
      <c r="AL224" s="2021">
        <f t="shared" si="41"/>
        <v>13346766.217580019</v>
      </c>
      <c r="AM224" s="2021">
        <f t="shared" si="41"/>
        <v>12501340.914382277</v>
      </c>
      <c r="AN224" s="2021">
        <f t="shared" si="41"/>
        <v>12790451.75854947</v>
      </c>
      <c r="AO224" s="2021">
        <f t="shared" si="41"/>
        <v>13484306.493491428</v>
      </c>
    </row>
    <row r="225" spans="2:41" x14ac:dyDescent="0.15">
      <c r="C225" s="1225" t="s">
        <v>64</v>
      </c>
      <c r="D225" s="750"/>
      <c r="E225" s="750"/>
      <c r="F225" s="750"/>
      <c r="G225" s="750"/>
      <c r="H225" s="121">
        <v>224</v>
      </c>
      <c r="I225" s="750"/>
      <c r="J225" s="750"/>
      <c r="K225" s="750"/>
      <c r="L225" s="750"/>
      <c r="M225" s="750"/>
      <c r="N225" s="750"/>
      <c r="O225" s="750"/>
      <c r="P225" s="750"/>
      <c r="Q225" s="750"/>
      <c r="R225" s="750"/>
      <c r="S225" s="750"/>
      <c r="T225" s="750"/>
      <c r="U225" s="750"/>
      <c r="V225" s="750"/>
      <c r="W225" s="750"/>
      <c r="X225" s="750"/>
      <c r="Y225" s="750"/>
      <c r="Z225" s="750"/>
      <c r="AA225" s="750"/>
      <c r="AB225" s="750"/>
      <c r="AC225" s="750"/>
      <c r="AD225" s="750"/>
      <c r="AE225" s="750"/>
      <c r="AF225" s="750"/>
      <c r="AG225" s="750"/>
      <c r="AH225" s="1236"/>
      <c r="AI225" s="1236"/>
      <c r="AJ225" s="1236"/>
      <c r="AK225" s="1236"/>
      <c r="AL225" s="1236"/>
      <c r="AM225" s="1236"/>
      <c r="AN225" s="1236"/>
      <c r="AO225" s="1236"/>
    </row>
    <row r="226" spans="2:41" x14ac:dyDescent="0.15">
      <c r="C226" s="1079" t="s">
        <v>65</v>
      </c>
      <c r="D226" s="752"/>
      <c r="E226" s="752"/>
      <c r="F226" s="752"/>
      <c r="G226" s="752"/>
      <c r="H226" s="121">
        <v>225</v>
      </c>
      <c r="I226" s="752"/>
      <c r="J226" s="752"/>
      <c r="K226" s="752"/>
      <c r="L226" s="752"/>
      <c r="M226" s="752"/>
      <c r="N226" s="752"/>
      <c r="O226" s="752"/>
      <c r="P226" s="752"/>
      <c r="Q226" s="752"/>
      <c r="R226" s="752"/>
      <c r="S226" s="752"/>
      <c r="T226" s="752"/>
      <c r="U226" s="752"/>
      <c r="V226" s="752"/>
      <c r="W226" s="752"/>
      <c r="X226" s="752"/>
      <c r="Y226" s="1527"/>
      <c r="Z226" s="1527"/>
      <c r="AA226" s="1527"/>
      <c r="AB226" s="1527"/>
      <c r="AC226" s="1527"/>
      <c r="AD226" s="2032">
        <v>11358991.360587273</v>
      </c>
      <c r="AE226" s="2032">
        <v>11390427.34259885</v>
      </c>
      <c r="AF226" s="2032">
        <v>11745569.26969352</v>
      </c>
      <c r="AG226" s="2032">
        <v>11740785.069816303</v>
      </c>
      <c r="AH226" s="2032">
        <v>12265733.711515475</v>
      </c>
      <c r="AI226" s="2032">
        <v>12309123.721998787</v>
      </c>
      <c r="AJ226" s="2032">
        <v>12455499.729081562</v>
      </c>
      <c r="AK226" s="2032">
        <v>12546524.52295452</v>
      </c>
      <c r="AL226" s="2032">
        <v>12262449.427607607</v>
      </c>
      <c r="AM226" s="2032">
        <v>11414386.247094607</v>
      </c>
      <c r="AN226" s="2032">
        <v>11643044.259875968</v>
      </c>
      <c r="AO226" s="2032">
        <v>12136579.42831816</v>
      </c>
    </row>
    <row r="227" spans="2:41" x14ac:dyDescent="0.15">
      <c r="C227" s="1226" t="s">
        <v>66</v>
      </c>
      <c r="D227" s="752"/>
      <c r="E227" s="752"/>
      <c r="F227" s="752"/>
      <c r="G227" s="752"/>
      <c r="H227" s="121">
        <v>226</v>
      </c>
      <c r="I227" s="752"/>
      <c r="J227" s="752"/>
      <c r="K227" s="752"/>
      <c r="L227" s="752"/>
      <c r="M227" s="752"/>
      <c r="N227" s="752"/>
      <c r="O227" s="752"/>
      <c r="P227" s="752"/>
      <c r="Q227" s="752"/>
      <c r="R227" s="752"/>
      <c r="S227" s="752"/>
      <c r="T227" s="752"/>
      <c r="U227" s="752"/>
      <c r="V227" s="752"/>
      <c r="W227" s="752"/>
      <c r="X227" s="752"/>
      <c r="Y227" s="1527"/>
      <c r="Z227" s="1527"/>
      <c r="AA227" s="1527"/>
      <c r="AB227" s="1527"/>
      <c r="AC227" s="1527"/>
      <c r="AD227" s="2032">
        <v>780960.44388293335</v>
      </c>
      <c r="AE227" s="2032">
        <v>763323.6153374915</v>
      </c>
      <c r="AF227" s="2032">
        <v>749855.7333917208</v>
      </c>
      <c r="AG227" s="2032">
        <v>762600.6656932754</v>
      </c>
      <c r="AH227" s="2032">
        <v>768624.08003550395</v>
      </c>
      <c r="AI227" s="2032">
        <v>768909.36099880619</v>
      </c>
      <c r="AJ227" s="2032">
        <v>771558.66311064037</v>
      </c>
      <c r="AK227" s="2032">
        <v>770715.53557116771</v>
      </c>
      <c r="AL227" s="2032">
        <v>770819.88152788184</v>
      </c>
      <c r="AM227" s="2032">
        <v>771926.21677444316</v>
      </c>
      <c r="AN227" s="2032">
        <v>777687.81358264573</v>
      </c>
      <c r="AO227" s="2032">
        <v>769066.95998852246</v>
      </c>
    </row>
    <row r="228" spans="2:41" x14ac:dyDescent="0.15">
      <c r="C228" s="1226" t="s">
        <v>67</v>
      </c>
      <c r="D228" s="751"/>
      <c r="E228" s="751"/>
      <c r="F228" s="751"/>
      <c r="G228" s="751"/>
      <c r="H228" s="1092">
        <v>227</v>
      </c>
      <c r="I228" s="751"/>
      <c r="J228" s="751"/>
      <c r="K228" s="751"/>
      <c r="L228" s="751"/>
      <c r="M228" s="751"/>
      <c r="N228" s="751"/>
      <c r="O228" s="751"/>
      <c r="P228" s="751"/>
      <c r="Q228" s="751"/>
      <c r="R228" s="751"/>
      <c r="S228" s="751"/>
      <c r="T228" s="751"/>
      <c r="U228" s="751"/>
      <c r="V228" s="751"/>
      <c r="W228" s="751"/>
      <c r="X228" s="751"/>
      <c r="Y228" s="1529"/>
      <c r="Z228" s="1529"/>
      <c r="AA228" s="1529"/>
      <c r="AB228" s="1529"/>
      <c r="AC228" s="1529"/>
      <c r="AD228" s="2034">
        <v>212019.43875384174</v>
      </c>
      <c r="AE228" s="2034">
        <v>217499.0644076895</v>
      </c>
      <c r="AF228" s="2034">
        <v>214098.14617955004</v>
      </c>
      <c r="AG228" s="2034">
        <v>208450.71959905981</v>
      </c>
      <c r="AH228" s="2034">
        <v>225394.61015771172</v>
      </c>
      <c r="AI228" s="2034">
        <v>225695.26953072118</v>
      </c>
      <c r="AJ228" s="2034">
        <v>236136.34941580184</v>
      </c>
      <c r="AK228" s="2034">
        <v>229892.82018078011</v>
      </c>
      <c r="AL228" s="2034">
        <v>248031.22836529702</v>
      </c>
      <c r="AM228" s="2034">
        <v>261177.12019089898</v>
      </c>
      <c r="AN228" s="2034">
        <v>264217.47755838605</v>
      </c>
      <c r="AO228" s="2034">
        <v>262650.61267794319</v>
      </c>
    </row>
    <row r="229" spans="2:41" x14ac:dyDescent="0.15">
      <c r="C229" s="121" t="s">
        <v>68</v>
      </c>
      <c r="D229" s="1082"/>
      <c r="E229" s="1082"/>
      <c r="F229" s="1082"/>
      <c r="G229" s="1082"/>
      <c r="H229" s="121">
        <v>228</v>
      </c>
      <c r="I229" s="1082"/>
      <c r="J229" s="1082"/>
      <c r="K229" s="1082"/>
      <c r="L229" s="1082"/>
      <c r="M229" s="1082"/>
      <c r="N229" s="1082"/>
      <c r="O229" s="1082"/>
      <c r="P229" s="1082"/>
      <c r="Q229" s="1082"/>
      <c r="R229" s="1082"/>
      <c r="S229" s="1082"/>
      <c r="T229" s="1082"/>
      <c r="U229" s="1082"/>
      <c r="V229" s="1082"/>
      <c r="W229" s="1082"/>
      <c r="X229" s="1082"/>
      <c r="Y229" s="1228"/>
      <c r="Z229" s="1228"/>
      <c r="AA229" s="1228"/>
      <c r="AB229" s="1228"/>
      <c r="AC229" s="1228"/>
      <c r="AD229" s="2024">
        <f t="shared" ref="AD229:AI229" si="42">AD226+AD227+AD228</f>
        <v>12351971.243224047</v>
      </c>
      <c r="AE229" s="2024">
        <f t="shared" si="42"/>
        <v>12371250.02234403</v>
      </c>
      <c r="AF229" s="2024">
        <f t="shared" si="42"/>
        <v>12709523.14926479</v>
      </c>
      <c r="AG229" s="2024">
        <f t="shared" si="42"/>
        <v>12711836.455108639</v>
      </c>
      <c r="AH229" s="2024">
        <f t="shared" si="42"/>
        <v>13259752.40170869</v>
      </c>
      <c r="AI229" s="2024">
        <f t="shared" si="42"/>
        <v>13303728.352528313</v>
      </c>
      <c r="AJ229" s="2024">
        <f t="shared" ref="AJ229:AO229" si="43">AJ226+AJ227+AJ228</f>
        <v>13463194.741608003</v>
      </c>
      <c r="AK229" s="2024">
        <f t="shared" si="43"/>
        <v>13547132.878706466</v>
      </c>
      <c r="AL229" s="2024">
        <f t="shared" si="43"/>
        <v>13281300.537500786</v>
      </c>
      <c r="AM229" s="2024">
        <f t="shared" si="43"/>
        <v>12447489.58405995</v>
      </c>
      <c r="AN229" s="2024">
        <f t="shared" si="43"/>
        <v>12684949.551016999</v>
      </c>
      <c r="AO229" s="2024">
        <f t="shared" si="43"/>
        <v>13168297.000984626</v>
      </c>
    </row>
    <row r="230" spans="2:41" x14ac:dyDescent="0.15">
      <c r="C230" s="853"/>
      <c r="D230" s="1230"/>
      <c r="E230" s="1086"/>
      <c r="F230" s="1086"/>
      <c r="G230" s="1086"/>
      <c r="H230" s="2219">
        <v>229</v>
      </c>
      <c r="I230" s="1086"/>
      <c r="J230" s="1086"/>
      <c r="K230" s="1086"/>
      <c r="L230" s="1086"/>
      <c r="M230" s="1086"/>
      <c r="N230" s="1086"/>
      <c r="O230" s="1086"/>
      <c r="P230" s="1086"/>
      <c r="Q230" s="1086"/>
      <c r="R230" s="1086"/>
      <c r="S230" s="1086"/>
      <c r="T230" s="1086"/>
      <c r="U230" s="1086"/>
      <c r="V230" s="1086"/>
      <c r="W230" s="1086"/>
      <c r="X230" s="1086"/>
      <c r="Y230" s="105"/>
      <c r="Z230" s="105"/>
      <c r="AA230" s="105"/>
      <c r="AB230" s="105"/>
      <c r="AC230" s="105"/>
      <c r="AD230" s="105"/>
      <c r="AE230" s="105"/>
      <c r="AF230" s="105"/>
      <c r="AG230" s="105"/>
      <c r="AH230" s="105"/>
      <c r="AI230" s="105"/>
      <c r="AJ230" s="105"/>
      <c r="AK230" s="105"/>
      <c r="AL230" s="105"/>
      <c r="AM230" s="105"/>
      <c r="AN230" s="105"/>
      <c r="AO230" s="105"/>
    </row>
    <row r="231" spans="2:41" x14ac:dyDescent="0.15">
      <c r="D231" s="118"/>
      <c r="E231" s="118"/>
      <c r="F231" s="118"/>
      <c r="G231" s="118"/>
      <c r="H231" s="121">
        <v>230</v>
      </c>
      <c r="I231" s="118"/>
      <c r="J231" s="118"/>
      <c r="K231" s="118"/>
      <c r="L231" s="118"/>
      <c r="M231" s="118"/>
      <c r="N231" s="118"/>
      <c r="O231" s="118"/>
      <c r="P231" s="118"/>
      <c r="Q231" s="118"/>
      <c r="R231" s="118"/>
      <c r="S231" s="118"/>
      <c r="T231" s="118"/>
      <c r="U231" s="118"/>
      <c r="V231" s="118"/>
      <c r="W231" s="118"/>
      <c r="X231" s="118"/>
      <c r="Y231" s="1224"/>
      <c r="Z231" s="1224"/>
      <c r="AA231" s="1224"/>
      <c r="AB231" s="1224"/>
      <c r="AC231" s="1224"/>
      <c r="AD231" s="1224"/>
      <c r="AE231" s="1224"/>
      <c r="AF231" s="1224"/>
      <c r="AG231" s="1224"/>
      <c r="AH231" s="1224"/>
      <c r="AI231" s="1224"/>
      <c r="AJ231" s="1224"/>
      <c r="AK231" s="1224"/>
      <c r="AL231" s="1224"/>
      <c r="AM231" s="1224"/>
      <c r="AN231" s="1224"/>
      <c r="AO231" s="1224"/>
    </row>
    <row r="232" spans="2:41" x14ac:dyDescent="0.15">
      <c r="B232" s="462" t="s">
        <v>1391</v>
      </c>
      <c r="C232" s="111" t="s">
        <v>1379</v>
      </c>
      <c r="D232" s="102"/>
      <c r="E232" s="102"/>
      <c r="F232" s="102"/>
      <c r="G232" s="102"/>
      <c r="H232" s="121">
        <v>231</v>
      </c>
      <c r="I232" s="102"/>
      <c r="J232" s="102"/>
      <c r="K232" s="102"/>
      <c r="L232" s="102"/>
      <c r="M232" s="102"/>
      <c r="N232" s="102"/>
    </row>
    <row r="233" spans="2:41" x14ac:dyDescent="0.15">
      <c r="C233" s="1083" t="s">
        <v>1100</v>
      </c>
      <c r="D233" s="116"/>
      <c r="E233" s="116"/>
      <c r="F233" s="116"/>
      <c r="G233" s="116"/>
      <c r="H233" s="121">
        <v>232</v>
      </c>
      <c r="I233" s="116"/>
      <c r="J233" s="116"/>
      <c r="K233" s="116"/>
      <c r="L233" s="116"/>
      <c r="M233" s="116"/>
      <c r="N233" s="116"/>
      <c r="O233" s="116"/>
      <c r="P233" s="116"/>
      <c r="Q233" s="116"/>
      <c r="R233" s="116"/>
      <c r="S233" s="116"/>
      <c r="T233" s="116"/>
      <c r="U233" s="116"/>
      <c r="V233" s="116"/>
      <c r="W233" s="116"/>
      <c r="X233" s="1085"/>
      <c r="Y233" s="1524"/>
      <c r="Z233" s="1524"/>
      <c r="AA233" s="1524"/>
      <c r="AB233" s="1524"/>
      <c r="AC233" s="1524"/>
      <c r="AD233" s="2029">
        <v>-11069.923741506391</v>
      </c>
      <c r="AE233" s="2029">
        <v>-9340.0646388525238</v>
      </c>
      <c r="AF233" s="2029">
        <v>-8603.9861426502102</v>
      </c>
      <c r="AG233" s="2029">
        <v>-7672.7046523599838</v>
      </c>
      <c r="AH233" s="2029">
        <v>-8966.6096182679339</v>
      </c>
      <c r="AI233" s="2029">
        <v>-7781.44285749761</v>
      </c>
      <c r="AJ233" s="2029">
        <v>-7642.9832952096094</v>
      </c>
      <c r="AK233" s="2029">
        <v>-5498.1084610497801</v>
      </c>
      <c r="AL233" s="2029">
        <v>-5153.3032670245102</v>
      </c>
      <c r="AM233" s="2029">
        <v>-4958.7001538239456</v>
      </c>
      <c r="AN233" s="2029">
        <v>-6737.4424852839675</v>
      </c>
      <c r="AO233" s="2029">
        <v>-719.51762995897661</v>
      </c>
    </row>
    <row r="234" spans="2:41" x14ac:dyDescent="0.15">
      <c r="C234" s="1084" t="s">
        <v>1101</v>
      </c>
      <c r="D234" s="103"/>
      <c r="E234" s="103"/>
      <c r="F234" s="103"/>
      <c r="G234" s="103"/>
      <c r="H234" s="121">
        <v>233</v>
      </c>
      <c r="I234" s="103"/>
      <c r="J234" s="103"/>
      <c r="K234" s="103"/>
      <c r="L234" s="103"/>
      <c r="M234" s="103"/>
      <c r="N234" s="103"/>
      <c r="O234" s="103"/>
      <c r="P234" s="103"/>
      <c r="Q234" s="103"/>
      <c r="R234" s="103"/>
      <c r="S234" s="103"/>
      <c r="T234" s="103"/>
      <c r="U234" s="103"/>
      <c r="V234" s="103"/>
      <c r="W234" s="103"/>
      <c r="X234" s="103"/>
      <c r="Y234" s="1527"/>
      <c r="Z234" s="1527"/>
      <c r="AA234" s="1527"/>
      <c r="AB234" s="1527"/>
      <c r="AC234" s="1527"/>
      <c r="AD234" s="2032">
        <v>-1709.9951768602641</v>
      </c>
      <c r="AE234" s="2032">
        <v>-1004.3166156836445</v>
      </c>
      <c r="AF234" s="2032">
        <v>85.270021094966182</v>
      </c>
      <c r="AG234" s="2032">
        <v>671.93568855235912</v>
      </c>
      <c r="AH234" s="2032">
        <v>767.57589611414505</v>
      </c>
      <c r="AI234" s="2032">
        <v>815.0348848928445</v>
      </c>
      <c r="AJ234" s="2032">
        <v>826.20700110541611</v>
      </c>
      <c r="AK234" s="2032">
        <v>858.644456055604</v>
      </c>
      <c r="AL234" s="2032">
        <v>891.03334908672502</v>
      </c>
      <c r="AM234" s="2032">
        <v>971.69974497021099</v>
      </c>
      <c r="AN234" s="2032">
        <v>1124.635133119923</v>
      </c>
      <c r="AO234" s="2032">
        <v>1089.5326282865219</v>
      </c>
    </row>
    <row r="235" spans="2:41" x14ac:dyDescent="0.15">
      <c r="C235" s="1084" t="s">
        <v>1102</v>
      </c>
      <c r="D235" s="103"/>
      <c r="E235" s="103"/>
      <c r="F235" s="103"/>
      <c r="G235" s="103"/>
      <c r="H235" s="121">
        <v>234</v>
      </c>
      <c r="I235" s="103"/>
      <c r="J235" s="103"/>
      <c r="K235" s="103"/>
      <c r="L235" s="103"/>
      <c r="M235" s="103"/>
      <c r="N235" s="103"/>
      <c r="O235" s="103"/>
      <c r="P235" s="103"/>
      <c r="Q235" s="103"/>
      <c r="R235" s="103"/>
      <c r="S235" s="103"/>
      <c r="T235" s="103"/>
      <c r="U235" s="103"/>
      <c r="V235" s="103"/>
      <c r="W235" s="103"/>
      <c r="X235" s="103"/>
      <c r="Y235" s="1527"/>
      <c r="Z235" s="1527"/>
      <c r="AA235" s="1527"/>
      <c r="AB235" s="1527"/>
      <c r="AC235" s="1527"/>
      <c r="AD235" s="2032">
        <v>2395.1405988760921</v>
      </c>
      <c r="AE235" s="2032">
        <v>2525.9790735967713</v>
      </c>
      <c r="AF235" s="2032">
        <v>2163.8836062015807</v>
      </c>
      <c r="AG235" s="2032">
        <v>2616.3374915403265</v>
      </c>
      <c r="AH235" s="2032">
        <v>3237.6541947959631</v>
      </c>
      <c r="AI235" s="2032">
        <v>3149.3388683285407</v>
      </c>
      <c r="AJ235" s="2032">
        <v>3082.5834252327936</v>
      </c>
      <c r="AK235" s="2032">
        <v>2799.4702395749241</v>
      </c>
      <c r="AL235" s="2032">
        <v>2586.7801185014364</v>
      </c>
      <c r="AM235" s="2032">
        <v>2575.4713298976576</v>
      </c>
      <c r="AN235" s="2032">
        <v>2618.2854835072249</v>
      </c>
      <c r="AO235" s="2032">
        <v>2675.6447168584396</v>
      </c>
    </row>
    <row r="236" spans="2:41" x14ac:dyDescent="0.15">
      <c r="C236" s="1084" t="s">
        <v>1103</v>
      </c>
      <c r="D236" s="103"/>
      <c r="E236" s="103"/>
      <c r="F236" s="103"/>
      <c r="G236" s="103"/>
      <c r="H236" s="121">
        <v>235</v>
      </c>
      <c r="I236" s="103"/>
      <c r="J236" s="103"/>
      <c r="K236" s="103"/>
      <c r="L236" s="103"/>
      <c r="M236" s="103"/>
      <c r="N236" s="103"/>
      <c r="O236" s="103"/>
      <c r="P236" s="103"/>
      <c r="Q236" s="103"/>
      <c r="R236" s="103"/>
      <c r="S236" s="103"/>
      <c r="T236" s="103"/>
      <c r="U236" s="103"/>
      <c r="V236" s="103"/>
      <c r="W236" s="103"/>
      <c r="X236" s="103"/>
      <c r="Y236" s="1527"/>
      <c r="Z236" s="1527"/>
      <c r="AA236" s="1527"/>
      <c r="AB236" s="1527"/>
      <c r="AC236" s="1527"/>
      <c r="AD236" s="2032">
        <v>1187.1843522342472</v>
      </c>
      <c r="AE236" s="2032">
        <v>1040.585159344575</v>
      </c>
      <c r="AF236" s="2032">
        <v>1017.1122834790965</v>
      </c>
      <c r="AG236" s="2032">
        <v>1041.3118954631443</v>
      </c>
      <c r="AH236" s="2032">
        <v>1318.7360313838799</v>
      </c>
      <c r="AI236" s="2032">
        <v>1435.4163792905154</v>
      </c>
      <c r="AJ236" s="2032">
        <v>1428.4046417826969</v>
      </c>
      <c r="AK236" s="2032">
        <v>1368.0774599546648</v>
      </c>
      <c r="AL236" s="2032">
        <v>1363.7112596999546</v>
      </c>
      <c r="AM236" s="2032">
        <v>1396.3487915897028</v>
      </c>
      <c r="AN236" s="2032">
        <v>1274.1486916656861</v>
      </c>
      <c r="AO236" s="2032">
        <v>1366.780835682064</v>
      </c>
    </row>
    <row r="237" spans="2:41" x14ac:dyDescent="0.15">
      <c r="C237" s="1084" t="s">
        <v>1104</v>
      </c>
      <c r="D237" s="103"/>
      <c r="E237" s="103"/>
      <c r="F237" s="103"/>
      <c r="G237" s="103"/>
      <c r="H237" s="121">
        <v>236</v>
      </c>
      <c r="I237" s="103"/>
      <c r="J237" s="103"/>
      <c r="K237" s="103"/>
      <c r="L237" s="103"/>
      <c r="M237" s="103"/>
      <c r="N237" s="103"/>
      <c r="O237" s="103"/>
      <c r="P237" s="103"/>
      <c r="Q237" s="103"/>
      <c r="R237" s="103"/>
      <c r="S237" s="103"/>
      <c r="T237" s="103"/>
      <c r="U237" s="103"/>
      <c r="V237" s="103"/>
      <c r="W237" s="103"/>
      <c r="X237" s="103"/>
      <c r="Y237" s="1527"/>
      <c r="Z237" s="1527"/>
      <c r="AA237" s="1527"/>
      <c r="AB237" s="1527"/>
      <c r="AC237" s="1527"/>
      <c r="AD237" s="2032">
        <v>605525.94062019535</v>
      </c>
      <c r="AE237" s="2032">
        <v>608365.5554704431</v>
      </c>
      <c r="AF237" s="2032">
        <v>633916.53114479594</v>
      </c>
      <c r="AG237" s="2032">
        <v>671089.0257649119</v>
      </c>
      <c r="AH237" s="2032">
        <v>725840.60298593098</v>
      </c>
      <c r="AI237" s="2032">
        <v>725428.64440930064</v>
      </c>
      <c r="AJ237" s="2032">
        <v>694994.53816268651</v>
      </c>
      <c r="AK237" s="2032">
        <v>705683.93336176197</v>
      </c>
      <c r="AL237" s="2032">
        <v>719239.8698815949</v>
      </c>
      <c r="AM237" s="2032">
        <v>771745.15793569386</v>
      </c>
      <c r="AN237" s="2032">
        <v>777140.94321722607</v>
      </c>
      <c r="AO237" s="2032">
        <v>1046607.4285324947</v>
      </c>
    </row>
    <row r="238" spans="2:41" x14ac:dyDescent="0.15">
      <c r="C238" s="1084" t="s">
        <v>785</v>
      </c>
      <c r="D238" s="103"/>
      <c r="E238" s="103"/>
      <c r="F238" s="103"/>
      <c r="G238" s="103"/>
      <c r="H238" s="121">
        <v>237</v>
      </c>
      <c r="I238" s="103"/>
      <c r="J238" s="103"/>
      <c r="K238" s="103"/>
      <c r="L238" s="103"/>
      <c r="M238" s="103"/>
      <c r="N238" s="103"/>
      <c r="O238" s="103"/>
      <c r="P238" s="103"/>
      <c r="Q238" s="103"/>
      <c r="R238" s="103"/>
      <c r="S238" s="103"/>
      <c r="T238" s="103"/>
      <c r="U238" s="103"/>
      <c r="V238" s="103"/>
      <c r="W238" s="103"/>
      <c r="X238" s="103"/>
      <c r="Y238" s="1096"/>
      <c r="Z238" s="1096"/>
      <c r="AA238" s="1096"/>
      <c r="AB238" s="1096"/>
      <c r="AC238" s="1096"/>
      <c r="AD238" s="2215"/>
      <c r="AE238" s="2215"/>
      <c r="AF238" s="2215"/>
      <c r="AG238" s="2215"/>
      <c r="AH238" s="2215"/>
      <c r="AI238" s="2215"/>
      <c r="AJ238" s="2215"/>
      <c r="AK238" s="2215"/>
      <c r="AL238" s="2215"/>
      <c r="AM238" s="2215"/>
      <c r="AN238" s="2215"/>
      <c r="AO238" s="2215"/>
    </row>
    <row r="239" spans="2:41" x14ac:dyDescent="0.15">
      <c r="C239" s="1084" t="s">
        <v>169</v>
      </c>
      <c r="D239" s="103"/>
      <c r="E239" s="103"/>
      <c r="F239" s="103"/>
      <c r="G239" s="103"/>
      <c r="H239" s="121">
        <v>238</v>
      </c>
      <c r="I239" s="103"/>
      <c r="J239" s="103"/>
      <c r="K239" s="103"/>
      <c r="L239" s="103"/>
      <c r="M239" s="103"/>
      <c r="N239" s="103"/>
      <c r="O239" s="103"/>
      <c r="P239" s="103"/>
      <c r="Q239" s="103"/>
      <c r="R239" s="103"/>
      <c r="S239" s="103"/>
      <c r="T239" s="103"/>
      <c r="U239" s="103"/>
      <c r="V239" s="103"/>
      <c r="W239" s="103"/>
      <c r="X239" s="103"/>
      <c r="Y239" s="1096"/>
      <c r="Z239" s="1096"/>
      <c r="AA239" s="1096"/>
      <c r="AB239" s="1096"/>
      <c r="AC239" s="1096"/>
      <c r="AD239" s="2215"/>
      <c r="AE239" s="2215"/>
      <c r="AF239" s="2215"/>
      <c r="AG239" s="2215"/>
      <c r="AH239" s="2215"/>
      <c r="AI239" s="2215"/>
      <c r="AJ239" s="2215"/>
      <c r="AK239" s="2215"/>
      <c r="AL239" s="2215"/>
      <c r="AM239" s="2215"/>
      <c r="AN239" s="2215"/>
      <c r="AO239" s="2215"/>
    </row>
    <row r="240" spans="2:41" x14ac:dyDescent="0.15">
      <c r="C240" s="1080" t="s">
        <v>170</v>
      </c>
      <c r="D240" s="103"/>
      <c r="E240" s="103"/>
      <c r="F240" s="103"/>
      <c r="G240" s="103"/>
      <c r="H240" s="121">
        <v>239</v>
      </c>
      <c r="I240" s="886"/>
      <c r="J240" s="887"/>
      <c r="K240" s="887"/>
      <c r="L240" s="887"/>
      <c r="M240" s="887"/>
      <c r="N240" s="887"/>
      <c r="O240" s="887"/>
      <c r="P240" s="887"/>
      <c r="Q240" s="887"/>
      <c r="R240" s="887"/>
      <c r="S240" s="887"/>
      <c r="T240" s="887"/>
      <c r="U240" s="887"/>
      <c r="V240" s="887"/>
      <c r="W240" s="887"/>
      <c r="X240" s="887"/>
      <c r="Y240" s="1097"/>
      <c r="Z240" s="1088"/>
      <c r="AA240" s="1088"/>
      <c r="AB240" s="1088"/>
      <c r="AC240" s="1088"/>
      <c r="AD240" s="2217"/>
      <c r="AE240" s="2217"/>
      <c r="AF240" s="2217"/>
      <c r="AG240" s="2217"/>
      <c r="AH240" s="2218"/>
      <c r="AI240" s="2218"/>
      <c r="AJ240" s="2218"/>
      <c r="AK240" s="2218"/>
      <c r="AL240" s="2218"/>
      <c r="AM240" s="2218"/>
      <c r="AN240" s="2218"/>
      <c r="AO240" s="2218"/>
    </row>
    <row r="241" spans="3:41" x14ac:dyDescent="0.15">
      <c r="C241" s="1080" t="s">
        <v>788</v>
      </c>
      <c r="D241" s="103"/>
      <c r="E241" s="103"/>
      <c r="F241" s="103"/>
      <c r="G241" s="103"/>
      <c r="H241" s="121">
        <v>240</v>
      </c>
      <c r="I241" s="886"/>
      <c r="J241" s="887"/>
      <c r="K241" s="887"/>
      <c r="L241" s="887"/>
      <c r="M241" s="887"/>
      <c r="N241" s="887"/>
      <c r="O241" s="887"/>
      <c r="P241" s="887"/>
      <c r="Q241" s="887"/>
      <c r="R241" s="887"/>
      <c r="S241" s="887"/>
      <c r="T241" s="887"/>
      <c r="U241" s="887"/>
      <c r="V241" s="887"/>
      <c r="W241" s="887"/>
      <c r="X241" s="887"/>
      <c r="Y241" s="1097"/>
      <c r="Z241" s="1088"/>
      <c r="AA241" s="1088"/>
      <c r="AB241" s="1088"/>
      <c r="AC241" s="1088"/>
      <c r="AD241" s="2217"/>
      <c r="AE241" s="2217"/>
      <c r="AF241" s="2217"/>
      <c r="AG241" s="2217"/>
      <c r="AH241" s="2218"/>
      <c r="AI241" s="2218"/>
      <c r="AJ241" s="2218"/>
      <c r="AK241" s="2218"/>
      <c r="AL241" s="2218"/>
      <c r="AM241" s="2218"/>
      <c r="AN241" s="2218"/>
      <c r="AO241" s="2218"/>
    </row>
    <row r="242" spans="3:41" x14ac:dyDescent="0.15">
      <c r="C242" s="1080" t="s">
        <v>789</v>
      </c>
      <c r="D242" s="103"/>
      <c r="E242" s="103"/>
      <c r="F242" s="103"/>
      <c r="G242" s="103"/>
      <c r="H242" s="121">
        <v>241</v>
      </c>
      <c r="I242" s="886"/>
      <c r="J242" s="887"/>
      <c r="K242" s="887"/>
      <c r="L242" s="887"/>
      <c r="M242" s="887"/>
      <c r="N242" s="887"/>
      <c r="O242" s="887"/>
      <c r="P242" s="887"/>
      <c r="Q242" s="887"/>
      <c r="R242" s="887"/>
      <c r="S242" s="887"/>
      <c r="T242" s="887"/>
      <c r="U242" s="887"/>
      <c r="V242" s="887"/>
      <c r="W242" s="887"/>
      <c r="X242" s="887"/>
      <c r="Y242" s="1097"/>
      <c r="Z242" s="1088"/>
      <c r="AA242" s="1088"/>
      <c r="AB242" s="1088"/>
      <c r="AC242" s="1088"/>
      <c r="AD242" s="2217"/>
      <c r="AE242" s="2217"/>
      <c r="AF242" s="2217"/>
      <c r="AG242" s="2217"/>
      <c r="AH242" s="2218"/>
      <c r="AI242" s="2218"/>
      <c r="AJ242" s="2218"/>
      <c r="AK242" s="2218"/>
      <c r="AL242" s="2218"/>
      <c r="AM242" s="2218"/>
      <c r="AN242" s="2218"/>
      <c r="AO242" s="2218"/>
    </row>
    <row r="243" spans="3:41" x14ac:dyDescent="0.15">
      <c r="C243" s="1080" t="s">
        <v>790</v>
      </c>
      <c r="D243" s="103"/>
      <c r="E243" s="103"/>
      <c r="F243" s="103"/>
      <c r="G243" s="103"/>
      <c r="H243" s="121">
        <v>242</v>
      </c>
      <c r="I243" s="886"/>
      <c r="J243" s="887"/>
      <c r="K243" s="887"/>
      <c r="L243" s="887"/>
      <c r="M243" s="887"/>
      <c r="N243" s="887"/>
      <c r="O243" s="887"/>
      <c r="P243" s="887"/>
      <c r="Q243" s="887"/>
      <c r="R243" s="887"/>
      <c r="S243" s="887"/>
      <c r="T243" s="887"/>
      <c r="U243" s="887"/>
      <c r="V243" s="887"/>
      <c r="W243" s="887"/>
      <c r="X243" s="887"/>
      <c r="Y243" s="1097"/>
      <c r="Z243" s="1088"/>
      <c r="AA243" s="1088"/>
      <c r="AB243" s="1088"/>
      <c r="AC243" s="1088"/>
      <c r="AD243" s="2217"/>
      <c r="AE243" s="2217"/>
      <c r="AF243" s="2217"/>
      <c r="AG243" s="2217"/>
      <c r="AH243" s="2218"/>
      <c r="AI243" s="2218"/>
      <c r="AJ243" s="2218"/>
      <c r="AK243" s="2218"/>
      <c r="AL243" s="2218"/>
      <c r="AM243" s="2218"/>
      <c r="AN243" s="2218"/>
      <c r="AO243" s="2218"/>
    </row>
    <row r="244" spans="3:41" x14ac:dyDescent="0.15">
      <c r="C244" s="1080" t="s">
        <v>171</v>
      </c>
      <c r="D244" s="103"/>
      <c r="E244" s="103"/>
      <c r="F244" s="103"/>
      <c r="G244" s="103"/>
      <c r="H244" s="121">
        <v>243</v>
      </c>
      <c r="I244" s="886"/>
      <c r="J244" s="887"/>
      <c r="K244" s="887"/>
      <c r="L244" s="887"/>
      <c r="M244" s="887"/>
      <c r="N244" s="887"/>
      <c r="O244" s="887"/>
      <c r="P244" s="887"/>
      <c r="Q244" s="887"/>
      <c r="R244" s="887"/>
      <c r="S244" s="887"/>
      <c r="T244" s="887"/>
      <c r="U244" s="887"/>
      <c r="V244" s="887"/>
      <c r="W244" s="887"/>
      <c r="X244" s="887"/>
      <c r="Y244" s="1097"/>
      <c r="Z244" s="1088"/>
      <c r="AA244" s="1088"/>
      <c r="AB244" s="1088"/>
      <c r="AC244" s="1088"/>
      <c r="AD244" s="2217"/>
      <c r="AE244" s="2217"/>
      <c r="AF244" s="2217"/>
      <c r="AG244" s="2217"/>
      <c r="AH244" s="2218"/>
      <c r="AI244" s="2218"/>
      <c r="AJ244" s="2218"/>
      <c r="AK244" s="2218"/>
      <c r="AL244" s="2218"/>
      <c r="AM244" s="2218"/>
      <c r="AN244" s="2218"/>
      <c r="AO244" s="2218"/>
    </row>
    <row r="245" spans="3:41" x14ac:dyDescent="0.15">
      <c r="C245" s="1080" t="s">
        <v>172</v>
      </c>
      <c r="D245" s="103"/>
      <c r="E245" s="103"/>
      <c r="F245" s="103"/>
      <c r="G245" s="103"/>
      <c r="H245" s="121">
        <v>244</v>
      </c>
      <c r="I245" s="886"/>
      <c r="J245" s="887"/>
      <c r="K245" s="887"/>
      <c r="L245" s="887"/>
      <c r="M245" s="887"/>
      <c r="N245" s="887"/>
      <c r="O245" s="887"/>
      <c r="P245" s="887"/>
      <c r="Q245" s="887"/>
      <c r="R245" s="887"/>
      <c r="S245" s="887"/>
      <c r="T245" s="887"/>
      <c r="U245" s="887"/>
      <c r="V245" s="887"/>
      <c r="W245" s="887"/>
      <c r="X245" s="887"/>
      <c r="Y245" s="1097"/>
      <c r="Z245" s="1088"/>
      <c r="AA245" s="1088"/>
      <c r="AB245" s="1088"/>
      <c r="AC245" s="1088"/>
      <c r="AD245" s="2217"/>
      <c r="AE245" s="2217"/>
      <c r="AF245" s="2217"/>
      <c r="AG245" s="2217"/>
      <c r="AH245" s="2218"/>
      <c r="AI245" s="2218"/>
      <c r="AJ245" s="2218"/>
      <c r="AK245" s="2218"/>
      <c r="AL245" s="2218"/>
      <c r="AM245" s="2218"/>
      <c r="AN245" s="2218"/>
      <c r="AO245" s="2218"/>
    </row>
    <row r="246" spans="3:41" x14ac:dyDescent="0.15">
      <c r="C246" s="1080" t="s">
        <v>173</v>
      </c>
      <c r="D246" s="103"/>
      <c r="E246" s="103"/>
      <c r="F246" s="103"/>
      <c r="G246" s="103"/>
      <c r="H246" s="121">
        <v>245</v>
      </c>
      <c r="I246" s="886"/>
      <c r="J246" s="887"/>
      <c r="K246" s="887"/>
      <c r="L246" s="887"/>
      <c r="M246" s="887"/>
      <c r="N246" s="887"/>
      <c r="O246" s="887"/>
      <c r="P246" s="887"/>
      <c r="Q246" s="887"/>
      <c r="R246" s="887"/>
      <c r="S246" s="887"/>
      <c r="T246" s="887"/>
      <c r="U246" s="887"/>
      <c r="V246" s="887"/>
      <c r="W246" s="887"/>
      <c r="X246" s="887"/>
      <c r="Y246" s="1097"/>
      <c r="Z246" s="1088"/>
      <c r="AA246" s="1088"/>
      <c r="AB246" s="1088"/>
      <c r="AC246" s="1088"/>
      <c r="AD246" s="2217"/>
      <c r="AE246" s="2217"/>
      <c r="AF246" s="2217"/>
      <c r="AG246" s="2217"/>
      <c r="AH246" s="2218"/>
      <c r="AI246" s="2218"/>
      <c r="AJ246" s="2218"/>
      <c r="AK246" s="2218"/>
      <c r="AL246" s="2218"/>
      <c r="AM246" s="2218"/>
      <c r="AN246" s="2218"/>
      <c r="AO246" s="2218"/>
    </row>
    <row r="247" spans="3:41" x14ac:dyDescent="0.15">
      <c r="C247" s="1080" t="s">
        <v>174</v>
      </c>
      <c r="D247" s="103"/>
      <c r="E247" s="103"/>
      <c r="F247" s="103"/>
      <c r="G247" s="103"/>
      <c r="H247" s="121">
        <v>246</v>
      </c>
      <c r="I247" s="886"/>
      <c r="J247" s="887"/>
      <c r="K247" s="887"/>
      <c r="L247" s="887"/>
      <c r="M247" s="887"/>
      <c r="N247" s="887"/>
      <c r="O247" s="887"/>
      <c r="P247" s="887"/>
      <c r="Q247" s="887"/>
      <c r="R247" s="887"/>
      <c r="S247" s="887"/>
      <c r="T247" s="887"/>
      <c r="U247" s="887"/>
      <c r="V247" s="887"/>
      <c r="W247" s="887"/>
      <c r="X247" s="887"/>
      <c r="Y247" s="1097"/>
      <c r="Z247" s="1088"/>
      <c r="AA247" s="1088"/>
      <c r="AB247" s="1088"/>
      <c r="AC247" s="1088"/>
      <c r="AD247" s="2217"/>
      <c r="AE247" s="2217"/>
      <c r="AF247" s="2217"/>
      <c r="AG247" s="2217"/>
      <c r="AH247" s="2218"/>
      <c r="AI247" s="2218"/>
      <c r="AJ247" s="2218"/>
      <c r="AK247" s="2218"/>
      <c r="AL247" s="2218"/>
      <c r="AM247" s="2218"/>
      <c r="AN247" s="2218"/>
      <c r="AO247" s="2218"/>
    </row>
    <row r="248" spans="3:41" x14ac:dyDescent="0.15">
      <c r="C248" s="1080" t="s">
        <v>795</v>
      </c>
      <c r="D248" s="103"/>
      <c r="E248" s="103"/>
      <c r="F248" s="103"/>
      <c r="G248" s="103"/>
      <c r="H248" s="121">
        <v>247</v>
      </c>
      <c r="I248" s="886"/>
      <c r="J248" s="887"/>
      <c r="K248" s="887"/>
      <c r="L248" s="887"/>
      <c r="M248" s="887"/>
      <c r="N248" s="887"/>
      <c r="O248" s="887"/>
      <c r="P248" s="887"/>
      <c r="Q248" s="887"/>
      <c r="R248" s="887"/>
      <c r="S248" s="887"/>
      <c r="T248" s="887"/>
      <c r="U248" s="887"/>
      <c r="V248" s="887"/>
      <c r="W248" s="887"/>
      <c r="X248" s="887"/>
      <c r="Y248" s="1097"/>
      <c r="Z248" s="1088"/>
      <c r="AA248" s="1088"/>
      <c r="AB248" s="1088"/>
      <c r="AC248" s="1088"/>
      <c r="AD248" s="2217"/>
      <c r="AE248" s="2217"/>
      <c r="AF248" s="2217"/>
      <c r="AG248" s="2217"/>
      <c r="AH248" s="2218"/>
      <c r="AI248" s="2218"/>
      <c r="AJ248" s="2218"/>
      <c r="AK248" s="2218"/>
      <c r="AL248" s="2218"/>
      <c r="AM248" s="2218"/>
      <c r="AN248" s="2218"/>
      <c r="AO248" s="2218"/>
    </row>
    <row r="249" spans="3:41" x14ac:dyDescent="0.15">
      <c r="C249" s="1080" t="s">
        <v>175</v>
      </c>
      <c r="D249" s="103"/>
      <c r="E249" s="103"/>
      <c r="F249" s="103"/>
      <c r="G249" s="103"/>
      <c r="H249" s="121">
        <v>248</v>
      </c>
      <c r="I249" s="886"/>
      <c r="J249" s="887"/>
      <c r="K249" s="887"/>
      <c r="L249" s="887"/>
      <c r="M249" s="887"/>
      <c r="N249" s="887"/>
      <c r="O249" s="887"/>
      <c r="P249" s="887"/>
      <c r="Q249" s="887"/>
      <c r="R249" s="887"/>
      <c r="S249" s="887"/>
      <c r="T249" s="887"/>
      <c r="U249" s="887"/>
      <c r="V249" s="887"/>
      <c r="W249" s="887"/>
      <c r="X249" s="887"/>
      <c r="Y249" s="1097"/>
      <c r="Z249" s="1088"/>
      <c r="AA249" s="1088"/>
      <c r="AB249" s="1088"/>
      <c r="AC249" s="1088"/>
      <c r="AD249" s="2217"/>
      <c r="AE249" s="2217"/>
      <c r="AF249" s="2217"/>
      <c r="AG249" s="2217"/>
      <c r="AH249" s="2218"/>
      <c r="AI249" s="2218"/>
      <c r="AJ249" s="2218"/>
      <c r="AK249" s="2218"/>
      <c r="AL249" s="2218"/>
      <c r="AM249" s="2218"/>
      <c r="AN249" s="2218"/>
      <c r="AO249" s="2218"/>
    </row>
    <row r="250" spans="3:41" x14ac:dyDescent="0.15">
      <c r="C250" s="1080" t="s">
        <v>176</v>
      </c>
      <c r="D250" s="103"/>
      <c r="E250" s="103"/>
      <c r="F250" s="103"/>
      <c r="G250" s="103"/>
      <c r="H250" s="121">
        <v>249</v>
      </c>
      <c r="I250" s="886"/>
      <c r="J250" s="887"/>
      <c r="K250" s="887"/>
      <c r="L250" s="887"/>
      <c r="M250" s="887"/>
      <c r="N250" s="887"/>
      <c r="O250" s="887"/>
      <c r="P250" s="887"/>
      <c r="Q250" s="887"/>
      <c r="R250" s="887"/>
      <c r="S250" s="887"/>
      <c r="T250" s="887"/>
      <c r="U250" s="887"/>
      <c r="V250" s="887"/>
      <c r="W250" s="887"/>
      <c r="X250" s="887"/>
      <c r="Y250" s="1097"/>
      <c r="Z250" s="1088"/>
      <c r="AA250" s="1088"/>
      <c r="AB250" s="1088"/>
      <c r="AC250" s="1088"/>
      <c r="AD250" s="2217"/>
      <c r="AE250" s="2217"/>
      <c r="AF250" s="2217"/>
      <c r="AG250" s="2217"/>
      <c r="AH250" s="2218"/>
      <c r="AI250" s="2218"/>
      <c r="AJ250" s="2218"/>
      <c r="AK250" s="2218"/>
      <c r="AL250" s="2218"/>
      <c r="AM250" s="2218"/>
      <c r="AN250" s="2218"/>
      <c r="AO250" s="2218"/>
    </row>
    <row r="251" spans="3:41" x14ac:dyDescent="0.15">
      <c r="C251" s="1080" t="s">
        <v>177</v>
      </c>
      <c r="D251" s="103"/>
      <c r="E251" s="103"/>
      <c r="F251" s="103"/>
      <c r="G251" s="103"/>
      <c r="H251" s="121">
        <v>250</v>
      </c>
      <c r="I251" s="886"/>
      <c r="J251" s="887"/>
      <c r="K251" s="887"/>
      <c r="L251" s="887"/>
      <c r="M251" s="887"/>
      <c r="N251" s="887"/>
      <c r="O251" s="887"/>
      <c r="P251" s="887"/>
      <c r="Q251" s="887"/>
      <c r="R251" s="887"/>
      <c r="S251" s="887"/>
      <c r="T251" s="887"/>
      <c r="U251" s="887"/>
      <c r="V251" s="887"/>
      <c r="W251" s="887"/>
      <c r="X251" s="887"/>
      <c r="Y251" s="1097"/>
      <c r="Z251" s="1088"/>
      <c r="AA251" s="1088"/>
      <c r="AB251" s="1088"/>
      <c r="AC251" s="1088"/>
      <c r="AD251" s="2217"/>
      <c r="AE251" s="2217"/>
      <c r="AF251" s="2217"/>
      <c r="AG251" s="2217"/>
      <c r="AH251" s="2218"/>
      <c r="AI251" s="2218"/>
      <c r="AJ251" s="2218"/>
      <c r="AK251" s="2218"/>
      <c r="AL251" s="2218"/>
      <c r="AM251" s="2218"/>
      <c r="AN251" s="2218"/>
      <c r="AO251" s="2218"/>
    </row>
    <row r="252" spans="3:41" x14ac:dyDescent="0.15">
      <c r="C252" s="1080" t="s">
        <v>178</v>
      </c>
      <c r="D252" s="103"/>
      <c r="E252" s="103"/>
      <c r="F252" s="103"/>
      <c r="G252" s="103"/>
      <c r="H252" s="121">
        <v>251</v>
      </c>
      <c r="I252" s="886"/>
      <c r="J252" s="887"/>
      <c r="K252" s="887"/>
      <c r="L252" s="887"/>
      <c r="M252" s="887"/>
      <c r="N252" s="887"/>
      <c r="O252" s="887"/>
      <c r="P252" s="887"/>
      <c r="Q252" s="887"/>
      <c r="R252" s="887"/>
      <c r="S252" s="887"/>
      <c r="T252" s="887"/>
      <c r="U252" s="887"/>
      <c r="V252" s="887"/>
      <c r="W252" s="887"/>
      <c r="X252" s="887"/>
      <c r="Y252" s="1530"/>
      <c r="Z252" s="1526"/>
      <c r="AA252" s="1526"/>
      <c r="AB252" s="1526"/>
      <c r="AC252" s="1526"/>
      <c r="AD252" s="2031">
        <v>23224.930189628278</v>
      </c>
      <c r="AE252" s="2031">
        <v>23157.070007803479</v>
      </c>
      <c r="AF252" s="2031">
        <v>20071.943735465633</v>
      </c>
      <c r="AG252" s="2031">
        <v>22896.806338839808</v>
      </c>
      <c r="AH252" s="2030">
        <v>27754.968925921316</v>
      </c>
      <c r="AI252" s="2030">
        <v>27476.631809550818</v>
      </c>
      <c r="AJ252" s="2030">
        <v>27684.603326909601</v>
      </c>
      <c r="AK252" s="2030">
        <v>28071.872703695892</v>
      </c>
      <c r="AL252" s="2030">
        <v>31103.675869995561</v>
      </c>
      <c r="AM252" s="2030">
        <v>34152.956236308775</v>
      </c>
      <c r="AN252" s="2030">
        <v>30375.063875021493</v>
      </c>
      <c r="AO252" s="2030">
        <v>48644.771706671483</v>
      </c>
    </row>
    <row r="253" spans="3:41" x14ac:dyDescent="0.15">
      <c r="C253" s="1080" t="s">
        <v>179</v>
      </c>
      <c r="D253" s="103"/>
      <c r="E253" s="103"/>
      <c r="F253" s="103"/>
      <c r="G253" s="103"/>
      <c r="H253" s="121">
        <v>252</v>
      </c>
      <c r="I253" s="886"/>
      <c r="J253" s="887"/>
      <c r="K253" s="887"/>
      <c r="L253" s="887"/>
      <c r="M253" s="887"/>
      <c r="N253" s="887"/>
      <c r="O253" s="887"/>
      <c r="P253" s="887"/>
      <c r="Q253" s="887"/>
      <c r="R253" s="887"/>
      <c r="S253" s="887"/>
      <c r="T253" s="887"/>
      <c r="U253" s="887"/>
      <c r="V253" s="887"/>
      <c r="W253" s="887"/>
      <c r="X253" s="887"/>
      <c r="Y253" s="1530"/>
      <c r="Z253" s="1526"/>
      <c r="AA253" s="1526"/>
      <c r="AB253" s="1526"/>
      <c r="AC253" s="1526"/>
      <c r="AD253" s="2031">
        <v>39932.553366857232</v>
      </c>
      <c r="AE253" s="2031">
        <v>34295.73479443798</v>
      </c>
      <c r="AF253" s="2031">
        <v>36472.817563125951</v>
      </c>
      <c r="AG253" s="2031">
        <v>45007.144515788124</v>
      </c>
      <c r="AH253" s="2030">
        <v>53633.701965157743</v>
      </c>
      <c r="AI253" s="2030">
        <v>56299.124172670112</v>
      </c>
      <c r="AJ253" s="2030">
        <v>57594.912975444386</v>
      </c>
      <c r="AK253" s="2030">
        <v>59069.543122529212</v>
      </c>
      <c r="AL253" s="2030">
        <v>67373.033738259765</v>
      </c>
      <c r="AM253" s="2030">
        <v>76779.12846382006</v>
      </c>
      <c r="AN253" s="2030">
        <v>75152.702163327704</v>
      </c>
      <c r="AO253" s="2030">
        <v>96130.792046330171</v>
      </c>
    </row>
    <row r="254" spans="3:41" x14ac:dyDescent="0.15">
      <c r="C254" s="1084" t="s">
        <v>180</v>
      </c>
      <c r="D254" s="103"/>
      <c r="E254" s="103"/>
      <c r="F254" s="103"/>
      <c r="G254" s="103"/>
      <c r="H254" s="121">
        <v>253</v>
      </c>
      <c r="I254" s="103"/>
      <c r="J254" s="103"/>
      <c r="K254" s="103"/>
      <c r="L254" s="103"/>
      <c r="M254" s="103"/>
      <c r="N254" s="103"/>
      <c r="O254" s="103"/>
      <c r="P254" s="103"/>
      <c r="Q254" s="103"/>
      <c r="R254" s="103"/>
      <c r="S254" s="103"/>
      <c r="T254" s="103"/>
      <c r="U254" s="103"/>
      <c r="V254" s="103"/>
      <c r="W254" s="103"/>
      <c r="X254" s="103"/>
      <c r="Y254" s="1527"/>
      <c r="Z254" s="1527"/>
      <c r="AA254" s="1527"/>
      <c r="AB254" s="1527"/>
      <c r="AC254" s="1527"/>
      <c r="AD254" s="2032">
        <v>105266.1695119182</v>
      </c>
      <c r="AE254" s="2032">
        <v>106951.7097288158</v>
      </c>
      <c r="AF254" s="2032">
        <v>114590.64322478861</v>
      </c>
      <c r="AG254" s="2032">
        <v>131623.97203200392</v>
      </c>
      <c r="AH254" s="2032">
        <v>144091.18855478143</v>
      </c>
      <c r="AI254" s="2032">
        <v>144282.48671191398</v>
      </c>
      <c r="AJ254" s="2032">
        <v>146617.62305745645</v>
      </c>
      <c r="AK254" s="2032">
        <v>147534.91021981288</v>
      </c>
      <c r="AL254" s="2032">
        <v>150518.13507443533</v>
      </c>
      <c r="AM254" s="2032">
        <v>149529.71720390499</v>
      </c>
      <c r="AN254" s="2032">
        <v>155020.17291517768</v>
      </c>
      <c r="AO254" s="2032">
        <v>217125.34785414246</v>
      </c>
    </row>
    <row r="255" spans="3:41" x14ac:dyDescent="0.15">
      <c r="C255" s="1084" t="s">
        <v>181</v>
      </c>
      <c r="D255" s="103"/>
      <c r="E255" s="103"/>
      <c r="F255" s="103"/>
      <c r="G255" s="103"/>
      <c r="H255" s="121">
        <v>254</v>
      </c>
      <c r="I255" s="103"/>
      <c r="J255" s="103"/>
      <c r="K255" s="103"/>
      <c r="L255" s="103"/>
      <c r="M255" s="103"/>
      <c r="N255" s="103"/>
      <c r="O255" s="103"/>
      <c r="P255" s="103"/>
      <c r="Q255" s="103"/>
      <c r="R255" s="103"/>
      <c r="S255" s="103"/>
      <c r="T255" s="103"/>
      <c r="U255" s="103"/>
      <c r="V255" s="103"/>
      <c r="W255" s="103"/>
      <c r="X255" s="103"/>
      <c r="Y255" s="1530"/>
      <c r="Z255" s="1526"/>
      <c r="AA255" s="1526"/>
      <c r="AB255" s="1526"/>
      <c r="AC255" s="1526"/>
      <c r="AD255" s="2031">
        <v>57214.826186590995</v>
      </c>
      <c r="AE255" s="2031">
        <v>60331.98205977078</v>
      </c>
      <c r="AF255" s="2031">
        <v>59504.334267222228</v>
      </c>
      <c r="AG255" s="2031">
        <v>74944.671489475339</v>
      </c>
      <c r="AH255" s="2030">
        <v>83368.770799306978</v>
      </c>
      <c r="AI255" s="2030">
        <v>86918.727904694577</v>
      </c>
      <c r="AJ255" s="2030">
        <v>90328.156109526011</v>
      </c>
      <c r="AK255" s="2030">
        <v>93291.849144642736</v>
      </c>
      <c r="AL255" s="2030">
        <v>99039.578287926633</v>
      </c>
      <c r="AM255" s="2030">
        <v>73657.946335465836</v>
      </c>
      <c r="AN255" s="2030">
        <v>81364.859904722602</v>
      </c>
      <c r="AO255" s="2030">
        <v>121793.27879359729</v>
      </c>
    </row>
    <row r="256" spans="3:41" x14ac:dyDescent="0.15">
      <c r="C256" s="1084" t="s">
        <v>182</v>
      </c>
      <c r="D256" s="103"/>
      <c r="E256" s="103"/>
      <c r="F256" s="103"/>
      <c r="G256" s="103"/>
      <c r="H256" s="121">
        <v>255</v>
      </c>
      <c r="I256" s="103"/>
      <c r="J256" s="103"/>
      <c r="K256" s="103"/>
      <c r="L256" s="103"/>
      <c r="M256" s="103"/>
      <c r="N256" s="103"/>
      <c r="O256" s="103"/>
      <c r="P256" s="103"/>
      <c r="Q256" s="103"/>
      <c r="R256" s="103"/>
      <c r="S256" s="103"/>
      <c r="T256" s="103"/>
      <c r="U256" s="103"/>
      <c r="V256" s="103"/>
      <c r="W256" s="103"/>
      <c r="X256" s="103"/>
      <c r="Y256" s="1530"/>
      <c r="Z256" s="1526"/>
      <c r="AA256" s="1526"/>
      <c r="AB256" s="1526"/>
      <c r="AC256" s="1526"/>
      <c r="AD256" s="2031">
        <v>25974.533682509929</v>
      </c>
      <c r="AE256" s="2031">
        <v>23933.61226795011</v>
      </c>
      <c r="AF256" s="2031">
        <v>25265.92228129107</v>
      </c>
      <c r="AG256" s="2031">
        <v>29391.279628015804</v>
      </c>
      <c r="AH256" s="2030">
        <v>31856.886619734127</v>
      </c>
      <c r="AI256" s="2030">
        <v>34162.011609002424</v>
      </c>
      <c r="AJ256" s="2030">
        <v>34345.031380329609</v>
      </c>
      <c r="AK256" s="2030">
        <v>34338.924527509836</v>
      </c>
      <c r="AL256" s="2030">
        <v>34145.999038500937</v>
      </c>
      <c r="AM256" s="2030">
        <v>22888.713187084759</v>
      </c>
      <c r="AN256" s="2030">
        <v>22473.766782095609</v>
      </c>
      <c r="AO256" s="2030">
        <v>44280.633965396533</v>
      </c>
    </row>
    <row r="257" spans="3:41" x14ac:dyDescent="0.15">
      <c r="C257" s="1084" t="s">
        <v>183</v>
      </c>
      <c r="D257" s="103"/>
      <c r="E257" s="103"/>
      <c r="F257" s="103"/>
      <c r="G257" s="103"/>
      <c r="H257" s="121">
        <v>256</v>
      </c>
      <c r="I257" s="103"/>
      <c r="J257" s="103"/>
      <c r="K257" s="103"/>
      <c r="L257" s="103"/>
      <c r="M257" s="103"/>
      <c r="N257" s="103"/>
      <c r="O257" s="103"/>
      <c r="P257" s="103"/>
      <c r="Q257" s="103"/>
      <c r="R257" s="103"/>
      <c r="S257" s="103"/>
      <c r="T257" s="103"/>
      <c r="U257" s="103"/>
      <c r="V257" s="103"/>
      <c r="W257" s="103"/>
      <c r="X257" s="103"/>
      <c r="Y257" s="1530"/>
      <c r="Z257" s="1526"/>
      <c r="AA257" s="1526"/>
      <c r="AB257" s="1526"/>
      <c r="AC257" s="1526"/>
      <c r="AD257" s="2031">
        <v>21547.903391529897</v>
      </c>
      <c r="AE257" s="2031">
        <v>20765.577157888132</v>
      </c>
      <c r="AF257" s="2031">
        <v>21351.257341783123</v>
      </c>
      <c r="AG257" s="2031">
        <v>25167.678208676836</v>
      </c>
      <c r="AH257" s="2030">
        <v>28930.576482417229</v>
      </c>
      <c r="AI257" s="2030">
        <v>29680.449831281177</v>
      </c>
      <c r="AJ257" s="2030">
        <v>28673.313531193271</v>
      </c>
      <c r="AK257" s="2030">
        <v>28455.98772277942</v>
      </c>
      <c r="AL257" s="2030">
        <v>28816.609284297785</v>
      </c>
      <c r="AM257" s="2030">
        <v>32239.016571009775</v>
      </c>
      <c r="AN257" s="2030">
        <v>32496.772548834244</v>
      </c>
      <c r="AO257" s="2030">
        <v>40872.429995621649</v>
      </c>
    </row>
    <row r="258" spans="3:41" x14ac:dyDescent="0.15">
      <c r="C258" s="1084" t="s">
        <v>184</v>
      </c>
      <c r="D258" s="103"/>
      <c r="E258" s="103"/>
      <c r="F258" s="103"/>
      <c r="G258" s="103"/>
      <c r="H258" s="121">
        <v>257</v>
      </c>
      <c r="I258" s="103"/>
      <c r="J258" s="103"/>
      <c r="K258" s="103"/>
      <c r="L258" s="103"/>
      <c r="M258" s="103"/>
      <c r="N258" s="103"/>
      <c r="O258" s="103"/>
      <c r="P258" s="103"/>
      <c r="Q258" s="103"/>
      <c r="R258" s="103"/>
      <c r="S258" s="103"/>
      <c r="T258" s="103"/>
      <c r="U258" s="103"/>
      <c r="V258" s="103"/>
      <c r="W258" s="103"/>
      <c r="X258" s="103"/>
      <c r="Y258" s="1527"/>
      <c r="Z258" s="1527"/>
      <c r="AA258" s="1527"/>
      <c r="AB258" s="1527"/>
      <c r="AC258" s="1527"/>
      <c r="AD258" s="2032">
        <v>-5255.7720465461807</v>
      </c>
      <c r="AE258" s="2032">
        <v>2213.4292945938887</v>
      </c>
      <c r="AF258" s="2032">
        <v>2988.3108113984836</v>
      </c>
      <c r="AG258" s="2032">
        <v>3148.779321895985</v>
      </c>
      <c r="AH258" s="2032">
        <v>4684.4961671458077</v>
      </c>
      <c r="AI258" s="2032">
        <v>8612.0757218517174</v>
      </c>
      <c r="AJ258" s="2032">
        <v>10323.614552305564</v>
      </c>
      <c r="AK258" s="2032">
        <v>9384.4301401968969</v>
      </c>
      <c r="AL258" s="2032">
        <v>9134.1030357392228</v>
      </c>
      <c r="AM258" s="2032">
        <v>9871.2833393537221</v>
      </c>
      <c r="AN258" s="2032">
        <v>10180.832231887918</v>
      </c>
      <c r="AO258" s="2032">
        <v>17879.495963755151</v>
      </c>
    </row>
    <row r="259" spans="3:41" x14ac:dyDescent="0.15">
      <c r="C259" s="1084" t="s">
        <v>185</v>
      </c>
      <c r="D259" s="103"/>
      <c r="E259" s="103"/>
      <c r="F259" s="103"/>
      <c r="G259" s="103"/>
      <c r="H259" s="121">
        <v>258</v>
      </c>
      <c r="I259" s="103"/>
      <c r="J259" s="103"/>
      <c r="K259" s="103"/>
      <c r="L259" s="103"/>
      <c r="M259" s="103"/>
      <c r="N259" s="103"/>
      <c r="O259" s="103"/>
      <c r="P259" s="103"/>
      <c r="Q259" s="103"/>
      <c r="R259" s="103"/>
      <c r="S259" s="103"/>
      <c r="T259" s="103"/>
      <c r="U259" s="103"/>
      <c r="V259" s="103"/>
      <c r="W259" s="103"/>
      <c r="X259" s="103"/>
      <c r="Y259" s="1527"/>
      <c r="Z259" s="1527"/>
      <c r="AA259" s="1527"/>
      <c r="AB259" s="1527"/>
      <c r="AC259" s="1527"/>
      <c r="AD259" s="2032">
        <v>133193.7596159633</v>
      </c>
      <c r="AE259" s="2032">
        <v>128085.24704722966</v>
      </c>
      <c r="AF259" s="2032">
        <v>127027.27265738559</v>
      </c>
      <c r="AG259" s="2032">
        <v>126656.70742823485</v>
      </c>
      <c r="AH259" s="2032">
        <v>133761.33529709186</v>
      </c>
      <c r="AI259" s="2032">
        <v>140104.95928443884</v>
      </c>
      <c r="AJ259" s="2032">
        <v>142239.73882862169</v>
      </c>
      <c r="AK259" s="2032">
        <v>140846.83726829651</v>
      </c>
      <c r="AL259" s="2032">
        <v>141396.62603929878</v>
      </c>
      <c r="AM259" s="2032">
        <v>140528.38604377737</v>
      </c>
      <c r="AN259" s="2032">
        <v>138096.62554456078</v>
      </c>
      <c r="AO259" s="2032">
        <v>182901.88976271232</v>
      </c>
    </row>
    <row r="260" spans="3:41" x14ac:dyDescent="0.15">
      <c r="C260" s="1084" t="s">
        <v>186</v>
      </c>
      <c r="D260" s="103"/>
      <c r="E260" s="103"/>
      <c r="F260" s="103"/>
      <c r="G260" s="103"/>
      <c r="H260" s="121">
        <v>259</v>
      </c>
      <c r="I260" s="103"/>
      <c r="J260" s="103"/>
      <c r="K260" s="103"/>
      <c r="L260" s="103"/>
      <c r="M260" s="103"/>
      <c r="N260" s="103"/>
      <c r="O260" s="103"/>
      <c r="P260" s="103"/>
      <c r="Q260" s="103"/>
      <c r="R260" s="103"/>
      <c r="S260" s="103"/>
      <c r="T260" s="103"/>
      <c r="U260" s="103"/>
      <c r="V260" s="103"/>
      <c r="W260" s="103"/>
      <c r="X260" s="103"/>
      <c r="Y260" s="1527"/>
      <c r="Z260" s="1527"/>
      <c r="AA260" s="1527"/>
      <c r="AB260" s="1527"/>
      <c r="AC260" s="1527"/>
      <c r="AD260" s="2032">
        <v>48880.381873704318</v>
      </c>
      <c r="AE260" s="2032">
        <v>47219.787321244141</v>
      </c>
      <c r="AF260" s="2032">
        <v>50502.608277722073</v>
      </c>
      <c r="AG260" s="2032">
        <v>59355.428530582358</v>
      </c>
      <c r="AH260" s="2032">
        <v>69199.317674091435</v>
      </c>
      <c r="AI260" s="2032">
        <v>73191.489107521556</v>
      </c>
      <c r="AJ260" s="2032">
        <v>73888.762800679469</v>
      </c>
      <c r="AK260" s="2032">
        <v>74238.310440038476</v>
      </c>
      <c r="AL260" s="2032">
        <v>79588.795746200849</v>
      </c>
      <c r="AM260" s="2032">
        <v>88571.153602772698</v>
      </c>
      <c r="AN260" s="2032">
        <v>98354.040695346936</v>
      </c>
      <c r="AO260" s="2032">
        <v>140699.32729507604</v>
      </c>
    </row>
    <row r="261" spans="3:41" x14ac:dyDescent="0.15">
      <c r="C261" s="1079" t="s">
        <v>187</v>
      </c>
      <c r="D261" s="103"/>
      <c r="E261" s="103"/>
      <c r="F261" s="103"/>
      <c r="G261" s="103"/>
      <c r="H261" s="121">
        <v>260</v>
      </c>
      <c r="I261" s="884"/>
      <c r="J261" s="103"/>
      <c r="K261" s="103"/>
      <c r="L261" s="103"/>
      <c r="M261" s="103"/>
      <c r="N261" s="103"/>
      <c r="O261" s="103"/>
      <c r="P261" s="103"/>
      <c r="Q261" s="103"/>
      <c r="R261" s="103"/>
      <c r="S261" s="103"/>
      <c r="T261" s="103"/>
      <c r="U261" s="103"/>
      <c r="V261" s="103"/>
      <c r="W261" s="103"/>
      <c r="X261" s="103"/>
      <c r="Y261" s="1527"/>
      <c r="Z261" s="1527"/>
      <c r="AA261" s="1527"/>
      <c r="AB261" s="1527"/>
      <c r="AC261" s="1527"/>
      <c r="AD261" s="2032">
        <v>1023.9753456623624</v>
      </c>
      <c r="AE261" s="2032">
        <v>1023.1901670458051</v>
      </c>
      <c r="AF261" s="2032">
        <v>1118.8939483883448</v>
      </c>
      <c r="AG261" s="2032">
        <v>1087.7461694973933</v>
      </c>
      <c r="AH261" s="2032">
        <v>1050.9398239863233</v>
      </c>
      <c r="AI261" s="2032">
        <v>1066.752579516404</v>
      </c>
      <c r="AJ261" s="2032">
        <v>1059.8566104102622</v>
      </c>
      <c r="AK261" s="2032">
        <v>1065.7014577816651</v>
      </c>
      <c r="AL261" s="2032">
        <v>1043.1772098713432</v>
      </c>
      <c r="AM261" s="2032">
        <v>935.45532720803976</v>
      </c>
      <c r="AN261" s="2032">
        <v>1006.7973518711187</v>
      </c>
      <c r="AO261" s="2032">
        <v>1028.9409821760082</v>
      </c>
    </row>
    <row r="262" spans="3:41" x14ac:dyDescent="0.15">
      <c r="C262" s="1079" t="s">
        <v>188</v>
      </c>
      <c r="D262" s="103"/>
      <c r="E262" s="103"/>
      <c r="F262" s="103"/>
      <c r="G262" s="103"/>
      <c r="H262" s="121">
        <v>261</v>
      </c>
      <c r="I262" s="884"/>
      <c r="J262" s="103"/>
      <c r="K262" s="103"/>
      <c r="L262" s="103"/>
      <c r="M262" s="103"/>
      <c r="N262" s="103"/>
      <c r="O262" s="103"/>
      <c r="P262" s="103"/>
      <c r="Q262" s="103"/>
      <c r="R262" s="103"/>
      <c r="S262" s="103"/>
      <c r="T262" s="103"/>
      <c r="U262" s="103"/>
      <c r="V262" s="103"/>
      <c r="W262" s="103"/>
      <c r="X262" s="103"/>
      <c r="Y262" s="1527"/>
      <c r="Z262" s="1527"/>
      <c r="AA262" s="1527"/>
      <c r="AB262" s="1527"/>
      <c r="AC262" s="1527"/>
      <c r="AD262" s="2032">
        <v>2902.2637683548051</v>
      </c>
      <c r="AE262" s="2032">
        <v>2826.0985331150077</v>
      </c>
      <c r="AF262" s="2032">
        <v>2799.3747302643092</v>
      </c>
      <c r="AG262" s="2032">
        <v>2720.075208558686</v>
      </c>
      <c r="AH262" s="2032">
        <v>2807.08768040833</v>
      </c>
      <c r="AI262" s="2032">
        <v>2854.4277496367845</v>
      </c>
      <c r="AJ262" s="2032">
        <v>2951.8904248194935</v>
      </c>
      <c r="AK262" s="2032">
        <v>3058.6660955499301</v>
      </c>
      <c r="AL262" s="2032">
        <v>3219.0100655803267</v>
      </c>
      <c r="AM262" s="2032">
        <v>3258.4867549925298</v>
      </c>
      <c r="AN262" s="2032">
        <v>3430.2658593146843</v>
      </c>
      <c r="AO262" s="2032">
        <v>4716.1103094574446</v>
      </c>
    </row>
    <row r="263" spans="3:41" x14ac:dyDescent="0.15">
      <c r="C263" s="1084" t="s">
        <v>189</v>
      </c>
      <c r="D263" s="103"/>
      <c r="E263" s="103"/>
      <c r="F263" s="103"/>
      <c r="G263" s="103"/>
      <c r="H263" s="121">
        <v>262</v>
      </c>
      <c r="I263" s="103"/>
      <c r="J263" s="103"/>
      <c r="K263" s="103"/>
      <c r="L263" s="103"/>
      <c r="M263" s="103"/>
      <c r="N263" s="103"/>
      <c r="O263" s="103"/>
      <c r="P263" s="103"/>
      <c r="Q263" s="103"/>
      <c r="R263" s="103"/>
      <c r="S263" s="103"/>
      <c r="T263" s="103"/>
      <c r="U263" s="103"/>
      <c r="V263" s="103"/>
      <c r="W263" s="103"/>
      <c r="X263" s="103"/>
      <c r="Y263" s="1527"/>
      <c r="Z263" s="1527"/>
      <c r="AA263" s="1527"/>
      <c r="AB263" s="1527"/>
      <c r="AC263" s="1527"/>
      <c r="AD263" s="2032">
        <v>-12256.126287061008</v>
      </c>
      <c r="AE263" s="2032">
        <v>-12220.240459406443</v>
      </c>
      <c r="AF263" s="2032">
        <v>-11440.5745265119</v>
      </c>
      <c r="AG263" s="2032">
        <v>-10843.288953028676</v>
      </c>
      <c r="AH263" s="2032">
        <v>-9317.0812678518887</v>
      </c>
      <c r="AI263" s="2032">
        <v>-9331.3551342354931</v>
      </c>
      <c r="AJ263" s="2032">
        <v>-10499.69866719836</v>
      </c>
      <c r="AK263" s="2032">
        <v>-10628.270876011617</v>
      </c>
      <c r="AL263" s="2032">
        <v>-10575.285883101324</v>
      </c>
      <c r="AM263" s="2032">
        <v>-12039.680081129065</v>
      </c>
      <c r="AN263" s="2032">
        <v>-12703.571061995846</v>
      </c>
      <c r="AO263" s="2032">
        <v>-3170.4487646449779</v>
      </c>
    </row>
    <row r="264" spans="3:41" x14ac:dyDescent="0.15">
      <c r="C264" s="1084" t="s">
        <v>190</v>
      </c>
      <c r="D264" s="103"/>
      <c r="E264" s="103"/>
      <c r="F264" s="103"/>
      <c r="G264" s="103"/>
      <c r="H264" s="1092">
        <v>263</v>
      </c>
      <c r="I264" s="103"/>
      <c r="J264" s="103"/>
      <c r="K264" s="103"/>
      <c r="L264" s="103"/>
      <c r="M264" s="103"/>
      <c r="N264" s="103"/>
      <c r="O264" s="103"/>
      <c r="P264" s="103"/>
      <c r="Q264" s="103"/>
      <c r="R264" s="103"/>
      <c r="S264" s="103"/>
      <c r="T264" s="103"/>
      <c r="U264" s="103"/>
      <c r="V264" s="103"/>
      <c r="W264" s="103"/>
      <c r="X264" s="103"/>
      <c r="Y264" s="1527"/>
      <c r="Z264" s="1527"/>
      <c r="AA264" s="1527"/>
      <c r="AB264" s="1527"/>
      <c r="AC264" s="1527"/>
      <c r="AD264" s="2032">
        <v>59315.125019365129</v>
      </c>
      <c r="AE264" s="2032">
        <v>54306.253076346715</v>
      </c>
      <c r="AF264" s="2032">
        <v>47711.535647337048</v>
      </c>
      <c r="AG264" s="2032">
        <v>56135.899761647423</v>
      </c>
      <c r="AH264" s="2032">
        <v>64135.777601420275</v>
      </c>
      <c r="AI264" s="2032">
        <v>60878.144735375092</v>
      </c>
      <c r="AJ264" s="2032">
        <v>63505.124623485775</v>
      </c>
      <c r="AK264" s="2032">
        <v>64329.975329276989</v>
      </c>
      <c r="AL264" s="2032">
        <v>64939.575721338784</v>
      </c>
      <c r="AM264" s="2032">
        <v>64618.311016277279</v>
      </c>
      <c r="AN264" s="2032">
        <v>71950.354879285296</v>
      </c>
      <c r="AO264" s="2032">
        <v>102091.48144699604</v>
      </c>
    </row>
    <row r="265" spans="3:41" x14ac:dyDescent="0.15">
      <c r="C265" s="1235" t="s">
        <v>191</v>
      </c>
      <c r="D265" s="1082"/>
      <c r="E265" s="1082"/>
      <c r="F265" s="1082"/>
      <c r="G265" s="1082"/>
      <c r="H265" s="121">
        <v>264</v>
      </c>
      <c r="I265" s="1082"/>
      <c r="J265" s="1082"/>
      <c r="K265" s="1082"/>
      <c r="L265" s="1082"/>
      <c r="M265" s="1082"/>
      <c r="N265" s="1082"/>
      <c r="O265" s="1082"/>
      <c r="P265" s="1082"/>
      <c r="Q265" s="1082"/>
      <c r="R265" s="1082"/>
      <c r="S265" s="1082"/>
      <c r="T265" s="1082"/>
      <c r="U265" s="1082"/>
      <c r="V265" s="1082"/>
      <c r="W265" s="1082"/>
      <c r="X265" s="1082"/>
      <c r="Y265" s="1082"/>
      <c r="Z265" s="1082"/>
      <c r="AA265" s="1082"/>
      <c r="AB265" s="1082"/>
      <c r="AC265" s="1082"/>
      <c r="AD265" s="2021">
        <f t="shared" ref="AD265:AI265" si="44">AD233+AD234+AD235+AD236+AD237+AD252+AD253+AD254+AD255+AD256+AD257+AD258+AD259+AD260+AD261+AD262+AD263+AD264</f>
        <v>1097292.8702714164</v>
      </c>
      <c r="AE265" s="2021">
        <f t="shared" si="44"/>
        <v>1094477.1894456835</v>
      </c>
      <c r="AF265" s="2021">
        <f t="shared" si="44"/>
        <v>1126543.1508725819</v>
      </c>
      <c r="AG265" s="2021">
        <f t="shared" si="44"/>
        <v>1235038.805868296</v>
      </c>
      <c r="AH265" s="2021">
        <f t="shared" si="44"/>
        <v>1358155.9258135678</v>
      </c>
      <c r="AI265" s="2021">
        <f t="shared" si="44"/>
        <v>1379242.9177675329</v>
      </c>
      <c r="AJ265" s="2021">
        <f t="shared" ref="AJ265:AO265" si="45">AJ233+AJ234+AJ235+AJ236+AJ237+AJ252+AJ253+AJ254+AJ255+AJ256+AJ257+AJ258+AJ259+AJ260+AJ261+AJ262+AJ263+AJ264</f>
        <v>1361401.6794895809</v>
      </c>
      <c r="AK265" s="2021">
        <f t="shared" si="45"/>
        <v>1378270.7543523959</v>
      </c>
      <c r="AL265" s="2021">
        <f t="shared" si="45"/>
        <v>1418671.1245702025</v>
      </c>
      <c r="AM265" s="2021">
        <f t="shared" si="45"/>
        <v>1456720.8516491742</v>
      </c>
      <c r="AN265" s="2021">
        <f t="shared" si="45"/>
        <v>1482619.2537296852</v>
      </c>
      <c r="AO265" s="2021">
        <f t="shared" si="45"/>
        <v>2066013.9204406503</v>
      </c>
    </row>
    <row r="266" spans="3:41" x14ac:dyDescent="0.15">
      <c r="C266" s="1084" t="s">
        <v>193</v>
      </c>
      <c r="D266" s="103"/>
      <c r="E266" s="103"/>
      <c r="F266" s="103"/>
      <c r="G266" s="103"/>
      <c r="H266" s="1208">
        <v>265</v>
      </c>
      <c r="I266" s="103"/>
      <c r="J266" s="103"/>
      <c r="K266" s="103"/>
      <c r="L266" s="103"/>
      <c r="M266" s="103"/>
      <c r="N266" s="103"/>
      <c r="O266" s="103"/>
      <c r="P266" s="103"/>
      <c r="Q266" s="103"/>
      <c r="R266" s="103"/>
      <c r="S266" s="103"/>
      <c r="T266" s="103"/>
      <c r="U266" s="103"/>
      <c r="V266" s="103"/>
      <c r="W266" s="103"/>
      <c r="X266" s="103"/>
      <c r="Y266" s="1527"/>
      <c r="Z266" s="1527"/>
      <c r="AA266" s="1527"/>
      <c r="AB266" s="1527"/>
      <c r="AC266" s="1527"/>
      <c r="AD266" s="2032">
        <v>204102.77002305703</v>
      </c>
      <c r="AE266" s="2032">
        <v>205518.17235896448</v>
      </c>
      <c r="AF266" s="2032">
        <v>228042.6120510831</v>
      </c>
      <c r="AG266" s="2032">
        <v>296726.84142183722</v>
      </c>
      <c r="AH266" s="2032">
        <v>299895.79348463949</v>
      </c>
      <c r="AI266" s="2032">
        <v>263887.63172024314</v>
      </c>
      <c r="AJ266" s="2032">
        <v>293429.53040651028</v>
      </c>
      <c r="AK266" s="2032">
        <v>317611.26070007076</v>
      </c>
      <c r="AL266" s="2032">
        <v>311579.84311408264</v>
      </c>
      <c r="AM266" s="2032">
        <v>303380.2709710449</v>
      </c>
      <c r="AN266" s="2032">
        <v>358837.37843274703</v>
      </c>
      <c r="AO266" s="2032">
        <v>640683.39411659644</v>
      </c>
    </row>
    <row r="267" spans="3:41" x14ac:dyDescent="0.15">
      <c r="C267" s="1084" t="s">
        <v>195</v>
      </c>
      <c r="D267" s="103"/>
      <c r="E267" s="103"/>
      <c r="F267" s="103"/>
      <c r="G267" s="103"/>
      <c r="H267" s="1092">
        <v>266</v>
      </c>
      <c r="I267" s="103"/>
      <c r="J267" s="103"/>
      <c r="K267" s="103"/>
      <c r="L267" s="103"/>
      <c r="M267" s="103"/>
      <c r="N267" s="103"/>
      <c r="O267" s="103"/>
      <c r="P267" s="103"/>
      <c r="Q267" s="103"/>
      <c r="R267" s="103"/>
      <c r="S267" s="103"/>
      <c r="T267" s="103"/>
      <c r="U267" s="103"/>
      <c r="V267" s="103"/>
      <c r="W267" s="103"/>
      <c r="X267" s="103"/>
      <c r="Y267" s="1527"/>
      <c r="Z267" s="1527"/>
      <c r="AA267" s="1527"/>
      <c r="AB267" s="1527"/>
      <c r="AC267" s="1527"/>
      <c r="AD267" s="2032">
        <v>116589.41144286582</v>
      </c>
      <c r="AE267" s="2032">
        <v>113853.60275121729</v>
      </c>
      <c r="AF267" s="2032">
        <v>121650.59951307674</v>
      </c>
      <c r="AG267" s="2032">
        <v>178216.27963745187</v>
      </c>
      <c r="AH267" s="2032">
        <v>213008.77596200746</v>
      </c>
      <c r="AI267" s="2032">
        <v>204030.45824268978</v>
      </c>
      <c r="AJ267" s="2032">
        <v>232863.65769327423</v>
      </c>
      <c r="AK267" s="2032">
        <v>233021.14842489923</v>
      </c>
      <c r="AL267" s="2032">
        <v>246114.16303485009</v>
      </c>
      <c r="AM267" s="2032">
        <v>249528.9406487174</v>
      </c>
      <c r="AN267" s="2032">
        <v>253335.17090027593</v>
      </c>
      <c r="AO267" s="2032">
        <v>324673.90160979395</v>
      </c>
    </row>
    <row r="268" spans="3:41" x14ac:dyDescent="0.15">
      <c r="C268" s="1210" t="s">
        <v>592</v>
      </c>
      <c r="D268" s="1082"/>
      <c r="E268" s="1082"/>
      <c r="F268" s="1082"/>
      <c r="G268" s="1082"/>
      <c r="H268" s="121">
        <v>267</v>
      </c>
      <c r="I268" s="1082"/>
      <c r="J268" s="1082"/>
      <c r="K268" s="1082"/>
      <c r="L268" s="1082"/>
      <c r="M268" s="1082"/>
      <c r="N268" s="1082"/>
      <c r="O268" s="1082"/>
      <c r="P268" s="1082"/>
      <c r="Q268" s="1082"/>
      <c r="R268" s="1082"/>
      <c r="S268" s="1082"/>
      <c r="T268" s="1082"/>
      <c r="U268" s="1082"/>
      <c r="V268" s="1082"/>
      <c r="W268" s="1082"/>
      <c r="X268" s="1082"/>
      <c r="Y268" s="1082"/>
      <c r="Z268" s="1082"/>
      <c r="AA268" s="1082"/>
      <c r="AB268" s="1082"/>
      <c r="AC268" s="1082"/>
      <c r="AD268" s="2021">
        <f t="shared" ref="AD268:AI268" si="46">AD265+AD266-AD267</f>
        <v>1184806.2288516075</v>
      </c>
      <c r="AE268" s="2021">
        <f t="shared" si="46"/>
        <v>1186141.7590534308</v>
      </c>
      <c r="AF268" s="2021">
        <f t="shared" si="46"/>
        <v>1232935.1634105882</v>
      </c>
      <c r="AG268" s="2021">
        <f t="shared" si="46"/>
        <v>1353549.3676526812</v>
      </c>
      <c r="AH268" s="2021">
        <f t="shared" si="46"/>
        <v>1445042.9433361997</v>
      </c>
      <c r="AI268" s="2021">
        <f t="shared" si="46"/>
        <v>1439100.0912450864</v>
      </c>
      <c r="AJ268" s="2021">
        <f t="shared" ref="AJ268:AO268" si="47">AJ265+AJ266-AJ267</f>
        <v>1421967.5522028168</v>
      </c>
      <c r="AK268" s="2021">
        <f t="shared" si="47"/>
        <v>1462860.8666275674</v>
      </c>
      <c r="AL268" s="2021">
        <f t="shared" si="47"/>
        <v>1484136.8046494352</v>
      </c>
      <c r="AM268" s="2021">
        <f t="shared" si="47"/>
        <v>1510572.1819715018</v>
      </c>
      <c r="AN268" s="2021">
        <f t="shared" si="47"/>
        <v>1588121.4612621563</v>
      </c>
      <c r="AO268" s="2021">
        <f t="shared" si="47"/>
        <v>2382023.4129474531</v>
      </c>
    </row>
    <row r="269" spans="3:41" x14ac:dyDescent="0.15">
      <c r="C269" s="1225" t="s">
        <v>64</v>
      </c>
      <c r="D269" s="116"/>
      <c r="E269" s="116"/>
      <c r="F269" s="116"/>
      <c r="G269" s="116"/>
      <c r="H269" s="121">
        <v>268</v>
      </c>
      <c r="I269" s="1215"/>
      <c r="J269" s="116"/>
      <c r="K269" s="116"/>
      <c r="L269" s="116"/>
      <c r="M269" s="116"/>
      <c r="N269" s="116"/>
      <c r="O269" s="116"/>
      <c r="P269" s="116"/>
      <c r="Q269" s="116"/>
      <c r="R269" s="116"/>
      <c r="S269" s="116"/>
      <c r="T269" s="116"/>
      <c r="U269" s="116"/>
      <c r="V269" s="116"/>
      <c r="W269" s="116"/>
      <c r="X269" s="116"/>
      <c r="Y269" s="750"/>
      <c r="Z269" s="750"/>
      <c r="AA269" s="750"/>
      <c r="AB269" s="750"/>
      <c r="AC269" s="750"/>
      <c r="AD269" s="750"/>
      <c r="AE269" s="750"/>
      <c r="AF269" s="750"/>
      <c r="AG269" s="750"/>
      <c r="AH269" s="750"/>
      <c r="AI269" s="750"/>
      <c r="AJ269" s="750"/>
      <c r="AK269" s="750"/>
      <c r="AL269" s="750"/>
      <c r="AM269" s="750"/>
      <c r="AN269" s="750"/>
      <c r="AO269" s="750"/>
    </row>
    <row r="270" spans="3:41" x14ac:dyDescent="0.15">
      <c r="C270" s="1079" t="s">
        <v>65</v>
      </c>
      <c r="D270" s="104"/>
      <c r="E270" s="104"/>
      <c r="F270" s="104"/>
      <c r="G270" s="104"/>
      <c r="H270" s="121">
        <v>269</v>
      </c>
      <c r="I270" s="110"/>
      <c r="J270" s="104"/>
      <c r="K270" s="104"/>
      <c r="L270" s="104"/>
      <c r="M270" s="104"/>
      <c r="N270" s="104"/>
      <c r="O270" s="104"/>
      <c r="P270" s="104"/>
      <c r="Q270" s="104"/>
      <c r="R270" s="104"/>
      <c r="S270" s="104"/>
      <c r="T270" s="104"/>
      <c r="U270" s="104"/>
      <c r="V270" s="104"/>
      <c r="W270" s="104"/>
      <c r="X270" s="104"/>
      <c r="Y270" s="1527"/>
      <c r="Z270" s="1527"/>
      <c r="AA270" s="1527"/>
      <c r="AB270" s="1527"/>
      <c r="AC270" s="1527"/>
      <c r="AD270" s="2032">
        <v>1089768.855717588</v>
      </c>
      <c r="AE270" s="2032">
        <v>1086670.2947111099</v>
      </c>
      <c r="AF270" s="2032">
        <v>1116754.6274377226</v>
      </c>
      <c r="AG270" s="2032">
        <v>1225872.2517218224</v>
      </c>
      <c r="AH270" s="2032">
        <v>1349036.5243482285</v>
      </c>
      <c r="AI270" s="2032">
        <v>1370509.9907202197</v>
      </c>
      <c r="AJ270" s="2032">
        <v>1350899.5699945036</v>
      </c>
      <c r="AK270" s="2032">
        <v>1367506.0346303661</v>
      </c>
      <c r="AL270" s="2032">
        <v>1408823.2155400657</v>
      </c>
      <c r="AM270" s="2032">
        <v>1447165.0856798145</v>
      </c>
      <c r="AN270" s="2032">
        <v>1472610.0442087329</v>
      </c>
      <c r="AO270" s="2032">
        <v>2053612.7345383726</v>
      </c>
    </row>
    <row r="271" spans="3:41" x14ac:dyDescent="0.15">
      <c r="C271" s="1226" t="s">
        <v>66</v>
      </c>
      <c r="D271" s="104"/>
      <c r="E271" s="104"/>
      <c r="F271" s="104"/>
      <c r="G271" s="104"/>
      <c r="H271" s="121">
        <v>270</v>
      </c>
      <c r="I271" s="110"/>
      <c r="J271" s="104"/>
      <c r="K271" s="104"/>
      <c r="L271" s="104"/>
      <c r="M271" s="104"/>
      <c r="N271" s="104"/>
      <c r="O271" s="104"/>
      <c r="P271" s="104"/>
      <c r="Q271" s="104"/>
      <c r="R271" s="104"/>
      <c r="S271" s="104"/>
      <c r="T271" s="104"/>
      <c r="U271" s="104"/>
      <c r="V271" s="104"/>
      <c r="W271" s="104"/>
      <c r="X271" s="104"/>
      <c r="Y271" s="1527"/>
      <c r="Z271" s="1527"/>
      <c r="AA271" s="1527"/>
      <c r="AB271" s="1527"/>
      <c r="AC271" s="1527"/>
      <c r="AD271" s="2032">
        <v>1325.9188205013452</v>
      </c>
      <c r="AE271" s="2032">
        <v>1342.7606411409986</v>
      </c>
      <c r="AF271" s="2032">
        <v>1439.9670590712776</v>
      </c>
      <c r="AG271" s="2032">
        <v>1868.2117557416732</v>
      </c>
      <c r="AH271" s="2032">
        <v>1540.2956978788691</v>
      </c>
      <c r="AI271" s="2032">
        <v>1801.9856850059643</v>
      </c>
      <c r="AJ271" s="2032">
        <v>2661.5242917750998</v>
      </c>
      <c r="AK271" s="2032">
        <v>1827.3182220777287</v>
      </c>
      <c r="AL271" s="2032">
        <v>1504.5239016467781</v>
      </c>
      <c r="AM271" s="2032">
        <v>1382.7383275066841</v>
      </c>
      <c r="AN271" s="2032">
        <v>1509.0249723298482</v>
      </c>
      <c r="AO271" s="2032">
        <v>2921.6760493974612</v>
      </c>
    </row>
    <row r="272" spans="3:41" x14ac:dyDescent="0.15">
      <c r="C272" s="1226" t="s">
        <v>67</v>
      </c>
      <c r="D272" s="103"/>
      <c r="E272" s="103"/>
      <c r="F272" s="103"/>
      <c r="G272" s="103"/>
      <c r="H272" s="121">
        <v>271</v>
      </c>
      <c r="I272" s="105"/>
      <c r="J272" s="103"/>
      <c r="K272" s="103"/>
      <c r="L272" s="103"/>
      <c r="M272" s="103"/>
      <c r="N272" s="103"/>
      <c r="O272" s="103"/>
      <c r="P272" s="103"/>
      <c r="Q272" s="103"/>
      <c r="R272" s="103"/>
      <c r="S272" s="103"/>
      <c r="T272" s="103"/>
      <c r="U272" s="103"/>
      <c r="V272" s="103"/>
      <c r="W272" s="103"/>
      <c r="X272" s="103"/>
      <c r="Y272" s="1529"/>
      <c r="Z272" s="1529"/>
      <c r="AA272" s="1529"/>
      <c r="AB272" s="1529"/>
      <c r="AC272" s="1529"/>
      <c r="AD272" s="2034">
        <v>6198.0957333270326</v>
      </c>
      <c r="AE272" s="2034">
        <v>6464.1340934324162</v>
      </c>
      <c r="AF272" s="2034">
        <v>8348.5563757879536</v>
      </c>
      <c r="AG272" s="2034">
        <v>7298.3423907319193</v>
      </c>
      <c r="AH272" s="2034">
        <v>7579.1057674606018</v>
      </c>
      <c r="AI272" s="2034">
        <v>6930.9413623070795</v>
      </c>
      <c r="AJ272" s="2034">
        <v>7840.5852033021565</v>
      </c>
      <c r="AK272" s="2034">
        <v>8937.4014999519986</v>
      </c>
      <c r="AL272" s="2034">
        <v>8343.385128490183</v>
      </c>
      <c r="AM272" s="2034">
        <v>8173.0276418529756</v>
      </c>
      <c r="AN272" s="2034">
        <v>8500.1845486224265</v>
      </c>
      <c r="AO272" s="2034">
        <v>9479.5098528801482</v>
      </c>
    </row>
    <row r="273" spans="2:41" x14ac:dyDescent="0.15">
      <c r="C273" s="121" t="s">
        <v>68</v>
      </c>
      <c r="D273" s="1090"/>
      <c r="E273" s="1090"/>
      <c r="F273" s="1090"/>
      <c r="G273" s="1090"/>
      <c r="H273" s="121">
        <v>272</v>
      </c>
      <c r="I273" s="1240"/>
      <c r="J273" s="1090"/>
      <c r="K273" s="1090"/>
      <c r="L273" s="1090"/>
      <c r="M273" s="1090"/>
      <c r="N273" s="1090"/>
      <c r="O273" s="1090"/>
      <c r="P273" s="1090"/>
      <c r="Q273" s="1090"/>
      <c r="R273" s="1090"/>
      <c r="S273" s="1090"/>
      <c r="T273" s="1090"/>
      <c r="U273" s="1090"/>
      <c r="V273" s="1090"/>
      <c r="W273" s="1090"/>
      <c r="X273" s="1090"/>
      <c r="Y273" s="1228"/>
      <c r="Z273" s="1228"/>
      <c r="AA273" s="1228"/>
      <c r="AB273" s="1228"/>
      <c r="AC273" s="1228"/>
      <c r="AD273" s="2024">
        <f t="shared" ref="AD273:AI273" si="48">AD270+AD271+AD272</f>
        <v>1097292.8702714164</v>
      </c>
      <c r="AE273" s="2024">
        <f t="shared" si="48"/>
        <v>1094477.1894456835</v>
      </c>
      <c r="AF273" s="2024">
        <f t="shared" si="48"/>
        <v>1126543.1508725819</v>
      </c>
      <c r="AG273" s="2024">
        <f t="shared" si="48"/>
        <v>1235038.805868296</v>
      </c>
      <c r="AH273" s="2024">
        <f t="shared" si="48"/>
        <v>1358155.9258135678</v>
      </c>
      <c r="AI273" s="2024">
        <f t="shared" si="48"/>
        <v>1379242.9177675329</v>
      </c>
      <c r="AJ273" s="2024">
        <f t="shared" ref="AJ273:AO273" si="49">AJ270+AJ271+AJ272</f>
        <v>1361401.6794895809</v>
      </c>
      <c r="AK273" s="2024">
        <f t="shared" si="49"/>
        <v>1378270.7543523959</v>
      </c>
      <c r="AL273" s="2024">
        <f t="shared" si="49"/>
        <v>1418671.1245702025</v>
      </c>
      <c r="AM273" s="2024">
        <f t="shared" si="49"/>
        <v>1456720.8516491742</v>
      </c>
      <c r="AN273" s="2024">
        <f t="shared" si="49"/>
        <v>1482619.2537296852</v>
      </c>
      <c r="AO273" s="2024">
        <f t="shared" si="49"/>
        <v>2066013.9204406503</v>
      </c>
    </row>
    <row r="274" spans="2:41" x14ac:dyDescent="0.15">
      <c r="C274" s="853"/>
      <c r="D274" s="105"/>
      <c r="E274" s="105"/>
      <c r="F274" s="105"/>
      <c r="G274" s="105"/>
      <c r="H274" s="1239">
        <v>273</v>
      </c>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row>
    <row r="275" spans="2:41" x14ac:dyDescent="0.15">
      <c r="D275" s="118"/>
      <c r="E275" s="118"/>
      <c r="F275" s="118"/>
      <c r="G275" s="118"/>
      <c r="H275" s="121">
        <v>274</v>
      </c>
      <c r="I275" s="1241"/>
      <c r="J275" s="118"/>
      <c r="K275" s="118"/>
      <c r="L275" s="118"/>
      <c r="M275" s="118"/>
      <c r="N275" s="118"/>
      <c r="O275" s="118"/>
      <c r="P275" s="118"/>
      <c r="Q275" s="118"/>
      <c r="R275" s="118"/>
      <c r="S275" s="118"/>
      <c r="T275" s="118"/>
      <c r="U275" s="118"/>
      <c r="V275" s="118"/>
      <c r="W275" s="118"/>
      <c r="X275" s="118"/>
    </row>
    <row r="276" spans="2:41" x14ac:dyDescent="0.15">
      <c r="B276" s="462" t="s">
        <v>1392</v>
      </c>
      <c r="C276" s="111" t="s">
        <v>1380</v>
      </c>
      <c r="D276" s="102"/>
      <c r="E276" s="102"/>
      <c r="F276" s="102"/>
      <c r="G276" s="102"/>
      <c r="H276" s="121">
        <v>275</v>
      </c>
      <c r="I276" s="102"/>
      <c r="J276" s="102"/>
      <c r="K276" s="102"/>
      <c r="L276" s="102"/>
      <c r="M276" s="102"/>
      <c r="N276" s="102"/>
    </row>
    <row r="277" spans="2:41" x14ac:dyDescent="0.15">
      <c r="C277" s="1083" t="s">
        <v>1100</v>
      </c>
      <c r="D277" s="116"/>
      <c r="E277" s="116"/>
      <c r="F277" s="116"/>
      <c r="G277" s="116"/>
      <c r="H277" s="121">
        <v>276</v>
      </c>
      <c r="I277" s="116"/>
      <c r="J277" s="116"/>
      <c r="K277" s="116"/>
      <c r="L277" s="116"/>
      <c r="M277" s="116"/>
      <c r="N277" s="116"/>
      <c r="O277" s="116"/>
      <c r="P277" s="116"/>
      <c r="Q277" s="116"/>
      <c r="R277" s="116"/>
      <c r="S277" s="116"/>
      <c r="T277" s="116"/>
      <c r="U277" s="116"/>
      <c r="V277" s="116"/>
      <c r="W277" s="116"/>
      <c r="X277" s="750"/>
      <c r="Y277" s="1524"/>
      <c r="Z277" s="1524"/>
      <c r="AA277" s="1524"/>
      <c r="AB277" s="1524"/>
      <c r="AC277" s="1524"/>
      <c r="AD277" s="2029">
        <v>67246.878617874536</v>
      </c>
      <c r="AE277" s="2029">
        <v>69795.052795447991</v>
      </c>
      <c r="AF277" s="2029">
        <v>65290.658222811173</v>
      </c>
      <c r="AG277" s="2029">
        <v>58763.440463813291</v>
      </c>
      <c r="AH277" s="2029">
        <v>67851.919813715998</v>
      </c>
      <c r="AI277" s="2029">
        <v>76063.560442536662</v>
      </c>
      <c r="AJ277" s="2029">
        <v>77438.928503546966</v>
      </c>
      <c r="AK277" s="2029">
        <v>63785.851590190228</v>
      </c>
      <c r="AL277" s="2029">
        <v>62157.966917846534</v>
      </c>
      <c r="AM277" s="2029">
        <v>59141.422598269317</v>
      </c>
      <c r="AN277" s="2029">
        <v>58909.714209275378</v>
      </c>
      <c r="AO277" s="2029">
        <v>63725.473588396635</v>
      </c>
    </row>
    <row r="278" spans="2:41" x14ac:dyDescent="0.15">
      <c r="C278" s="1084" t="s">
        <v>1101</v>
      </c>
      <c r="D278" s="103"/>
      <c r="E278" s="103"/>
      <c r="F278" s="103"/>
      <c r="G278" s="103"/>
      <c r="H278" s="121">
        <v>277</v>
      </c>
      <c r="I278" s="103"/>
      <c r="J278" s="103"/>
      <c r="K278" s="103"/>
      <c r="L278" s="103"/>
      <c r="M278" s="103"/>
      <c r="N278" s="103"/>
      <c r="O278" s="103"/>
      <c r="P278" s="103"/>
      <c r="Q278" s="103"/>
      <c r="R278" s="103"/>
      <c r="S278" s="103"/>
      <c r="T278" s="103"/>
      <c r="U278" s="103"/>
      <c r="V278" s="103"/>
      <c r="W278" s="103"/>
      <c r="X278" s="103"/>
      <c r="Y278" s="1527"/>
      <c r="Z278" s="1527"/>
      <c r="AA278" s="1527"/>
      <c r="AB278" s="1527"/>
      <c r="AC278" s="1527"/>
      <c r="AD278" s="2032">
        <v>6591.6022047737742</v>
      </c>
      <c r="AE278" s="2032">
        <v>5729.9973953803974</v>
      </c>
      <c r="AF278" s="2032">
        <v>4782.9847978421749</v>
      </c>
      <c r="AG278" s="2032">
        <v>4248.3504092006706</v>
      </c>
      <c r="AH278" s="2032">
        <v>4744.3583053899129</v>
      </c>
      <c r="AI278" s="2032">
        <v>5260.8176736599917</v>
      </c>
      <c r="AJ278" s="2032">
        <v>5506.9682561419686</v>
      </c>
      <c r="AK278" s="2032">
        <v>5592.5315415866799</v>
      </c>
      <c r="AL278" s="2032">
        <v>5583.1937256333567</v>
      </c>
      <c r="AM278" s="2032">
        <v>5579.3380341825268</v>
      </c>
      <c r="AN278" s="2032">
        <v>6426.0550563171628</v>
      </c>
      <c r="AO278" s="2032">
        <v>6549.8368879410918</v>
      </c>
    </row>
    <row r="279" spans="2:41" x14ac:dyDescent="0.15">
      <c r="C279" s="1084" t="s">
        <v>1102</v>
      </c>
      <c r="D279" s="103"/>
      <c r="E279" s="103"/>
      <c r="F279" s="103"/>
      <c r="G279" s="103"/>
      <c r="H279" s="121">
        <v>278</v>
      </c>
      <c r="I279" s="103"/>
      <c r="J279" s="103"/>
      <c r="K279" s="103"/>
      <c r="L279" s="103"/>
      <c r="M279" s="103"/>
      <c r="N279" s="103"/>
      <c r="O279" s="103"/>
      <c r="P279" s="103"/>
      <c r="Q279" s="103"/>
      <c r="R279" s="103"/>
      <c r="S279" s="103"/>
      <c r="T279" s="103"/>
      <c r="U279" s="103"/>
      <c r="V279" s="103"/>
      <c r="W279" s="103"/>
      <c r="X279" s="103"/>
      <c r="Y279" s="1527"/>
      <c r="Z279" s="1527"/>
      <c r="AA279" s="1527"/>
      <c r="AB279" s="1527"/>
      <c r="AC279" s="1527"/>
      <c r="AD279" s="2032">
        <v>16949.405237593186</v>
      </c>
      <c r="AE279" s="2032">
        <v>19744.166135964162</v>
      </c>
      <c r="AF279" s="2032">
        <v>16774.27080331682</v>
      </c>
      <c r="AG279" s="2032">
        <v>18017.978866937694</v>
      </c>
      <c r="AH279" s="2032">
        <v>21651.419587431603</v>
      </c>
      <c r="AI279" s="2032">
        <v>22254.999719646399</v>
      </c>
      <c r="AJ279" s="2032">
        <v>22899.25065266254</v>
      </c>
      <c r="AK279" s="2032">
        <v>20224.966900821604</v>
      </c>
      <c r="AL279" s="2032">
        <v>17853.818615903761</v>
      </c>
      <c r="AM279" s="2032">
        <v>16286.260800571679</v>
      </c>
      <c r="AN279" s="2032">
        <v>16865.332609983841</v>
      </c>
      <c r="AO279" s="2032">
        <v>16037.816718272143</v>
      </c>
    </row>
    <row r="280" spans="2:41" x14ac:dyDescent="0.15">
      <c r="C280" s="1084" t="s">
        <v>1103</v>
      </c>
      <c r="D280" s="103"/>
      <c r="E280" s="103"/>
      <c r="F280" s="103"/>
      <c r="G280" s="103"/>
      <c r="H280" s="121">
        <v>279</v>
      </c>
      <c r="I280" s="103"/>
      <c r="J280" s="103"/>
      <c r="K280" s="103"/>
      <c r="L280" s="103"/>
      <c r="M280" s="103"/>
      <c r="N280" s="103"/>
      <c r="O280" s="103"/>
      <c r="P280" s="103"/>
      <c r="Q280" s="103"/>
      <c r="R280" s="103"/>
      <c r="S280" s="103"/>
      <c r="T280" s="103"/>
      <c r="U280" s="103"/>
      <c r="V280" s="103"/>
      <c r="W280" s="103"/>
      <c r="X280" s="103"/>
      <c r="Y280" s="1527"/>
      <c r="Z280" s="1527"/>
      <c r="AA280" s="1527"/>
      <c r="AB280" s="1527"/>
      <c r="AC280" s="1527"/>
      <c r="AD280" s="2032">
        <v>2983.9473084468573</v>
      </c>
      <c r="AE280" s="2032">
        <v>2613.0029513004988</v>
      </c>
      <c r="AF280" s="2032">
        <v>3472.2695696398787</v>
      </c>
      <c r="AG280" s="2032">
        <v>3660.5246187608373</v>
      </c>
      <c r="AH280" s="2032">
        <v>4185.6869130600699</v>
      </c>
      <c r="AI280" s="2032">
        <v>3712.9699923082235</v>
      </c>
      <c r="AJ280" s="2032">
        <v>4173.201728029002</v>
      </c>
      <c r="AK280" s="2032">
        <v>3860.8837255392764</v>
      </c>
      <c r="AL280" s="2032">
        <v>3816.9009730695657</v>
      </c>
      <c r="AM280" s="2032">
        <v>3836.2676571349839</v>
      </c>
      <c r="AN280" s="2032">
        <v>3669.1351756755166</v>
      </c>
      <c r="AO280" s="2032">
        <v>5301.8953674963568</v>
      </c>
    </row>
    <row r="281" spans="2:41" x14ac:dyDescent="0.15">
      <c r="C281" s="1084" t="s">
        <v>1104</v>
      </c>
      <c r="D281" s="103"/>
      <c r="E281" s="103"/>
      <c r="F281" s="103"/>
      <c r="G281" s="103"/>
      <c r="H281" s="121">
        <v>280</v>
      </c>
      <c r="I281" s="103"/>
      <c r="J281" s="103"/>
      <c r="K281" s="103"/>
      <c r="L281" s="103"/>
      <c r="M281" s="103"/>
      <c r="N281" s="103"/>
      <c r="O281" s="103"/>
      <c r="P281" s="103"/>
      <c r="Q281" s="103"/>
      <c r="R281" s="103"/>
      <c r="S281" s="103"/>
      <c r="T281" s="103"/>
      <c r="U281" s="103"/>
      <c r="V281" s="103"/>
      <c r="W281" s="103"/>
      <c r="X281" s="103"/>
      <c r="Y281" s="1527"/>
      <c r="Z281" s="1527"/>
      <c r="AA281" s="1527"/>
      <c r="AB281" s="1527"/>
      <c r="AC281" s="1527"/>
      <c r="AD281" s="2032">
        <v>3592595.2243190063</v>
      </c>
      <c r="AE281" s="2032">
        <v>3689220.8158930475</v>
      </c>
      <c r="AF281" s="2032">
        <v>3917061.7354348451</v>
      </c>
      <c r="AG281" s="2032">
        <v>3888389.2856149781</v>
      </c>
      <c r="AH281" s="2032">
        <v>4102089.7442119601</v>
      </c>
      <c r="AI281" s="2032">
        <v>4018714.709894185</v>
      </c>
      <c r="AJ281" s="2032">
        <v>4042317.5206511463</v>
      </c>
      <c r="AK281" s="2032">
        <v>4181140.8807541775</v>
      </c>
      <c r="AL281" s="2032">
        <v>3884753.4727270124</v>
      </c>
      <c r="AM281" s="2032">
        <v>3604749.6611602977</v>
      </c>
      <c r="AN281" s="2032">
        <v>3628746.8232257385</v>
      </c>
      <c r="AO281" s="2032">
        <v>3566923.1589149865</v>
      </c>
    </row>
    <row r="282" spans="2:41" x14ac:dyDescent="0.15">
      <c r="C282" s="1084" t="s">
        <v>785</v>
      </c>
      <c r="D282" s="103"/>
      <c r="E282" s="103"/>
      <c r="F282" s="103"/>
      <c r="G282" s="103"/>
      <c r="H282" s="121">
        <v>281</v>
      </c>
      <c r="I282" s="103"/>
      <c r="J282" s="103"/>
      <c r="K282" s="103"/>
      <c r="L282" s="103"/>
      <c r="M282" s="103"/>
      <c r="N282" s="103"/>
      <c r="O282" s="103"/>
      <c r="P282" s="103"/>
      <c r="Q282" s="103"/>
      <c r="R282" s="103"/>
      <c r="S282" s="103"/>
      <c r="T282" s="103"/>
      <c r="U282" s="103"/>
      <c r="V282" s="103"/>
      <c r="W282" s="103"/>
      <c r="X282" s="103"/>
      <c r="Y282" s="1096"/>
      <c r="Z282" s="1096"/>
      <c r="AA282" s="1096"/>
      <c r="AB282" s="1096"/>
      <c r="AC282" s="1096"/>
      <c r="AD282" s="2215"/>
      <c r="AE282" s="2215"/>
      <c r="AF282" s="2215"/>
      <c r="AG282" s="2215"/>
      <c r="AH282" s="2215"/>
      <c r="AI282" s="2215"/>
      <c r="AJ282" s="2215"/>
      <c r="AK282" s="2215"/>
      <c r="AL282" s="2215"/>
      <c r="AM282" s="2215"/>
      <c r="AN282" s="2215"/>
      <c r="AO282" s="2215"/>
    </row>
    <row r="283" spans="2:41" x14ac:dyDescent="0.15">
      <c r="C283" s="1084" t="s">
        <v>169</v>
      </c>
      <c r="D283" s="103"/>
      <c r="E283" s="103"/>
      <c r="F283" s="103"/>
      <c r="G283" s="103"/>
      <c r="H283" s="121">
        <v>282</v>
      </c>
      <c r="I283" s="103"/>
      <c r="J283" s="103"/>
      <c r="K283" s="103"/>
      <c r="L283" s="103"/>
      <c r="M283" s="103"/>
      <c r="N283" s="103"/>
      <c r="O283" s="103"/>
      <c r="P283" s="103"/>
      <c r="Q283" s="103"/>
      <c r="R283" s="103"/>
      <c r="S283" s="103"/>
      <c r="T283" s="103"/>
      <c r="U283" s="103"/>
      <c r="V283" s="103"/>
      <c r="W283" s="103"/>
      <c r="X283" s="103"/>
      <c r="Y283" s="1096"/>
      <c r="Z283" s="1096"/>
      <c r="AA283" s="1096"/>
      <c r="AB283" s="1096"/>
      <c r="AC283" s="1096"/>
      <c r="AD283" s="2215"/>
      <c r="AE283" s="2215"/>
      <c r="AF283" s="2215"/>
      <c r="AG283" s="2215"/>
      <c r="AH283" s="2215"/>
      <c r="AI283" s="2215"/>
      <c r="AJ283" s="2215"/>
      <c r="AK283" s="2215"/>
      <c r="AL283" s="2215"/>
      <c r="AM283" s="2215"/>
      <c r="AN283" s="2215"/>
      <c r="AO283" s="2215"/>
    </row>
    <row r="284" spans="2:41" x14ac:dyDescent="0.15">
      <c r="C284" s="1080" t="s">
        <v>170</v>
      </c>
      <c r="D284" s="103"/>
      <c r="E284" s="103"/>
      <c r="F284" s="103"/>
      <c r="G284" s="103"/>
      <c r="H284" s="121">
        <v>283</v>
      </c>
      <c r="I284" s="886"/>
      <c r="J284" s="887"/>
      <c r="K284" s="887"/>
      <c r="L284" s="887"/>
      <c r="M284" s="887"/>
      <c r="N284" s="887"/>
      <c r="O284" s="887"/>
      <c r="P284" s="887"/>
      <c r="Q284" s="887"/>
      <c r="R284" s="887"/>
      <c r="S284" s="887"/>
      <c r="T284" s="887"/>
      <c r="U284" s="887"/>
      <c r="V284" s="887"/>
      <c r="W284" s="887"/>
      <c r="X284" s="887"/>
      <c r="Y284" s="1097"/>
      <c r="Z284" s="1097"/>
      <c r="AA284" s="1097"/>
      <c r="AB284" s="1097"/>
      <c r="AC284" s="1097"/>
      <c r="AD284" s="2216"/>
      <c r="AE284" s="2216"/>
      <c r="AF284" s="2216"/>
      <c r="AG284" s="2216"/>
      <c r="AH284" s="2216"/>
      <c r="AI284" s="2216"/>
      <c r="AJ284" s="2216"/>
      <c r="AK284" s="2216"/>
      <c r="AL284" s="2216"/>
      <c r="AM284" s="2216"/>
      <c r="AN284" s="2216"/>
      <c r="AO284" s="2216"/>
    </row>
    <row r="285" spans="2:41" x14ac:dyDescent="0.15">
      <c r="C285" s="1080" t="s">
        <v>788</v>
      </c>
      <c r="D285" s="103"/>
      <c r="E285" s="103"/>
      <c r="F285" s="103"/>
      <c r="G285" s="103"/>
      <c r="H285" s="121">
        <v>284</v>
      </c>
      <c r="I285" s="886"/>
      <c r="J285" s="887"/>
      <c r="K285" s="887"/>
      <c r="L285" s="887"/>
      <c r="M285" s="887"/>
      <c r="N285" s="887"/>
      <c r="O285" s="887"/>
      <c r="P285" s="887"/>
      <c r="Q285" s="887"/>
      <c r="R285" s="887"/>
      <c r="S285" s="887"/>
      <c r="T285" s="887"/>
      <c r="U285" s="887"/>
      <c r="V285" s="887"/>
      <c r="W285" s="887"/>
      <c r="X285" s="887"/>
      <c r="Y285" s="1097"/>
      <c r="Z285" s="1097"/>
      <c r="AA285" s="1097"/>
      <c r="AB285" s="1097"/>
      <c r="AC285" s="1097"/>
      <c r="AD285" s="2216"/>
      <c r="AE285" s="2216"/>
      <c r="AF285" s="2216"/>
      <c r="AG285" s="2216"/>
      <c r="AH285" s="2216"/>
      <c r="AI285" s="2216"/>
      <c r="AJ285" s="2216"/>
      <c r="AK285" s="2216"/>
      <c r="AL285" s="2216"/>
      <c r="AM285" s="2216"/>
      <c r="AN285" s="2216"/>
      <c r="AO285" s="2216"/>
    </row>
    <row r="286" spans="2:41" x14ac:dyDescent="0.15">
      <c r="C286" s="1080" t="s">
        <v>789</v>
      </c>
      <c r="D286" s="103"/>
      <c r="E286" s="103"/>
      <c r="F286" s="103"/>
      <c r="G286" s="103"/>
      <c r="H286" s="121">
        <v>285</v>
      </c>
      <c r="I286" s="886"/>
      <c r="J286" s="887"/>
      <c r="K286" s="887"/>
      <c r="L286" s="887"/>
      <c r="M286" s="887"/>
      <c r="N286" s="887"/>
      <c r="O286" s="887"/>
      <c r="P286" s="887"/>
      <c r="Q286" s="887"/>
      <c r="R286" s="887"/>
      <c r="S286" s="887"/>
      <c r="T286" s="887"/>
      <c r="U286" s="887"/>
      <c r="V286" s="887"/>
      <c r="W286" s="887"/>
      <c r="X286" s="887"/>
      <c r="Y286" s="1097"/>
      <c r="Z286" s="1097"/>
      <c r="AA286" s="1097"/>
      <c r="AB286" s="1097"/>
      <c r="AC286" s="1097"/>
      <c r="AD286" s="2216"/>
      <c r="AE286" s="2216"/>
      <c r="AF286" s="2216"/>
      <c r="AG286" s="2216"/>
      <c r="AH286" s="2216"/>
      <c r="AI286" s="2216"/>
      <c r="AJ286" s="2216"/>
      <c r="AK286" s="2216"/>
      <c r="AL286" s="2216"/>
      <c r="AM286" s="2216"/>
      <c r="AN286" s="2216"/>
      <c r="AO286" s="2216"/>
    </row>
    <row r="287" spans="2:41" x14ac:dyDescent="0.15">
      <c r="C287" s="1080" t="s">
        <v>790</v>
      </c>
      <c r="D287" s="103"/>
      <c r="E287" s="103"/>
      <c r="F287" s="103"/>
      <c r="G287" s="103"/>
      <c r="H287" s="121">
        <v>286</v>
      </c>
      <c r="I287" s="886"/>
      <c r="J287" s="887"/>
      <c r="K287" s="887"/>
      <c r="L287" s="887"/>
      <c r="M287" s="887"/>
      <c r="N287" s="887"/>
      <c r="O287" s="887"/>
      <c r="P287" s="887"/>
      <c r="Q287" s="887"/>
      <c r="R287" s="887"/>
      <c r="S287" s="887"/>
      <c r="T287" s="887"/>
      <c r="U287" s="887"/>
      <c r="V287" s="887"/>
      <c r="W287" s="887"/>
      <c r="X287" s="887"/>
      <c r="Y287" s="1097"/>
      <c r="Z287" s="1097"/>
      <c r="AA287" s="1097"/>
      <c r="AB287" s="1097"/>
      <c r="AC287" s="1097"/>
      <c r="AD287" s="2216"/>
      <c r="AE287" s="2216"/>
      <c r="AF287" s="2216"/>
      <c r="AG287" s="2216"/>
      <c r="AH287" s="2216"/>
      <c r="AI287" s="2216"/>
      <c r="AJ287" s="2216"/>
      <c r="AK287" s="2216"/>
      <c r="AL287" s="2216"/>
      <c r="AM287" s="2216"/>
      <c r="AN287" s="2216"/>
      <c r="AO287" s="2216"/>
    </row>
    <row r="288" spans="2:41" x14ac:dyDescent="0.15">
      <c r="C288" s="1080" t="s">
        <v>171</v>
      </c>
      <c r="D288" s="103"/>
      <c r="E288" s="103"/>
      <c r="F288" s="103"/>
      <c r="G288" s="103"/>
      <c r="H288" s="121">
        <v>287</v>
      </c>
      <c r="I288" s="886"/>
      <c r="J288" s="887"/>
      <c r="K288" s="887"/>
      <c r="L288" s="887"/>
      <c r="M288" s="887"/>
      <c r="N288" s="887"/>
      <c r="O288" s="887"/>
      <c r="P288" s="887"/>
      <c r="Q288" s="887"/>
      <c r="R288" s="887"/>
      <c r="S288" s="887"/>
      <c r="T288" s="887"/>
      <c r="U288" s="887"/>
      <c r="V288" s="887"/>
      <c r="W288" s="887"/>
      <c r="X288" s="887"/>
      <c r="Y288" s="1097"/>
      <c r="Z288" s="1097"/>
      <c r="AA288" s="1097"/>
      <c r="AB288" s="1097"/>
      <c r="AC288" s="1097"/>
      <c r="AD288" s="2216"/>
      <c r="AE288" s="2216"/>
      <c r="AF288" s="2216"/>
      <c r="AG288" s="2216"/>
      <c r="AH288" s="2216"/>
      <c r="AI288" s="2216"/>
      <c r="AJ288" s="2216"/>
      <c r="AK288" s="2216"/>
      <c r="AL288" s="2216"/>
      <c r="AM288" s="2216"/>
      <c r="AN288" s="2216"/>
      <c r="AO288" s="2216"/>
    </row>
    <row r="289" spans="3:41" x14ac:dyDescent="0.15">
      <c r="C289" s="1080" t="s">
        <v>172</v>
      </c>
      <c r="D289" s="103"/>
      <c r="E289" s="103"/>
      <c r="F289" s="103"/>
      <c r="G289" s="103"/>
      <c r="H289" s="121">
        <v>288</v>
      </c>
      <c r="I289" s="886"/>
      <c r="J289" s="887"/>
      <c r="K289" s="887"/>
      <c r="L289" s="887"/>
      <c r="M289" s="887"/>
      <c r="N289" s="887"/>
      <c r="O289" s="887"/>
      <c r="P289" s="887"/>
      <c r="Q289" s="887"/>
      <c r="R289" s="887"/>
      <c r="S289" s="887"/>
      <c r="T289" s="887"/>
      <c r="U289" s="887"/>
      <c r="V289" s="887"/>
      <c r="W289" s="887"/>
      <c r="X289" s="887"/>
      <c r="Y289" s="1097"/>
      <c r="Z289" s="1097"/>
      <c r="AA289" s="1097"/>
      <c r="AB289" s="1097"/>
      <c r="AC289" s="1097"/>
      <c r="AD289" s="2216"/>
      <c r="AE289" s="2216"/>
      <c r="AF289" s="2216"/>
      <c r="AG289" s="2216"/>
      <c r="AH289" s="2216"/>
      <c r="AI289" s="2216"/>
      <c r="AJ289" s="2216"/>
      <c r="AK289" s="2216"/>
      <c r="AL289" s="2216"/>
      <c r="AM289" s="2216"/>
      <c r="AN289" s="2216"/>
      <c r="AO289" s="2216"/>
    </row>
    <row r="290" spans="3:41" x14ac:dyDescent="0.15">
      <c r="C290" s="1080" t="s">
        <v>173</v>
      </c>
      <c r="D290" s="103"/>
      <c r="E290" s="103"/>
      <c r="F290" s="103"/>
      <c r="G290" s="103"/>
      <c r="H290" s="121">
        <v>289</v>
      </c>
      <c r="I290" s="886"/>
      <c r="J290" s="887"/>
      <c r="K290" s="887"/>
      <c r="L290" s="887"/>
      <c r="M290" s="887"/>
      <c r="N290" s="887"/>
      <c r="O290" s="887"/>
      <c r="P290" s="887"/>
      <c r="Q290" s="887"/>
      <c r="R290" s="887"/>
      <c r="S290" s="887"/>
      <c r="T290" s="887"/>
      <c r="U290" s="887"/>
      <c r="V290" s="887"/>
      <c r="W290" s="887"/>
      <c r="X290" s="887"/>
      <c r="Y290" s="1097"/>
      <c r="Z290" s="1097"/>
      <c r="AA290" s="1097"/>
      <c r="AB290" s="1097"/>
      <c r="AC290" s="1097"/>
      <c r="AD290" s="2216"/>
      <c r="AE290" s="2216"/>
      <c r="AF290" s="2216"/>
      <c r="AG290" s="2216"/>
      <c r="AH290" s="2216"/>
      <c r="AI290" s="2216"/>
      <c r="AJ290" s="2216"/>
      <c r="AK290" s="2216"/>
      <c r="AL290" s="2216"/>
      <c r="AM290" s="2216"/>
      <c r="AN290" s="2216"/>
      <c r="AO290" s="2216"/>
    </row>
    <row r="291" spans="3:41" x14ac:dyDescent="0.15">
      <c r="C291" s="1080" t="s">
        <v>174</v>
      </c>
      <c r="D291" s="103"/>
      <c r="E291" s="103"/>
      <c r="F291" s="103"/>
      <c r="G291" s="103"/>
      <c r="H291" s="121">
        <v>290</v>
      </c>
      <c r="I291" s="886"/>
      <c r="J291" s="887"/>
      <c r="K291" s="887"/>
      <c r="L291" s="887"/>
      <c r="M291" s="887"/>
      <c r="N291" s="887"/>
      <c r="O291" s="887"/>
      <c r="P291" s="887"/>
      <c r="Q291" s="887"/>
      <c r="R291" s="887"/>
      <c r="S291" s="887"/>
      <c r="T291" s="887"/>
      <c r="U291" s="887"/>
      <c r="V291" s="887"/>
      <c r="W291" s="887"/>
      <c r="X291" s="887"/>
      <c r="Y291" s="1097"/>
      <c r="Z291" s="1097"/>
      <c r="AA291" s="1097"/>
      <c r="AB291" s="1097"/>
      <c r="AC291" s="1097"/>
      <c r="AD291" s="2216"/>
      <c r="AE291" s="2216"/>
      <c r="AF291" s="2216"/>
      <c r="AG291" s="2216"/>
      <c r="AH291" s="2216"/>
      <c r="AI291" s="2216"/>
      <c r="AJ291" s="2216"/>
      <c r="AK291" s="2216"/>
      <c r="AL291" s="2216"/>
      <c r="AM291" s="2216"/>
      <c r="AN291" s="2216"/>
      <c r="AO291" s="2216"/>
    </row>
    <row r="292" spans="3:41" x14ac:dyDescent="0.15">
      <c r="C292" s="1080" t="s">
        <v>795</v>
      </c>
      <c r="D292" s="103"/>
      <c r="E292" s="103"/>
      <c r="F292" s="103"/>
      <c r="G292" s="103"/>
      <c r="H292" s="121">
        <v>291</v>
      </c>
      <c r="I292" s="886"/>
      <c r="J292" s="887"/>
      <c r="K292" s="887"/>
      <c r="L292" s="887"/>
      <c r="M292" s="887"/>
      <c r="N292" s="887"/>
      <c r="O292" s="887"/>
      <c r="P292" s="887"/>
      <c r="Q292" s="887"/>
      <c r="R292" s="887"/>
      <c r="S292" s="887"/>
      <c r="T292" s="887"/>
      <c r="U292" s="887"/>
      <c r="V292" s="887"/>
      <c r="W292" s="887"/>
      <c r="X292" s="887"/>
      <c r="Y292" s="1097"/>
      <c r="Z292" s="1097"/>
      <c r="AA292" s="1097"/>
      <c r="AB292" s="1097"/>
      <c r="AC292" s="1097"/>
      <c r="AD292" s="2216"/>
      <c r="AE292" s="2216"/>
      <c r="AF292" s="2216"/>
      <c r="AG292" s="2216"/>
      <c r="AH292" s="2216"/>
      <c r="AI292" s="2216"/>
      <c r="AJ292" s="2216"/>
      <c r="AK292" s="2216"/>
      <c r="AL292" s="2216"/>
      <c r="AM292" s="2216"/>
      <c r="AN292" s="2216"/>
      <c r="AO292" s="2216"/>
    </row>
    <row r="293" spans="3:41" x14ac:dyDescent="0.15">
      <c r="C293" s="1080" t="s">
        <v>175</v>
      </c>
      <c r="D293" s="103"/>
      <c r="E293" s="103"/>
      <c r="F293" s="103"/>
      <c r="G293" s="103"/>
      <c r="H293" s="121">
        <v>292</v>
      </c>
      <c r="I293" s="886"/>
      <c r="J293" s="887"/>
      <c r="K293" s="887"/>
      <c r="L293" s="887"/>
      <c r="M293" s="887"/>
      <c r="N293" s="887"/>
      <c r="O293" s="887"/>
      <c r="P293" s="887"/>
      <c r="Q293" s="887"/>
      <c r="R293" s="887"/>
      <c r="S293" s="887"/>
      <c r="T293" s="887"/>
      <c r="U293" s="887"/>
      <c r="V293" s="887"/>
      <c r="W293" s="887"/>
      <c r="X293" s="887"/>
      <c r="Y293" s="1097"/>
      <c r="Z293" s="1097"/>
      <c r="AA293" s="1097"/>
      <c r="AB293" s="1097"/>
      <c r="AC293" s="1097"/>
      <c r="AD293" s="2216"/>
      <c r="AE293" s="2216"/>
      <c r="AF293" s="2216"/>
      <c r="AG293" s="2216"/>
      <c r="AH293" s="2216"/>
      <c r="AI293" s="2216"/>
      <c r="AJ293" s="2216"/>
      <c r="AK293" s="2216"/>
      <c r="AL293" s="2216"/>
      <c r="AM293" s="2216"/>
      <c r="AN293" s="2216"/>
      <c r="AO293" s="2216"/>
    </row>
    <row r="294" spans="3:41" x14ac:dyDescent="0.15">
      <c r="C294" s="1080" t="s">
        <v>176</v>
      </c>
      <c r="D294" s="103"/>
      <c r="E294" s="103"/>
      <c r="F294" s="103"/>
      <c r="G294" s="103"/>
      <c r="H294" s="121">
        <v>293</v>
      </c>
      <c r="I294" s="886"/>
      <c r="J294" s="887"/>
      <c r="K294" s="887"/>
      <c r="L294" s="887"/>
      <c r="M294" s="887"/>
      <c r="N294" s="887"/>
      <c r="O294" s="887"/>
      <c r="P294" s="887"/>
      <c r="Q294" s="887"/>
      <c r="R294" s="887"/>
      <c r="S294" s="887"/>
      <c r="T294" s="887"/>
      <c r="U294" s="887"/>
      <c r="V294" s="887"/>
      <c r="W294" s="887"/>
      <c r="X294" s="887"/>
      <c r="Y294" s="1097"/>
      <c r="Z294" s="1097"/>
      <c r="AA294" s="1097"/>
      <c r="AB294" s="1097"/>
      <c r="AC294" s="1097"/>
      <c r="AD294" s="2216"/>
      <c r="AE294" s="2216"/>
      <c r="AF294" s="2216"/>
      <c r="AG294" s="2216"/>
      <c r="AH294" s="2216"/>
      <c r="AI294" s="2216"/>
      <c r="AJ294" s="2216"/>
      <c r="AK294" s="2216"/>
      <c r="AL294" s="2216"/>
      <c r="AM294" s="2216"/>
      <c r="AN294" s="2216"/>
      <c r="AO294" s="2216"/>
    </row>
    <row r="295" spans="3:41" x14ac:dyDescent="0.15">
      <c r="C295" s="1080" t="s">
        <v>177</v>
      </c>
      <c r="D295" s="103"/>
      <c r="E295" s="103"/>
      <c r="F295" s="103"/>
      <c r="G295" s="103"/>
      <c r="H295" s="121">
        <v>294</v>
      </c>
      <c r="I295" s="886"/>
      <c r="J295" s="887"/>
      <c r="K295" s="887"/>
      <c r="L295" s="887"/>
      <c r="M295" s="887"/>
      <c r="N295" s="887"/>
      <c r="O295" s="887"/>
      <c r="P295" s="887"/>
      <c r="Q295" s="887"/>
      <c r="R295" s="887"/>
      <c r="S295" s="887"/>
      <c r="T295" s="887"/>
      <c r="U295" s="887"/>
      <c r="V295" s="887"/>
      <c r="W295" s="887"/>
      <c r="X295" s="887"/>
      <c r="Y295" s="1097"/>
      <c r="Z295" s="1097"/>
      <c r="AA295" s="1097"/>
      <c r="AB295" s="1097"/>
      <c r="AC295" s="1097"/>
      <c r="AD295" s="2216"/>
      <c r="AE295" s="2216"/>
      <c r="AF295" s="2216"/>
      <c r="AG295" s="2216"/>
      <c r="AH295" s="2216"/>
      <c r="AI295" s="2216"/>
      <c r="AJ295" s="2216"/>
      <c r="AK295" s="2216"/>
      <c r="AL295" s="2216"/>
      <c r="AM295" s="2216"/>
      <c r="AN295" s="2216"/>
      <c r="AO295" s="2216"/>
    </row>
    <row r="296" spans="3:41" x14ac:dyDescent="0.15">
      <c r="C296" s="1080" t="s">
        <v>178</v>
      </c>
      <c r="D296" s="103"/>
      <c r="E296" s="103"/>
      <c r="F296" s="103"/>
      <c r="G296" s="103"/>
      <c r="H296" s="121">
        <v>295</v>
      </c>
      <c r="I296" s="886"/>
      <c r="J296" s="887"/>
      <c r="K296" s="887"/>
      <c r="L296" s="887"/>
      <c r="M296" s="887"/>
      <c r="N296" s="887"/>
      <c r="O296" s="887"/>
      <c r="P296" s="887"/>
      <c r="Q296" s="887"/>
      <c r="R296" s="887"/>
      <c r="S296" s="887"/>
      <c r="T296" s="887"/>
      <c r="U296" s="887"/>
      <c r="V296" s="887"/>
      <c r="W296" s="887"/>
      <c r="X296" s="887"/>
      <c r="Y296" s="1526"/>
      <c r="Z296" s="1526"/>
      <c r="AA296" s="1526"/>
      <c r="AB296" s="1526"/>
      <c r="AC296" s="1526"/>
      <c r="AD296" s="2031">
        <v>148163.32988625797</v>
      </c>
      <c r="AE296" s="2031">
        <v>146804.81695770452</v>
      </c>
      <c r="AF296" s="2031">
        <v>145619.36837080488</v>
      </c>
      <c r="AG296" s="2031">
        <v>158521.8968517482</v>
      </c>
      <c r="AH296" s="2031">
        <v>190447.48521561531</v>
      </c>
      <c r="AI296" s="2031">
        <v>191955.33885753847</v>
      </c>
      <c r="AJ296" s="2031">
        <v>199270.06808482841</v>
      </c>
      <c r="AK296" s="2031">
        <v>196504.79402794031</v>
      </c>
      <c r="AL296" s="2031">
        <v>202282.04124864467</v>
      </c>
      <c r="AM296" s="2031">
        <v>205558.7858430554</v>
      </c>
      <c r="AN296" s="2031">
        <v>176063.17855585672</v>
      </c>
      <c r="AO296" s="2031">
        <v>178571.87038815476</v>
      </c>
    </row>
    <row r="297" spans="3:41" x14ac:dyDescent="0.15">
      <c r="C297" s="1080" t="s">
        <v>179</v>
      </c>
      <c r="D297" s="103"/>
      <c r="E297" s="103"/>
      <c r="F297" s="103"/>
      <c r="G297" s="103"/>
      <c r="H297" s="121">
        <v>296</v>
      </c>
      <c r="I297" s="886"/>
      <c r="J297" s="887"/>
      <c r="K297" s="887"/>
      <c r="L297" s="887"/>
      <c r="M297" s="887"/>
      <c r="N297" s="887"/>
      <c r="O297" s="887"/>
      <c r="P297" s="887"/>
      <c r="Q297" s="887"/>
      <c r="R297" s="887"/>
      <c r="S297" s="887"/>
      <c r="T297" s="887"/>
      <c r="U297" s="887"/>
      <c r="V297" s="887"/>
      <c r="W297" s="887"/>
      <c r="X297" s="887"/>
      <c r="Y297" s="1526"/>
      <c r="Z297" s="1526"/>
      <c r="AA297" s="1526"/>
      <c r="AB297" s="1526"/>
      <c r="AC297" s="1526"/>
      <c r="AD297" s="2031">
        <v>663343.81358955533</v>
      </c>
      <c r="AE297" s="2031">
        <v>571867.46387955535</v>
      </c>
      <c r="AF297" s="2031">
        <v>590064.60953447327</v>
      </c>
      <c r="AG297" s="2031">
        <v>580839.85178731242</v>
      </c>
      <c r="AH297" s="2031">
        <v>609745.53430386842</v>
      </c>
      <c r="AI297" s="2031">
        <v>635698.70211723726</v>
      </c>
      <c r="AJ297" s="2031">
        <v>655748.7452484942</v>
      </c>
      <c r="AK297" s="2031">
        <v>651923.27675226657</v>
      </c>
      <c r="AL297" s="2031">
        <v>697143.93281264708</v>
      </c>
      <c r="AM297" s="2031">
        <v>707958.23078089906</v>
      </c>
      <c r="AN297" s="2031">
        <v>695071.17549541569</v>
      </c>
      <c r="AO297" s="2031">
        <v>637397.59288750705</v>
      </c>
    </row>
    <row r="298" spans="3:41" x14ac:dyDescent="0.15">
      <c r="C298" s="1084" t="s">
        <v>180</v>
      </c>
      <c r="D298" s="103"/>
      <c r="E298" s="103"/>
      <c r="F298" s="103"/>
      <c r="G298" s="103"/>
      <c r="H298" s="121">
        <v>297</v>
      </c>
      <c r="I298" s="103"/>
      <c r="J298" s="103"/>
      <c r="K298" s="103"/>
      <c r="L298" s="103"/>
      <c r="M298" s="103"/>
      <c r="N298" s="103"/>
      <c r="O298" s="103"/>
      <c r="P298" s="103"/>
      <c r="Q298" s="103"/>
      <c r="R298" s="103"/>
      <c r="S298" s="103"/>
      <c r="T298" s="103"/>
      <c r="U298" s="103"/>
      <c r="V298" s="103"/>
      <c r="W298" s="103"/>
      <c r="X298" s="103"/>
      <c r="Y298" s="1527"/>
      <c r="Z298" s="1527"/>
      <c r="AA298" s="1527"/>
      <c r="AB298" s="1527"/>
      <c r="AC298" s="1527"/>
      <c r="AD298" s="2032">
        <v>1216616.270553791</v>
      </c>
      <c r="AE298" s="2032">
        <v>1253812.4348581852</v>
      </c>
      <c r="AF298" s="2032">
        <v>1301184.0950979323</v>
      </c>
      <c r="AG298" s="2032">
        <v>1258436.8255093177</v>
      </c>
      <c r="AH298" s="2032">
        <v>1253349.5277959872</v>
      </c>
      <c r="AI298" s="2032">
        <v>1242530.7596581534</v>
      </c>
      <c r="AJ298" s="2032">
        <v>1287055.3859732745</v>
      </c>
      <c r="AK298" s="2032">
        <v>1266895.1213425705</v>
      </c>
      <c r="AL298" s="2032">
        <v>1223729.0241399915</v>
      </c>
      <c r="AM298" s="2032">
        <v>1124572.3781927717</v>
      </c>
      <c r="AN298" s="2032">
        <v>1208983.3531938076</v>
      </c>
      <c r="AO298" s="2032">
        <v>1209089.055346305</v>
      </c>
    </row>
    <row r="299" spans="3:41" x14ac:dyDescent="0.15">
      <c r="C299" s="1084" t="s">
        <v>181</v>
      </c>
      <c r="D299" s="103"/>
      <c r="E299" s="103"/>
      <c r="F299" s="103"/>
      <c r="G299" s="103"/>
      <c r="H299" s="121">
        <v>298</v>
      </c>
      <c r="I299" s="103"/>
      <c r="J299" s="103"/>
      <c r="K299" s="103"/>
      <c r="L299" s="103"/>
      <c r="M299" s="103"/>
      <c r="N299" s="103"/>
      <c r="O299" s="103"/>
      <c r="P299" s="103"/>
      <c r="Q299" s="103"/>
      <c r="R299" s="103"/>
      <c r="S299" s="103"/>
      <c r="T299" s="103"/>
      <c r="U299" s="103"/>
      <c r="V299" s="103"/>
      <c r="W299" s="103"/>
      <c r="X299" s="103"/>
      <c r="Y299" s="1526"/>
      <c r="Z299" s="1526"/>
      <c r="AA299" s="1526"/>
      <c r="AB299" s="1526"/>
      <c r="AC299" s="1526"/>
      <c r="AD299" s="2031">
        <v>565399.96299533953</v>
      </c>
      <c r="AE299" s="2031">
        <v>589566.83296538703</v>
      </c>
      <c r="AF299" s="2031">
        <v>565504.89134980587</v>
      </c>
      <c r="AG299" s="2031">
        <v>606380.41968787031</v>
      </c>
      <c r="AH299" s="2031">
        <v>614665.83627855289</v>
      </c>
      <c r="AI299" s="2031">
        <v>643400.59554018278</v>
      </c>
      <c r="AJ299" s="2031">
        <v>683496.46960821492</v>
      </c>
      <c r="AK299" s="2031">
        <v>687951.1950327279</v>
      </c>
      <c r="AL299" s="2031">
        <v>684229.24859892903</v>
      </c>
      <c r="AM299" s="2031">
        <v>399695.35235525097</v>
      </c>
      <c r="AN299" s="2031">
        <v>433456.06644525815</v>
      </c>
      <c r="AO299" s="2031">
        <v>467638.87407231488</v>
      </c>
    </row>
    <row r="300" spans="3:41" x14ac:dyDescent="0.15">
      <c r="C300" s="1084" t="s">
        <v>182</v>
      </c>
      <c r="D300" s="103"/>
      <c r="E300" s="103"/>
      <c r="F300" s="103"/>
      <c r="G300" s="103"/>
      <c r="H300" s="121">
        <v>299</v>
      </c>
      <c r="I300" s="103"/>
      <c r="J300" s="103"/>
      <c r="K300" s="103"/>
      <c r="L300" s="103"/>
      <c r="M300" s="103"/>
      <c r="N300" s="103"/>
      <c r="O300" s="103"/>
      <c r="P300" s="103"/>
      <c r="Q300" s="103"/>
      <c r="R300" s="103"/>
      <c r="S300" s="103"/>
      <c r="T300" s="103"/>
      <c r="U300" s="103"/>
      <c r="V300" s="103"/>
      <c r="W300" s="103"/>
      <c r="X300" s="103"/>
      <c r="Y300" s="1526"/>
      <c r="Z300" s="1526"/>
      <c r="AA300" s="1526"/>
      <c r="AB300" s="1526"/>
      <c r="AC300" s="1526"/>
      <c r="AD300" s="2031">
        <v>315025.30299630569</v>
      </c>
      <c r="AE300" s="2031">
        <v>289131.28530870838</v>
      </c>
      <c r="AF300" s="2031">
        <v>301419.41076687619</v>
      </c>
      <c r="AG300" s="2031">
        <v>297146.18509483233</v>
      </c>
      <c r="AH300" s="2031">
        <v>293167.40042189293</v>
      </c>
      <c r="AI300" s="2031">
        <v>323620.29170683055</v>
      </c>
      <c r="AJ300" s="2031">
        <v>335216.7066283056</v>
      </c>
      <c r="AK300" s="2031">
        <v>332388.86840692768</v>
      </c>
      <c r="AL300" s="2031">
        <v>308467.69772604626</v>
      </c>
      <c r="AM300" s="2031">
        <v>160923.8317627339</v>
      </c>
      <c r="AN300" s="2031">
        <v>152383.57037547891</v>
      </c>
      <c r="AO300" s="2031">
        <v>209940.50450985684</v>
      </c>
    </row>
    <row r="301" spans="3:41" x14ac:dyDescent="0.15">
      <c r="C301" s="1084" t="s">
        <v>183</v>
      </c>
      <c r="D301" s="103"/>
      <c r="E301" s="103"/>
      <c r="F301" s="103"/>
      <c r="G301" s="103"/>
      <c r="H301" s="121">
        <v>300</v>
      </c>
      <c r="I301" s="103"/>
      <c r="J301" s="103"/>
      <c r="K301" s="103"/>
      <c r="L301" s="103"/>
      <c r="M301" s="103"/>
      <c r="N301" s="103"/>
      <c r="O301" s="103"/>
      <c r="P301" s="103"/>
      <c r="Q301" s="103"/>
      <c r="R301" s="103"/>
      <c r="S301" s="103"/>
      <c r="T301" s="103"/>
      <c r="U301" s="103"/>
      <c r="V301" s="103"/>
      <c r="W301" s="103"/>
      <c r="X301" s="103"/>
      <c r="Y301" s="1526"/>
      <c r="Z301" s="1526"/>
      <c r="AA301" s="1526"/>
      <c r="AB301" s="1526"/>
      <c r="AC301" s="1526"/>
      <c r="AD301" s="2031">
        <v>246209.17332198357</v>
      </c>
      <c r="AE301" s="2031">
        <v>239100.18400252875</v>
      </c>
      <c r="AF301" s="2031">
        <v>232329.82148829009</v>
      </c>
      <c r="AG301" s="2031">
        <v>219121.01844721174</v>
      </c>
      <c r="AH301" s="2031">
        <v>231627.84933373507</v>
      </c>
      <c r="AI301" s="2031">
        <v>242502.44137539002</v>
      </c>
      <c r="AJ301" s="2031">
        <v>235945.70597698903</v>
      </c>
      <c r="AK301" s="2031">
        <v>230904.87380621987</v>
      </c>
      <c r="AL301" s="2031">
        <v>217222.93147902616</v>
      </c>
      <c r="AM301" s="2031">
        <v>221622.34895260277</v>
      </c>
      <c r="AN301" s="2031">
        <v>222369.55564341758</v>
      </c>
      <c r="AO301" s="2031">
        <v>191061.12890608891</v>
      </c>
    </row>
    <row r="302" spans="3:41" x14ac:dyDescent="0.15">
      <c r="C302" s="1084" t="s">
        <v>184</v>
      </c>
      <c r="D302" s="103"/>
      <c r="E302" s="103"/>
      <c r="F302" s="103"/>
      <c r="G302" s="103"/>
      <c r="H302" s="121">
        <v>301</v>
      </c>
      <c r="I302" s="103"/>
      <c r="J302" s="103"/>
      <c r="K302" s="103"/>
      <c r="L302" s="103"/>
      <c r="M302" s="103"/>
      <c r="N302" s="103"/>
      <c r="O302" s="103"/>
      <c r="P302" s="103"/>
      <c r="Q302" s="103"/>
      <c r="R302" s="103"/>
      <c r="S302" s="103"/>
      <c r="T302" s="103"/>
      <c r="U302" s="103"/>
      <c r="V302" s="103"/>
      <c r="W302" s="103"/>
      <c r="X302" s="103"/>
      <c r="Y302" s="1527"/>
      <c r="Z302" s="1527"/>
      <c r="AA302" s="1527"/>
      <c r="AB302" s="1527"/>
      <c r="AC302" s="1527"/>
      <c r="AD302" s="2032">
        <v>559923.73558251502</v>
      </c>
      <c r="AE302" s="2032">
        <v>544483.26353317569</v>
      </c>
      <c r="AF302" s="2032">
        <v>555269.1617521639</v>
      </c>
      <c r="AG302" s="2032">
        <v>533239.70254999364</v>
      </c>
      <c r="AH302" s="2032">
        <v>547172.1656601351</v>
      </c>
      <c r="AI302" s="2032">
        <v>512217.59367949906</v>
      </c>
      <c r="AJ302" s="2032">
        <v>516431.01695183921</v>
      </c>
      <c r="AK302" s="2032">
        <v>506334.5240933114</v>
      </c>
      <c r="AL302" s="2032">
        <v>509303.86209615099</v>
      </c>
      <c r="AM302" s="2032">
        <v>495552.32739650167</v>
      </c>
      <c r="AN302" s="2032">
        <v>514755.56321262073</v>
      </c>
      <c r="AO302" s="2032">
        <v>515625.40055817808</v>
      </c>
    </row>
    <row r="303" spans="3:41" x14ac:dyDescent="0.15">
      <c r="C303" s="1084" t="s">
        <v>185</v>
      </c>
      <c r="D303" s="103"/>
      <c r="E303" s="103"/>
      <c r="F303" s="103"/>
      <c r="G303" s="103"/>
      <c r="H303" s="121">
        <v>302</v>
      </c>
      <c r="I303" s="103"/>
      <c r="J303" s="103"/>
      <c r="K303" s="103"/>
      <c r="L303" s="103"/>
      <c r="M303" s="103"/>
      <c r="N303" s="103"/>
      <c r="O303" s="103"/>
      <c r="P303" s="103"/>
      <c r="Q303" s="103"/>
      <c r="R303" s="103"/>
      <c r="S303" s="103"/>
      <c r="T303" s="103"/>
      <c r="U303" s="103"/>
      <c r="V303" s="103"/>
      <c r="W303" s="103"/>
      <c r="X303" s="103"/>
      <c r="Y303" s="1527"/>
      <c r="Z303" s="1527"/>
      <c r="AA303" s="1527"/>
      <c r="AB303" s="1527"/>
      <c r="AC303" s="1527"/>
      <c r="AD303" s="2032">
        <v>878123.41779438965</v>
      </c>
      <c r="AE303" s="2032">
        <v>892262.48298293457</v>
      </c>
      <c r="AF303" s="2032">
        <v>894804.95923911629</v>
      </c>
      <c r="AG303" s="2032">
        <v>876333.63619725138</v>
      </c>
      <c r="AH303" s="2032">
        <v>878920.84326013853</v>
      </c>
      <c r="AI303" s="2032">
        <v>886026.18262635136</v>
      </c>
      <c r="AJ303" s="2032">
        <v>897459.10783246066</v>
      </c>
      <c r="AK303" s="2032">
        <v>873958.35027079028</v>
      </c>
      <c r="AL303" s="2032">
        <v>851328.3716297003</v>
      </c>
      <c r="AM303" s="2032">
        <v>838788.03374983929</v>
      </c>
      <c r="AN303" s="2032">
        <v>802118.05254408135</v>
      </c>
      <c r="AO303" s="2032">
        <v>692704.52477148711</v>
      </c>
    </row>
    <row r="304" spans="3:41" x14ac:dyDescent="0.15">
      <c r="C304" s="1084" t="s">
        <v>186</v>
      </c>
      <c r="D304" s="103"/>
      <c r="E304" s="103"/>
      <c r="F304" s="103"/>
      <c r="G304" s="103"/>
      <c r="H304" s="121">
        <v>303</v>
      </c>
      <c r="I304" s="103"/>
      <c r="J304" s="103"/>
      <c r="K304" s="103"/>
      <c r="L304" s="103"/>
      <c r="M304" s="103"/>
      <c r="N304" s="103"/>
      <c r="O304" s="103"/>
      <c r="P304" s="103"/>
      <c r="Q304" s="103"/>
      <c r="R304" s="103"/>
      <c r="S304" s="103"/>
      <c r="T304" s="103"/>
      <c r="U304" s="103"/>
      <c r="V304" s="103"/>
      <c r="W304" s="103"/>
      <c r="X304" s="103"/>
      <c r="Y304" s="1527"/>
      <c r="Z304" s="1527"/>
      <c r="AA304" s="1527"/>
      <c r="AB304" s="1527"/>
      <c r="AC304" s="1527"/>
      <c r="AD304" s="2032">
        <v>770611.43103167182</v>
      </c>
      <c r="AE304" s="2032">
        <v>743969.89846410125</v>
      </c>
      <c r="AF304" s="2032">
        <v>771716.60391657241</v>
      </c>
      <c r="AG304" s="2032">
        <v>765857.09750779893</v>
      </c>
      <c r="AH304" s="2032">
        <v>813750.02097963064</v>
      </c>
      <c r="AI304" s="2032">
        <v>835212.79767504404</v>
      </c>
      <c r="AJ304" s="2032">
        <v>834095.24698108493</v>
      </c>
      <c r="AK304" s="2032">
        <v>831843.31731279253</v>
      </c>
      <c r="AL304" s="2032">
        <v>837364.07194870443</v>
      </c>
      <c r="AM304" s="2032">
        <v>835096.62643807929</v>
      </c>
      <c r="AN304" s="2032">
        <v>886541.41175076389</v>
      </c>
      <c r="AO304" s="2032">
        <v>929663.7156835231</v>
      </c>
    </row>
    <row r="305" spans="2:41" x14ac:dyDescent="0.15">
      <c r="C305" s="1079" t="s">
        <v>187</v>
      </c>
      <c r="D305" s="103"/>
      <c r="E305" s="103"/>
      <c r="F305" s="103"/>
      <c r="G305" s="103"/>
      <c r="H305" s="121">
        <v>304</v>
      </c>
      <c r="I305" s="103"/>
      <c r="J305" s="103"/>
      <c r="K305" s="103"/>
      <c r="L305" s="103"/>
      <c r="M305" s="103"/>
      <c r="N305" s="103"/>
      <c r="O305" s="103"/>
      <c r="P305" s="103"/>
      <c r="Q305" s="103"/>
      <c r="R305" s="103"/>
      <c r="S305" s="103"/>
      <c r="T305" s="103"/>
      <c r="U305" s="103"/>
      <c r="V305" s="103"/>
      <c r="W305" s="103"/>
      <c r="X305" s="103"/>
      <c r="Y305" s="1527"/>
      <c r="Z305" s="1527"/>
      <c r="AA305" s="1527"/>
      <c r="AB305" s="1527"/>
      <c r="AC305" s="1527"/>
      <c r="AD305" s="2032">
        <v>407417.35852283862</v>
      </c>
      <c r="AE305" s="2032">
        <v>396101.24164062022</v>
      </c>
      <c r="AF305" s="2032">
        <v>392695.50681914389</v>
      </c>
      <c r="AG305" s="2032">
        <v>395755.58701821347</v>
      </c>
      <c r="AH305" s="2032">
        <v>400523.67000884109</v>
      </c>
      <c r="AI305" s="2032">
        <v>400643.71453629655</v>
      </c>
      <c r="AJ305" s="2032">
        <v>405270.01850821881</v>
      </c>
      <c r="AK305" s="2032">
        <v>406076.48366101371</v>
      </c>
      <c r="AL305" s="2032">
        <v>407035.54897532729</v>
      </c>
      <c r="AM305" s="2032">
        <v>407713.82563598827</v>
      </c>
      <c r="AN305" s="2032">
        <v>410878.40419061703</v>
      </c>
      <c r="AO305" s="2032">
        <v>399697.82630880305</v>
      </c>
    </row>
    <row r="306" spans="2:41" x14ac:dyDescent="0.15">
      <c r="C306" s="1079" t="s">
        <v>188</v>
      </c>
      <c r="D306" s="103"/>
      <c r="E306" s="103"/>
      <c r="F306" s="103"/>
      <c r="G306" s="103"/>
      <c r="H306" s="121">
        <v>305</v>
      </c>
      <c r="I306" s="103"/>
      <c r="J306" s="103"/>
      <c r="K306" s="103"/>
      <c r="L306" s="103"/>
      <c r="M306" s="103"/>
      <c r="N306" s="103"/>
      <c r="O306" s="103"/>
      <c r="P306" s="103"/>
      <c r="Q306" s="103"/>
      <c r="R306" s="103"/>
      <c r="S306" s="103"/>
      <c r="T306" s="103"/>
      <c r="U306" s="103"/>
      <c r="V306" s="103"/>
      <c r="W306" s="103"/>
      <c r="X306" s="103"/>
      <c r="Y306" s="1527"/>
      <c r="Z306" s="1527"/>
      <c r="AA306" s="1527"/>
      <c r="AB306" s="1527"/>
      <c r="AC306" s="1527"/>
      <c r="AD306" s="2032">
        <v>373762.23568472388</v>
      </c>
      <c r="AE306" s="2032">
        <v>363260.77857908246</v>
      </c>
      <c r="AF306" s="2032">
        <v>351098.54733577371</v>
      </c>
      <c r="AG306" s="2032">
        <v>354051.43436109275</v>
      </c>
      <c r="AH306" s="2032">
        <v>355809.31481059577</v>
      </c>
      <c r="AI306" s="2032">
        <v>356747.02985777718</v>
      </c>
      <c r="AJ306" s="2032">
        <v>359485.10338766361</v>
      </c>
      <c r="AK306" s="2032">
        <v>361182.80506327591</v>
      </c>
      <c r="AL306" s="2032">
        <v>364156.81567626545</v>
      </c>
      <c r="AM306" s="2032">
        <v>363921.76010411972</v>
      </c>
      <c r="AN306" s="2032">
        <v>367486.57820505672</v>
      </c>
      <c r="AO306" s="2032">
        <v>369331.30862847128</v>
      </c>
    </row>
    <row r="307" spans="2:41" x14ac:dyDescent="0.15">
      <c r="C307" s="1084" t="s">
        <v>189</v>
      </c>
      <c r="D307" s="103"/>
      <c r="E307" s="103"/>
      <c r="F307" s="103"/>
      <c r="G307" s="103"/>
      <c r="H307" s="121">
        <v>306</v>
      </c>
      <c r="I307" s="103"/>
      <c r="J307" s="103"/>
      <c r="K307" s="103"/>
      <c r="L307" s="103"/>
      <c r="M307" s="103"/>
      <c r="N307" s="103"/>
      <c r="O307" s="103"/>
      <c r="P307" s="103"/>
      <c r="Q307" s="103"/>
      <c r="R307" s="103"/>
      <c r="S307" s="103"/>
      <c r="T307" s="103"/>
      <c r="U307" s="103"/>
      <c r="V307" s="103"/>
      <c r="W307" s="103"/>
      <c r="X307" s="103"/>
      <c r="Y307" s="1527"/>
      <c r="Z307" s="1527"/>
      <c r="AA307" s="1527"/>
      <c r="AB307" s="1527"/>
      <c r="AC307" s="1527"/>
      <c r="AD307" s="2032">
        <v>943923.0654936994</v>
      </c>
      <c r="AE307" s="2032">
        <v>990606.40157198731</v>
      </c>
      <c r="AF307" s="2032">
        <v>1009782.2528488344</v>
      </c>
      <c r="AG307" s="2032">
        <v>1010733.4107588364</v>
      </c>
      <c r="AH307" s="2032">
        <v>1077505.4085495446</v>
      </c>
      <c r="AI307" s="2032">
        <v>1109300.4645792397</v>
      </c>
      <c r="AJ307" s="2032">
        <v>1106321.7695443071</v>
      </c>
      <c r="AK307" s="2032">
        <v>1121936.9095647286</v>
      </c>
      <c r="AL307" s="2032">
        <v>1158566.5754745095</v>
      </c>
      <c r="AM307" s="2032">
        <v>1168315.8387115905</v>
      </c>
      <c r="AN307" s="2032">
        <v>1211904.1051121007</v>
      </c>
      <c r="AO307" s="2032">
        <v>1231465.0923089192</v>
      </c>
    </row>
    <row r="308" spans="2:41" x14ac:dyDescent="0.15">
      <c r="C308" s="1084" t="s">
        <v>190</v>
      </c>
      <c r="D308" s="103"/>
      <c r="E308" s="103"/>
      <c r="F308" s="103"/>
      <c r="G308" s="103"/>
      <c r="H308" s="121">
        <v>307</v>
      </c>
      <c r="I308" s="103"/>
      <c r="J308" s="103"/>
      <c r="K308" s="103"/>
      <c r="L308" s="103"/>
      <c r="M308" s="103"/>
      <c r="N308" s="103"/>
      <c r="O308" s="103"/>
      <c r="P308" s="103"/>
      <c r="Q308" s="103"/>
      <c r="R308" s="103"/>
      <c r="S308" s="103"/>
      <c r="T308" s="103"/>
      <c r="U308" s="103"/>
      <c r="V308" s="103"/>
      <c r="W308" s="103"/>
      <c r="X308" s="103"/>
      <c r="Y308" s="1527"/>
      <c r="Z308" s="1527"/>
      <c r="AA308" s="1527"/>
      <c r="AB308" s="1527"/>
      <c r="AC308" s="1527"/>
      <c r="AD308" s="2032">
        <v>479792.21781186282</v>
      </c>
      <c r="AE308" s="2032">
        <v>468702.71298323805</v>
      </c>
      <c r="AF308" s="2032">
        <v>464108.85104396549</v>
      </c>
      <c r="AG308" s="2032">
        <v>447301.00349517295</v>
      </c>
      <c r="AH308" s="2032">
        <v>434388.29044502764</v>
      </c>
      <c r="AI308" s="2032">
        <v>418622.46482890379</v>
      </c>
      <c r="AJ308" s="2032">
        <v>433661.84760121716</v>
      </c>
      <c r="AK308" s="2032">
        <v>426356.49050718627</v>
      </c>
      <c r="AL308" s="2032">
        <v>427633.93816517672</v>
      </c>
      <c r="AM308" s="2032">
        <v>371456.44223688846</v>
      </c>
      <c r="AN308" s="2032">
        <v>405702.22228584939</v>
      </c>
      <c r="AO308" s="2032">
        <v>411558.00469727296</v>
      </c>
    </row>
    <row r="309" spans="2:41" x14ac:dyDescent="0.15">
      <c r="C309" s="1098" t="s">
        <v>191</v>
      </c>
      <c r="D309" s="103"/>
      <c r="E309" s="103"/>
      <c r="F309" s="103"/>
      <c r="G309" s="103"/>
      <c r="H309" s="121">
        <v>308</v>
      </c>
      <c r="I309" s="103"/>
      <c r="J309" s="103"/>
      <c r="K309" s="103"/>
      <c r="L309" s="103"/>
      <c r="M309" s="103"/>
      <c r="N309" s="103"/>
      <c r="O309" s="103"/>
      <c r="P309" s="103"/>
      <c r="Q309" s="103"/>
      <c r="R309" s="103"/>
      <c r="S309" s="103"/>
      <c r="T309" s="103"/>
      <c r="U309" s="103"/>
      <c r="V309" s="103"/>
      <c r="W309" s="103"/>
      <c r="X309" s="103"/>
      <c r="Y309" s="1099"/>
      <c r="Z309" s="1099"/>
      <c r="AA309" s="1099"/>
      <c r="AB309" s="1099"/>
      <c r="AC309" s="1099"/>
      <c r="AD309" s="2026">
        <f t="shared" ref="AD309:AI309" si="50">AD277+AD278+AD279+AD280+AD281+AD296+AD297+AD298+AD299+AD300+AD301+AD302+AD303+AD304+AD305+AD306+AD307+AD308</f>
        <v>11254678.372952627</v>
      </c>
      <c r="AE309" s="2026">
        <f t="shared" si="50"/>
        <v>11276772.832898349</v>
      </c>
      <c r="AF309" s="2026">
        <f t="shared" si="50"/>
        <v>11582979.998392208</v>
      </c>
      <c r="AG309" s="2026">
        <f t="shared" si="50"/>
        <v>11476797.649240345</v>
      </c>
      <c r="AH309" s="2026">
        <f t="shared" si="50"/>
        <v>11901596.475895125</v>
      </c>
      <c r="AI309" s="2026">
        <f t="shared" si="50"/>
        <v>11924485.434760779</v>
      </c>
      <c r="AJ309" s="2026">
        <f t="shared" ref="AJ309:AO309" si="51">AJ277+AJ278+AJ279+AJ280+AJ281+AJ296+AJ297+AJ298+AJ299+AJ300+AJ301+AJ302+AJ303+AJ304+AJ305+AJ306+AJ307+AJ308</f>
        <v>12101793.062118424</v>
      </c>
      <c r="AK309" s="2026">
        <f t="shared" si="51"/>
        <v>12168862.124354064</v>
      </c>
      <c r="AL309" s="2026">
        <f t="shared" si="51"/>
        <v>11862629.412930591</v>
      </c>
      <c r="AM309" s="2026">
        <f t="shared" si="51"/>
        <v>10990768.732410777</v>
      </c>
      <c r="AN309" s="2026">
        <f t="shared" si="51"/>
        <v>11202330.297287315</v>
      </c>
      <c r="AO309" s="2026">
        <f t="shared" si="51"/>
        <v>11102283.080543978</v>
      </c>
    </row>
    <row r="310" spans="2:41" x14ac:dyDescent="0.15">
      <c r="C310" s="1084" t="s">
        <v>193</v>
      </c>
      <c r="D310" s="103"/>
      <c r="E310" s="103"/>
      <c r="F310" s="103"/>
      <c r="G310" s="103"/>
      <c r="H310" s="121">
        <v>309</v>
      </c>
      <c r="I310" s="103"/>
      <c r="J310" s="103"/>
      <c r="K310" s="103"/>
      <c r="L310" s="103"/>
      <c r="M310" s="103"/>
      <c r="N310" s="103"/>
      <c r="O310" s="103"/>
      <c r="P310" s="103"/>
      <c r="Q310" s="103"/>
      <c r="R310" s="103"/>
      <c r="S310" s="103"/>
      <c r="T310" s="103"/>
      <c r="U310" s="103"/>
      <c r="V310" s="103"/>
      <c r="W310" s="103"/>
      <c r="X310" s="103"/>
      <c r="Y310" s="751"/>
      <c r="Z310" s="751"/>
      <c r="AA310" s="751"/>
      <c r="AB310" s="751"/>
      <c r="AC310" s="751"/>
      <c r="AD310" s="751"/>
      <c r="AE310" s="751"/>
      <c r="AF310" s="751"/>
      <c r="AG310" s="751"/>
      <c r="AH310" s="751"/>
      <c r="AI310" s="751"/>
      <c r="AJ310" s="751"/>
      <c r="AK310" s="751"/>
      <c r="AL310" s="751"/>
      <c r="AM310" s="751"/>
      <c r="AN310" s="751"/>
      <c r="AO310" s="751"/>
    </row>
    <row r="311" spans="2:41" x14ac:dyDescent="0.15">
      <c r="C311" s="1084" t="s">
        <v>195</v>
      </c>
      <c r="D311" s="103"/>
      <c r="E311" s="103"/>
      <c r="F311" s="103"/>
      <c r="G311" s="103"/>
      <c r="H311" s="1092">
        <v>310</v>
      </c>
      <c r="I311" s="103"/>
      <c r="J311" s="103"/>
      <c r="K311" s="103"/>
      <c r="L311" s="103"/>
      <c r="M311" s="103"/>
      <c r="N311" s="103"/>
      <c r="O311" s="103"/>
      <c r="P311" s="103"/>
      <c r="Q311" s="103"/>
      <c r="R311" s="103"/>
      <c r="S311" s="103"/>
      <c r="T311" s="103"/>
      <c r="U311" s="103"/>
      <c r="V311" s="103"/>
      <c r="W311" s="103"/>
      <c r="X311" s="103"/>
      <c r="Y311" s="751"/>
      <c r="Z311" s="751"/>
      <c r="AA311" s="751"/>
      <c r="AB311" s="751"/>
      <c r="AC311" s="751"/>
      <c r="AD311" s="751"/>
      <c r="AE311" s="751"/>
      <c r="AF311" s="751"/>
      <c r="AG311" s="751"/>
      <c r="AH311" s="751"/>
      <c r="AI311" s="751"/>
      <c r="AJ311" s="751"/>
      <c r="AK311" s="751"/>
      <c r="AL311" s="751"/>
      <c r="AM311" s="751"/>
      <c r="AN311" s="751"/>
      <c r="AO311" s="751"/>
    </row>
    <row r="312" spans="2:41" x14ac:dyDescent="0.15">
      <c r="C312" s="1210" t="s">
        <v>592</v>
      </c>
      <c r="D312" s="1082"/>
      <c r="E312" s="1082"/>
      <c r="F312" s="1082"/>
      <c r="G312" s="1082"/>
      <c r="H312" s="121">
        <v>311</v>
      </c>
      <c r="I312" s="1082"/>
      <c r="J312" s="1082"/>
      <c r="K312" s="1082"/>
      <c r="L312" s="1082"/>
      <c r="M312" s="1082"/>
      <c r="N312" s="1082"/>
      <c r="O312" s="1082"/>
      <c r="P312" s="1082"/>
      <c r="Q312" s="1082"/>
      <c r="R312" s="1082"/>
      <c r="S312" s="1082"/>
      <c r="T312" s="1082"/>
      <c r="U312" s="1082"/>
      <c r="V312" s="1082"/>
      <c r="W312" s="1082"/>
      <c r="X312" s="1082"/>
      <c r="Y312" s="1082"/>
      <c r="Z312" s="1082"/>
      <c r="AA312" s="1082"/>
      <c r="AB312" s="1082"/>
      <c r="AC312" s="1082"/>
      <c r="AD312" s="2021">
        <f t="shared" ref="AD312:AL312" si="52">AD309+AD310-AD311</f>
        <v>11254678.372952627</v>
      </c>
      <c r="AE312" s="2021">
        <f t="shared" si="52"/>
        <v>11276772.832898349</v>
      </c>
      <c r="AF312" s="2021">
        <f t="shared" si="52"/>
        <v>11582979.998392208</v>
      </c>
      <c r="AG312" s="2021">
        <f t="shared" si="52"/>
        <v>11476797.649240345</v>
      </c>
      <c r="AH312" s="2021">
        <f t="shared" si="52"/>
        <v>11901596.475895125</v>
      </c>
      <c r="AI312" s="2021">
        <f t="shared" si="52"/>
        <v>11924485.434760779</v>
      </c>
      <c r="AJ312" s="2021">
        <f t="shared" si="52"/>
        <v>12101793.062118424</v>
      </c>
      <c r="AK312" s="2021">
        <f t="shared" si="52"/>
        <v>12168862.124354064</v>
      </c>
      <c r="AL312" s="2021">
        <f t="shared" si="52"/>
        <v>11862629.412930591</v>
      </c>
      <c r="AM312" s="2021">
        <f>AM309+AM310-AM311</f>
        <v>10990768.732410777</v>
      </c>
      <c r="AN312" s="2021">
        <f>AN309+AN310-AN311</f>
        <v>11202330.297287315</v>
      </c>
      <c r="AO312" s="2021">
        <f>AO309+AO310-AO311</f>
        <v>11102283.080543978</v>
      </c>
    </row>
    <row r="313" spans="2:41" x14ac:dyDescent="0.15">
      <c r="C313" s="114" t="s">
        <v>64</v>
      </c>
      <c r="D313" s="103"/>
      <c r="E313" s="103"/>
      <c r="F313" s="103"/>
      <c r="G313" s="103"/>
      <c r="H313" s="1208">
        <v>312</v>
      </c>
      <c r="I313" s="103"/>
      <c r="J313" s="103"/>
      <c r="K313" s="103"/>
      <c r="L313" s="103"/>
      <c r="M313" s="103"/>
      <c r="N313" s="103"/>
      <c r="O313" s="103"/>
      <c r="P313" s="103"/>
      <c r="Q313" s="103"/>
      <c r="R313" s="103"/>
      <c r="S313" s="103"/>
      <c r="T313" s="103"/>
      <c r="U313" s="103"/>
      <c r="V313" s="103"/>
      <c r="W313" s="103"/>
      <c r="X313" s="103"/>
      <c r="Y313" s="751"/>
      <c r="Z313" s="751"/>
      <c r="AA313" s="751"/>
      <c r="AB313" s="751"/>
      <c r="AC313" s="751"/>
      <c r="AD313" s="751"/>
      <c r="AE313" s="751"/>
      <c r="AF313" s="751"/>
      <c r="AG313" s="751"/>
      <c r="AH313" s="751"/>
      <c r="AI313" s="751"/>
      <c r="AJ313" s="751"/>
      <c r="AK313" s="751"/>
      <c r="AL313" s="751"/>
      <c r="AM313" s="751"/>
      <c r="AN313" s="751"/>
      <c r="AO313" s="751"/>
    </row>
    <row r="314" spans="2:41" x14ac:dyDescent="0.15">
      <c r="C314" s="1079" t="s">
        <v>65</v>
      </c>
      <c r="D314" s="103"/>
      <c r="E314" s="103"/>
      <c r="F314" s="103"/>
      <c r="G314" s="103"/>
      <c r="H314" s="1092">
        <v>313</v>
      </c>
      <c r="I314" s="103"/>
      <c r="J314" s="103"/>
      <c r="K314" s="103"/>
      <c r="L314" s="103"/>
      <c r="M314" s="103"/>
      <c r="N314" s="103"/>
      <c r="O314" s="103"/>
      <c r="P314" s="103"/>
      <c r="Q314" s="103"/>
      <c r="R314" s="103"/>
      <c r="S314" s="103"/>
      <c r="T314" s="103"/>
      <c r="U314" s="103"/>
      <c r="V314" s="103"/>
      <c r="W314" s="103"/>
      <c r="X314" s="103"/>
      <c r="Y314" s="1527"/>
      <c r="Z314" s="1527"/>
      <c r="AA314" s="1527"/>
      <c r="AB314" s="1527"/>
      <c r="AC314" s="1527"/>
      <c r="AD314" s="2032">
        <v>10269222.504869679</v>
      </c>
      <c r="AE314" s="2032">
        <v>10303757.047887741</v>
      </c>
      <c r="AF314" s="2032">
        <v>10628814.642255796</v>
      </c>
      <c r="AG314" s="2032">
        <v>10514912.818094483</v>
      </c>
      <c r="AH314" s="2032">
        <v>10916697.18716725</v>
      </c>
      <c r="AI314" s="2032">
        <v>10938613.731278565</v>
      </c>
      <c r="AJ314" s="2032">
        <v>11104600.159087058</v>
      </c>
      <c r="AK314" s="2032">
        <v>11179018.488324149</v>
      </c>
      <c r="AL314" s="2032">
        <v>10853626.212067548</v>
      </c>
      <c r="AM314" s="2032">
        <v>9967221.1614147946</v>
      </c>
      <c r="AN314" s="2032">
        <v>10170434.215667235</v>
      </c>
      <c r="AO314" s="2032">
        <v>10082966.693779791</v>
      </c>
    </row>
    <row r="315" spans="2:41" x14ac:dyDescent="0.15">
      <c r="C315" s="1226" t="s">
        <v>66</v>
      </c>
      <c r="D315" s="1094"/>
      <c r="E315" s="1094"/>
      <c r="F315" s="1094"/>
      <c r="G315" s="1094"/>
      <c r="H315" s="121">
        <v>314</v>
      </c>
      <c r="I315" s="1094"/>
      <c r="J315" s="1094"/>
      <c r="K315" s="1094"/>
      <c r="L315" s="1094"/>
      <c r="M315" s="1094"/>
      <c r="N315" s="1094"/>
      <c r="O315" s="1094"/>
      <c r="P315" s="1094"/>
      <c r="Q315" s="1094"/>
      <c r="R315" s="1094"/>
      <c r="S315" s="1094"/>
      <c r="T315" s="1094"/>
      <c r="U315" s="1094"/>
      <c r="V315" s="1094"/>
      <c r="W315" s="1094"/>
      <c r="X315" s="1094"/>
      <c r="Y315" s="1527"/>
      <c r="Z315" s="1527"/>
      <c r="AA315" s="1527"/>
      <c r="AB315" s="1527"/>
      <c r="AC315" s="1527"/>
      <c r="AD315" s="2032">
        <v>779634.52506243205</v>
      </c>
      <c r="AE315" s="2032">
        <v>761980.85469635052</v>
      </c>
      <c r="AF315" s="2032">
        <v>748415.76633264951</v>
      </c>
      <c r="AG315" s="2032">
        <v>760732.45393753378</v>
      </c>
      <c r="AH315" s="2032">
        <v>767083.78433762514</v>
      </c>
      <c r="AI315" s="2032">
        <v>767107.37531380018</v>
      </c>
      <c r="AJ315" s="2032">
        <v>768897.13881886529</v>
      </c>
      <c r="AK315" s="2032">
        <v>768888.21734909003</v>
      </c>
      <c r="AL315" s="2032">
        <v>769315.35762623511</v>
      </c>
      <c r="AM315" s="2032">
        <v>770543.47844693647</v>
      </c>
      <c r="AN315" s="2032">
        <v>776178.78861031588</v>
      </c>
      <c r="AO315" s="2032">
        <v>766145.28393912502</v>
      </c>
    </row>
    <row r="316" spans="2:41" x14ac:dyDescent="0.15">
      <c r="C316" s="1226" t="s">
        <v>67</v>
      </c>
      <c r="D316" s="103"/>
      <c r="E316" s="103"/>
      <c r="F316" s="103"/>
      <c r="G316" s="103"/>
      <c r="H316" s="1092">
        <v>315</v>
      </c>
      <c r="I316" s="103"/>
      <c r="J316" s="103"/>
      <c r="K316" s="103"/>
      <c r="L316" s="103"/>
      <c r="M316" s="103"/>
      <c r="N316" s="103"/>
      <c r="O316" s="103"/>
      <c r="P316" s="103"/>
      <c r="Q316" s="103"/>
      <c r="R316" s="103"/>
      <c r="S316" s="103"/>
      <c r="T316" s="103"/>
      <c r="U316" s="103"/>
      <c r="V316" s="103"/>
      <c r="W316" s="103"/>
      <c r="X316" s="103"/>
      <c r="Y316" s="1527"/>
      <c r="Z316" s="1527"/>
      <c r="AA316" s="1527"/>
      <c r="AB316" s="1527"/>
      <c r="AC316" s="1527"/>
      <c r="AD316" s="2032">
        <v>205821.3430205147</v>
      </c>
      <c r="AE316" s="2032">
        <v>211034.93031425707</v>
      </c>
      <c r="AF316" s="2032">
        <v>205749.58980376209</v>
      </c>
      <c r="AG316" s="2032">
        <v>201152.3772083279</v>
      </c>
      <c r="AH316" s="2032">
        <v>217815.50439025112</v>
      </c>
      <c r="AI316" s="2032">
        <v>218764.3281684141</v>
      </c>
      <c r="AJ316" s="2032">
        <v>228295.76421249969</v>
      </c>
      <c r="AK316" s="2032">
        <v>220955.41868082812</v>
      </c>
      <c r="AL316" s="2032">
        <v>239687.84323680683</v>
      </c>
      <c r="AM316" s="2032">
        <v>253004.09254904601</v>
      </c>
      <c r="AN316" s="2032">
        <v>255717.29300976361</v>
      </c>
      <c r="AO316" s="2032">
        <v>253171.10282506305</v>
      </c>
    </row>
    <row r="317" spans="2:41" x14ac:dyDescent="0.15">
      <c r="C317" s="121" t="s">
        <v>68</v>
      </c>
      <c r="D317" s="1082"/>
      <c r="E317" s="1082"/>
      <c r="F317" s="1082"/>
      <c r="G317" s="1082"/>
      <c r="H317" s="121">
        <v>316</v>
      </c>
      <c r="I317" s="1082"/>
      <c r="J317" s="1082"/>
      <c r="K317" s="1082"/>
      <c r="L317" s="1082"/>
      <c r="M317" s="1082"/>
      <c r="N317" s="1082"/>
      <c r="O317" s="1082"/>
      <c r="P317" s="1082"/>
      <c r="Q317" s="1082"/>
      <c r="R317" s="1082"/>
      <c r="S317" s="1082"/>
      <c r="T317" s="1082"/>
      <c r="U317" s="1082"/>
      <c r="V317" s="1082"/>
      <c r="W317" s="1082"/>
      <c r="X317" s="1082"/>
      <c r="Y317" s="1228"/>
      <c r="Z317" s="1228"/>
      <c r="AA317" s="1228"/>
      <c r="AB317" s="1228"/>
      <c r="AC317" s="1228"/>
      <c r="AD317" s="2024">
        <f t="shared" ref="AD317:AI317" si="53">AD314+AD315+AD316</f>
        <v>11254678.372952627</v>
      </c>
      <c r="AE317" s="2024">
        <f t="shared" si="53"/>
        <v>11276772.832898349</v>
      </c>
      <c r="AF317" s="2024">
        <f t="shared" si="53"/>
        <v>11582979.998392208</v>
      </c>
      <c r="AG317" s="2024">
        <f t="shared" si="53"/>
        <v>11476797.649240345</v>
      </c>
      <c r="AH317" s="2024">
        <f t="shared" si="53"/>
        <v>11901596.475895125</v>
      </c>
      <c r="AI317" s="2024">
        <f t="shared" si="53"/>
        <v>11924485.434760779</v>
      </c>
      <c r="AJ317" s="2024">
        <f t="shared" ref="AJ317:AO317" si="54">AJ314+AJ315+AJ316</f>
        <v>12101793.062118424</v>
      </c>
      <c r="AK317" s="2024">
        <f t="shared" si="54"/>
        <v>12168862.124354066</v>
      </c>
      <c r="AL317" s="2024">
        <f t="shared" si="54"/>
        <v>11862629.412930591</v>
      </c>
      <c r="AM317" s="2024">
        <f t="shared" si="54"/>
        <v>10990768.732410777</v>
      </c>
      <c r="AN317" s="2024">
        <f t="shared" si="54"/>
        <v>11202330.297287313</v>
      </c>
      <c r="AO317" s="2024">
        <f t="shared" si="54"/>
        <v>11102283.080543978</v>
      </c>
    </row>
    <row r="318" spans="2:41" x14ac:dyDescent="0.15">
      <c r="C318" s="853"/>
      <c r="D318" s="105"/>
      <c r="E318" s="105"/>
      <c r="F318" s="105"/>
      <c r="G318" s="105"/>
      <c r="H318" s="1211">
        <v>317</v>
      </c>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224"/>
      <c r="AI318" s="1224"/>
      <c r="AJ318" s="1224"/>
      <c r="AK318" s="1224"/>
      <c r="AL318" s="1224"/>
      <c r="AM318" s="1224"/>
      <c r="AN318" s="1224"/>
      <c r="AO318" s="1224"/>
    </row>
    <row r="319" spans="2:41" x14ac:dyDescent="0.15">
      <c r="D319" s="118"/>
      <c r="E319" s="118"/>
      <c r="F319" s="118"/>
      <c r="G319" s="118"/>
      <c r="H319" s="121">
        <v>318</v>
      </c>
      <c r="I319" s="118"/>
      <c r="J319" s="118"/>
      <c r="K319" s="118"/>
      <c r="L319" s="118"/>
      <c r="M319" s="118"/>
      <c r="N319" s="118"/>
      <c r="O319" s="118"/>
      <c r="P319" s="118"/>
      <c r="Q319" s="118"/>
      <c r="R319" s="118"/>
      <c r="S319" s="118"/>
      <c r="T319" s="118"/>
      <c r="U319" s="118"/>
      <c r="V319" s="118"/>
      <c r="W319" s="118"/>
      <c r="X319" s="118"/>
    </row>
    <row r="320" spans="2:41" x14ac:dyDescent="0.15">
      <c r="B320" s="462" t="s">
        <v>1393</v>
      </c>
      <c r="C320" s="111" t="s">
        <v>611</v>
      </c>
      <c r="D320" s="102"/>
      <c r="E320" s="102"/>
      <c r="F320" s="102"/>
      <c r="G320" s="102"/>
      <c r="H320" s="121">
        <v>319</v>
      </c>
      <c r="I320" s="102"/>
      <c r="J320" s="102"/>
      <c r="K320" s="102"/>
      <c r="L320" s="102"/>
      <c r="M320" s="102"/>
      <c r="N320" s="102"/>
    </row>
    <row r="321" spans="3:41" x14ac:dyDescent="0.15">
      <c r="C321" s="1083" t="s">
        <v>1100</v>
      </c>
      <c r="D321" s="116"/>
      <c r="E321" s="116"/>
      <c r="F321" s="116"/>
      <c r="G321" s="116"/>
      <c r="H321" s="121">
        <v>320</v>
      </c>
      <c r="I321" s="116"/>
      <c r="J321" s="116"/>
      <c r="K321" s="116"/>
      <c r="L321" s="116"/>
      <c r="M321" s="116"/>
      <c r="N321" s="116"/>
      <c r="O321" s="116"/>
      <c r="P321" s="116"/>
      <c r="Q321" s="116"/>
      <c r="R321" s="116"/>
      <c r="S321" s="116"/>
      <c r="T321" s="116"/>
      <c r="U321" s="116"/>
      <c r="V321" s="116"/>
      <c r="W321" s="116"/>
      <c r="X321" s="750"/>
      <c r="Y321" s="1524"/>
      <c r="Z321" s="1524"/>
      <c r="AA321" s="1524"/>
      <c r="AB321" s="1524"/>
      <c r="AC321" s="1524"/>
      <c r="AD321" s="2029">
        <v>27841.768085442101</v>
      </c>
      <c r="AE321" s="2029">
        <v>28995.639553442146</v>
      </c>
      <c r="AF321" s="2037">
        <v>28936.058522580948</v>
      </c>
      <c r="AG321" s="2029">
        <v>29684.063522140699</v>
      </c>
      <c r="AH321" s="2029">
        <v>28929.450795037726</v>
      </c>
      <c r="AI321" s="2029">
        <v>30468.679062839979</v>
      </c>
      <c r="AJ321" s="2029">
        <v>31689.225592910294</v>
      </c>
      <c r="AK321" s="2029">
        <v>38289.773034174112</v>
      </c>
      <c r="AL321" s="2029">
        <v>42011.275570289305</v>
      </c>
      <c r="AM321" s="2029">
        <v>43149.546807832274</v>
      </c>
      <c r="AN321" s="2029">
        <v>46000.152810395375</v>
      </c>
      <c r="AO321" s="2029">
        <v>46646.638135435227</v>
      </c>
    </row>
    <row r="322" spans="3:41" x14ac:dyDescent="0.15">
      <c r="C322" s="1084" t="s">
        <v>1101</v>
      </c>
      <c r="D322" s="103"/>
      <c r="E322" s="103"/>
      <c r="F322" s="103"/>
      <c r="G322" s="103"/>
      <c r="H322" s="121">
        <v>321</v>
      </c>
      <c r="I322" s="103"/>
      <c r="J322" s="103"/>
      <c r="K322" s="103"/>
      <c r="L322" s="103"/>
      <c r="M322" s="103"/>
      <c r="N322" s="103"/>
      <c r="O322" s="103"/>
      <c r="P322" s="103"/>
      <c r="Q322" s="103"/>
      <c r="R322" s="103"/>
      <c r="S322" s="103"/>
      <c r="T322" s="103"/>
      <c r="U322" s="103"/>
      <c r="V322" s="103"/>
      <c r="W322" s="103"/>
      <c r="X322" s="103"/>
      <c r="Y322" s="1527"/>
      <c r="Z322" s="1527"/>
      <c r="AA322" s="1527"/>
      <c r="AB322" s="1527"/>
      <c r="AC322" s="1527"/>
      <c r="AD322" s="2032">
        <v>5999.4455027706408</v>
      </c>
      <c r="AE322" s="2032">
        <v>5473.9666711406908</v>
      </c>
      <c r="AF322" s="2038">
        <v>5217.5104406996479</v>
      </c>
      <c r="AG322" s="2032">
        <v>5186.9189016924802</v>
      </c>
      <c r="AH322" s="2032">
        <v>4804.3641670465286</v>
      </c>
      <c r="AI322" s="2032">
        <v>4834.0527107906009</v>
      </c>
      <c r="AJ322" s="2032">
        <v>4681.9055002939403</v>
      </c>
      <c r="AK322" s="2032">
        <v>5092.0497968056725</v>
      </c>
      <c r="AL322" s="2032">
        <v>5000.9648467524548</v>
      </c>
      <c r="AM322" s="2032">
        <v>5141.6815523866862</v>
      </c>
      <c r="AN322" s="2032">
        <v>5291.9779829778417</v>
      </c>
      <c r="AO322" s="2032">
        <v>5375.8138667257617</v>
      </c>
    </row>
    <row r="323" spans="3:41" x14ac:dyDescent="0.15">
      <c r="C323" s="1084" t="s">
        <v>1102</v>
      </c>
      <c r="D323" s="103"/>
      <c r="E323" s="103"/>
      <c r="F323" s="103"/>
      <c r="G323" s="103"/>
      <c r="H323" s="121">
        <v>322</v>
      </c>
      <c r="I323" s="103"/>
      <c r="J323" s="103"/>
      <c r="K323" s="103"/>
      <c r="L323" s="103"/>
      <c r="M323" s="103"/>
      <c r="N323" s="103"/>
      <c r="O323" s="103"/>
      <c r="P323" s="103"/>
      <c r="Q323" s="103"/>
      <c r="R323" s="103"/>
      <c r="S323" s="103"/>
      <c r="T323" s="103"/>
      <c r="U323" s="103"/>
      <c r="V323" s="103"/>
      <c r="W323" s="103"/>
      <c r="X323" s="103"/>
      <c r="Y323" s="1527"/>
      <c r="Z323" s="1527"/>
      <c r="AA323" s="1527"/>
      <c r="AB323" s="1527"/>
      <c r="AC323" s="1527"/>
      <c r="AD323" s="2032">
        <v>13177.280723706392</v>
      </c>
      <c r="AE323" s="2032">
        <v>13929.979136487846</v>
      </c>
      <c r="AF323" s="2038">
        <v>12833.337831162866</v>
      </c>
      <c r="AG323" s="2032">
        <v>13157.115044983162</v>
      </c>
      <c r="AH323" s="2032">
        <v>12596.32770884891</v>
      </c>
      <c r="AI323" s="2032">
        <v>12541.821635858132</v>
      </c>
      <c r="AJ323" s="2032">
        <v>12678.306176878921</v>
      </c>
      <c r="AK323" s="2032">
        <v>11919.142398652551</v>
      </c>
      <c r="AL323" s="2032">
        <v>11061.635086077269</v>
      </c>
      <c r="AM323" s="2032">
        <v>10616.612047247527</v>
      </c>
      <c r="AN323" s="2032">
        <v>10493.993528218187</v>
      </c>
      <c r="AO323" s="2032">
        <v>10630.134025366982</v>
      </c>
    </row>
    <row r="324" spans="3:41" x14ac:dyDescent="0.15">
      <c r="C324" s="1084" t="s">
        <v>1103</v>
      </c>
      <c r="D324" s="103"/>
      <c r="E324" s="103"/>
      <c r="F324" s="103"/>
      <c r="G324" s="103"/>
      <c r="H324" s="121">
        <v>323</v>
      </c>
      <c r="I324" s="103"/>
      <c r="J324" s="103"/>
      <c r="K324" s="103"/>
      <c r="L324" s="103"/>
      <c r="M324" s="103"/>
      <c r="N324" s="103"/>
      <c r="O324" s="103"/>
      <c r="P324" s="103"/>
      <c r="Q324" s="103"/>
      <c r="R324" s="103"/>
      <c r="S324" s="103"/>
      <c r="T324" s="103"/>
      <c r="U324" s="103"/>
      <c r="V324" s="103"/>
      <c r="W324" s="103"/>
      <c r="X324" s="103"/>
      <c r="Y324" s="1527"/>
      <c r="Z324" s="1527"/>
      <c r="AA324" s="1527"/>
      <c r="AB324" s="1527"/>
      <c r="AC324" s="1527"/>
      <c r="AD324" s="2032">
        <v>3318.9888527097578</v>
      </c>
      <c r="AE324" s="2032">
        <v>2813.5220000163777</v>
      </c>
      <c r="AF324" s="2038">
        <v>2909.1549717351922</v>
      </c>
      <c r="AG324" s="2032">
        <v>2175.3284317434182</v>
      </c>
      <c r="AH324" s="2032">
        <v>2098.1152384339662</v>
      </c>
      <c r="AI324" s="2032">
        <v>2207.9352968252001</v>
      </c>
      <c r="AJ324" s="2032">
        <v>2243.5460057006089</v>
      </c>
      <c r="AK324" s="2032">
        <v>2399.3278480578183</v>
      </c>
      <c r="AL324" s="2032">
        <v>2261.9845265239396</v>
      </c>
      <c r="AM324" s="2032">
        <v>2460.7751794826536</v>
      </c>
      <c r="AN324" s="2032">
        <v>2218.5801619895556</v>
      </c>
      <c r="AO324" s="2032">
        <v>2816.7448957875695</v>
      </c>
    </row>
    <row r="325" spans="3:41" x14ac:dyDescent="0.15">
      <c r="C325" s="1084" t="s">
        <v>1104</v>
      </c>
      <c r="D325" s="103"/>
      <c r="E325" s="103"/>
      <c r="F325" s="103"/>
      <c r="G325" s="103"/>
      <c r="H325" s="121">
        <v>324</v>
      </c>
      <c r="I325" s="103"/>
      <c r="J325" s="103"/>
      <c r="K325" s="103"/>
      <c r="L325" s="103"/>
      <c r="M325" s="103"/>
      <c r="N325" s="103"/>
      <c r="O325" s="103"/>
      <c r="P325" s="103"/>
      <c r="Q325" s="103"/>
      <c r="R325" s="103"/>
      <c r="S325" s="103"/>
      <c r="T325" s="103"/>
      <c r="U325" s="103"/>
      <c r="V325" s="103"/>
      <c r="W325" s="103"/>
      <c r="X325" s="103"/>
      <c r="Y325" s="1527"/>
      <c r="Z325" s="1527"/>
      <c r="AA325" s="1527"/>
      <c r="AB325" s="1527"/>
      <c r="AC325" s="1527"/>
      <c r="AD325" s="2032">
        <v>2287376.8665625565</v>
      </c>
      <c r="AE325" s="2032">
        <v>2403020.015704114</v>
      </c>
      <c r="AF325" s="2038">
        <v>2400213.9991010311</v>
      </c>
      <c r="AG325" s="2032">
        <v>2424761.0911301686</v>
      </c>
      <c r="AH325" s="2032">
        <v>2367805.260762189</v>
      </c>
      <c r="AI325" s="2032">
        <v>2391681.6642697165</v>
      </c>
      <c r="AJ325" s="2032">
        <v>2441184.2870525601</v>
      </c>
      <c r="AK325" s="2032">
        <v>2347324.7345379298</v>
      </c>
      <c r="AL325" s="2032">
        <v>2386032.0682999669</v>
      </c>
      <c r="AM325" s="2032">
        <v>2305741.9341317518</v>
      </c>
      <c r="AN325" s="2032">
        <v>2312323.2329039881</v>
      </c>
      <c r="AO325" s="2032">
        <v>2402792.0726838396</v>
      </c>
    </row>
    <row r="326" spans="3:41" x14ac:dyDescent="0.15">
      <c r="C326" s="1084" t="s">
        <v>785</v>
      </c>
      <c r="D326" s="103"/>
      <c r="E326" s="103"/>
      <c r="F326" s="103"/>
      <c r="G326" s="103"/>
      <c r="H326" s="121">
        <v>325</v>
      </c>
      <c r="I326" s="103"/>
      <c r="J326" s="103"/>
      <c r="K326" s="103"/>
      <c r="L326" s="103"/>
      <c r="M326" s="103"/>
      <c r="N326" s="103"/>
      <c r="O326" s="103"/>
      <c r="P326" s="103"/>
      <c r="Q326" s="103"/>
      <c r="R326" s="103"/>
      <c r="S326" s="103"/>
      <c r="T326" s="103"/>
      <c r="U326" s="103"/>
      <c r="V326" s="103"/>
      <c r="W326" s="103"/>
      <c r="X326" s="103"/>
      <c r="Y326" s="1096"/>
      <c r="Z326" s="1096"/>
      <c r="AA326" s="1096"/>
      <c r="AB326" s="1096"/>
      <c r="AC326" s="1096"/>
      <c r="AD326" s="2215"/>
      <c r="AE326" s="2215"/>
      <c r="AF326" s="2216"/>
      <c r="AG326" s="2215"/>
      <c r="AH326" s="2215"/>
      <c r="AI326" s="2215"/>
      <c r="AJ326" s="2215"/>
      <c r="AK326" s="2215"/>
      <c r="AL326" s="2215"/>
      <c r="AM326" s="2215"/>
      <c r="AN326" s="2215"/>
      <c r="AO326" s="2215"/>
    </row>
    <row r="327" spans="3:41" x14ac:dyDescent="0.15">
      <c r="C327" s="1084" t="s">
        <v>169</v>
      </c>
      <c r="D327" s="103"/>
      <c r="E327" s="103"/>
      <c r="F327" s="103"/>
      <c r="G327" s="103"/>
      <c r="H327" s="121">
        <v>326</v>
      </c>
      <c r="I327" s="103"/>
      <c r="J327" s="103"/>
      <c r="K327" s="103"/>
      <c r="L327" s="103"/>
      <c r="M327" s="103"/>
      <c r="N327" s="103"/>
      <c r="O327" s="103"/>
      <c r="P327" s="103"/>
      <c r="Q327" s="103"/>
      <c r="R327" s="103"/>
      <c r="S327" s="103"/>
      <c r="T327" s="103"/>
      <c r="U327" s="103"/>
      <c r="V327" s="103"/>
      <c r="W327" s="103"/>
      <c r="X327" s="103"/>
      <c r="Y327" s="1096"/>
      <c r="Z327" s="1096"/>
      <c r="AA327" s="1096"/>
      <c r="AB327" s="1096"/>
      <c r="AC327" s="1096"/>
      <c r="AD327" s="2215"/>
      <c r="AE327" s="2215"/>
      <c r="AF327" s="2216"/>
      <c r="AG327" s="2215"/>
      <c r="AH327" s="2215"/>
      <c r="AI327" s="2215"/>
      <c r="AJ327" s="2215"/>
      <c r="AK327" s="2215"/>
      <c r="AL327" s="2215"/>
      <c r="AM327" s="2215"/>
      <c r="AN327" s="2215"/>
      <c r="AO327" s="2215"/>
    </row>
    <row r="328" spans="3:41" x14ac:dyDescent="0.15">
      <c r="C328" s="1080" t="s">
        <v>170</v>
      </c>
      <c r="D328" s="103"/>
      <c r="E328" s="103"/>
      <c r="F328" s="103"/>
      <c r="G328" s="103"/>
      <c r="H328" s="121">
        <v>327</v>
      </c>
      <c r="I328" s="886"/>
      <c r="J328" s="887"/>
      <c r="K328" s="887"/>
      <c r="L328" s="887"/>
      <c r="M328" s="887"/>
      <c r="N328" s="887"/>
      <c r="O328" s="887"/>
      <c r="P328" s="887"/>
      <c r="Q328" s="887"/>
      <c r="R328" s="887"/>
      <c r="S328" s="887"/>
      <c r="T328" s="887"/>
      <c r="U328" s="887"/>
      <c r="V328" s="887"/>
      <c r="W328" s="887"/>
      <c r="X328" s="887"/>
      <c r="Y328" s="1097"/>
      <c r="Z328" s="1097"/>
      <c r="AA328" s="1097"/>
      <c r="AB328" s="1097"/>
      <c r="AC328" s="1097"/>
      <c r="AD328" s="2216"/>
      <c r="AE328" s="2216"/>
      <c r="AF328" s="2216"/>
      <c r="AG328" s="2216"/>
      <c r="AH328" s="2215"/>
      <c r="AI328" s="2215"/>
      <c r="AJ328" s="2215"/>
      <c r="AK328" s="2215"/>
      <c r="AL328" s="2215"/>
      <c r="AM328" s="2215"/>
      <c r="AN328" s="2215"/>
      <c r="AO328" s="2215"/>
    </row>
    <row r="329" spans="3:41" x14ac:dyDescent="0.15">
      <c r="C329" s="1080" t="s">
        <v>788</v>
      </c>
      <c r="D329" s="103"/>
      <c r="E329" s="103"/>
      <c r="F329" s="103"/>
      <c r="G329" s="103"/>
      <c r="H329" s="121">
        <v>328</v>
      </c>
      <c r="I329" s="886"/>
      <c r="J329" s="887"/>
      <c r="K329" s="887"/>
      <c r="L329" s="887"/>
      <c r="M329" s="887"/>
      <c r="N329" s="887"/>
      <c r="O329" s="887"/>
      <c r="P329" s="887"/>
      <c r="Q329" s="887"/>
      <c r="R329" s="887"/>
      <c r="S329" s="887"/>
      <c r="T329" s="887"/>
      <c r="U329" s="887"/>
      <c r="V329" s="887"/>
      <c r="W329" s="887"/>
      <c r="X329" s="887"/>
      <c r="Y329" s="1097"/>
      <c r="Z329" s="1097"/>
      <c r="AA329" s="1097"/>
      <c r="AB329" s="1097"/>
      <c r="AC329" s="1097"/>
      <c r="AD329" s="2216"/>
      <c r="AE329" s="2216"/>
      <c r="AF329" s="2216"/>
      <c r="AG329" s="2216"/>
      <c r="AH329" s="2215"/>
      <c r="AI329" s="2215"/>
      <c r="AJ329" s="2215"/>
      <c r="AK329" s="2215"/>
      <c r="AL329" s="2215"/>
      <c r="AM329" s="2215"/>
      <c r="AN329" s="2215"/>
      <c r="AO329" s="2215"/>
    </row>
    <row r="330" spans="3:41" x14ac:dyDescent="0.15">
      <c r="C330" s="1080" t="s">
        <v>789</v>
      </c>
      <c r="D330" s="103"/>
      <c r="E330" s="103"/>
      <c r="F330" s="103"/>
      <c r="G330" s="103"/>
      <c r="H330" s="121">
        <v>329</v>
      </c>
      <c r="I330" s="886"/>
      <c r="J330" s="887"/>
      <c r="K330" s="887"/>
      <c r="L330" s="887"/>
      <c r="M330" s="887"/>
      <c r="N330" s="887"/>
      <c r="O330" s="887"/>
      <c r="P330" s="887"/>
      <c r="Q330" s="887"/>
      <c r="R330" s="887"/>
      <c r="S330" s="887"/>
      <c r="T330" s="887"/>
      <c r="U330" s="887"/>
      <c r="V330" s="887"/>
      <c r="W330" s="887"/>
      <c r="X330" s="887"/>
      <c r="Y330" s="1097"/>
      <c r="Z330" s="1097"/>
      <c r="AA330" s="1097"/>
      <c r="AB330" s="1097"/>
      <c r="AC330" s="1097"/>
      <c r="AD330" s="2216"/>
      <c r="AE330" s="2216"/>
      <c r="AF330" s="2216"/>
      <c r="AG330" s="2216"/>
      <c r="AH330" s="2215"/>
      <c r="AI330" s="2215"/>
      <c r="AJ330" s="2215"/>
      <c r="AK330" s="2215"/>
      <c r="AL330" s="2215"/>
      <c r="AM330" s="2215"/>
      <c r="AN330" s="2215"/>
      <c r="AO330" s="2215"/>
    </row>
    <row r="331" spans="3:41" x14ac:dyDescent="0.15">
      <c r="C331" s="1080" t="s">
        <v>790</v>
      </c>
      <c r="D331" s="103"/>
      <c r="E331" s="103"/>
      <c r="F331" s="103"/>
      <c r="G331" s="103"/>
      <c r="H331" s="121">
        <v>330</v>
      </c>
      <c r="I331" s="886"/>
      <c r="J331" s="887"/>
      <c r="K331" s="887"/>
      <c r="L331" s="887"/>
      <c r="M331" s="887"/>
      <c r="N331" s="887"/>
      <c r="O331" s="887"/>
      <c r="P331" s="887"/>
      <c r="Q331" s="887"/>
      <c r="R331" s="887"/>
      <c r="S331" s="887"/>
      <c r="T331" s="887"/>
      <c r="U331" s="887"/>
      <c r="V331" s="887"/>
      <c r="W331" s="887"/>
      <c r="X331" s="887"/>
      <c r="Y331" s="1097"/>
      <c r="Z331" s="1097"/>
      <c r="AA331" s="1097"/>
      <c r="AB331" s="1097"/>
      <c r="AC331" s="1097"/>
      <c r="AD331" s="2216"/>
      <c r="AE331" s="2216"/>
      <c r="AF331" s="2216"/>
      <c r="AG331" s="2216"/>
      <c r="AH331" s="2215"/>
      <c r="AI331" s="2215"/>
      <c r="AJ331" s="2215"/>
      <c r="AK331" s="2215"/>
      <c r="AL331" s="2215"/>
      <c r="AM331" s="2215"/>
      <c r="AN331" s="2215"/>
      <c r="AO331" s="2215"/>
    </row>
    <row r="332" spans="3:41" x14ac:dyDescent="0.15">
      <c r="C332" s="1080" t="s">
        <v>171</v>
      </c>
      <c r="D332" s="103"/>
      <c r="E332" s="103"/>
      <c r="F332" s="103"/>
      <c r="G332" s="103"/>
      <c r="H332" s="121">
        <v>331</v>
      </c>
      <c r="I332" s="886"/>
      <c r="J332" s="887"/>
      <c r="K332" s="887"/>
      <c r="L332" s="887"/>
      <c r="M332" s="887"/>
      <c r="N332" s="887"/>
      <c r="O332" s="887"/>
      <c r="P332" s="887"/>
      <c r="Q332" s="887"/>
      <c r="R332" s="887"/>
      <c r="S332" s="887"/>
      <c r="T332" s="887"/>
      <c r="U332" s="887"/>
      <c r="V332" s="887"/>
      <c r="W332" s="887"/>
      <c r="X332" s="887"/>
      <c r="Y332" s="1097"/>
      <c r="Z332" s="1097"/>
      <c r="AA332" s="1097"/>
      <c r="AB332" s="1097"/>
      <c r="AC332" s="1097"/>
      <c r="AD332" s="2216"/>
      <c r="AE332" s="2216"/>
      <c r="AF332" s="2216"/>
      <c r="AG332" s="2216"/>
      <c r="AH332" s="2215"/>
      <c r="AI332" s="2215"/>
      <c r="AJ332" s="2215"/>
      <c r="AK332" s="2215"/>
      <c r="AL332" s="2215"/>
      <c r="AM332" s="2215"/>
      <c r="AN332" s="2215"/>
      <c r="AO332" s="2215"/>
    </row>
    <row r="333" spans="3:41" x14ac:dyDescent="0.15">
      <c r="C333" s="1080" t="s">
        <v>172</v>
      </c>
      <c r="D333" s="103"/>
      <c r="E333" s="103"/>
      <c r="F333" s="103"/>
      <c r="G333" s="103"/>
      <c r="H333" s="121">
        <v>332</v>
      </c>
      <c r="I333" s="886"/>
      <c r="J333" s="887"/>
      <c r="K333" s="887"/>
      <c r="L333" s="887"/>
      <c r="M333" s="887"/>
      <c r="N333" s="887"/>
      <c r="O333" s="887"/>
      <c r="P333" s="887"/>
      <c r="Q333" s="887"/>
      <c r="R333" s="887"/>
      <c r="S333" s="887"/>
      <c r="T333" s="887"/>
      <c r="U333" s="887"/>
      <c r="V333" s="887"/>
      <c r="W333" s="887"/>
      <c r="X333" s="887"/>
      <c r="Y333" s="1097"/>
      <c r="Z333" s="1097"/>
      <c r="AA333" s="1097"/>
      <c r="AB333" s="1097"/>
      <c r="AC333" s="1097"/>
      <c r="AD333" s="2216"/>
      <c r="AE333" s="2216"/>
      <c r="AF333" s="2216"/>
      <c r="AG333" s="2216"/>
      <c r="AH333" s="2215"/>
      <c r="AI333" s="2215"/>
      <c r="AJ333" s="2215"/>
      <c r="AK333" s="2215"/>
      <c r="AL333" s="2215"/>
      <c r="AM333" s="2215"/>
      <c r="AN333" s="2215"/>
      <c r="AO333" s="2215"/>
    </row>
    <row r="334" spans="3:41" x14ac:dyDescent="0.15">
      <c r="C334" s="1080" t="s">
        <v>173</v>
      </c>
      <c r="D334" s="103"/>
      <c r="E334" s="103"/>
      <c r="F334" s="103"/>
      <c r="G334" s="103"/>
      <c r="H334" s="121">
        <v>333</v>
      </c>
      <c r="I334" s="886"/>
      <c r="J334" s="887"/>
      <c r="K334" s="887"/>
      <c r="L334" s="887"/>
      <c r="M334" s="887"/>
      <c r="N334" s="887"/>
      <c r="O334" s="887"/>
      <c r="P334" s="887"/>
      <c r="Q334" s="887"/>
      <c r="R334" s="887"/>
      <c r="S334" s="887"/>
      <c r="T334" s="887"/>
      <c r="U334" s="887"/>
      <c r="V334" s="887"/>
      <c r="W334" s="887"/>
      <c r="X334" s="887"/>
      <c r="Y334" s="1097"/>
      <c r="Z334" s="1097"/>
      <c r="AA334" s="1097"/>
      <c r="AB334" s="1097"/>
      <c r="AC334" s="1097"/>
      <c r="AD334" s="2216"/>
      <c r="AE334" s="2216"/>
      <c r="AF334" s="2216"/>
      <c r="AG334" s="2216"/>
      <c r="AH334" s="2215"/>
      <c r="AI334" s="2215"/>
      <c r="AJ334" s="2215"/>
      <c r="AK334" s="2215"/>
      <c r="AL334" s="2215"/>
      <c r="AM334" s="2215"/>
      <c r="AN334" s="2215"/>
      <c r="AO334" s="2215"/>
    </row>
    <row r="335" spans="3:41" x14ac:dyDescent="0.15">
      <c r="C335" s="1080" t="s">
        <v>174</v>
      </c>
      <c r="D335" s="103"/>
      <c r="E335" s="103"/>
      <c r="F335" s="103"/>
      <c r="G335" s="103"/>
      <c r="H335" s="121">
        <v>334</v>
      </c>
      <c r="I335" s="886"/>
      <c r="J335" s="887"/>
      <c r="K335" s="887"/>
      <c r="L335" s="887"/>
      <c r="M335" s="887"/>
      <c r="N335" s="887"/>
      <c r="O335" s="887"/>
      <c r="P335" s="887"/>
      <c r="Q335" s="887"/>
      <c r="R335" s="887"/>
      <c r="S335" s="887"/>
      <c r="T335" s="887"/>
      <c r="U335" s="887"/>
      <c r="V335" s="887"/>
      <c r="W335" s="887"/>
      <c r="X335" s="887"/>
      <c r="Y335" s="1097"/>
      <c r="Z335" s="1097"/>
      <c r="AA335" s="1097"/>
      <c r="AB335" s="1097"/>
      <c r="AC335" s="1097"/>
      <c r="AD335" s="2216"/>
      <c r="AE335" s="2216"/>
      <c r="AF335" s="2216"/>
      <c r="AG335" s="2216"/>
      <c r="AH335" s="2215"/>
      <c r="AI335" s="2215"/>
      <c r="AJ335" s="2215"/>
      <c r="AK335" s="2215"/>
      <c r="AL335" s="2215"/>
      <c r="AM335" s="2215"/>
      <c r="AN335" s="2215"/>
      <c r="AO335" s="2215"/>
    </row>
    <row r="336" spans="3:41" x14ac:dyDescent="0.15">
      <c r="C336" s="1080" t="s">
        <v>795</v>
      </c>
      <c r="D336" s="103"/>
      <c r="E336" s="103"/>
      <c r="F336" s="103"/>
      <c r="G336" s="103"/>
      <c r="H336" s="121">
        <v>335</v>
      </c>
      <c r="I336" s="886"/>
      <c r="J336" s="887"/>
      <c r="K336" s="887"/>
      <c r="L336" s="887"/>
      <c r="M336" s="887"/>
      <c r="N336" s="887"/>
      <c r="O336" s="887"/>
      <c r="P336" s="887"/>
      <c r="Q336" s="887"/>
      <c r="R336" s="887"/>
      <c r="S336" s="887"/>
      <c r="T336" s="887"/>
      <c r="U336" s="887"/>
      <c r="V336" s="887"/>
      <c r="W336" s="887"/>
      <c r="X336" s="887"/>
      <c r="Y336" s="1097"/>
      <c r="Z336" s="1097"/>
      <c r="AA336" s="1097"/>
      <c r="AB336" s="1097"/>
      <c r="AC336" s="1097"/>
      <c r="AD336" s="2216"/>
      <c r="AE336" s="2216"/>
      <c r="AF336" s="2216"/>
      <c r="AG336" s="2216"/>
      <c r="AH336" s="2215"/>
      <c r="AI336" s="2215"/>
      <c r="AJ336" s="2215"/>
      <c r="AK336" s="2215"/>
      <c r="AL336" s="2215"/>
      <c r="AM336" s="2215"/>
      <c r="AN336" s="2215"/>
      <c r="AO336" s="2215"/>
    </row>
    <row r="337" spans="3:41" x14ac:dyDescent="0.15">
      <c r="C337" s="1080" t="s">
        <v>175</v>
      </c>
      <c r="D337" s="103"/>
      <c r="E337" s="103"/>
      <c r="F337" s="103"/>
      <c r="G337" s="103"/>
      <c r="H337" s="121">
        <v>336</v>
      </c>
      <c r="I337" s="886"/>
      <c r="J337" s="887"/>
      <c r="K337" s="887"/>
      <c r="L337" s="887"/>
      <c r="M337" s="887"/>
      <c r="N337" s="887"/>
      <c r="O337" s="887"/>
      <c r="P337" s="887"/>
      <c r="Q337" s="887"/>
      <c r="R337" s="887"/>
      <c r="S337" s="887"/>
      <c r="T337" s="887"/>
      <c r="U337" s="887"/>
      <c r="V337" s="887"/>
      <c r="W337" s="887"/>
      <c r="X337" s="887"/>
      <c r="Y337" s="1097"/>
      <c r="Z337" s="1097"/>
      <c r="AA337" s="1097"/>
      <c r="AB337" s="1097"/>
      <c r="AC337" s="1097"/>
      <c r="AD337" s="2216"/>
      <c r="AE337" s="2216"/>
      <c r="AF337" s="2216"/>
      <c r="AG337" s="2216"/>
      <c r="AH337" s="2215"/>
      <c r="AI337" s="2215"/>
      <c r="AJ337" s="2215"/>
      <c r="AK337" s="2215"/>
      <c r="AL337" s="2215"/>
      <c r="AM337" s="2215"/>
      <c r="AN337" s="2215"/>
      <c r="AO337" s="2215"/>
    </row>
    <row r="338" spans="3:41" x14ac:dyDescent="0.15">
      <c r="C338" s="1080" t="s">
        <v>176</v>
      </c>
      <c r="D338" s="103"/>
      <c r="E338" s="103"/>
      <c r="F338" s="103"/>
      <c r="G338" s="103"/>
      <c r="H338" s="121">
        <v>337</v>
      </c>
      <c r="I338" s="886"/>
      <c r="J338" s="887"/>
      <c r="K338" s="887"/>
      <c r="L338" s="887"/>
      <c r="M338" s="887"/>
      <c r="N338" s="887"/>
      <c r="O338" s="887"/>
      <c r="P338" s="887"/>
      <c r="Q338" s="887"/>
      <c r="R338" s="887"/>
      <c r="S338" s="887"/>
      <c r="T338" s="887"/>
      <c r="U338" s="887"/>
      <c r="V338" s="887"/>
      <c r="W338" s="887"/>
      <c r="X338" s="887"/>
      <c r="Y338" s="1097"/>
      <c r="Z338" s="1097"/>
      <c r="AA338" s="1097"/>
      <c r="AB338" s="1097"/>
      <c r="AC338" s="1097"/>
      <c r="AD338" s="2216"/>
      <c r="AE338" s="2216"/>
      <c r="AF338" s="2216"/>
      <c r="AG338" s="2216"/>
      <c r="AH338" s="2215"/>
      <c r="AI338" s="2215"/>
      <c r="AJ338" s="2215"/>
      <c r="AK338" s="2215"/>
      <c r="AL338" s="2215"/>
      <c r="AM338" s="2215"/>
      <c r="AN338" s="2215"/>
      <c r="AO338" s="2215"/>
    </row>
    <row r="339" spans="3:41" x14ac:dyDescent="0.15">
      <c r="C339" s="1080" t="s">
        <v>177</v>
      </c>
      <c r="D339" s="103"/>
      <c r="E339" s="103"/>
      <c r="F339" s="103"/>
      <c r="G339" s="103"/>
      <c r="H339" s="121">
        <v>338</v>
      </c>
      <c r="I339" s="886"/>
      <c r="J339" s="887"/>
      <c r="K339" s="887"/>
      <c r="L339" s="887"/>
      <c r="M339" s="887"/>
      <c r="N339" s="887"/>
      <c r="O339" s="887"/>
      <c r="P339" s="887"/>
      <c r="Q339" s="887"/>
      <c r="R339" s="887"/>
      <c r="S339" s="887"/>
      <c r="T339" s="887"/>
      <c r="U339" s="887"/>
      <c r="V339" s="887"/>
      <c r="W339" s="887"/>
      <c r="X339" s="887"/>
      <c r="Y339" s="1097"/>
      <c r="Z339" s="1097"/>
      <c r="AA339" s="1097"/>
      <c r="AB339" s="1097"/>
      <c r="AC339" s="1097"/>
      <c r="AD339" s="2216"/>
      <c r="AE339" s="2216"/>
      <c r="AF339" s="2216"/>
      <c r="AG339" s="2216"/>
      <c r="AH339" s="2215"/>
      <c r="AI339" s="2215"/>
      <c r="AJ339" s="2215"/>
      <c r="AK339" s="2215"/>
      <c r="AL339" s="2215"/>
      <c r="AM339" s="2215"/>
      <c r="AN339" s="2215"/>
      <c r="AO339" s="2215"/>
    </row>
    <row r="340" spans="3:41" x14ac:dyDescent="0.15">
      <c r="C340" s="1080" t="s">
        <v>178</v>
      </c>
      <c r="D340" s="103"/>
      <c r="E340" s="103"/>
      <c r="F340" s="103"/>
      <c r="G340" s="103"/>
      <c r="H340" s="121">
        <v>339</v>
      </c>
      <c r="I340" s="886"/>
      <c r="J340" s="887"/>
      <c r="K340" s="887"/>
      <c r="L340" s="887"/>
      <c r="M340" s="887"/>
      <c r="N340" s="887"/>
      <c r="O340" s="887"/>
      <c r="P340" s="887"/>
      <c r="Q340" s="887"/>
      <c r="R340" s="887"/>
      <c r="S340" s="887"/>
      <c r="T340" s="887"/>
      <c r="U340" s="887"/>
      <c r="V340" s="887"/>
      <c r="W340" s="887"/>
      <c r="X340" s="887"/>
      <c r="Y340" s="1526"/>
      <c r="Z340" s="1526"/>
      <c r="AA340" s="1526"/>
      <c r="AB340" s="1526"/>
      <c r="AC340" s="1526"/>
      <c r="AD340" s="2031">
        <v>116327.64999424593</v>
      </c>
      <c r="AE340" s="2031">
        <v>111075.45588687714</v>
      </c>
      <c r="AF340" s="2031">
        <v>114402.92685013814</v>
      </c>
      <c r="AG340" s="2038">
        <v>104012.32364936465</v>
      </c>
      <c r="AH340" s="2030">
        <v>114787.92911474041</v>
      </c>
      <c r="AI340" s="2030">
        <v>114981.97367441628</v>
      </c>
      <c r="AJ340" s="2030">
        <v>113861.23094899398</v>
      </c>
      <c r="AK340" s="2030">
        <v>129948.19605717402</v>
      </c>
      <c r="AL340" s="2030">
        <v>136712.33038705905</v>
      </c>
      <c r="AM340" s="2030">
        <v>125278.13190151707</v>
      </c>
      <c r="AN340" s="2030">
        <v>131970.07459916425</v>
      </c>
      <c r="AO340" s="2030">
        <v>130436.83819090718</v>
      </c>
    </row>
    <row r="341" spans="3:41" x14ac:dyDescent="0.15">
      <c r="C341" s="1080" t="s">
        <v>179</v>
      </c>
      <c r="D341" s="103"/>
      <c r="E341" s="103"/>
      <c r="F341" s="103"/>
      <c r="G341" s="103"/>
      <c r="H341" s="121">
        <v>340</v>
      </c>
      <c r="I341" s="886"/>
      <c r="J341" s="887"/>
      <c r="K341" s="887"/>
      <c r="L341" s="887"/>
      <c r="M341" s="887"/>
      <c r="N341" s="887"/>
      <c r="O341" s="887"/>
      <c r="P341" s="887"/>
      <c r="Q341" s="887"/>
      <c r="R341" s="887"/>
      <c r="S341" s="887"/>
      <c r="T341" s="887"/>
      <c r="U341" s="887"/>
      <c r="V341" s="887"/>
      <c r="W341" s="887"/>
      <c r="X341" s="887"/>
      <c r="Y341" s="1526"/>
      <c r="Z341" s="1526"/>
      <c r="AA341" s="1526"/>
      <c r="AB341" s="1526"/>
      <c r="AC341" s="1526"/>
      <c r="AD341" s="2031">
        <v>493002.03081997676</v>
      </c>
      <c r="AE341" s="2031">
        <v>564379.56385239318</v>
      </c>
      <c r="AF341" s="2031">
        <v>599699.06322512531</v>
      </c>
      <c r="AG341" s="2038">
        <v>596642.70122695202</v>
      </c>
      <c r="AH341" s="2030">
        <v>450915.00633162534</v>
      </c>
      <c r="AI341" s="2030">
        <v>463097.85012013902</v>
      </c>
      <c r="AJ341" s="2030">
        <v>500101.17608499422</v>
      </c>
      <c r="AK341" s="2030">
        <v>622823.8626031999</v>
      </c>
      <c r="AL341" s="2030">
        <v>507379.22235758009</v>
      </c>
      <c r="AM341" s="2030">
        <v>469141.62975776591</v>
      </c>
      <c r="AN341" s="2030">
        <v>547920.88163418905</v>
      </c>
      <c r="AO341" s="2030">
        <v>487993.90468526521</v>
      </c>
    </row>
    <row r="342" spans="3:41" x14ac:dyDescent="0.15">
      <c r="C342" s="1084" t="s">
        <v>180</v>
      </c>
      <c r="D342" s="103"/>
      <c r="E342" s="103"/>
      <c r="F342" s="103"/>
      <c r="G342" s="103"/>
      <c r="H342" s="121">
        <v>341</v>
      </c>
      <c r="I342" s="103"/>
      <c r="J342" s="103"/>
      <c r="K342" s="103"/>
      <c r="L342" s="103"/>
      <c r="M342" s="103"/>
      <c r="N342" s="103"/>
      <c r="O342" s="103"/>
      <c r="P342" s="103"/>
      <c r="Q342" s="103"/>
      <c r="R342" s="103"/>
      <c r="S342" s="103"/>
      <c r="T342" s="103"/>
      <c r="U342" s="103"/>
      <c r="V342" s="103"/>
      <c r="W342" s="103"/>
      <c r="X342" s="103"/>
      <c r="Y342" s="1527"/>
      <c r="Z342" s="1527"/>
      <c r="AA342" s="1527"/>
      <c r="AB342" s="1527"/>
      <c r="AC342" s="1527"/>
      <c r="AD342" s="2032">
        <v>869911.57282468409</v>
      </c>
      <c r="AE342" s="2032">
        <v>922460.34875270934</v>
      </c>
      <c r="AF342" s="2038">
        <v>931390.5279776674</v>
      </c>
      <c r="AG342" s="2032">
        <v>937376.9624453662</v>
      </c>
      <c r="AH342" s="2032">
        <v>868059.91925787309</v>
      </c>
      <c r="AI342" s="2032">
        <v>848455.11787296378</v>
      </c>
      <c r="AJ342" s="2032">
        <v>887943.43982606207</v>
      </c>
      <c r="AK342" s="2032">
        <v>1022108.8283897904</v>
      </c>
      <c r="AL342" s="2032">
        <v>1007559.1266763092</v>
      </c>
      <c r="AM342" s="2032">
        <v>964792.58582691755</v>
      </c>
      <c r="AN342" s="2032">
        <v>923682.21362974693</v>
      </c>
      <c r="AO342" s="2032">
        <v>887728.14541772951</v>
      </c>
    </row>
    <row r="343" spans="3:41" x14ac:dyDescent="0.15">
      <c r="C343" s="1084" t="s">
        <v>181</v>
      </c>
      <c r="D343" s="103"/>
      <c r="E343" s="103"/>
      <c r="F343" s="103"/>
      <c r="G343" s="103"/>
      <c r="H343" s="121">
        <v>342</v>
      </c>
      <c r="I343" s="103"/>
      <c r="J343" s="103"/>
      <c r="K343" s="103"/>
      <c r="L343" s="103"/>
      <c r="M343" s="103"/>
      <c r="N343" s="103"/>
      <c r="O343" s="103"/>
      <c r="P343" s="103"/>
      <c r="Q343" s="103"/>
      <c r="R343" s="103"/>
      <c r="S343" s="103"/>
      <c r="T343" s="103"/>
      <c r="U343" s="103"/>
      <c r="V343" s="103"/>
      <c r="W343" s="103"/>
      <c r="X343" s="103"/>
      <c r="Y343" s="1526"/>
      <c r="Z343" s="1526"/>
      <c r="AA343" s="1526"/>
      <c r="AB343" s="1526"/>
      <c r="AC343" s="1526"/>
      <c r="AD343" s="2031">
        <v>473742.30377743114</v>
      </c>
      <c r="AE343" s="2031">
        <v>478121.5734700443</v>
      </c>
      <c r="AF343" s="2031">
        <v>489800.79208407371</v>
      </c>
      <c r="AG343" s="2038">
        <v>477998.03899006371</v>
      </c>
      <c r="AH343" s="2030">
        <v>473674.51541539095</v>
      </c>
      <c r="AI343" s="2030">
        <v>488608.45519329113</v>
      </c>
      <c r="AJ343" s="2030">
        <v>493214.56354790437</v>
      </c>
      <c r="AK343" s="2030">
        <v>485609.13218876102</v>
      </c>
      <c r="AL343" s="2030">
        <v>456362.57744179206</v>
      </c>
      <c r="AM343" s="2030">
        <v>446795.49368007405</v>
      </c>
      <c r="AN343" s="2030">
        <v>458926.82315852831</v>
      </c>
      <c r="AO343" s="2030">
        <v>428888.24365368276</v>
      </c>
    </row>
    <row r="344" spans="3:41" x14ac:dyDescent="0.15">
      <c r="C344" s="1084" t="s">
        <v>182</v>
      </c>
      <c r="D344" s="103"/>
      <c r="E344" s="103"/>
      <c r="F344" s="103"/>
      <c r="G344" s="103"/>
      <c r="H344" s="121">
        <v>343</v>
      </c>
      <c r="I344" s="103"/>
      <c r="J344" s="103"/>
      <c r="K344" s="103"/>
      <c r="L344" s="103"/>
      <c r="M344" s="103"/>
      <c r="N344" s="103"/>
      <c r="O344" s="103"/>
      <c r="P344" s="103"/>
      <c r="Q344" s="103"/>
      <c r="R344" s="103"/>
      <c r="S344" s="103"/>
      <c r="T344" s="103"/>
      <c r="U344" s="103"/>
      <c r="V344" s="103"/>
      <c r="W344" s="103"/>
      <c r="X344" s="103"/>
      <c r="Y344" s="1527"/>
      <c r="Z344" s="1527"/>
      <c r="AA344" s="1527"/>
      <c r="AB344" s="1527"/>
      <c r="AC344" s="1527"/>
      <c r="AD344" s="2032">
        <v>236379.97207315371</v>
      </c>
      <c r="AE344" s="2032">
        <v>193989.37695315314</v>
      </c>
      <c r="AF344" s="2038">
        <v>216740.08793199915</v>
      </c>
      <c r="AG344" s="2032">
        <v>208523.271717647</v>
      </c>
      <c r="AH344" s="2032">
        <v>207925.51341645382</v>
      </c>
      <c r="AI344" s="2032">
        <v>232799.16167144361</v>
      </c>
      <c r="AJ344" s="2032">
        <v>215971.76670670701</v>
      </c>
      <c r="AK344" s="2032">
        <v>216228.91190446215</v>
      </c>
      <c r="AL344" s="2032">
        <v>255172.07037130749</v>
      </c>
      <c r="AM344" s="2032">
        <v>206998.41376598916</v>
      </c>
      <c r="AN344" s="2032">
        <v>209886.17182108949</v>
      </c>
      <c r="AO344" s="2032">
        <v>222614.66437961909</v>
      </c>
    </row>
    <row r="345" spans="3:41" x14ac:dyDescent="0.15">
      <c r="C345" s="1084" t="s">
        <v>183</v>
      </c>
      <c r="D345" s="103"/>
      <c r="E345" s="103"/>
      <c r="F345" s="103"/>
      <c r="G345" s="103"/>
      <c r="H345" s="121">
        <v>344</v>
      </c>
      <c r="I345" s="103"/>
      <c r="J345" s="103"/>
      <c r="K345" s="103"/>
      <c r="L345" s="103"/>
      <c r="M345" s="103"/>
      <c r="N345" s="103"/>
      <c r="O345" s="103"/>
      <c r="P345" s="103"/>
      <c r="Q345" s="103"/>
      <c r="R345" s="103"/>
      <c r="S345" s="103"/>
      <c r="T345" s="103"/>
      <c r="U345" s="103"/>
      <c r="V345" s="103"/>
      <c r="W345" s="103"/>
      <c r="X345" s="103"/>
      <c r="Y345" s="1527"/>
      <c r="Z345" s="1527"/>
      <c r="AA345" s="1527"/>
      <c r="AB345" s="1527"/>
      <c r="AC345" s="1527"/>
      <c r="AD345" s="2032">
        <v>111154.76093490033</v>
      </c>
      <c r="AE345" s="2032">
        <v>99427.444044169242</v>
      </c>
      <c r="AF345" s="2038">
        <v>108935.79775414817</v>
      </c>
      <c r="AG345" s="2032">
        <v>115762.63370020161</v>
      </c>
      <c r="AH345" s="2032">
        <v>134137.61455427736</v>
      </c>
      <c r="AI345" s="2032">
        <v>142463.14051910385</v>
      </c>
      <c r="AJ345" s="2032">
        <v>143884.77438766105</v>
      </c>
      <c r="AK345" s="2032">
        <v>145367.95742846173</v>
      </c>
      <c r="AL345" s="2032">
        <v>136512.02073306058</v>
      </c>
      <c r="AM345" s="2032">
        <v>135346.58517018895</v>
      </c>
      <c r="AN345" s="2032">
        <v>142378.52734415102</v>
      </c>
      <c r="AO345" s="2032">
        <v>133945.49603891757</v>
      </c>
    </row>
    <row r="346" spans="3:41" x14ac:dyDescent="0.15">
      <c r="C346" s="1084" t="s">
        <v>184</v>
      </c>
      <c r="D346" s="103"/>
      <c r="E346" s="103"/>
      <c r="F346" s="103"/>
      <c r="G346" s="103"/>
      <c r="H346" s="121">
        <v>345</v>
      </c>
      <c r="I346" s="103"/>
      <c r="J346" s="103"/>
      <c r="K346" s="103"/>
      <c r="L346" s="103"/>
      <c r="M346" s="103"/>
      <c r="N346" s="103"/>
      <c r="O346" s="103"/>
      <c r="P346" s="103"/>
      <c r="Q346" s="103"/>
      <c r="R346" s="103"/>
      <c r="S346" s="103"/>
      <c r="T346" s="103"/>
      <c r="U346" s="103"/>
      <c r="V346" s="103"/>
      <c r="W346" s="103"/>
      <c r="X346" s="103"/>
      <c r="Y346" s="1527"/>
      <c r="Z346" s="1527"/>
      <c r="AA346" s="1527"/>
      <c r="AB346" s="1527"/>
      <c r="AC346" s="1527"/>
      <c r="AD346" s="2032">
        <v>231001.12075945974</v>
      </c>
      <c r="AE346" s="2032">
        <v>244854.0906284166</v>
      </c>
      <c r="AF346" s="2038">
        <v>240925.93904832494</v>
      </c>
      <c r="AG346" s="2032">
        <v>225350.91408556508</v>
      </c>
      <c r="AH346" s="2032">
        <v>300980.54848977103</v>
      </c>
      <c r="AI346" s="2032">
        <v>213932.69939719856</v>
      </c>
      <c r="AJ346" s="2032">
        <v>219305.57720288803</v>
      </c>
      <c r="AK346" s="2032">
        <v>228756.69947968636</v>
      </c>
      <c r="AL346" s="2032">
        <v>181543.31533382364</v>
      </c>
      <c r="AM346" s="2032">
        <v>177687.62463822484</v>
      </c>
      <c r="AN346" s="2032">
        <v>188076.25089463461</v>
      </c>
      <c r="AO346" s="2032">
        <v>175783.61789280677</v>
      </c>
    </row>
    <row r="347" spans="3:41" x14ac:dyDescent="0.15">
      <c r="C347" s="1084" t="s">
        <v>185</v>
      </c>
      <c r="D347" s="103"/>
      <c r="E347" s="103"/>
      <c r="F347" s="103"/>
      <c r="G347" s="103"/>
      <c r="H347" s="121">
        <v>346</v>
      </c>
      <c r="I347" s="103"/>
      <c r="J347" s="103"/>
      <c r="K347" s="103"/>
      <c r="L347" s="103"/>
      <c r="M347" s="103"/>
      <c r="N347" s="103"/>
      <c r="O347" s="103"/>
      <c r="P347" s="103"/>
      <c r="Q347" s="103"/>
      <c r="R347" s="103"/>
      <c r="S347" s="103"/>
      <c r="T347" s="103"/>
      <c r="U347" s="103"/>
      <c r="V347" s="103"/>
      <c r="W347" s="103"/>
      <c r="X347" s="103"/>
      <c r="Y347" s="1527"/>
      <c r="Z347" s="1527"/>
      <c r="AA347" s="1527"/>
      <c r="AB347" s="1527"/>
      <c r="AC347" s="1527"/>
      <c r="AD347" s="2032">
        <v>52693.295027087312</v>
      </c>
      <c r="AE347" s="2032">
        <v>41802.45331993002</v>
      </c>
      <c r="AF347" s="2038">
        <v>39021.866504332589</v>
      </c>
      <c r="AG347" s="2032">
        <v>52011.511768314493</v>
      </c>
      <c r="AH347" s="2032">
        <v>76609.533539828291</v>
      </c>
      <c r="AI347" s="2032">
        <v>89036.73109158907</v>
      </c>
      <c r="AJ347" s="2032">
        <v>77943.736098447276</v>
      </c>
      <c r="AK347" s="2032">
        <v>64253.345277077497</v>
      </c>
      <c r="AL347" s="2032">
        <v>57347.651240656269</v>
      </c>
      <c r="AM347" s="2032">
        <v>65148.263136751375</v>
      </c>
      <c r="AN347" s="2032">
        <v>70419.024343805941</v>
      </c>
      <c r="AO347" s="2032">
        <v>68005.99691852658</v>
      </c>
    </row>
    <row r="348" spans="3:41" x14ac:dyDescent="0.15">
      <c r="C348" s="1084" t="s">
        <v>186</v>
      </c>
      <c r="D348" s="103"/>
      <c r="E348" s="103"/>
      <c r="F348" s="103"/>
      <c r="G348" s="103"/>
      <c r="H348" s="121">
        <v>347</v>
      </c>
      <c r="I348" s="103"/>
      <c r="J348" s="103"/>
      <c r="K348" s="103"/>
      <c r="L348" s="103"/>
      <c r="M348" s="103"/>
      <c r="N348" s="103"/>
      <c r="O348" s="103"/>
      <c r="P348" s="103"/>
      <c r="Q348" s="103"/>
      <c r="R348" s="103"/>
      <c r="S348" s="103"/>
      <c r="T348" s="103"/>
      <c r="U348" s="103"/>
      <c r="V348" s="103"/>
      <c r="W348" s="103"/>
      <c r="X348" s="103"/>
      <c r="Y348" s="1527"/>
      <c r="Z348" s="1527"/>
      <c r="AA348" s="1527"/>
      <c r="AB348" s="1527"/>
      <c r="AC348" s="1527"/>
      <c r="AD348" s="2032">
        <v>567528.68394445162</v>
      </c>
      <c r="AE348" s="2032">
        <v>520313.77541981381</v>
      </c>
      <c r="AF348" s="2038">
        <v>553794.34209782118</v>
      </c>
      <c r="AG348" s="2032">
        <v>542921.7992018403</v>
      </c>
      <c r="AH348" s="2032">
        <v>516709.54441548709</v>
      </c>
      <c r="AI348" s="2032">
        <v>507038.58415439847</v>
      </c>
      <c r="AJ348" s="2032">
        <v>541294.74070483842</v>
      </c>
      <c r="AK348" s="2032">
        <v>623667.93982449593</v>
      </c>
      <c r="AL348" s="2032">
        <v>598314.1741750089</v>
      </c>
      <c r="AM348" s="2032">
        <v>625947.07105286536</v>
      </c>
      <c r="AN348" s="2032">
        <v>633321.57625078107</v>
      </c>
      <c r="AO348" s="2032">
        <v>683206.14651196497</v>
      </c>
    </row>
    <row r="349" spans="3:41" x14ac:dyDescent="0.15">
      <c r="C349" s="1079" t="s">
        <v>187</v>
      </c>
      <c r="D349" s="103"/>
      <c r="E349" s="103"/>
      <c r="F349" s="103"/>
      <c r="G349" s="103"/>
      <c r="H349" s="121">
        <v>348</v>
      </c>
      <c r="I349" s="884"/>
      <c r="J349" s="103"/>
      <c r="K349" s="103"/>
      <c r="L349" s="103"/>
      <c r="M349" s="103"/>
      <c r="N349" s="103"/>
      <c r="O349" s="103"/>
      <c r="P349" s="103"/>
      <c r="Q349" s="103"/>
      <c r="R349" s="103"/>
      <c r="S349" s="103"/>
      <c r="T349" s="103"/>
      <c r="U349" s="103"/>
      <c r="V349" s="103"/>
      <c r="W349" s="103"/>
      <c r="X349" s="103"/>
      <c r="Y349" s="1527"/>
      <c r="Z349" s="1527"/>
      <c r="AA349" s="1527"/>
      <c r="AB349" s="1527"/>
      <c r="AC349" s="1527"/>
      <c r="AD349" s="2032">
        <v>407417.35852283862</v>
      </c>
      <c r="AE349" s="2032">
        <v>396101.24164062028</v>
      </c>
      <c r="AF349" s="2038">
        <v>392695.50681914383</v>
      </c>
      <c r="AG349" s="2032">
        <v>395755.58701821347</v>
      </c>
      <c r="AH349" s="2032">
        <v>400523.67000884109</v>
      </c>
      <c r="AI349" s="2032">
        <v>400643.71453629655</v>
      </c>
      <c r="AJ349" s="2032">
        <v>405270.01850821893</v>
      </c>
      <c r="AK349" s="2032">
        <v>406076.48366101371</v>
      </c>
      <c r="AL349" s="2032">
        <v>407035.54897532729</v>
      </c>
      <c r="AM349" s="2032">
        <v>407713.82563598821</v>
      </c>
      <c r="AN349" s="2032">
        <v>410878.40419061697</v>
      </c>
      <c r="AO349" s="2032">
        <v>399697.82630880305</v>
      </c>
    </row>
    <row r="350" spans="3:41" x14ac:dyDescent="0.15">
      <c r="C350" s="1079" t="s">
        <v>188</v>
      </c>
      <c r="D350" s="103"/>
      <c r="E350" s="103"/>
      <c r="F350" s="103"/>
      <c r="G350" s="103"/>
      <c r="H350" s="121">
        <v>349</v>
      </c>
      <c r="I350" s="884"/>
      <c r="J350" s="103"/>
      <c r="K350" s="103"/>
      <c r="L350" s="103"/>
      <c r="M350" s="103"/>
      <c r="N350" s="103"/>
      <c r="O350" s="103"/>
      <c r="P350" s="103"/>
      <c r="Q350" s="103"/>
      <c r="R350" s="103"/>
      <c r="S350" s="103"/>
      <c r="T350" s="103"/>
      <c r="U350" s="103"/>
      <c r="V350" s="103"/>
      <c r="W350" s="103"/>
      <c r="X350" s="103"/>
      <c r="Y350" s="1527"/>
      <c r="Z350" s="1527"/>
      <c r="AA350" s="1527"/>
      <c r="AB350" s="1527"/>
      <c r="AC350" s="1527"/>
      <c r="AD350" s="2032">
        <v>360816.4571587831</v>
      </c>
      <c r="AE350" s="2032">
        <v>350313.69367533911</v>
      </c>
      <c r="AF350" s="2038">
        <v>345262.23491968418</v>
      </c>
      <c r="AG350" s="2032">
        <v>349699.94446045114</v>
      </c>
      <c r="AH350" s="2032">
        <v>356958.91942082107</v>
      </c>
      <c r="AI350" s="2032">
        <v>362252.51179138472</v>
      </c>
      <c r="AJ350" s="2032">
        <v>366373.20110358868</v>
      </c>
      <c r="AK350" s="2032">
        <v>362630.37963012489</v>
      </c>
      <c r="AL350" s="2032">
        <v>366067.98291337112</v>
      </c>
      <c r="AM350" s="2032">
        <v>378317.7816319642</v>
      </c>
      <c r="AN350" s="2032">
        <v>378058.75522210117</v>
      </c>
      <c r="AO350" s="2032">
        <v>379241.57295343163</v>
      </c>
    </row>
    <row r="351" spans="3:41" x14ac:dyDescent="0.15">
      <c r="C351" s="1084" t="s">
        <v>189</v>
      </c>
      <c r="D351" s="103"/>
      <c r="E351" s="103"/>
      <c r="F351" s="103"/>
      <c r="G351" s="103"/>
      <c r="H351" s="121">
        <v>350</v>
      </c>
      <c r="I351" s="103"/>
      <c r="J351" s="103"/>
      <c r="K351" s="103"/>
      <c r="L351" s="103"/>
      <c r="M351" s="103"/>
      <c r="N351" s="103"/>
      <c r="O351" s="103"/>
      <c r="P351" s="103"/>
      <c r="Q351" s="103"/>
      <c r="R351" s="103"/>
      <c r="S351" s="103"/>
      <c r="T351" s="103"/>
      <c r="U351" s="103"/>
      <c r="V351" s="103"/>
      <c r="W351" s="103"/>
      <c r="X351" s="103"/>
      <c r="Y351" s="1527"/>
      <c r="Z351" s="1527"/>
      <c r="AA351" s="1527"/>
      <c r="AB351" s="1527"/>
      <c r="AC351" s="1527"/>
      <c r="AD351" s="2032">
        <v>774476.4886755367</v>
      </c>
      <c r="AE351" s="2032">
        <v>763592.70088018291</v>
      </c>
      <c r="AF351" s="2038">
        <v>779687.06946752989</v>
      </c>
      <c r="AG351" s="2032">
        <v>816544.0404467897</v>
      </c>
      <c r="AH351" s="2032">
        <v>808166.10661014833</v>
      </c>
      <c r="AI351" s="2032">
        <v>833493.91639176069</v>
      </c>
      <c r="AJ351" s="2032">
        <v>880563.7232552995</v>
      </c>
      <c r="AK351" s="2032">
        <v>912135.51440348988</v>
      </c>
      <c r="AL351" s="2032">
        <v>1062940.1797763186</v>
      </c>
      <c r="AM351" s="2032">
        <v>1009997.3111025374</v>
      </c>
      <c r="AN351" s="2032">
        <v>1032774.9567328946</v>
      </c>
      <c r="AO351" s="2032">
        <v>1076134.8790804928</v>
      </c>
    </row>
    <row r="352" spans="3:41" x14ac:dyDescent="0.15">
      <c r="C352" s="1084" t="s">
        <v>190</v>
      </c>
      <c r="D352" s="103"/>
      <c r="E352" s="103"/>
      <c r="F352" s="103"/>
      <c r="G352" s="103"/>
      <c r="H352" s="1092">
        <v>351</v>
      </c>
      <c r="I352" s="103"/>
      <c r="J352" s="103"/>
      <c r="K352" s="103"/>
      <c r="L352" s="103"/>
      <c r="M352" s="103"/>
      <c r="N352" s="103"/>
      <c r="O352" s="103"/>
      <c r="P352" s="103"/>
      <c r="Q352" s="103"/>
      <c r="R352" s="103"/>
      <c r="S352" s="103"/>
      <c r="T352" s="103"/>
      <c r="U352" s="103"/>
      <c r="V352" s="103"/>
      <c r="W352" s="103"/>
      <c r="X352" s="103"/>
      <c r="Y352" s="1527"/>
      <c r="Z352" s="1527"/>
      <c r="AA352" s="1527"/>
      <c r="AB352" s="1527"/>
      <c r="AC352" s="1527"/>
      <c r="AD352" s="2032">
        <v>374086.38871929643</v>
      </c>
      <c r="AE352" s="2032">
        <v>360455.16313253756</v>
      </c>
      <c r="AF352" s="2038">
        <v>335567.1703902536</v>
      </c>
      <c r="AG352" s="2032">
        <v>338499.99648764491</v>
      </c>
      <c r="AH352" s="2032">
        <v>339607.69222766149</v>
      </c>
      <c r="AI352" s="2032">
        <v>337093.60495810182</v>
      </c>
      <c r="AJ352" s="2032">
        <v>351117.25077118661</v>
      </c>
      <c r="AK352" s="2032">
        <v>329945.45643326052</v>
      </c>
      <c r="AL352" s="2032">
        <v>304840.93693059968</v>
      </c>
      <c r="AM352" s="2032">
        <v>308631.29676717118</v>
      </c>
      <c r="AN352" s="2032">
        <v>333383.90133491828</v>
      </c>
      <c r="AO352" s="2032">
        <v>370815.01083530427</v>
      </c>
    </row>
    <row r="353" spans="2:41" x14ac:dyDescent="0.15">
      <c r="C353" s="1235" t="s">
        <v>191</v>
      </c>
      <c r="D353" s="1082"/>
      <c r="E353" s="1082"/>
      <c r="F353" s="1082"/>
      <c r="G353" s="1082"/>
      <c r="H353" s="121">
        <v>352</v>
      </c>
      <c r="I353" s="1082"/>
      <c r="J353" s="1082"/>
      <c r="K353" s="1082"/>
      <c r="L353" s="1082"/>
      <c r="M353" s="1082"/>
      <c r="N353" s="1082"/>
      <c r="O353" s="1082"/>
      <c r="P353" s="1082"/>
      <c r="Q353" s="1082"/>
      <c r="R353" s="1082"/>
      <c r="S353" s="1082"/>
      <c r="T353" s="1082"/>
      <c r="U353" s="1082"/>
      <c r="V353" s="1082"/>
      <c r="W353" s="1082"/>
      <c r="X353" s="1082"/>
      <c r="Y353" s="1082"/>
      <c r="Z353" s="1082"/>
      <c r="AA353" s="1082"/>
      <c r="AB353" s="1082"/>
      <c r="AC353" s="1082"/>
      <c r="AD353" s="2021">
        <f t="shared" ref="AD353:AI353" si="55">AD321+AD322+AD323+AD324+AD325+AD340+AD341+AD342+AD343+AD344+AD345+AD346+AD347+AD348+AD349+AD350+AD351+AD352</f>
        <v>7406252.4329590313</v>
      </c>
      <c r="AE353" s="2021">
        <f t="shared" si="55"/>
        <v>7501120.0047213864</v>
      </c>
      <c r="AF353" s="2021">
        <f t="shared" si="55"/>
        <v>7598033.3859374523</v>
      </c>
      <c r="AG353" s="2021">
        <f t="shared" si="55"/>
        <v>7636064.2422291422</v>
      </c>
      <c r="AH353" s="2021">
        <f t="shared" si="55"/>
        <v>7465290.0314744757</v>
      </c>
      <c r="AI353" s="2021">
        <f t="shared" si="55"/>
        <v>7475631.6143481182</v>
      </c>
      <c r="AJ353" s="2021">
        <f t="shared" ref="AJ353:AO353" si="56">AJ321+AJ322+AJ323+AJ324+AJ325+AJ340+AJ341+AJ342+AJ343+AJ344+AJ345+AJ346+AJ347+AJ348+AJ349+AJ350+AJ351+AJ352</f>
        <v>7689322.4694751343</v>
      </c>
      <c r="AK353" s="2021">
        <f t="shared" si="56"/>
        <v>7954577.7348966189</v>
      </c>
      <c r="AL353" s="2021">
        <f t="shared" si="56"/>
        <v>7924155.0656418232</v>
      </c>
      <c r="AM353" s="2021">
        <f t="shared" si="56"/>
        <v>7688906.5637866557</v>
      </c>
      <c r="AN353" s="2021">
        <f t="shared" si="56"/>
        <v>7838005.498544191</v>
      </c>
      <c r="AO353" s="2021">
        <f t="shared" si="56"/>
        <v>7912753.746474606</v>
      </c>
    </row>
    <row r="354" spans="2:41" x14ac:dyDescent="0.15">
      <c r="C354" s="1084" t="s">
        <v>193</v>
      </c>
      <c r="D354" s="103"/>
      <c r="E354" s="103"/>
      <c r="F354" s="103"/>
      <c r="G354" s="103"/>
      <c r="H354" s="1208">
        <v>353</v>
      </c>
      <c r="I354" s="103"/>
      <c r="J354" s="103"/>
      <c r="K354" s="103"/>
      <c r="L354" s="103"/>
      <c r="M354" s="103"/>
      <c r="N354" s="103"/>
      <c r="O354" s="103"/>
      <c r="P354" s="103"/>
      <c r="Q354" s="103"/>
      <c r="R354" s="103"/>
      <c r="S354" s="103"/>
      <c r="T354" s="103"/>
      <c r="U354" s="103"/>
      <c r="V354" s="103"/>
      <c r="W354" s="103"/>
      <c r="X354" s="103"/>
      <c r="Y354" s="751"/>
      <c r="Z354" s="751"/>
      <c r="AA354" s="751"/>
      <c r="AB354" s="751"/>
      <c r="AC354" s="751"/>
      <c r="AD354" s="751"/>
      <c r="AE354" s="751"/>
      <c r="AF354" s="884"/>
      <c r="AG354" s="751"/>
      <c r="AH354" s="751"/>
      <c r="AI354" s="751"/>
      <c r="AJ354" s="751"/>
      <c r="AK354" s="751"/>
      <c r="AL354" s="751"/>
      <c r="AM354" s="751"/>
      <c r="AN354" s="751"/>
      <c r="AO354" s="751"/>
    </row>
    <row r="355" spans="2:41" x14ac:dyDescent="0.15">
      <c r="C355" s="1084" t="s">
        <v>195</v>
      </c>
      <c r="D355" s="103"/>
      <c r="E355" s="103"/>
      <c r="F355" s="103"/>
      <c r="G355" s="103"/>
      <c r="H355" s="1092">
        <v>354</v>
      </c>
      <c r="I355" s="103"/>
      <c r="J355" s="103"/>
      <c r="K355" s="103"/>
      <c r="L355" s="103"/>
      <c r="M355" s="103"/>
      <c r="N355" s="103"/>
      <c r="O355" s="103"/>
      <c r="P355" s="103"/>
      <c r="Q355" s="103"/>
      <c r="R355" s="103"/>
      <c r="S355" s="103"/>
      <c r="T355" s="103"/>
      <c r="U355" s="103"/>
      <c r="V355" s="103"/>
      <c r="W355" s="103"/>
      <c r="X355" s="103"/>
      <c r="Y355" s="751"/>
      <c r="Z355" s="751"/>
      <c r="AA355" s="751"/>
      <c r="AB355" s="751"/>
      <c r="AC355" s="751"/>
      <c r="AD355" s="751"/>
      <c r="AE355" s="751"/>
      <c r="AF355" s="884"/>
      <c r="AG355" s="751"/>
      <c r="AH355" s="751"/>
      <c r="AI355" s="751"/>
      <c r="AJ355" s="751"/>
      <c r="AK355" s="751"/>
      <c r="AL355" s="751"/>
      <c r="AM355" s="751"/>
      <c r="AN355" s="751"/>
      <c r="AO355" s="751"/>
    </row>
    <row r="356" spans="2:41" x14ac:dyDescent="0.15">
      <c r="C356" s="1242" t="s">
        <v>592</v>
      </c>
      <c r="D356" s="750"/>
      <c r="E356" s="750"/>
      <c r="F356" s="750"/>
      <c r="G356" s="750"/>
      <c r="H356" s="1092">
        <v>355</v>
      </c>
      <c r="I356" s="750"/>
      <c r="J356" s="750"/>
      <c r="K356" s="750"/>
      <c r="L356" s="750"/>
      <c r="M356" s="750"/>
      <c r="N356" s="750"/>
      <c r="O356" s="750"/>
      <c r="P356" s="750"/>
      <c r="Q356" s="750"/>
      <c r="R356" s="750"/>
      <c r="S356" s="750"/>
      <c r="T356" s="750"/>
      <c r="U356" s="750"/>
      <c r="V356" s="750"/>
      <c r="W356" s="750"/>
      <c r="X356" s="750"/>
      <c r="Y356" s="1082"/>
      <c r="Z356" s="1082"/>
      <c r="AA356" s="1082"/>
      <c r="AB356" s="1082"/>
      <c r="AC356" s="1082"/>
      <c r="AD356" s="2021">
        <f t="shared" ref="AD356:AI356" si="57">AD353+AD354-AD355</f>
        <v>7406252.4329590313</v>
      </c>
      <c r="AE356" s="2021">
        <f t="shared" si="57"/>
        <v>7501120.0047213864</v>
      </c>
      <c r="AF356" s="2021">
        <f t="shared" si="57"/>
        <v>7598033.3859374523</v>
      </c>
      <c r="AG356" s="2021">
        <f t="shared" si="57"/>
        <v>7636064.2422291422</v>
      </c>
      <c r="AH356" s="2021">
        <f t="shared" si="57"/>
        <v>7465290.0314744757</v>
      </c>
      <c r="AI356" s="2021">
        <f t="shared" si="57"/>
        <v>7475631.6143481182</v>
      </c>
      <c r="AJ356" s="2021">
        <f t="shared" ref="AJ356:AO356" si="58">AJ353+AJ354-AJ355</f>
        <v>7689322.4694751343</v>
      </c>
      <c r="AK356" s="2021">
        <f t="shared" si="58"/>
        <v>7954577.7348966189</v>
      </c>
      <c r="AL356" s="2021">
        <f t="shared" si="58"/>
        <v>7924155.0656418232</v>
      </c>
      <c r="AM356" s="2021">
        <f t="shared" si="58"/>
        <v>7688906.5637866557</v>
      </c>
      <c r="AN356" s="2021">
        <f t="shared" si="58"/>
        <v>7838005.498544191</v>
      </c>
      <c r="AO356" s="2021">
        <f t="shared" si="58"/>
        <v>7912753.746474606</v>
      </c>
    </row>
    <row r="357" spans="2:41" x14ac:dyDescent="0.15">
      <c r="C357" s="1225" t="s">
        <v>64</v>
      </c>
      <c r="D357" s="750"/>
      <c r="E357" s="750"/>
      <c r="F357" s="750"/>
      <c r="G357" s="750"/>
      <c r="H357" s="121">
        <v>356</v>
      </c>
      <c r="I357" s="750"/>
      <c r="J357" s="750"/>
      <c r="K357" s="750"/>
      <c r="L357" s="750"/>
      <c r="M357" s="750"/>
      <c r="N357" s="750"/>
      <c r="O357" s="750"/>
      <c r="P357" s="750"/>
      <c r="Q357" s="750"/>
      <c r="R357" s="750"/>
      <c r="S357" s="750"/>
      <c r="T357" s="750"/>
      <c r="U357" s="750"/>
      <c r="V357" s="750"/>
      <c r="W357" s="750"/>
      <c r="X357" s="750"/>
      <c r="Y357" s="750"/>
      <c r="Z357" s="750"/>
      <c r="AA357" s="750"/>
      <c r="AB357" s="750"/>
      <c r="AC357" s="750"/>
      <c r="AD357" s="750"/>
      <c r="AE357" s="750"/>
      <c r="AF357" s="750"/>
      <c r="AG357" s="750"/>
      <c r="AH357" s="750"/>
      <c r="AI357" s="750"/>
      <c r="AJ357" s="750"/>
      <c r="AK357" s="750"/>
      <c r="AL357" s="750"/>
      <c r="AM357" s="750"/>
      <c r="AN357" s="750"/>
      <c r="AO357" s="750"/>
    </row>
    <row r="358" spans="2:41" x14ac:dyDescent="0.15">
      <c r="C358" s="1079" t="s">
        <v>65</v>
      </c>
      <c r="D358" s="752"/>
      <c r="E358" s="752"/>
      <c r="F358" s="752"/>
      <c r="G358" s="752"/>
      <c r="H358" s="121">
        <v>357</v>
      </c>
      <c r="I358" s="752"/>
      <c r="J358" s="752"/>
      <c r="K358" s="752"/>
      <c r="L358" s="752"/>
      <c r="M358" s="752"/>
      <c r="N358" s="752"/>
      <c r="O358" s="752"/>
      <c r="P358" s="752"/>
      <c r="Q358" s="752"/>
      <c r="R358" s="752"/>
      <c r="S358" s="752"/>
      <c r="T358" s="752"/>
      <c r="U358" s="752"/>
      <c r="V358" s="752"/>
      <c r="W358" s="752"/>
      <c r="X358" s="752"/>
      <c r="Y358" s="1527"/>
      <c r="Z358" s="1527"/>
      <c r="AA358" s="1527"/>
      <c r="AB358" s="1527"/>
      <c r="AC358" s="1527"/>
      <c r="AD358" s="2032">
        <v>6420796.5648760842</v>
      </c>
      <c r="AE358" s="2032">
        <v>6528104.2197107784</v>
      </c>
      <c r="AF358" s="2032">
        <v>6643868.0298010409</v>
      </c>
      <c r="AG358" s="2032">
        <v>6674179.411083281</v>
      </c>
      <c r="AH358" s="2032">
        <v>6480390.7427465999</v>
      </c>
      <c r="AI358" s="2032">
        <v>6489759.9108659038</v>
      </c>
      <c r="AJ358" s="2032">
        <v>6692129.5664437693</v>
      </c>
      <c r="AK358" s="2032">
        <v>6964734.0988666993</v>
      </c>
      <c r="AL358" s="2032">
        <v>6915151.8647787813</v>
      </c>
      <c r="AM358" s="2032">
        <v>6665358.9927906739</v>
      </c>
      <c r="AN358" s="2032">
        <v>6806109.4169241106</v>
      </c>
      <c r="AO358" s="2032">
        <v>6893437.3597104177</v>
      </c>
    </row>
    <row r="359" spans="2:41" x14ac:dyDescent="0.15">
      <c r="C359" s="1226" t="s">
        <v>66</v>
      </c>
      <c r="D359" s="752"/>
      <c r="E359" s="752"/>
      <c r="F359" s="752"/>
      <c r="G359" s="752"/>
      <c r="H359" s="121">
        <v>358</v>
      </c>
      <c r="I359" s="752"/>
      <c r="J359" s="752"/>
      <c r="K359" s="752"/>
      <c r="L359" s="752"/>
      <c r="M359" s="752"/>
      <c r="N359" s="752"/>
      <c r="O359" s="752"/>
      <c r="P359" s="752"/>
      <c r="Q359" s="752"/>
      <c r="R359" s="752"/>
      <c r="S359" s="752"/>
      <c r="T359" s="752"/>
      <c r="U359" s="752"/>
      <c r="V359" s="752"/>
      <c r="W359" s="752"/>
      <c r="X359" s="752"/>
      <c r="Y359" s="1527"/>
      <c r="Z359" s="1527"/>
      <c r="AA359" s="1527"/>
      <c r="AB359" s="1527"/>
      <c r="AC359" s="1527"/>
      <c r="AD359" s="2032">
        <v>779634.52506243216</v>
      </c>
      <c r="AE359" s="2032">
        <v>761980.85469635075</v>
      </c>
      <c r="AF359" s="2032">
        <v>748415.76633264963</v>
      </c>
      <c r="AG359" s="2032">
        <v>760732.45393753378</v>
      </c>
      <c r="AH359" s="2032">
        <v>767083.78433762514</v>
      </c>
      <c r="AI359" s="2032">
        <v>767107.37531380018</v>
      </c>
      <c r="AJ359" s="2032">
        <v>768897.13881886576</v>
      </c>
      <c r="AK359" s="2032">
        <v>768888.21734908991</v>
      </c>
      <c r="AL359" s="2032">
        <v>769315.35762623523</v>
      </c>
      <c r="AM359" s="2032">
        <v>770543.4784469367</v>
      </c>
      <c r="AN359" s="2032">
        <v>776178.78861031577</v>
      </c>
      <c r="AO359" s="2032">
        <v>766145.2839391249</v>
      </c>
    </row>
    <row r="360" spans="2:41" x14ac:dyDescent="0.15">
      <c r="C360" s="1226" t="s">
        <v>67</v>
      </c>
      <c r="D360" s="751"/>
      <c r="E360" s="751"/>
      <c r="F360" s="751"/>
      <c r="G360" s="751"/>
      <c r="H360" s="1092">
        <v>359</v>
      </c>
      <c r="I360" s="751"/>
      <c r="J360" s="751"/>
      <c r="K360" s="751"/>
      <c r="L360" s="751"/>
      <c r="M360" s="751"/>
      <c r="N360" s="751"/>
      <c r="O360" s="751"/>
      <c r="P360" s="751"/>
      <c r="Q360" s="751"/>
      <c r="R360" s="751"/>
      <c r="S360" s="751"/>
      <c r="T360" s="751"/>
      <c r="U360" s="751"/>
      <c r="V360" s="751"/>
      <c r="W360" s="751"/>
      <c r="X360" s="751"/>
      <c r="Y360" s="1527"/>
      <c r="Z360" s="1527"/>
      <c r="AA360" s="1527"/>
      <c r="AB360" s="1527"/>
      <c r="AC360" s="1527"/>
      <c r="AD360" s="2032">
        <v>205821.3430205147</v>
      </c>
      <c r="AE360" s="2032">
        <v>211034.93031425707</v>
      </c>
      <c r="AF360" s="2032">
        <v>205749.58980376209</v>
      </c>
      <c r="AG360" s="2032">
        <v>201152.3772083279</v>
      </c>
      <c r="AH360" s="2032">
        <v>217815.50439025112</v>
      </c>
      <c r="AI360" s="2032">
        <v>218764.3281684141</v>
      </c>
      <c r="AJ360" s="2032">
        <v>228295.76421249969</v>
      </c>
      <c r="AK360" s="2032">
        <v>220955.41868082812</v>
      </c>
      <c r="AL360" s="2032">
        <v>239687.84323680683</v>
      </c>
      <c r="AM360" s="2032">
        <v>253004.09254904601</v>
      </c>
      <c r="AN360" s="2032">
        <v>255717.29300976361</v>
      </c>
      <c r="AO360" s="2032">
        <v>253171.10282506305</v>
      </c>
    </row>
    <row r="361" spans="2:41" x14ac:dyDescent="0.15">
      <c r="C361" s="121" t="s">
        <v>68</v>
      </c>
      <c r="D361" s="1082"/>
      <c r="E361" s="1082"/>
      <c r="F361" s="1082"/>
      <c r="G361" s="1082"/>
      <c r="H361" s="121">
        <v>360</v>
      </c>
      <c r="I361" s="1082"/>
      <c r="J361" s="1082"/>
      <c r="K361" s="1082"/>
      <c r="L361" s="1082"/>
      <c r="M361" s="1082"/>
      <c r="N361" s="1082"/>
      <c r="O361" s="1082"/>
      <c r="P361" s="1082"/>
      <c r="Q361" s="1082"/>
      <c r="R361" s="1082"/>
      <c r="S361" s="1082"/>
      <c r="T361" s="1082"/>
      <c r="U361" s="1082"/>
      <c r="V361" s="1082"/>
      <c r="W361" s="1082"/>
      <c r="X361" s="1082"/>
      <c r="Y361" s="1228"/>
      <c r="Z361" s="1228"/>
      <c r="AA361" s="1228"/>
      <c r="AB361" s="1228"/>
      <c r="AC361" s="1228"/>
      <c r="AD361" s="2024">
        <f t="shared" ref="AD361:AI361" si="59">AD358+AD359+AD360</f>
        <v>7406252.4329590313</v>
      </c>
      <c r="AE361" s="2024">
        <f t="shared" si="59"/>
        <v>7501120.0047213864</v>
      </c>
      <c r="AF361" s="2024">
        <f t="shared" si="59"/>
        <v>7598033.3859374523</v>
      </c>
      <c r="AG361" s="2024">
        <f t="shared" si="59"/>
        <v>7636064.2422291432</v>
      </c>
      <c r="AH361" s="2024">
        <f t="shared" si="59"/>
        <v>7465290.0314744757</v>
      </c>
      <c r="AI361" s="2024">
        <f t="shared" si="59"/>
        <v>7475631.6143481182</v>
      </c>
      <c r="AJ361" s="2024">
        <f t="shared" ref="AJ361:AO361" si="60">AJ358+AJ359+AJ360</f>
        <v>7689322.4694751343</v>
      </c>
      <c r="AK361" s="2024">
        <f t="shared" si="60"/>
        <v>7954577.734896617</v>
      </c>
      <c r="AL361" s="2024">
        <f t="shared" si="60"/>
        <v>7924155.0656418232</v>
      </c>
      <c r="AM361" s="2024">
        <f t="shared" si="60"/>
        <v>7688906.5637866566</v>
      </c>
      <c r="AN361" s="2024">
        <f t="shared" si="60"/>
        <v>7838005.4985441901</v>
      </c>
      <c r="AO361" s="2024">
        <f t="shared" si="60"/>
        <v>7912753.746474606</v>
      </c>
    </row>
    <row r="362" spans="2:41" x14ac:dyDescent="0.15">
      <c r="C362" s="853" t="s">
        <v>202</v>
      </c>
      <c r="D362" s="105"/>
      <c r="E362" s="105"/>
      <c r="F362" s="105"/>
      <c r="G362" s="105"/>
      <c r="H362" s="1243">
        <v>361</v>
      </c>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row>
    <row r="363" spans="2:41" x14ac:dyDescent="0.15">
      <c r="D363" s="118"/>
      <c r="E363" s="118"/>
      <c r="F363" s="118"/>
      <c r="G363" s="118"/>
      <c r="H363" s="121">
        <v>362</v>
      </c>
      <c r="I363" s="1241"/>
      <c r="J363" s="118"/>
      <c r="K363" s="118"/>
      <c r="L363" s="118"/>
      <c r="M363" s="118"/>
      <c r="N363" s="118"/>
      <c r="O363" s="118"/>
      <c r="P363" s="118"/>
      <c r="Q363" s="118"/>
      <c r="R363" s="118"/>
      <c r="S363" s="118"/>
      <c r="T363" s="118"/>
      <c r="U363" s="118"/>
      <c r="V363" s="118"/>
      <c r="W363" s="118"/>
      <c r="X363" s="118"/>
    </row>
    <row r="364" spans="2:41" x14ac:dyDescent="0.15">
      <c r="B364" s="462" t="s">
        <v>1394</v>
      </c>
      <c r="C364" s="111" t="s">
        <v>1381</v>
      </c>
      <c r="D364" s="102"/>
      <c r="E364" s="102"/>
      <c r="F364" s="102"/>
      <c r="G364" s="102"/>
      <c r="H364" s="121">
        <v>363</v>
      </c>
      <c r="I364" s="102"/>
      <c r="J364" s="102"/>
      <c r="K364" s="102"/>
      <c r="L364" s="102"/>
      <c r="M364" s="102"/>
      <c r="N364" s="102"/>
    </row>
    <row r="365" spans="2:41" x14ac:dyDescent="0.15">
      <c r="C365" s="1078" t="s">
        <v>1100</v>
      </c>
      <c r="D365" s="116"/>
      <c r="E365" s="116"/>
      <c r="F365" s="116"/>
      <c r="G365" s="116"/>
      <c r="H365" s="121">
        <v>364</v>
      </c>
      <c r="I365" s="116"/>
      <c r="J365" s="116"/>
      <c r="K365" s="116"/>
      <c r="L365" s="116"/>
      <c r="M365" s="116"/>
      <c r="N365" s="116"/>
      <c r="O365" s="116"/>
      <c r="P365" s="116"/>
      <c r="Q365" s="116"/>
      <c r="R365" s="116"/>
      <c r="S365" s="116"/>
      <c r="T365" s="116"/>
      <c r="U365" s="116"/>
      <c r="V365" s="116"/>
      <c r="W365" s="116"/>
      <c r="X365" s="1085"/>
      <c r="Y365" s="750"/>
      <c r="Z365" s="1524"/>
      <c r="AA365" s="1524"/>
      <c r="AB365" s="1524"/>
      <c r="AC365" s="1524"/>
      <c r="AD365" s="2029">
        <v>39405.110532432431</v>
      </c>
      <c r="AE365" s="2029">
        <v>40799.413242005845</v>
      </c>
      <c r="AF365" s="2029">
        <v>36354.599700230225</v>
      </c>
      <c r="AG365" s="2029">
        <v>29079.376941672592</v>
      </c>
      <c r="AH365" s="2029">
        <v>38922.469018678268</v>
      </c>
      <c r="AI365" s="2029">
        <v>45594.881379696686</v>
      </c>
      <c r="AJ365" s="2029">
        <v>45749.702910636668</v>
      </c>
      <c r="AK365" s="2029">
        <v>25496.078556016117</v>
      </c>
      <c r="AL365" s="2029">
        <v>20146.691347557229</v>
      </c>
      <c r="AM365" s="2029">
        <v>15991.875790437043</v>
      </c>
      <c r="AN365" s="2029">
        <v>12909.561398880003</v>
      </c>
      <c r="AO365" s="2029">
        <v>17078.835452961408</v>
      </c>
    </row>
    <row r="366" spans="2:41" x14ac:dyDescent="0.15">
      <c r="C366" s="1079" t="s">
        <v>1101</v>
      </c>
      <c r="D366" s="103"/>
      <c r="E366" s="103"/>
      <c r="F366" s="103"/>
      <c r="G366" s="103"/>
      <c r="H366" s="121">
        <v>365</v>
      </c>
      <c r="I366" s="103"/>
      <c r="J366" s="103"/>
      <c r="K366" s="103"/>
      <c r="L366" s="103"/>
      <c r="M366" s="103"/>
      <c r="N366" s="103"/>
      <c r="O366" s="103"/>
      <c r="P366" s="103"/>
      <c r="Q366" s="103"/>
      <c r="R366" s="103"/>
      <c r="S366" s="103"/>
      <c r="T366" s="103"/>
      <c r="U366" s="103"/>
      <c r="V366" s="103"/>
      <c r="W366" s="103"/>
      <c r="X366" s="103"/>
      <c r="Y366" s="751"/>
      <c r="Z366" s="1527"/>
      <c r="AA366" s="1527"/>
      <c r="AB366" s="1527"/>
      <c r="AC366" s="1527"/>
      <c r="AD366" s="2032">
        <v>592.15670200313343</v>
      </c>
      <c r="AE366" s="2032">
        <v>256.03072423970661</v>
      </c>
      <c r="AF366" s="2032">
        <v>-434.52564285747303</v>
      </c>
      <c r="AG366" s="2032">
        <v>-938.56849249180959</v>
      </c>
      <c r="AH366" s="2032">
        <v>-60.005861656615707</v>
      </c>
      <c r="AI366" s="2032">
        <v>426.76496286939073</v>
      </c>
      <c r="AJ366" s="2032">
        <v>825.06275584802825</v>
      </c>
      <c r="AK366" s="2032">
        <v>500.48174478100736</v>
      </c>
      <c r="AL366" s="2032">
        <v>582.2288788809019</v>
      </c>
      <c r="AM366" s="2032">
        <v>437.65648179584059</v>
      </c>
      <c r="AN366" s="2032">
        <v>1134.077073339321</v>
      </c>
      <c r="AO366" s="2032">
        <v>1174.0230212153301</v>
      </c>
    </row>
    <row r="367" spans="2:41" x14ac:dyDescent="0.15">
      <c r="C367" s="1079" t="s">
        <v>1102</v>
      </c>
      <c r="D367" s="103"/>
      <c r="E367" s="103"/>
      <c r="F367" s="103"/>
      <c r="G367" s="103"/>
      <c r="H367" s="121">
        <v>366</v>
      </c>
      <c r="I367" s="103"/>
      <c r="J367" s="103"/>
      <c r="K367" s="103"/>
      <c r="L367" s="103"/>
      <c r="M367" s="103"/>
      <c r="N367" s="103"/>
      <c r="O367" s="103"/>
      <c r="P367" s="103"/>
      <c r="Q367" s="103"/>
      <c r="R367" s="103"/>
      <c r="S367" s="103"/>
      <c r="T367" s="103"/>
      <c r="U367" s="103"/>
      <c r="V367" s="103"/>
      <c r="W367" s="103"/>
      <c r="X367" s="103"/>
      <c r="Y367" s="751"/>
      <c r="Z367" s="1527"/>
      <c r="AA367" s="1527"/>
      <c r="AB367" s="1527"/>
      <c r="AC367" s="1527"/>
      <c r="AD367" s="2032">
        <v>3772.1245138867944</v>
      </c>
      <c r="AE367" s="2032">
        <v>5814.1869994763165</v>
      </c>
      <c r="AF367" s="2032">
        <v>3940.9329721539543</v>
      </c>
      <c r="AG367" s="2032">
        <v>4860.8638219545319</v>
      </c>
      <c r="AH367" s="2032">
        <v>9055.0918785826925</v>
      </c>
      <c r="AI367" s="2032">
        <v>9713.178083788267</v>
      </c>
      <c r="AJ367" s="2032">
        <v>10220.944475783619</v>
      </c>
      <c r="AK367" s="2032">
        <v>8305.8245021690527</v>
      </c>
      <c r="AL367" s="2032">
        <v>6792.1835298264923</v>
      </c>
      <c r="AM367" s="2032">
        <v>5669.6487533241525</v>
      </c>
      <c r="AN367" s="2032">
        <v>6371.3390817656546</v>
      </c>
      <c r="AO367" s="2032">
        <v>5407.6826929051604</v>
      </c>
    </row>
    <row r="368" spans="2:41" x14ac:dyDescent="0.15">
      <c r="C368" s="1079" t="s">
        <v>1103</v>
      </c>
      <c r="D368" s="103"/>
      <c r="E368" s="103"/>
      <c r="F368" s="103"/>
      <c r="G368" s="103"/>
      <c r="H368" s="121">
        <v>367</v>
      </c>
      <c r="I368" s="103"/>
      <c r="J368" s="103"/>
      <c r="K368" s="103"/>
      <c r="L368" s="103"/>
      <c r="M368" s="103"/>
      <c r="N368" s="103"/>
      <c r="O368" s="103"/>
      <c r="P368" s="103"/>
      <c r="Q368" s="103"/>
      <c r="R368" s="103"/>
      <c r="S368" s="103"/>
      <c r="T368" s="103"/>
      <c r="U368" s="103"/>
      <c r="V368" s="103"/>
      <c r="W368" s="103"/>
      <c r="X368" s="103"/>
      <c r="Y368" s="751"/>
      <c r="Z368" s="1527"/>
      <c r="AA368" s="1527"/>
      <c r="AB368" s="1527"/>
      <c r="AC368" s="1527"/>
      <c r="AD368" s="2032">
        <v>-335.04154426290052</v>
      </c>
      <c r="AE368" s="2032">
        <v>-200.51904871587885</v>
      </c>
      <c r="AF368" s="2032">
        <v>563.11459790468643</v>
      </c>
      <c r="AG368" s="2032">
        <v>1485.1961870174191</v>
      </c>
      <c r="AH368" s="2032">
        <v>2087.5716746261037</v>
      </c>
      <c r="AI368" s="2032">
        <v>1505.0346954830234</v>
      </c>
      <c r="AJ368" s="2032">
        <v>1929.655722328393</v>
      </c>
      <c r="AK368" s="2032">
        <v>1461.5558774814581</v>
      </c>
      <c r="AL368" s="2032">
        <v>1554.9164465456261</v>
      </c>
      <c r="AM368" s="2032">
        <v>1375.4924776523303</v>
      </c>
      <c r="AN368" s="2032">
        <v>1450.5550136859611</v>
      </c>
      <c r="AO368" s="2032">
        <v>2485.1504717087873</v>
      </c>
    </row>
    <row r="369" spans="3:41" x14ac:dyDescent="0.15">
      <c r="C369" s="1079" t="s">
        <v>1104</v>
      </c>
      <c r="D369" s="103"/>
      <c r="E369" s="103"/>
      <c r="F369" s="103"/>
      <c r="G369" s="103"/>
      <c r="H369" s="121">
        <v>368</v>
      </c>
      <c r="I369" s="103"/>
      <c r="J369" s="103"/>
      <c r="K369" s="103"/>
      <c r="L369" s="103"/>
      <c r="M369" s="103"/>
      <c r="N369" s="103"/>
      <c r="O369" s="103"/>
      <c r="P369" s="103"/>
      <c r="Q369" s="103"/>
      <c r="R369" s="103"/>
      <c r="S369" s="103"/>
      <c r="T369" s="103"/>
      <c r="U369" s="103"/>
      <c r="V369" s="103"/>
      <c r="W369" s="103"/>
      <c r="X369" s="103"/>
      <c r="Y369" s="751"/>
      <c r="Z369" s="1527"/>
      <c r="AA369" s="1527"/>
      <c r="AB369" s="1527"/>
      <c r="AC369" s="1527"/>
      <c r="AD369" s="2032">
        <v>1305218.3577564498</v>
      </c>
      <c r="AE369" s="2032">
        <v>1286200.8001889335</v>
      </c>
      <c r="AF369" s="2032">
        <v>1516847.736333814</v>
      </c>
      <c r="AG369" s="2032">
        <v>1463628.1944848094</v>
      </c>
      <c r="AH369" s="2032">
        <v>1734284.4834497711</v>
      </c>
      <c r="AI369" s="2032">
        <v>1627033.0456244685</v>
      </c>
      <c r="AJ369" s="2032">
        <v>1601133.2335985862</v>
      </c>
      <c r="AK369" s="2032">
        <v>1833816.1462162477</v>
      </c>
      <c r="AL369" s="2032">
        <v>1498721.4044270455</v>
      </c>
      <c r="AM369" s="2032">
        <v>1299007.7270285459</v>
      </c>
      <c r="AN369" s="2032">
        <v>1316423.5903217504</v>
      </c>
      <c r="AO369" s="2032">
        <v>1164131.0862311469</v>
      </c>
    </row>
    <row r="370" spans="3:41" x14ac:dyDescent="0.15">
      <c r="C370" s="1079" t="s">
        <v>785</v>
      </c>
      <c r="D370" s="103"/>
      <c r="E370" s="103"/>
      <c r="F370" s="103"/>
      <c r="G370" s="103"/>
      <c r="H370" s="121">
        <v>369</v>
      </c>
      <c r="I370" s="103"/>
      <c r="J370" s="103"/>
      <c r="K370" s="103"/>
      <c r="L370" s="103"/>
      <c r="M370" s="103"/>
      <c r="N370" s="103"/>
      <c r="O370" s="103"/>
      <c r="P370" s="103"/>
      <c r="Q370" s="103"/>
      <c r="R370" s="103"/>
      <c r="S370" s="103"/>
      <c r="T370" s="103"/>
      <c r="U370" s="103"/>
      <c r="V370" s="103"/>
      <c r="W370" s="103"/>
      <c r="X370" s="103"/>
      <c r="Y370" s="1096"/>
      <c r="Z370" s="1096"/>
      <c r="AA370" s="1096"/>
      <c r="AB370" s="1096"/>
      <c r="AC370" s="1096"/>
      <c r="AD370" s="2215"/>
      <c r="AE370" s="2215"/>
      <c r="AF370" s="2215"/>
      <c r="AG370" s="2215"/>
      <c r="AH370" s="2215"/>
      <c r="AI370" s="2215"/>
      <c r="AJ370" s="2215"/>
      <c r="AK370" s="2215"/>
      <c r="AL370" s="2215"/>
      <c r="AM370" s="2215"/>
      <c r="AN370" s="2215"/>
      <c r="AO370" s="2215"/>
    </row>
    <row r="371" spans="3:41" x14ac:dyDescent="0.15">
      <c r="C371" s="1079" t="s">
        <v>169</v>
      </c>
      <c r="D371" s="103"/>
      <c r="E371" s="103"/>
      <c r="F371" s="103"/>
      <c r="G371" s="103"/>
      <c r="H371" s="121">
        <v>370</v>
      </c>
      <c r="I371" s="103"/>
      <c r="J371" s="103"/>
      <c r="K371" s="103"/>
      <c r="L371" s="103"/>
      <c r="M371" s="103"/>
      <c r="N371" s="103"/>
      <c r="O371" s="103"/>
      <c r="P371" s="103"/>
      <c r="Q371" s="103"/>
      <c r="R371" s="103"/>
      <c r="S371" s="103"/>
      <c r="T371" s="103"/>
      <c r="U371" s="103"/>
      <c r="V371" s="103"/>
      <c r="W371" s="103"/>
      <c r="X371" s="103"/>
      <c r="Y371" s="1096"/>
      <c r="Z371" s="1096"/>
      <c r="AA371" s="1096"/>
      <c r="AB371" s="1096"/>
      <c r="AC371" s="1096"/>
      <c r="AD371" s="2215"/>
      <c r="AE371" s="2215"/>
      <c r="AF371" s="2215"/>
      <c r="AG371" s="2215"/>
      <c r="AH371" s="2215"/>
      <c r="AI371" s="2215"/>
      <c r="AJ371" s="2215"/>
      <c r="AK371" s="2215"/>
      <c r="AL371" s="2215"/>
      <c r="AM371" s="2215"/>
      <c r="AN371" s="2215"/>
      <c r="AO371" s="2215"/>
    </row>
    <row r="372" spans="3:41" x14ac:dyDescent="0.15">
      <c r="C372" s="1080" t="s">
        <v>170</v>
      </c>
      <c r="D372" s="103"/>
      <c r="E372" s="103"/>
      <c r="F372" s="103"/>
      <c r="G372" s="103"/>
      <c r="H372" s="121">
        <v>371</v>
      </c>
      <c r="I372" s="886"/>
      <c r="J372" s="887"/>
      <c r="K372" s="887"/>
      <c r="L372" s="887"/>
      <c r="M372" s="887"/>
      <c r="N372" s="887"/>
      <c r="O372" s="887"/>
      <c r="P372" s="887"/>
      <c r="Q372" s="887"/>
      <c r="R372" s="887"/>
      <c r="S372" s="887"/>
      <c r="T372" s="887"/>
      <c r="U372" s="887"/>
      <c r="V372" s="887"/>
      <c r="W372" s="887"/>
      <c r="X372" s="887"/>
      <c r="Y372" s="1097"/>
      <c r="Z372" s="1097"/>
      <c r="AA372" s="1097"/>
      <c r="AB372" s="1097"/>
      <c r="AC372" s="1097"/>
      <c r="AD372" s="2216"/>
      <c r="AE372" s="2216"/>
      <c r="AF372" s="2216"/>
      <c r="AG372" s="2216"/>
      <c r="AH372" s="2215"/>
      <c r="AI372" s="2215"/>
      <c r="AJ372" s="2215"/>
      <c r="AK372" s="2215"/>
      <c r="AL372" s="2215"/>
      <c r="AM372" s="2215"/>
      <c r="AN372" s="2215"/>
      <c r="AO372" s="2215"/>
    </row>
    <row r="373" spans="3:41" x14ac:dyDescent="0.15">
      <c r="C373" s="1080" t="s">
        <v>788</v>
      </c>
      <c r="D373" s="103"/>
      <c r="E373" s="103"/>
      <c r="F373" s="103"/>
      <c r="G373" s="103"/>
      <c r="H373" s="121">
        <v>372</v>
      </c>
      <c r="I373" s="886"/>
      <c r="J373" s="887"/>
      <c r="K373" s="887"/>
      <c r="L373" s="887"/>
      <c r="M373" s="887"/>
      <c r="N373" s="887"/>
      <c r="O373" s="887"/>
      <c r="P373" s="887"/>
      <c r="Q373" s="887"/>
      <c r="R373" s="887"/>
      <c r="S373" s="887"/>
      <c r="T373" s="887"/>
      <c r="U373" s="887"/>
      <c r="V373" s="887"/>
      <c r="W373" s="887"/>
      <c r="X373" s="887"/>
      <c r="Y373" s="1097"/>
      <c r="Z373" s="1097"/>
      <c r="AA373" s="1097"/>
      <c r="AB373" s="1097"/>
      <c r="AC373" s="1097"/>
      <c r="AD373" s="2216"/>
      <c r="AE373" s="2216"/>
      <c r="AF373" s="2216"/>
      <c r="AG373" s="2216"/>
      <c r="AH373" s="2215"/>
      <c r="AI373" s="2215"/>
      <c r="AJ373" s="2215"/>
      <c r="AK373" s="2215"/>
      <c r="AL373" s="2215"/>
      <c r="AM373" s="2215"/>
      <c r="AN373" s="2215"/>
      <c r="AO373" s="2215"/>
    </row>
    <row r="374" spans="3:41" x14ac:dyDescent="0.15">
      <c r="C374" s="1080" t="s">
        <v>789</v>
      </c>
      <c r="D374" s="103"/>
      <c r="E374" s="103"/>
      <c r="F374" s="103"/>
      <c r="G374" s="103"/>
      <c r="H374" s="121">
        <v>373</v>
      </c>
      <c r="I374" s="886"/>
      <c r="J374" s="887"/>
      <c r="K374" s="887"/>
      <c r="L374" s="887"/>
      <c r="M374" s="887"/>
      <c r="N374" s="887"/>
      <c r="O374" s="887"/>
      <c r="P374" s="887"/>
      <c r="Q374" s="887"/>
      <c r="R374" s="887"/>
      <c r="S374" s="887"/>
      <c r="T374" s="887"/>
      <c r="U374" s="887"/>
      <c r="V374" s="887"/>
      <c r="W374" s="887"/>
      <c r="X374" s="887"/>
      <c r="Y374" s="1097"/>
      <c r="Z374" s="1097"/>
      <c r="AA374" s="1097"/>
      <c r="AB374" s="1097"/>
      <c r="AC374" s="1097"/>
      <c r="AD374" s="2216"/>
      <c r="AE374" s="2216"/>
      <c r="AF374" s="2216"/>
      <c r="AG374" s="2216"/>
      <c r="AH374" s="2215"/>
      <c r="AI374" s="2215"/>
      <c r="AJ374" s="2215"/>
      <c r="AK374" s="2215"/>
      <c r="AL374" s="2215"/>
      <c r="AM374" s="2215"/>
      <c r="AN374" s="2215"/>
      <c r="AO374" s="2215"/>
    </row>
    <row r="375" spans="3:41" x14ac:dyDescent="0.15">
      <c r="C375" s="1080" t="s">
        <v>790</v>
      </c>
      <c r="D375" s="103"/>
      <c r="E375" s="103"/>
      <c r="F375" s="103"/>
      <c r="G375" s="103"/>
      <c r="H375" s="121">
        <v>374</v>
      </c>
      <c r="I375" s="886"/>
      <c r="J375" s="887"/>
      <c r="K375" s="887"/>
      <c r="L375" s="887"/>
      <c r="M375" s="887"/>
      <c r="N375" s="887"/>
      <c r="O375" s="887"/>
      <c r="P375" s="887"/>
      <c r="Q375" s="887"/>
      <c r="R375" s="887"/>
      <c r="S375" s="887"/>
      <c r="T375" s="887"/>
      <c r="U375" s="887"/>
      <c r="V375" s="887"/>
      <c r="W375" s="887"/>
      <c r="X375" s="887"/>
      <c r="Y375" s="1097"/>
      <c r="Z375" s="1097"/>
      <c r="AA375" s="1097"/>
      <c r="AB375" s="1097"/>
      <c r="AC375" s="1097"/>
      <c r="AD375" s="2216"/>
      <c r="AE375" s="2216"/>
      <c r="AF375" s="2216"/>
      <c r="AG375" s="2216"/>
      <c r="AH375" s="2215"/>
      <c r="AI375" s="2215"/>
      <c r="AJ375" s="2215"/>
      <c r="AK375" s="2215"/>
      <c r="AL375" s="2215"/>
      <c r="AM375" s="2215"/>
      <c r="AN375" s="2215"/>
      <c r="AO375" s="2215"/>
    </row>
    <row r="376" spans="3:41" x14ac:dyDescent="0.15">
      <c r="C376" s="1080" t="s">
        <v>171</v>
      </c>
      <c r="D376" s="103"/>
      <c r="E376" s="103"/>
      <c r="F376" s="103"/>
      <c r="G376" s="103"/>
      <c r="H376" s="121">
        <v>375</v>
      </c>
      <c r="I376" s="886"/>
      <c r="J376" s="887"/>
      <c r="K376" s="887"/>
      <c r="L376" s="887"/>
      <c r="M376" s="887"/>
      <c r="N376" s="887"/>
      <c r="O376" s="887"/>
      <c r="P376" s="887"/>
      <c r="Q376" s="887"/>
      <c r="R376" s="887"/>
      <c r="S376" s="887"/>
      <c r="T376" s="887"/>
      <c r="U376" s="887"/>
      <c r="V376" s="887"/>
      <c r="W376" s="887"/>
      <c r="X376" s="887"/>
      <c r="Y376" s="1097"/>
      <c r="Z376" s="1097"/>
      <c r="AA376" s="1097"/>
      <c r="AB376" s="1097"/>
      <c r="AC376" s="1097"/>
      <c r="AD376" s="2216"/>
      <c r="AE376" s="2216"/>
      <c r="AF376" s="2216"/>
      <c r="AG376" s="2216"/>
      <c r="AH376" s="2215"/>
      <c r="AI376" s="2215"/>
      <c r="AJ376" s="2215"/>
      <c r="AK376" s="2215"/>
      <c r="AL376" s="2215"/>
      <c r="AM376" s="2215"/>
      <c r="AN376" s="2215"/>
      <c r="AO376" s="2215"/>
    </row>
    <row r="377" spans="3:41" x14ac:dyDescent="0.15">
      <c r="C377" s="1080" t="s">
        <v>172</v>
      </c>
      <c r="D377" s="103"/>
      <c r="E377" s="103"/>
      <c r="F377" s="103"/>
      <c r="G377" s="103"/>
      <c r="H377" s="121">
        <v>376</v>
      </c>
      <c r="I377" s="886"/>
      <c r="J377" s="887"/>
      <c r="K377" s="887"/>
      <c r="L377" s="887"/>
      <c r="M377" s="887"/>
      <c r="N377" s="887"/>
      <c r="O377" s="887"/>
      <c r="P377" s="887"/>
      <c r="Q377" s="887"/>
      <c r="R377" s="887"/>
      <c r="S377" s="887"/>
      <c r="T377" s="887"/>
      <c r="U377" s="887"/>
      <c r="V377" s="887"/>
      <c r="W377" s="887"/>
      <c r="X377" s="887"/>
      <c r="Y377" s="1097"/>
      <c r="Z377" s="1097"/>
      <c r="AA377" s="1097"/>
      <c r="AB377" s="1097"/>
      <c r="AC377" s="1097"/>
      <c r="AD377" s="2216"/>
      <c r="AE377" s="2216"/>
      <c r="AF377" s="2216"/>
      <c r="AG377" s="2216"/>
      <c r="AH377" s="2215"/>
      <c r="AI377" s="2215"/>
      <c r="AJ377" s="2215"/>
      <c r="AK377" s="2215"/>
      <c r="AL377" s="2215"/>
      <c r="AM377" s="2215"/>
      <c r="AN377" s="2215"/>
      <c r="AO377" s="2215"/>
    </row>
    <row r="378" spans="3:41" x14ac:dyDescent="0.15">
      <c r="C378" s="1080" t="s">
        <v>173</v>
      </c>
      <c r="D378" s="103"/>
      <c r="E378" s="103"/>
      <c r="F378" s="103"/>
      <c r="G378" s="103"/>
      <c r="H378" s="121">
        <v>377</v>
      </c>
      <c r="I378" s="886"/>
      <c r="J378" s="887"/>
      <c r="K378" s="887"/>
      <c r="L378" s="887"/>
      <c r="M378" s="887"/>
      <c r="N378" s="887"/>
      <c r="O378" s="887"/>
      <c r="P378" s="887"/>
      <c r="Q378" s="887"/>
      <c r="R378" s="887"/>
      <c r="S378" s="887"/>
      <c r="T378" s="887"/>
      <c r="U378" s="887"/>
      <c r="V378" s="887"/>
      <c r="W378" s="887"/>
      <c r="X378" s="887"/>
      <c r="Y378" s="1097"/>
      <c r="Z378" s="1097"/>
      <c r="AA378" s="1097"/>
      <c r="AB378" s="1097"/>
      <c r="AC378" s="1097"/>
      <c r="AD378" s="2216"/>
      <c r="AE378" s="2216"/>
      <c r="AF378" s="2216"/>
      <c r="AG378" s="2216"/>
      <c r="AH378" s="2215"/>
      <c r="AI378" s="2215"/>
      <c r="AJ378" s="2215"/>
      <c r="AK378" s="2215"/>
      <c r="AL378" s="2215"/>
      <c r="AM378" s="2215"/>
      <c r="AN378" s="2215"/>
      <c r="AO378" s="2215"/>
    </row>
    <row r="379" spans="3:41" x14ac:dyDescent="0.15">
      <c r="C379" s="1080" t="s">
        <v>174</v>
      </c>
      <c r="D379" s="103"/>
      <c r="E379" s="103"/>
      <c r="F379" s="103"/>
      <c r="G379" s="103"/>
      <c r="H379" s="121">
        <v>378</v>
      </c>
      <c r="I379" s="886"/>
      <c r="J379" s="887"/>
      <c r="K379" s="887"/>
      <c r="L379" s="887"/>
      <c r="M379" s="887"/>
      <c r="N379" s="887"/>
      <c r="O379" s="887"/>
      <c r="P379" s="887"/>
      <c r="Q379" s="887"/>
      <c r="R379" s="887"/>
      <c r="S379" s="887"/>
      <c r="T379" s="887"/>
      <c r="U379" s="887"/>
      <c r="V379" s="887"/>
      <c r="W379" s="887"/>
      <c r="X379" s="887"/>
      <c r="Y379" s="1097"/>
      <c r="Z379" s="1097"/>
      <c r="AA379" s="1097"/>
      <c r="AB379" s="1097"/>
      <c r="AC379" s="1097"/>
      <c r="AD379" s="2216"/>
      <c r="AE379" s="2216"/>
      <c r="AF379" s="2216"/>
      <c r="AG379" s="2216"/>
      <c r="AH379" s="2215"/>
      <c r="AI379" s="2215"/>
      <c r="AJ379" s="2215"/>
      <c r="AK379" s="2215"/>
      <c r="AL379" s="2215"/>
      <c r="AM379" s="2215"/>
      <c r="AN379" s="2215"/>
      <c r="AO379" s="2215"/>
    </row>
    <row r="380" spans="3:41" x14ac:dyDescent="0.15">
      <c r="C380" s="1080" t="s">
        <v>795</v>
      </c>
      <c r="D380" s="103"/>
      <c r="E380" s="103"/>
      <c r="F380" s="103"/>
      <c r="G380" s="103"/>
      <c r="H380" s="121">
        <v>379</v>
      </c>
      <c r="I380" s="886"/>
      <c r="J380" s="887"/>
      <c r="K380" s="887"/>
      <c r="L380" s="887"/>
      <c r="M380" s="887"/>
      <c r="N380" s="887"/>
      <c r="O380" s="887"/>
      <c r="P380" s="887"/>
      <c r="Q380" s="887"/>
      <c r="R380" s="887"/>
      <c r="S380" s="887"/>
      <c r="T380" s="887"/>
      <c r="U380" s="887"/>
      <c r="V380" s="887"/>
      <c r="W380" s="887"/>
      <c r="X380" s="887"/>
      <c r="Y380" s="1097"/>
      <c r="Z380" s="1097"/>
      <c r="AA380" s="1097"/>
      <c r="AB380" s="1097"/>
      <c r="AC380" s="1097"/>
      <c r="AD380" s="2216"/>
      <c r="AE380" s="2216"/>
      <c r="AF380" s="2216"/>
      <c r="AG380" s="2216"/>
      <c r="AH380" s="2215"/>
      <c r="AI380" s="2215"/>
      <c r="AJ380" s="2215"/>
      <c r="AK380" s="2215"/>
      <c r="AL380" s="2215"/>
      <c r="AM380" s="2215"/>
      <c r="AN380" s="2215"/>
      <c r="AO380" s="2215"/>
    </row>
    <row r="381" spans="3:41" x14ac:dyDescent="0.15">
      <c r="C381" s="1080" t="s">
        <v>175</v>
      </c>
      <c r="D381" s="103"/>
      <c r="E381" s="103"/>
      <c r="F381" s="103"/>
      <c r="G381" s="103"/>
      <c r="H381" s="121">
        <v>380</v>
      </c>
      <c r="I381" s="886"/>
      <c r="J381" s="887"/>
      <c r="K381" s="887"/>
      <c r="L381" s="887"/>
      <c r="M381" s="887"/>
      <c r="N381" s="887"/>
      <c r="O381" s="887"/>
      <c r="P381" s="887"/>
      <c r="Q381" s="887"/>
      <c r="R381" s="887"/>
      <c r="S381" s="887"/>
      <c r="T381" s="887"/>
      <c r="U381" s="887"/>
      <c r="V381" s="887"/>
      <c r="W381" s="887"/>
      <c r="X381" s="887"/>
      <c r="Y381" s="1097"/>
      <c r="Z381" s="1097"/>
      <c r="AA381" s="1097"/>
      <c r="AB381" s="1097"/>
      <c r="AC381" s="1097"/>
      <c r="AD381" s="2216"/>
      <c r="AE381" s="2216"/>
      <c r="AF381" s="2216"/>
      <c r="AG381" s="2216"/>
      <c r="AH381" s="2215"/>
      <c r="AI381" s="2215"/>
      <c r="AJ381" s="2215"/>
      <c r="AK381" s="2215"/>
      <c r="AL381" s="2215"/>
      <c r="AM381" s="2215"/>
      <c r="AN381" s="2215"/>
      <c r="AO381" s="2215"/>
    </row>
    <row r="382" spans="3:41" x14ac:dyDescent="0.15">
      <c r="C382" s="1080" t="s">
        <v>176</v>
      </c>
      <c r="D382" s="103"/>
      <c r="E382" s="103"/>
      <c r="F382" s="103"/>
      <c r="G382" s="103"/>
      <c r="H382" s="121">
        <v>381</v>
      </c>
      <c r="I382" s="886"/>
      <c r="J382" s="887"/>
      <c r="K382" s="887"/>
      <c r="L382" s="887"/>
      <c r="M382" s="887"/>
      <c r="N382" s="887"/>
      <c r="O382" s="887"/>
      <c r="P382" s="887"/>
      <c r="Q382" s="887"/>
      <c r="R382" s="887"/>
      <c r="S382" s="887"/>
      <c r="T382" s="887"/>
      <c r="U382" s="887"/>
      <c r="V382" s="887"/>
      <c r="W382" s="887"/>
      <c r="X382" s="887"/>
      <c r="Y382" s="1097"/>
      <c r="Z382" s="1097"/>
      <c r="AA382" s="1097"/>
      <c r="AB382" s="1097"/>
      <c r="AC382" s="1097"/>
      <c r="AD382" s="2216"/>
      <c r="AE382" s="2216"/>
      <c r="AF382" s="2216"/>
      <c r="AG382" s="2216"/>
      <c r="AH382" s="2215"/>
      <c r="AI382" s="2215"/>
      <c r="AJ382" s="2215"/>
      <c r="AK382" s="2215"/>
      <c r="AL382" s="2215"/>
      <c r="AM382" s="2215"/>
      <c r="AN382" s="2215"/>
      <c r="AO382" s="2215"/>
    </row>
    <row r="383" spans="3:41" x14ac:dyDescent="0.15">
      <c r="C383" s="1080" t="s">
        <v>177</v>
      </c>
      <c r="D383" s="103"/>
      <c r="E383" s="103"/>
      <c r="F383" s="103"/>
      <c r="G383" s="103"/>
      <c r="H383" s="121">
        <v>382</v>
      </c>
      <c r="I383" s="886"/>
      <c r="J383" s="887"/>
      <c r="K383" s="887"/>
      <c r="L383" s="887"/>
      <c r="M383" s="887"/>
      <c r="N383" s="887"/>
      <c r="O383" s="887"/>
      <c r="P383" s="887"/>
      <c r="Q383" s="887"/>
      <c r="R383" s="887"/>
      <c r="S383" s="887"/>
      <c r="T383" s="887"/>
      <c r="U383" s="887"/>
      <c r="V383" s="887"/>
      <c r="W383" s="887"/>
      <c r="X383" s="887"/>
      <c r="Y383" s="1097"/>
      <c r="Z383" s="1097"/>
      <c r="AA383" s="1097"/>
      <c r="AB383" s="1097"/>
      <c r="AC383" s="1097"/>
      <c r="AD383" s="2216"/>
      <c r="AE383" s="2216"/>
      <c r="AF383" s="2216"/>
      <c r="AG383" s="2216"/>
      <c r="AH383" s="2215"/>
      <c r="AI383" s="2215"/>
      <c r="AJ383" s="2215"/>
      <c r="AK383" s="2215"/>
      <c r="AL383" s="2215"/>
      <c r="AM383" s="2215"/>
      <c r="AN383" s="2215"/>
      <c r="AO383" s="2215"/>
    </row>
    <row r="384" spans="3:41" x14ac:dyDescent="0.15">
      <c r="C384" s="1080" t="s">
        <v>178</v>
      </c>
      <c r="D384" s="103"/>
      <c r="E384" s="103"/>
      <c r="F384" s="103"/>
      <c r="G384" s="103"/>
      <c r="H384" s="121">
        <v>383</v>
      </c>
      <c r="I384" s="886"/>
      <c r="J384" s="887"/>
      <c r="K384" s="887"/>
      <c r="L384" s="887"/>
      <c r="M384" s="887"/>
      <c r="N384" s="887"/>
      <c r="O384" s="887"/>
      <c r="P384" s="887"/>
      <c r="Q384" s="887"/>
      <c r="R384" s="887"/>
      <c r="S384" s="887"/>
      <c r="T384" s="887"/>
      <c r="U384" s="887"/>
      <c r="V384" s="887"/>
      <c r="W384" s="887"/>
      <c r="X384" s="887"/>
      <c r="Y384" s="884"/>
      <c r="Z384" s="1526"/>
      <c r="AA384" s="1526"/>
      <c r="AB384" s="1526"/>
      <c r="AC384" s="1526"/>
      <c r="AD384" s="2031">
        <v>31835.679892012035</v>
      </c>
      <c r="AE384" s="2031">
        <v>35729.361070827377</v>
      </c>
      <c r="AF384" s="2031">
        <v>31216.441520666733</v>
      </c>
      <c r="AG384" s="2031">
        <v>54509.573202383544</v>
      </c>
      <c r="AH384" s="2030">
        <v>75659.556100874892</v>
      </c>
      <c r="AI384" s="2030">
        <v>76973.365183122194</v>
      </c>
      <c r="AJ384" s="2030">
        <v>85408.83713583443</v>
      </c>
      <c r="AK384" s="2030">
        <v>66556.597970766292</v>
      </c>
      <c r="AL384" s="2030">
        <v>65569.710861585627</v>
      </c>
      <c r="AM384" s="2030">
        <v>80280.65394153833</v>
      </c>
      <c r="AN384" s="2030">
        <v>44093.103956692474</v>
      </c>
      <c r="AO384" s="2030">
        <v>48135.032197247579</v>
      </c>
    </row>
    <row r="385" spans="3:41" x14ac:dyDescent="0.15">
      <c r="C385" s="1080" t="s">
        <v>179</v>
      </c>
      <c r="D385" s="103"/>
      <c r="E385" s="103"/>
      <c r="F385" s="103"/>
      <c r="G385" s="103"/>
      <c r="H385" s="121">
        <v>384</v>
      </c>
      <c r="I385" s="886"/>
      <c r="J385" s="887"/>
      <c r="K385" s="887"/>
      <c r="L385" s="887"/>
      <c r="M385" s="887"/>
      <c r="N385" s="887"/>
      <c r="O385" s="887"/>
      <c r="P385" s="887"/>
      <c r="Q385" s="887"/>
      <c r="R385" s="887"/>
      <c r="S385" s="887"/>
      <c r="T385" s="887"/>
      <c r="U385" s="887"/>
      <c r="V385" s="887"/>
      <c r="W385" s="887"/>
      <c r="X385" s="887"/>
      <c r="Y385" s="884"/>
      <c r="Z385" s="1526"/>
      <c r="AA385" s="1526"/>
      <c r="AB385" s="1526"/>
      <c r="AC385" s="1526"/>
      <c r="AD385" s="2031">
        <v>170341.78276957857</v>
      </c>
      <c r="AE385" s="2031">
        <v>7487.9000271621626</v>
      </c>
      <c r="AF385" s="2031">
        <v>-9634.453690652037</v>
      </c>
      <c r="AG385" s="2031">
        <v>-15802.849439639598</v>
      </c>
      <c r="AH385" s="2030">
        <v>158830.52797224309</v>
      </c>
      <c r="AI385" s="2030">
        <v>172600.85199709825</v>
      </c>
      <c r="AJ385" s="2030">
        <v>155647.56916349998</v>
      </c>
      <c r="AK385" s="2030">
        <v>29099.414149066666</v>
      </c>
      <c r="AL385" s="2030">
        <v>189764.71045506699</v>
      </c>
      <c r="AM385" s="2030">
        <v>238816.60102313315</v>
      </c>
      <c r="AN385" s="2030">
        <v>147150.29386122664</v>
      </c>
      <c r="AO385" s="2030">
        <v>149403.68820224184</v>
      </c>
    </row>
    <row r="386" spans="3:41" x14ac:dyDescent="0.15">
      <c r="C386" s="1079" t="s">
        <v>180</v>
      </c>
      <c r="D386" s="103"/>
      <c r="E386" s="103"/>
      <c r="F386" s="103"/>
      <c r="G386" s="103"/>
      <c r="H386" s="121">
        <v>385</v>
      </c>
      <c r="I386" s="103"/>
      <c r="J386" s="103"/>
      <c r="K386" s="103"/>
      <c r="L386" s="103"/>
      <c r="M386" s="103"/>
      <c r="N386" s="103"/>
      <c r="O386" s="103"/>
      <c r="P386" s="103"/>
      <c r="Q386" s="103"/>
      <c r="R386" s="103"/>
      <c r="S386" s="103"/>
      <c r="T386" s="103"/>
      <c r="U386" s="103"/>
      <c r="V386" s="103"/>
      <c r="W386" s="103"/>
      <c r="X386" s="103"/>
      <c r="Y386" s="751"/>
      <c r="Z386" s="1527"/>
      <c r="AA386" s="1527"/>
      <c r="AB386" s="1527"/>
      <c r="AC386" s="1527"/>
      <c r="AD386" s="2032">
        <v>346704.69772910688</v>
      </c>
      <c r="AE386" s="2032">
        <v>331352.0861054759</v>
      </c>
      <c r="AF386" s="2032">
        <v>369793.56712026487</v>
      </c>
      <c r="AG386" s="2032">
        <v>321059.86306395149</v>
      </c>
      <c r="AH386" s="2032">
        <v>385289.60853811412</v>
      </c>
      <c r="AI386" s="2032">
        <v>394075.64178518963</v>
      </c>
      <c r="AJ386" s="2032">
        <v>399111.94614721241</v>
      </c>
      <c r="AK386" s="2032">
        <v>244786.29295278015</v>
      </c>
      <c r="AL386" s="2032">
        <v>216169.89746368234</v>
      </c>
      <c r="AM386" s="2032">
        <v>159779.79236585414</v>
      </c>
      <c r="AN386" s="2032">
        <v>285301.13956406072</v>
      </c>
      <c r="AO386" s="2032">
        <v>321360.90992857551</v>
      </c>
    </row>
    <row r="387" spans="3:41" x14ac:dyDescent="0.15">
      <c r="C387" s="1079" t="s">
        <v>181</v>
      </c>
      <c r="D387" s="103"/>
      <c r="E387" s="103"/>
      <c r="F387" s="103"/>
      <c r="G387" s="103"/>
      <c r="H387" s="121">
        <v>386</v>
      </c>
      <c r="I387" s="103"/>
      <c r="J387" s="103"/>
      <c r="K387" s="103"/>
      <c r="L387" s="103"/>
      <c r="M387" s="103"/>
      <c r="N387" s="103"/>
      <c r="O387" s="103"/>
      <c r="P387" s="103"/>
      <c r="Q387" s="103"/>
      <c r="R387" s="103"/>
      <c r="S387" s="103"/>
      <c r="T387" s="103"/>
      <c r="U387" s="103"/>
      <c r="V387" s="103"/>
      <c r="W387" s="103"/>
      <c r="X387" s="103"/>
      <c r="Y387" s="884"/>
      <c r="Z387" s="1526"/>
      <c r="AA387" s="1526"/>
      <c r="AB387" s="1526"/>
      <c r="AC387" s="1526"/>
      <c r="AD387" s="2031">
        <v>91657.659217908396</v>
      </c>
      <c r="AE387" s="2031">
        <v>111445.25949534273</v>
      </c>
      <c r="AF387" s="2031">
        <v>75704.099265732162</v>
      </c>
      <c r="AG387" s="2031">
        <v>128382.3806978066</v>
      </c>
      <c r="AH387" s="2030">
        <v>140991.32086316193</v>
      </c>
      <c r="AI387" s="2030">
        <v>154792.14034689165</v>
      </c>
      <c r="AJ387" s="2030">
        <v>190281.90606031055</v>
      </c>
      <c r="AK387" s="2030">
        <v>202342.06284396688</v>
      </c>
      <c r="AL387" s="2030">
        <v>227866.67115713697</v>
      </c>
      <c r="AM387" s="2030">
        <v>-47100.141324823082</v>
      </c>
      <c r="AN387" s="2030">
        <v>-25470.756713270152</v>
      </c>
      <c r="AO387" s="2030">
        <v>38750.630418632121</v>
      </c>
    </row>
    <row r="388" spans="3:41" x14ac:dyDescent="0.15">
      <c r="C388" s="1079" t="s">
        <v>182</v>
      </c>
      <c r="D388" s="103"/>
      <c r="E388" s="103"/>
      <c r="F388" s="103"/>
      <c r="G388" s="103"/>
      <c r="H388" s="121">
        <v>387</v>
      </c>
      <c r="I388" s="103"/>
      <c r="J388" s="103"/>
      <c r="K388" s="103"/>
      <c r="L388" s="103"/>
      <c r="M388" s="103"/>
      <c r="N388" s="103"/>
      <c r="O388" s="103"/>
      <c r="P388" s="103"/>
      <c r="Q388" s="103"/>
      <c r="R388" s="103"/>
      <c r="S388" s="103"/>
      <c r="T388" s="103"/>
      <c r="U388" s="103"/>
      <c r="V388" s="103"/>
      <c r="W388" s="103"/>
      <c r="X388" s="103"/>
      <c r="Y388" s="884"/>
      <c r="Z388" s="1526"/>
      <c r="AA388" s="1526"/>
      <c r="AB388" s="1526"/>
      <c r="AC388" s="1526"/>
      <c r="AD388" s="2031">
        <v>78645.330923151982</v>
      </c>
      <c r="AE388" s="2031">
        <v>95141.908355555235</v>
      </c>
      <c r="AF388" s="2031">
        <v>84679.322834877035</v>
      </c>
      <c r="AG388" s="2031">
        <v>88622.913377185323</v>
      </c>
      <c r="AH388" s="2030">
        <v>85241.887005439115</v>
      </c>
      <c r="AI388" s="2030">
        <v>90821.130035386945</v>
      </c>
      <c r="AJ388" s="2030">
        <v>119244.93992159859</v>
      </c>
      <c r="AK388" s="2030">
        <v>116159.95650246553</v>
      </c>
      <c r="AL388" s="2030">
        <v>53295.627354738768</v>
      </c>
      <c r="AM388" s="2030">
        <v>-46074.582003255258</v>
      </c>
      <c r="AN388" s="2030">
        <v>-57502.601445610577</v>
      </c>
      <c r="AO388" s="2030">
        <v>-12674.159869762254</v>
      </c>
    </row>
    <row r="389" spans="3:41" x14ac:dyDescent="0.15">
      <c r="C389" s="1079" t="s">
        <v>183</v>
      </c>
      <c r="D389" s="103"/>
      <c r="E389" s="103"/>
      <c r="F389" s="103"/>
      <c r="G389" s="103"/>
      <c r="H389" s="121">
        <v>388</v>
      </c>
      <c r="I389" s="103"/>
      <c r="J389" s="103"/>
      <c r="K389" s="103"/>
      <c r="L389" s="103"/>
      <c r="M389" s="103"/>
      <c r="N389" s="103"/>
      <c r="O389" s="103"/>
      <c r="P389" s="103"/>
      <c r="Q389" s="103"/>
      <c r="R389" s="103"/>
      <c r="S389" s="103"/>
      <c r="T389" s="103"/>
      <c r="U389" s="103"/>
      <c r="V389" s="103"/>
      <c r="W389" s="103"/>
      <c r="X389" s="103"/>
      <c r="Y389" s="884"/>
      <c r="Z389" s="1526"/>
      <c r="AA389" s="1526"/>
      <c r="AB389" s="1526"/>
      <c r="AC389" s="1526"/>
      <c r="AD389" s="2031">
        <v>135054.41238708323</v>
      </c>
      <c r="AE389" s="2031">
        <v>139672.73995835951</v>
      </c>
      <c r="AF389" s="2031">
        <v>123394.02373414193</v>
      </c>
      <c r="AG389" s="2031">
        <v>103358.38474701013</v>
      </c>
      <c r="AH389" s="2030">
        <v>97490.234779457707</v>
      </c>
      <c r="AI389" s="2030">
        <v>100039.30085628617</v>
      </c>
      <c r="AJ389" s="2030">
        <v>92060.931589327985</v>
      </c>
      <c r="AK389" s="2030">
        <v>85536.916377758142</v>
      </c>
      <c r="AL389" s="2030">
        <v>80710.910745965579</v>
      </c>
      <c r="AM389" s="2030">
        <v>86275.763782413822</v>
      </c>
      <c r="AN389" s="2030">
        <v>79991.02829926656</v>
      </c>
      <c r="AO389" s="2030">
        <v>57115.632867171342</v>
      </c>
    </row>
    <row r="390" spans="3:41" x14ac:dyDescent="0.15">
      <c r="C390" s="1079" t="s">
        <v>184</v>
      </c>
      <c r="D390" s="103"/>
      <c r="E390" s="103"/>
      <c r="F390" s="103"/>
      <c r="G390" s="103"/>
      <c r="H390" s="121">
        <v>389</v>
      </c>
      <c r="I390" s="103"/>
      <c r="J390" s="103"/>
      <c r="K390" s="103"/>
      <c r="L390" s="103"/>
      <c r="M390" s="103"/>
      <c r="N390" s="103"/>
      <c r="O390" s="103"/>
      <c r="P390" s="103"/>
      <c r="Q390" s="103"/>
      <c r="R390" s="103"/>
      <c r="S390" s="103"/>
      <c r="T390" s="103"/>
      <c r="U390" s="103"/>
      <c r="V390" s="103"/>
      <c r="W390" s="103"/>
      <c r="X390" s="103"/>
      <c r="Y390" s="751"/>
      <c r="Z390" s="1527"/>
      <c r="AA390" s="1527"/>
      <c r="AB390" s="1527"/>
      <c r="AC390" s="1527"/>
      <c r="AD390" s="2032">
        <v>328922.61482305528</v>
      </c>
      <c r="AE390" s="2032">
        <v>299629.17290475906</v>
      </c>
      <c r="AF390" s="2032">
        <v>314343.22270383895</v>
      </c>
      <c r="AG390" s="2032">
        <v>307888.78846442857</v>
      </c>
      <c r="AH390" s="2032">
        <v>246191.61717036407</v>
      </c>
      <c r="AI390" s="2032">
        <v>298284.89428230049</v>
      </c>
      <c r="AJ390" s="2032">
        <v>297125.43974895118</v>
      </c>
      <c r="AK390" s="2032">
        <v>277577.82461362507</v>
      </c>
      <c r="AL390" s="2032">
        <v>327760.54676232731</v>
      </c>
      <c r="AM390" s="2032">
        <v>317864.70275827684</v>
      </c>
      <c r="AN390" s="2032">
        <v>326679.31231798616</v>
      </c>
      <c r="AO390" s="2032">
        <v>339841.78266537131</v>
      </c>
    </row>
    <row r="391" spans="3:41" x14ac:dyDescent="0.15">
      <c r="C391" s="1079" t="s">
        <v>185</v>
      </c>
      <c r="D391" s="103"/>
      <c r="E391" s="103"/>
      <c r="F391" s="103"/>
      <c r="G391" s="103"/>
      <c r="H391" s="121">
        <v>390</v>
      </c>
      <c r="I391" s="103"/>
      <c r="J391" s="103"/>
      <c r="K391" s="103"/>
      <c r="L391" s="103"/>
      <c r="M391" s="103"/>
      <c r="N391" s="103"/>
      <c r="O391" s="103"/>
      <c r="P391" s="103"/>
      <c r="Q391" s="103"/>
      <c r="R391" s="103"/>
      <c r="S391" s="103"/>
      <c r="T391" s="103"/>
      <c r="U391" s="103"/>
      <c r="V391" s="103"/>
      <c r="W391" s="103"/>
      <c r="X391" s="103"/>
      <c r="Y391" s="751"/>
      <c r="Z391" s="1527"/>
      <c r="AA391" s="1527"/>
      <c r="AB391" s="1527"/>
      <c r="AC391" s="1527"/>
      <c r="AD391" s="2032">
        <v>825430.12276730232</v>
      </c>
      <c r="AE391" s="2032">
        <v>850460.02966300456</v>
      </c>
      <c r="AF391" s="2032">
        <v>855783.09273478366</v>
      </c>
      <c r="AG391" s="2032">
        <v>824322.12442893686</v>
      </c>
      <c r="AH391" s="2032">
        <v>802311.30972031027</v>
      </c>
      <c r="AI391" s="2032">
        <v>796989.45153476228</v>
      </c>
      <c r="AJ391" s="2032">
        <v>819515.37173401343</v>
      </c>
      <c r="AK391" s="2032">
        <v>809705.00499371276</v>
      </c>
      <c r="AL391" s="2032">
        <v>793980.72038904403</v>
      </c>
      <c r="AM391" s="2032">
        <v>773639.77061308792</v>
      </c>
      <c r="AN391" s="2032">
        <v>731699.02820027538</v>
      </c>
      <c r="AO391" s="2032">
        <v>624698.52785296051</v>
      </c>
    </row>
    <row r="392" spans="3:41" x14ac:dyDescent="0.15">
      <c r="C392" s="1079" t="s">
        <v>186</v>
      </c>
      <c r="D392" s="103"/>
      <c r="E392" s="103"/>
      <c r="F392" s="103"/>
      <c r="G392" s="103"/>
      <c r="H392" s="121">
        <v>391</v>
      </c>
      <c r="I392" s="103"/>
      <c r="J392" s="103"/>
      <c r="K392" s="103"/>
      <c r="L392" s="103"/>
      <c r="M392" s="103"/>
      <c r="N392" s="103"/>
      <c r="O392" s="103"/>
      <c r="P392" s="103"/>
      <c r="Q392" s="103"/>
      <c r="R392" s="103"/>
      <c r="S392" s="103"/>
      <c r="T392" s="103"/>
      <c r="U392" s="103"/>
      <c r="V392" s="103"/>
      <c r="W392" s="103"/>
      <c r="X392" s="103"/>
      <c r="Y392" s="751"/>
      <c r="Z392" s="1527"/>
      <c r="AA392" s="1527"/>
      <c r="AB392" s="1527"/>
      <c r="AC392" s="1527"/>
      <c r="AD392" s="2032">
        <v>203082.7470872202</v>
      </c>
      <c r="AE392" s="2032">
        <v>223656.12304428744</v>
      </c>
      <c r="AF392" s="2032">
        <v>217922.26181875123</v>
      </c>
      <c r="AG392" s="2032">
        <v>222935.29830595863</v>
      </c>
      <c r="AH392" s="2032">
        <v>297040.47656414355</v>
      </c>
      <c r="AI392" s="2032">
        <v>328174.21352064557</v>
      </c>
      <c r="AJ392" s="2032">
        <v>292800.50627624651</v>
      </c>
      <c r="AK392" s="2032">
        <v>208175.3774882966</v>
      </c>
      <c r="AL392" s="2032">
        <v>239049.89777369553</v>
      </c>
      <c r="AM392" s="2032">
        <v>209149.55538521393</v>
      </c>
      <c r="AN392" s="2032">
        <v>253219.83549998282</v>
      </c>
      <c r="AO392" s="2032">
        <v>246457.56917155813</v>
      </c>
    </row>
    <row r="393" spans="3:41" x14ac:dyDescent="0.15">
      <c r="C393" s="1079" t="s">
        <v>187</v>
      </c>
      <c r="D393" s="103"/>
      <c r="E393" s="103"/>
      <c r="F393" s="103"/>
      <c r="G393" s="103"/>
      <c r="H393" s="121">
        <v>392</v>
      </c>
      <c r="I393" s="103"/>
      <c r="J393" s="103"/>
      <c r="K393" s="103"/>
      <c r="L393" s="103"/>
      <c r="M393" s="103"/>
      <c r="N393" s="103"/>
      <c r="O393" s="103"/>
      <c r="P393" s="103"/>
      <c r="Q393" s="103"/>
      <c r="R393" s="103"/>
      <c r="S393" s="103"/>
      <c r="T393" s="103"/>
      <c r="U393" s="103"/>
      <c r="V393" s="103"/>
      <c r="W393" s="103"/>
      <c r="X393" s="103"/>
      <c r="Y393" s="751"/>
      <c r="Z393" s="1527"/>
      <c r="AA393" s="1527"/>
      <c r="AB393" s="1527"/>
      <c r="AC393" s="1527"/>
      <c r="AD393" s="2032">
        <v>0</v>
      </c>
      <c r="AE393" s="2032">
        <v>0</v>
      </c>
      <c r="AF393" s="2032">
        <v>0</v>
      </c>
      <c r="AG393" s="2032">
        <v>0</v>
      </c>
      <c r="AH393" s="2032">
        <v>0</v>
      </c>
      <c r="AI393" s="2032">
        <v>0</v>
      </c>
      <c r="AJ393" s="2032">
        <v>0</v>
      </c>
      <c r="AK393" s="2032">
        <v>0</v>
      </c>
      <c r="AL393" s="2032">
        <v>0</v>
      </c>
      <c r="AM393" s="2032">
        <v>0</v>
      </c>
      <c r="AN393" s="2032">
        <v>0</v>
      </c>
      <c r="AO393" s="2032">
        <v>0</v>
      </c>
    </row>
    <row r="394" spans="3:41" x14ac:dyDescent="0.15">
      <c r="C394" s="1079" t="s">
        <v>188</v>
      </c>
      <c r="D394" s="103"/>
      <c r="E394" s="103"/>
      <c r="F394" s="103"/>
      <c r="G394" s="103"/>
      <c r="H394" s="121">
        <v>393</v>
      </c>
      <c r="I394" s="103"/>
      <c r="J394" s="103"/>
      <c r="K394" s="103"/>
      <c r="L394" s="103"/>
      <c r="M394" s="103"/>
      <c r="N394" s="103"/>
      <c r="O394" s="103"/>
      <c r="P394" s="103"/>
      <c r="Q394" s="103"/>
      <c r="R394" s="103"/>
      <c r="S394" s="103"/>
      <c r="T394" s="103"/>
      <c r="U394" s="103"/>
      <c r="V394" s="103"/>
      <c r="W394" s="103"/>
      <c r="X394" s="103"/>
      <c r="Y394" s="751"/>
      <c r="Z394" s="1527"/>
      <c r="AA394" s="1527"/>
      <c r="AB394" s="1527"/>
      <c r="AC394" s="1527"/>
      <c r="AD394" s="2032">
        <v>12945.778525940783</v>
      </c>
      <c r="AE394" s="2032">
        <v>12947.084903743351</v>
      </c>
      <c r="AF394" s="2032">
        <v>5836.312416089524</v>
      </c>
      <c r="AG394" s="2032">
        <v>4351.489900641609</v>
      </c>
      <c r="AH394" s="2032">
        <v>-1149.6046102253022</v>
      </c>
      <c r="AI394" s="2032">
        <v>-5505.4819336075452</v>
      </c>
      <c r="AJ394" s="2032">
        <v>-6888.097715925076</v>
      </c>
      <c r="AK394" s="2032">
        <v>-1447.5745668489835</v>
      </c>
      <c r="AL394" s="2032">
        <v>-1911.1672371056629</v>
      </c>
      <c r="AM394" s="2032">
        <v>-14396.021527844481</v>
      </c>
      <c r="AN394" s="2032">
        <v>-10572.177017044451</v>
      </c>
      <c r="AO394" s="2032">
        <v>-9910.264324960357</v>
      </c>
    </row>
    <row r="395" spans="3:41" x14ac:dyDescent="0.15">
      <c r="C395" s="1079" t="s">
        <v>189</v>
      </c>
      <c r="D395" s="103"/>
      <c r="E395" s="103"/>
      <c r="F395" s="103"/>
      <c r="G395" s="103"/>
      <c r="H395" s="121">
        <v>394</v>
      </c>
      <c r="I395" s="103"/>
      <c r="J395" s="103"/>
      <c r="K395" s="103"/>
      <c r="L395" s="103"/>
      <c r="M395" s="103"/>
      <c r="N395" s="103"/>
      <c r="O395" s="103"/>
      <c r="P395" s="103"/>
      <c r="Q395" s="103"/>
      <c r="R395" s="103"/>
      <c r="S395" s="103"/>
      <c r="T395" s="103"/>
      <c r="U395" s="103"/>
      <c r="V395" s="103"/>
      <c r="W395" s="103"/>
      <c r="X395" s="103"/>
      <c r="Y395" s="751"/>
      <c r="Z395" s="1527"/>
      <c r="AA395" s="1527"/>
      <c r="AB395" s="1527"/>
      <c r="AC395" s="1527"/>
      <c r="AD395" s="2032">
        <v>169446.57681816269</v>
      </c>
      <c r="AE395" s="2032">
        <v>227013.70069180441</v>
      </c>
      <c r="AF395" s="2032">
        <v>230095.18338130449</v>
      </c>
      <c r="AG395" s="2032">
        <v>194189.37031204673</v>
      </c>
      <c r="AH395" s="2032">
        <v>269339.3019393963</v>
      </c>
      <c r="AI395" s="2032">
        <v>275806.54818747903</v>
      </c>
      <c r="AJ395" s="2032">
        <v>225758.04628900765</v>
      </c>
      <c r="AK395" s="2032">
        <v>209801.39516123873</v>
      </c>
      <c r="AL395" s="2032">
        <v>95626.3956981909</v>
      </c>
      <c r="AM395" s="2032">
        <v>158318.52760905307</v>
      </c>
      <c r="AN395" s="2032">
        <v>179129.14837920608</v>
      </c>
      <c r="AO395" s="2032">
        <v>155330.21322842641</v>
      </c>
    </row>
    <row r="396" spans="3:41" x14ac:dyDescent="0.15">
      <c r="C396" s="1079" t="s">
        <v>190</v>
      </c>
      <c r="D396" s="103"/>
      <c r="E396" s="103"/>
      <c r="F396" s="103"/>
      <c r="G396" s="103"/>
      <c r="H396" s="121">
        <v>395</v>
      </c>
      <c r="I396" s="103"/>
      <c r="J396" s="103"/>
      <c r="K396" s="103"/>
      <c r="L396" s="103"/>
      <c r="M396" s="103"/>
      <c r="N396" s="103"/>
      <c r="O396" s="103"/>
      <c r="P396" s="103"/>
      <c r="Q396" s="103"/>
      <c r="R396" s="103"/>
      <c r="S396" s="103"/>
      <c r="T396" s="103"/>
      <c r="U396" s="103"/>
      <c r="V396" s="103"/>
      <c r="W396" s="103"/>
      <c r="X396" s="103"/>
      <c r="Y396" s="751"/>
      <c r="Z396" s="1527"/>
      <c r="AA396" s="1527"/>
      <c r="AB396" s="1527"/>
      <c r="AC396" s="1527"/>
      <c r="AD396" s="2032">
        <v>105705.82909256639</v>
      </c>
      <c r="AE396" s="2032">
        <v>108247.54985070048</v>
      </c>
      <c r="AF396" s="2032">
        <v>128541.6806537119</v>
      </c>
      <c r="AG396" s="2032">
        <v>108801.00700752804</v>
      </c>
      <c r="AH396" s="2032">
        <v>94780.598217366147</v>
      </c>
      <c r="AI396" s="2032">
        <v>81528.859870801971</v>
      </c>
      <c r="AJ396" s="2032">
        <v>82544.596830030554</v>
      </c>
      <c r="AK396" s="2032">
        <v>96411.034073925752</v>
      </c>
      <c r="AL396" s="2032">
        <v>122793.00123457704</v>
      </c>
      <c r="AM396" s="2032">
        <v>62825.145469717274</v>
      </c>
      <c r="AN396" s="2032">
        <v>72318.320950931113</v>
      </c>
      <c r="AO396" s="2032">
        <v>40742.993861968687</v>
      </c>
    </row>
    <row r="397" spans="3:41" x14ac:dyDescent="0.15">
      <c r="C397" s="1100" t="s">
        <v>191</v>
      </c>
      <c r="D397" s="103"/>
      <c r="E397" s="103"/>
      <c r="F397" s="103"/>
      <c r="G397" s="103"/>
      <c r="H397" s="121">
        <v>396</v>
      </c>
      <c r="I397" s="103"/>
      <c r="J397" s="103"/>
      <c r="K397" s="103"/>
      <c r="L397" s="103"/>
      <c r="M397" s="103"/>
      <c r="N397" s="103"/>
      <c r="O397" s="103"/>
      <c r="P397" s="103"/>
      <c r="Q397" s="103"/>
      <c r="R397" s="103"/>
      <c r="S397" s="103"/>
      <c r="T397" s="103"/>
      <c r="U397" s="103"/>
      <c r="V397" s="103"/>
      <c r="W397" s="103"/>
      <c r="X397" s="103"/>
      <c r="Y397" s="1099"/>
      <c r="Z397" s="1099"/>
      <c r="AA397" s="1099"/>
      <c r="AB397" s="1099"/>
      <c r="AC397" s="1099"/>
      <c r="AD397" s="2026">
        <f t="shared" ref="AD397:AI397" si="61">AD365+AD366+AD367+AD368+AD369+AD384+AD385+AD386+AD387+AD388+AD389+AD390+AD391+AD392+AD393+AD394+AD395+AD396</f>
        <v>3848425.9399935976</v>
      </c>
      <c r="AE397" s="2026">
        <f t="shared" si="61"/>
        <v>3775652.8281769613</v>
      </c>
      <c r="AF397" s="2026">
        <f t="shared" si="61"/>
        <v>3984946.6124547562</v>
      </c>
      <c r="AG397" s="2026">
        <f t="shared" si="61"/>
        <v>3840733.4070111997</v>
      </c>
      <c r="AH397" s="2026">
        <f t="shared" si="61"/>
        <v>4436306.4444206469</v>
      </c>
      <c r="AI397" s="2026">
        <f t="shared" si="61"/>
        <v>4448853.8204126619</v>
      </c>
      <c r="AJ397" s="2026">
        <f t="shared" ref="AJ397:AO397" si="62">AJ365+AJ366+AJ367+AJ368+AJ369+AJ384+AJ385+AJ386+AJ387+AJ388+AJ389+AJ390+AJ391+AJ392+AJ393+AJ394+AJ395+AJ396</f>
        <v>4412470.5926432917</v>
      </c>
      <c r="AK397" s="2026">
        <f t="shared" si="62"/>
        <v>4214284.3894574484</v>
      </c>
      <c r="AL397" s="2026">
        <f t="shared" si="62"/>
        <v>3938474.3472887613</v>
      </c>
      <c r="AM397" s="2026">
        <f t="shared" si="62"/>
        <v>3301862.1686241212</v>
      </c>
      <c r="AN397" s="2026">
        <f t="shared" si="62"/>
        <v>3364324.7987431237</v>
      </c>
      <c r="AO397" s="2026">
        <f t="shared" si="62"/>
        <v>3189529.3340693689</v>
      </c>
    </row>
    <row r="398" spans="3:41" x14ac:dyDescent="0.15">
      <c r="C398" s="1079" t="s">
        <v>193</v>
      </c>
      <c r="D398" s="103"/>
      <c r="E398" s="103"/>
      <c r="F398" s="103"/>
      <c r="G398" s="103"/>
      <c r="H398" s="121">
        <v>397</v>
      </c>
      <c r="I398" s="103"/>
      <c r="J398" s="103"/>
      <c r="K398" s="103"/>
      <c r="L398" s="103"/>
      <c r="M398" s="103"/>
      <c r="N398" s="103"/>
      <c r="O398" s="103"/>
      <c r="P398" s="103"/>
      <c r="Q398" s="103"/>
      <c r="R398" s="103"/>
      <c r="S398" s="103"/>
      <c r="T398" s="103"/>
      <c r="U398" s="103"/>
      <c r="V398" s="103"/>
      <c r="W398" s="103"/>
      <c r="X398" s="103"/>
      <c r="Y398" s="751"/>
      <c r="Z398" s="751"/>
      <c r="AA398" s="751"/>
      <c r="AB398" s="751"/>
      <c r="AC398" s="751"/>
      <c r="AD398" s="751"/>
      <c r="AE398" s="751"/>
      <c r="AF398" s="751"/>
      <c r="AG398" s="751"/>
      <c r="AH398" s="751"/>
      <c r="AI398" s="751"/>
      <c r="AJ398" s="751"/>
      <c r="AK398" s="751"/>
      <c r="AL398" s="751"/>
      <c r="AM398" s="751"/>
      <c r="AN398" s="751"/>
      <c r="AO398" s="751"/>
    </row>
    <row r="399" spans="3:41" x14ac:dyDescent="0.15">
      <c r="C399" s="1079" t="s">
        <v>195</v>
      </c>
      <c r="D399" s="103"/>
      <c r="E399" s="103"/>
      <c r="F399" s="103"/>
      <c r="G399" s="103"/>
      <c r="H399" s="1092">
        <v>398</v>
      </c>
      <c r="I399" s="103"/>
      <c r="J399" s="103"/>
      <c r="K399" s="103"/>
      <c r="L399" s="103"/>
      <c r="M399" s="103"/>
      <c r="N399" s="103"/>
      <c r="O399" s="103"/>
      <c r="P399" s="103"/>
      <c r="Q399" s="103"/>
      <c r="R399" s="103"/>
      <c r="S399" s="103"/>
      <c r="T399" s="103"/>
      <c r="U399" s="103"/>
      <c r="V399" s="103"/>
      <c r="W399" s="103"/>
      <c r="X399" s="103"/>
      <c r="Y399" s="751"/>
      <c r="Z399" s="751"/>
      <c r="AA399" s="751"/>
      <c r="AB399" s="751"/>
      <c r="AC399" s="751"/>
      <c r="AD399" s="751"/>
      <c r="AE399" s="751"/>
      <c r="AF399" s="751"/>
      <c r="AG399" s="751"/>
      <c r="AH399" s="751"/>
      <c r="AI399" s="751"/>
      <c r="AJ399" s="751"/>
      <c r="AK399" s="751"/>
      <c r="AL399" s="751"/>
      <c r="AM399" s="751"/>
      <c r="AN399" s="751"/>
      <c r="AO399" s="751"/>
    </row>
    <row r="400" spans="3:41" x14ac:dyDescent="0.15">
      <c r="C400" s="1242" t="s">
        <v>592</v>
      </c>
      <c r="D400" s="750"/>
      <c r="E400" s="750"/>
      <c r="F400" s="750"/>
      <c r="G400" s="750"/>
      <c r="H400" s="1092">
        <v>399</v>
      </c>
      <c r="I400" s="750"/>
      <c r="J400" s="750"/>
      <c r="K400" s="750"/>
      <c r="L400" s="750"/>
      <c r="M400" s="750"/>
      <c r="N400" s="750"/>
      <c r="O400" s="750"/>
      <c r="P400" s="750"/>
      <c r="Q400" s="750"/>
      <c r="R400" s="750"/>
      <c r="S400" s="750"/>
      <c r="T400" s="750"/>
      <c r="U400" s="750"/>
      <c r="V400" s="750"/>
      <c r="W400" s="750"/>
      <c r="X400" s="750"/>
      <c r="Y400" s="1082"/>
      <c r="Z400" s="1082"/>
      <c r="AA400" s="1082"/>
      <c r="AB400" s="1082"/>
      <c r="AC400" s="1082"/>
      <c r="AD400" s="2021">
        <f t="shared" ref="AD400:AI400" si="63">AD397+AD398-AD399</f>
        <v>3848425.9399935976</v>
      </c>
      <c r="AE400" s="2021">
        <f t="shared" si="63"/>
        <v>3775652.8281769613</v>
      </c>
      <c r="AF400" s="2021">
        <f t="shared" si="63"/>
        <v>3984946.6124547562</v>
      </c>
      <c r="AG400" s="2021">
        <f t="shared" si="63"/>
        <v>3840733.4070111997</v>
      </c>
      <c r="AH400" s="2021">
        <f t="shared" si="63"/>
        <v>4436306.4444206469</v>
      </c>
      <c r="AI400" s="2021">
        <f t="shared" si="63"/>
        <v>4448853.8204126619</v>
      </c>
      <c r="AJ400" s="2021">
        <f t="shared" ref="AJ400:AO400" si="64">AJ397+AJ398-AJ399</f>
        <v>4412470.5926432917</v>
      </c>
      <c r="AK400" s="2021">
        <f t="shared" si="64"/>
        <v>4214284.3894574484</v>
      </c>
      <c r="AL400" s="2021">
        <f t="shared" si="64"/>
        <v>3938474.3472887613</v>
      </c>
      <c r="AM400" s="2021">
        <f t="shared" si="64"/>
        <v>3301862.1686241212</v>
      </c>
      <c r="AN400" s="2021">
        <f t="shared" si="64"/>
        <v>3364324.7987431237</v>
      </c>
      <c r="AO400" s="2021">
        <f t="shared" si="64"/>
        <v>3189529.3340693689</v>
      </c>
    </row>
    <row r="401" spans="1:41" x14ac:dyDescent="0.15">
      <c r="C401" s="1225" t="s">
        <v>64</v>
      </c>
      <c r="D401" s="750"/>
      <c r="E401" s="750"/>
      <c r="F401" s="750"/>
      <c r="G401" s="750"/>
      <c r="H401" s="121">
        <v>400</v>
      </c>
      <c r="I401" s="750"/>
      <c r="J401" s="750"/>
      <c r="K401" s="750"/>
      <c r="L401" s="750"/>
      <c r="M401" s="750"/>
      <c r="N401" s="750"/>
      <c r="O401" s="750"/>
      <c r="P401" s="750"/>
      <c r="Q401" s="750"/>
      <c r="R401" s="750"/>
      <c r="S401" s="750"/>
      <c r="T401" s="750"/>
      <c r="U401" s="750"/>
      <c r="V401" s="750"/>
      <c r="W401" s="750"/>
      <c r="X401" s="750"/>
      <c r="Y401" s="750"/>
      <c r="Z401" s="750"/>
      <c r="AA401" s="750"/>
      <c r="AB401" s="750"/>
      <c r="AC401" s="750"/>
      <c r="AD401" s="750"/>
      <c r="AE401" s="750"/>
      <c r="AF401" s="750"/>
      <c r="AG401" s="750"/>
      <c r="AH401" s="750"/>
      <c r="AI401" s="750"/>
      <c r="AJ401" s="750"/>
      <c r="AK401" s="750"/>
      <c r="AL401" s="750"/>
      <c r="AM401" s="750"/>
      <c r="AN401" s="750"/>
      <c r="AO401" s="750"/>
    </row>
    <row r="402" spans="1:41" x14ac:dyDescent="0.15">
      <c r="C402" s="1079" t="s">
        <v>65</v>
      </c>
      <c r="D402" s="752"/>
      <c r="E402" s="752"/>
      <c r="F402" s="752"/>
      <c r="G402" s="752"/>
      <c r="H402" s="121">
        <v>401</v>
      </c>
      <c r="I402" s="752"/>
      <c r="J402" s="752"/>
      <c r="K402" s="752"/>
      <c r="L402" s="752"/>
      <c r="M402" s="752"/>
      <c r="N402" s="752"/>
      <c r="O402" s="752"/>
      <c r="P402" s="752"/>
      <c r="Q402" s="752"/>
      <c r="R402" s="752"/>
      <c r="S402" s="752"/>
      <c r="T402" s="752"/>
      <c r="U402" s="752"/>
      <c r="V402" s="752"/>
      <c r="W402" s="752"/>
      <c r="X402" s="752"/>
      <c r="Y402" s="751"/>
      <c r="Z402" s="1527"/>
      <c r="AA402" s="1527"/>
      <c r="AB402" s="1527"/>
      <c r="AC402" s="1527"/>
      <c r="AD402" s="2032">
        <v>3848425.9399935976</v>
      </c>
      <c r="AE402" s="2032">
        <v>3775652.8281769613</v>
      </c>
      <c r="AF402" s="2032">
        <v>3984946.6124547562</v>
      </c>
      <c r="AG402" s="2032">
        <v>3840733.4070111997</v>
      </c>
      <c r="AH402" s="2032">
        <v>4436306.4444206469</v>
      </c>
      <c r="AI402" s="2032">
        <v>4448853.8204126619</v>
      </c>
      <c r="AJ402" s="2032">
        <v>4412470.5926432917</v>
      </c>
      <c r="AK402" s="2032">
        <v>4214284.3894574484</v>
      </c>
      <c r="AL402" s="2032">
        <v>3938474.3472887613</v>
      </c>
      <c r="AM402" s="2032">
        <v>3301862.1686241212</v>
      </c>
      <c r="AN402" s="2032">
        <v>3364324.7987431237</v>
      </c>
      <c r="AO402" s="2032">
        <v>3189529.3340693689</v>
      </c>
    </row>
    <row r="403" spans="1:41" x14ac:dyDescent="0.15">
      <c r="C403" s="1226" t="s">
        <v>66</v>
      </c>
      <c r="D403" s="751"/>
      <c r="E403" s="751"/>
      <c r="F403" s="751"/>
      <c r="G403" s="751"/>
      <c r="H403" s="121">
        <v>402</v>
      </c>
      <c r="I403" s="751"/>
      <c r="J403" s="751"/>
      <c r="K403" s="751"/>
      <c r="L403" s="751"/>
      <c r="M403" s="751"/>
      <c r="N403" s="751"/>
      <c r="O403" s="751"/>
      <c r="P403" s="751"/>
      <c r="Q403" s="751"/>
      <c r="R403" s="751"/>
      <c r="S403" s="751"/>
      <c r="T403" s="751"/>
      <c r="U403" s="751"/>
      <c r="V403" s="751"/>
      <c r="W403" s="751"/>
      <c r="X403" s="751"/>
      <c r="Y403" s="751"/>
      <c r="Z403" s="1527"/>
      <c r="AA403" s="1527"/>
      <c r="AB403" s="1527"/>
      <c r="AC403" s="1527"/>
      <c r="AD403" s="2032">
        <v>0</v>
      </c>
      <c r="AE403" s="2032">
        <v>0</v>
      </c>
      <c r="AF403" s="2032">
        <v>0</v>
      </c>
      <c r="AG403" s="2032">
        <v>0</v>
      </c>
      <c r="AH403" s="2032">
        <v>0</v>
      </c>
      <c r="AI403" s="2032">
        <v>0</v>
      </c>
      <c r="AJ403" s="2032">
        <v>0</v>
      </c>
      <c r="AK403" s="2032">
        <v>0</v>
      </c>
      <c r="AL403" s="2032">
        <v>0</v>
      </c>
      <c r="AM403" s="2032">
        <v>0</v>
      </c>
      <c r="AN403" s="2032">
        <v>0</v>
      </c>
      <c r="AO403" s="2032">
        <v>0</v>
      </c>
    </row>
    <row r="404" spans="1:41" x14ac:dyDescent="0.15">
      <c r="C404" s="1226" t="s">
        <v>67</v>
      </c>
      <c r="D404" s="751"/>
      <c r="E404" s="751"/>
      <c r="F404" s="751"/>
      <c r="G404" s="751"/>
      <c r="H404" s="121">
        <v>403</v>
      </c>
      <c r="I404" s="751"/>
      <c r="J404" s="751"/>
      <c r="K404" s="751"/>
      <c r="L404" s="751"/>
      <c r="M404" s="751"/>
      <c r="N404" s="751"/>
      <c r="O404" s="751"/>
      <c r="P404" s="751"/>
      <c r="Q404" s="751"/>
      <c r="R404" s="751"/>
      <c r="S404" s="751"/>
      <c r="T404" s="751"/>
      <c r="U404" s="751"/>
      <c r="V404" s="751"/>
      <c r="W404" s="751"/>
      <c r="X404" s="751"/>
      <c r="Y404" s="751"/>
      <c r="Z404" s="1527"/>
      <c r="AA404" s="1527"/>
      <c r="AB404" s="1527"/>
      <c r="AC404" s="1527"/>
      <c r="AD404" s="2032">
        <v>0</v>
      </c>
      <c r="AE404" s="2032">
        <v>0</v>
      </c>
      <c r="AF404" s="2032">
        <v>0</v>
      </c>
      <c r="AG404" s="2032">
        <v>0</v>
      </c>
      <c r="AH404" s="2032">
        <v>0</v>
      </c>
      <c r="AI404" s="2032">
        <v>0</v>
      </c>
      <c r="AJ404" s="2032">
        <v>0</v>
      </c>
      <c r="AK404" s="2032">
        <v>0</v>
      </c>
      <c r="AL404" s="2032">
        <v>0</v>
      </c>
      <c r="AM404" s="2032">
        <v>0</v>
      </c>
      <c r="AN404" s="2032">
        <v>0</v>
      </c>
      <c r="AO404" s="2032">
        <v>0</v>
      </c>
    </row>
    <row r="405" spans="1:41" x14ac:dyDescent="0.15">
      <c r="C405" s="121" t="s">
        <v>68</v>
      </c>
      <c r="D405" s="1082"/>
      <c r="E405" s="1082"/>
      <c r="F405" s="1082"/>
      <c r="G405" s="1082"/>
      <c r="H405" s="121">
        <v>404</v>
      </c>
      <c r="I405" s="1082"/>
      <c r="J405" s="1082"/>
      <c r="K405" s="1082"/>
      <c r="L405" s="1082"/>
      <c r="M405" s="1082"/>
      <c r="N405" s="1082"/>
      <c r="O405" s="1082"/>
      <c r="P405" s="1082"/>
      <c r="Q405" s="1082"/>
      <c r="R405" s="1082"/>
      <c r="S405" s="1082"/>
      <c r="T405" s="1082"/>
      <c r="U405" s="1082"/>
      <c r="V405" s="1082"/>
      <c r="W405" s="1082"/>
      <c r="X405" s="1082"/>
      <c r="Y405" s="1228"/>
      <c r="Z405" s="1228"/>
      <c r="AA405" s="1228"/>
      <c r="AB405" s="1228"/>
      <c r="AC405" s="1228"/>
      <c r="AD405" s="2024">
        <f t="shared" ref="AD405:AI405" si="65">AD402+AD403+AD404</f>
        <v>3848425.9399935976</v>
      </c>
      <c r="AE405" s="2024">
        <f t="shared" si="65"/>
        <v>3775652.8281769613</v>
      </c>
      <c r="AF405" s="2024">
        <f t="shared" si="65"/>
        <v>3984946.6124547562</v>
      </c>
      <c r="AG405" s="2024">
        <f t="shared" si="65"/>
        <v>3840733.4070111997</v>
      </c>
      <c r="AH405" s="2024">
        <f t="shared" si="65"/>
        <v>4436306.4444206469</v>
      </c>
      <c r="AI405" s="2024">
        <f t="shared" si="65"/>
        <v>4448853.8204126619</v>
      </c>
      <c r="AJ405" s="2024">
        <f t="shared" ref="AJ405:AO405" si="66">AJ402+AJ403+AJ404</f>
        <v>4412470.5926432917</v>
      </c>
      <c r="AK405" s="2024">
        <f t="shared" si="66"/>
        <v>4214284.3894574484</v>
      </c>
      <c r="AL405" s="2024">
        <f t="shared" si="66"/>
        <v>3938474.3472887613</v>
      </c>
      <c r="AM405" s="2024">
        <f t="shared" si="66"/>
        <v>3301862.1686241212</v>
      </c>
      <c r="AN405" s="2024">
        <f t="shared" si="66"/>
        <v>3364324.7987431237</v>
      </c>
      <c r="AO405" s="2024">
        <f t="shared" si="66"/>
        <v>3189529.3340693689</v>
      </c>
    </row>
    <row r="406" spans="1:41" x14ac:dyDescent="0.15">
      <c r="C406" s="853"/>
      <c r="D406" s="105"/>
      <c r="E406" s="105"/>
      <c r="F406" s="105"/>
      <c r="G406" s="105"/>
      <c r="H406" s="1223"/>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row>
    <row r="407" spans="1:41" x14ac:dyDescent="0.15">
      <c r="C407" s="2041"/>
      <c r="D407" s="105"/>
      <c r="E407" s="105"/>
      <c r="F407" s="105"/>
      <c r="G407" s="105"/>
      <c r="H407" s="1223"/>
      <c r="I407" s="105"/>
      <c r="J407" s="105"/>
      <c r="K407" s="105"/>
      <c r="L407" s="105"/>
      <c r="M407" s="105"/>
      <c r="N407" s="105"/>
      <c r="O407" s="105"/>
      <c r="P407" s="105"/>
      <c r="Q407" s="105"/>
      <c r="R407" s="105"/>
      <c r="S407" s="105"/>
      <c r="T407" s="105"/>
      <c r="U407" s="105"/>
      <c r="V407" s="105"/>
      <c r="W407" s="105"/>
      <c r="X407" s="105"/>
      <c r="Y407" s="1224"/>
      <c r="Z407" s="1224"/>
      <c r="AA407" s="1224"/>
      <c r="AB407" s="1224"/>
      <c r="AC407" s="1224"/>
      <c r="AD407" s="1224"/>
      <c r="AE407" s="1224"/>
      <c r="AF407" s="1224"/>
      <c r="AG407" s="1224"/>
      <c r="AH407" s="1224"/>
    </row>
    <row r="408" spans="1:41" x14ac:dyDescent="0.15">
      <c r="D408" s="115"/>
      <c r="E408" s="115"/>
      <c r="F408" s="115"/>
      <c r="G408" s="115"/>
      <c r="H408" s="855"/>
      <c r="I408" s="115"/>
      <c r="J408" s="115"/>
      <c r="K408" s="115"/>
      <c r="L408" s="115"/>
      <c r="M408" s="115"/>
      <c r="N408" s="115"/>
      <c r="O408" s="107"/>
      <c r="P408" s="107"/>
      <c r="Q408" s="107"/>
      <c r="R408" s="107"/>
      <c r="S408" s="107"/>
      <c r="T408" s="107"/>
      <c r="U408" s="107"/>
      <c r="V408" s="107"/>
      <c r="W408" s="107"/>
      <c r="X408" s="107"/>
      <c r="Y408" s="107"/>
      <c r="Z408" s="107"/>
      <c r="AA408" s="107"/>
      <c r="AB408" s="107"/>
      <c r="AC408" s="107"/>
      <c r="AD408" s="107"/>
      <c r="AE408" s="107"/>
      <c r="AF408" s="107"/>
      <c r="AG408" s="107"/>
      <c r="AH408" s="107"/>
    </row>
    <row r="409" spans="1:41" x14ac:dyDescent="0.15">
      <c r="H409" s="855"/>
    </row>
    <row r="410" spans="1:41" x14ac:dyDescent="0.15">
      <c r="A410" s="1445"/>
      <c r="B410" s="1446"/>
      <c r="C410" s="2041"/>
      <c r="D410" s="1244"/>
      <c r="E410" s="1244"/>
      <c r="F410" s="1244"/>
      <c r="G410" s="1244"/>
      <c r="H410" s="1223"/>
      <c r="I410" s="1244"/>
      <c r="J410" s="1244"/>
      <c r="K410" s="1244"/>
      <c r="L410" s="1244"/>
      <c r="M410" s="1244"/>
      <c r="N410" s="1244"/>
      <c r="O410" s="1224"/>
      <c r="P410" s="1224"/>
      <c r="Q410" s="1224"/>
      <c r="R410" s="1224"/>
      <c r="S410" s="1224"/>
      <c r="T410" s="1224"/>
      <c r="U410" s="1224"/>
      <c r="V410" s="1224"/>
      <c r="W410" s="1224"/>
      <c r="X410" s="1224"/>
      <c r="Y410" s="1224"/>
      <c r="Z410" s="1224"/>
      <c r="AA410" s="1224"/>
      <c r="AB410" s="1224"/>
      <c r="AC410" s="1224"/>
      <c r="AD410" s="1224"/>
      <c r="AE410" s="1224"/>
      <c r="AF410" s="1224"/>
      <c r="AG410" s="1224"/>
    </row>
    <row r="411" spans="1:41" x14ac:dyDescent="0.15">
      <c r="A411" s="1224"/>
      <c r="B411" s="1446"/>
      <c r="C411" s="2041"/>
      <c r="D411" s="1244"/>
      <c r="E411" s="1244"/>
      <c r="F411" s="1244"/>
      <c r="G411" s="1244"/>
      <c r="H411" s="1223"/>
      <c r="I411" s="1244"/>
      <c r="J411" s="1244"/>
      <c r="K411" s="1244"/>
      <c r="L411" s="1244"/>
      <c r="M411" s="1244"/>
      <c r="N411" s="1244"/>
      <c r="O411" s="1224"/>
      <c r="P411" s="1224"/>
      <c r="Q411" s="1224"/>
      <c r="R411" s="1224"/>
      <c r="S411" s="1224"/>
      <c r="T411" s="1224"/>
      <c r="U411" s="1224"/>
      <c r="V411" s="1224"/>
      <c r="W411" s="1224"/>
      <c r="X411" s="1224"/>
      <c r="Y411" s="1224"/>
      <c r="Z411" s="1224"/>
      <c r="AA411" s="1224"/>
      <c r="AB411" s="1224"/>
      <c r="AC411" s="1224"/>
      <c r="AD411" s="1224"/>
      <c r="AE411" s="1224"/>
      <c r="AF411" s="1224"/>
      <c r="AG411" s="1224"/>
    </row>
    <row r="412" spans="1:41" x14ac:dyDescent="0.15">
      <c r="A412" s="1447"/>
      <c r="B412" s="1448"/>
      <c r="C412" s="1448"/>
      <c r="D412" s="1244"/>
      <c r="E412" s="1244"/>
      <c r="F412" s="1244"/>
      <c r="G412" s="1244"/>
      <c r="H412" s="1223"/>
      <c r="I412" s="1244"/>
      <c r="J412" s="1244"/>
      <c r="K412" s="1244"/>
      <c r="L412" s="1244"/>
      <c r="M412" s="1244"/>
      <c r="N412" s="1244"/>
      <c r="O412" s="1224"/>
      <c r="P412" s="1224"/>
      <c r="Q412" s="1224"/>
      <c r="R412" s="1224"/>
      <c r="S412" s="1224"/>
      <c r="T412" s="1224"/>
      <c r="U412" s="1224"/>
      <c r="V412" s="1224"/>
      <c r="W412" s="1224"/>
      <c r="X412" s="1224"/>
      <c r="Y412" s="1224"/>
      <c r="Z412" s="1224"/>
      <c r="AA412" s="1224"/>
      <c r="AB412" s="1224"/>
      <c r="AC412" s="1224"/>
      <c r="AD412" s="1224"/>
      <c r="AE412" s="1224"/>
      <c r="AF412" s="1224"/>
      <c r="AG412" s="1224"/>
    </row>
    <row r="413" spans="1:41" x14ac:dyDescent="0.15">
      <c r="A413" s="2204"/>
      <c r="B413" s="2204"/>
      <c r="C413" s="2204"/>
      <c r="D413" s="1244"/>
      <c r="E413" s="853"/>
      <c r="F413" s="1244"/>
      <c r="G413" s="105"/>
      <c r="H413" s="1223"/>
      <c r="I413" s="105"/>
      <c r="J413" s="1244"/>
      <c r="K413" s="1244"/>
      <c r="L413" s="1244"/>
      <c r="M413" s="1244"/>
      <c r="N413" s="1244"/>
      <c r="O413" s="1449"/>
      <c r="P413" s="1449"/>
      <c r="Q413" s="1449"/>
      <c r="R413" s="1449"/>
      <c r="S413" s="1449"/>
      <c r="T413" s="1449"/>
      <c r="U413" s="1449"/>
      <c r="V413" s="1449"/>
      <c r="W413" s="1449"/>
      <c r="X413" s="1449"/>
      <c r="Y413" s="1449"/>
      <c r="Z413" s="1449"/>
      <c r="AA413" s="1449"/>
      <c r="AB413" s="1449"/>
      <c r="AC413" s="1449"/>
      <c r="AD413" s="1449"/>
      <c r="AE413" s="1449"/>
      <c r="AF413" s="1449"/>
      <c r="AG413" s="1449"/>
    </row>
    <row r="414" spans="1:41" x14ac:dyDescent="0.15">
      <c r="A414" s="2205"/>
      <c r="B414" s="2056"/>
      <c r="C414" s="2056"/>
      <c r="D414" s="1244"/>
      <c r="E414" s="854"/>
      <c r="F414" s="1244"/>
      <c r="G414" s="105"/>
      <c r="H414" s="1223"/>
      <c r="I414" s="105"/>
      <c r="J414" s="1244"/>
      <c r="K414" s="1244"/>
      <c r="L414" s="1244"/>
      <c r="M414" s="1244"/>
      <c r="N414" s="1244"/>
      <c r="O414" s="1449"/>
      <c r="P414" s="1449"/>
      <c r="Q414" s="1449"/>
      <c r="R414" s="1449"/>
      <c r="S414" s="1449"/>
      <c r="T414" s="1449"/>
      <c r="U414" s="1449"/>
      <c r="V414" s="1449"/>
      <c r="W414" s="1449"/>
      <c r="X414" s="1449"/>
      <c r="Y414" s="1449"/>
      <c r="Z414" s="1449"/>
      <c r="AA414" s="1449"/>
      <c r="AB414" s="1449"/>
      <c r="AC414" s="1449"/>
      <c r="AD414" s="1449"/>
      <c r="AE414" s="1449"/>
      <c r="AF414" s="1449"/>
      <c r="AG414" s="1449"/>
    </row>
    <row r="415" spans="1:41" x14ac:dyDescent="0.15">
      <c r="A415" s="1450"/>
      <c r="B415" s="2206"/>
      <c r="C415" s="2041"/>
      <c r="D415" s="1244"/>
      <c r="E415" s="854"/>
      <c r="F415" s="1244"/>
      <c r="G415" s="105"/>
      <c r="H415" s="1223"/>
      <c r="I415" s="105"/>
      <c r="J415" s="1244"/>
      <c r="K415" s="1244"/>
      <c r="L415" s="1244"/>
      <c r="M415" s="1244"/>
      <c r="N415" s="1244"/>
      <c r="O415" s="1449"/>
      <c r="P415" s="1449"/>
      <c r="Q415" s="1449"/>
      <c r="R415" s="1449"/>
      <c r="S415" s="1449"/>
      <c r="T415" s="1449"/>
      <c r="U415" s="1449"/>
      <c r="V415" s="1449"/>
      <c r="W415" s="1449"/>
      <c r="X415" s="1449"/>
      <c r="Y415" s="1449"/>
      <c r="Z415" s="1449"/>
      <c r="AA415" s="1449"/>
      <c r="AB415" s="1449"/>
      <c r="AC415" s="1449"/>
      <c r="AD415" s="1449"/>
      <c r="AE415" s="1449"/>
      <c r="AF415" s="1449"/>
      <c r="AG415" s="1449"/>
    </row>
    <row r="416" spans="1:41" x14ac:dyDescent="0.15">
      <c r="A416" s="2207"/>
      <c r="B416" s="1451"/>
      <c r="C416" s="1452"/>
      <c r="D416" s="1244"/>
      <c r="E416" s="854"/>
      <c r="F416" s="1244"/>
      <c r="G416" s="105"/>
      <c r="H416" s="1223"/>
      <c r="I416" s="105"/>
      <c r="J416" s="1244"/>
      <c r="K416" s="1244"/>
      <c r="L416" s="1244"/>
      <c r="M416" s="1244"/>
      <c r="N416" s="1244"/>
      <c r="O416" s="1449"/>
      <c r="P416" s="1449"/>
      <c r="Q416" s="1449"/>
      <c r="R416" s="1449"/>
      <c r="S416" s="1449"/>
      <c r="T416" s="1449"/>
      <c r="U416" s="1449"/>
      <c r="V416" s="1449"/>
      <c r="W416" s="1449"/>
      <c r="X416" s="1449"/>
      <c r="Y416" s="1449"/>
      <c r="Z416" s="1449"/>
      <c r="AA416" s="1449"/>
      <c r="AB416" s="1449"/>
      <c r="AC416" s="1449"/>
      <c r="AD416" s="1449"/>
      <c r="AE416" s="1449"/>
      <c r="AF416" s="1449"/>
      <c r="AG416" s="1449"/>
    </row>
    <row r="417" spans="1:33" x14ac:dyDescent="0.15">
      <c r="A417" s="2207"/>
      <c r="B417" s="1453"/>
      <c r="C417" s="2043"/>
      <c r="D417" s="1244"/>
      <c r="E417" s="854"/>
      <c r="F417" s="1244"/>
      <c r="G417" s="105"/>
      <c r="H417" s="1223"/>
      <c r="I417" s="105"/>
      <c r="J417" s="1244"/>
      <c r="K417" s="1244"/>
      <c r="L417" s="1244"/>
      <c r="M417" s="1244"/>
      <c r="N417" s="1244"/>
      <c r="O417" s="1449"/>
      <c r="P417" s="1449"/>
      <c r="Q417" s="1449"/>
      <c r="R417" s="1449"/>
      <c r="S417" s="1449"/>
      <c r="T417" s="1449"/>
      <c r="U417" s="1449"/>
      <c r="V417" s="1449"/>
      <c r="W417" s="1449"/>
      <c r="X417" s="1449"/>
      <c r="Y417" s="1449"/>
      <c r="Z417" s="1449"/>
      <c r="AA417" s="1449"/>
      <c r="AB417" s="1449"/>
      <c r="AC417" s="1449"/>
      <c r="AD417" s="1449"/>
      <c r="AE417" s="1449"/>
      <c r="AF417" s="1449"/>
      <c r="AG417" s="1449"/>
    </row>
    <row r="418" spans="1:33" x14ac:dyDescent="0.15">
      <c r="A418" s="1454"/>
      <c r="B418" s="1454"/>
      <c r="C418" s="1454"/>
      <c r="D418" s="1244"/>
      <c r="E418" s="854"/>
      <c r="F418" s="1244"/>
      <c r="G418" s="105"/>
      <c r="H418" s="1223"/>
      <c r="I418" s="105"/>
      <c r="J418" s="1244"/>
      <c r="K418" s="1244"/>
      <c r="L418" s="1244"/>
      <c r="M418" s="1244"/>
      <c r="N418" s="1244"/>
      <c r="O418" s="1449"/>
      <c r="P418" s="1449"/>
      <c r="Q418" s="1449"/>
      <c r="R418" s="1449"/>
      <c r="S418" s="1449"/>
      <c r="T418" s="1449"/>
      <c r="U418" s="1449"/>
      <c r="V418" s="1449"/>
      <c r="W418" s="1449"/>
      <c r="X418" s="1449"/>
      <c r="Y418" s="1449"/>
      <c r="Z418" s="1449"/>
      <c r="AA418" s="1449"/>
      <c r="AB418" s="1449"/>
      <c r="AC418" s="1449"/>
      <c r="AD418" s="1449"/>
      <c r="AE418" s="1449"/>
      <c r="AF418" s="1449"/>
      <c r="AG418" s="1449"/>
    </row>
    <row r="419" spans="1:33" x14ac:dyDescent="0.15">
      <c r="A419" s="2058"/>
      <c r="B419" s="2208"/>
      <c r="C419" s="2041"/>
      <c r="D419" s="1244"/>
      <c r="E419" s="854"/>
      <c r="F419" s="1244"/>
      <c r="G419" s="105"/>
      <c r="H419" s="1223"/>
      <c r="I419" s="105"/>
      <c r="J419" s="1244"/>
      <c r="K419" s="1244"/>
      <c r="L419" s="1244"/>
      <c r="M419" s="1244"/>
      <c r="N419" s="1244"/>
      <c r="O419" s="1449"/>
      <c r="P419" s="1449"/>
      <c r="Q419" s="1449"/>
      <c r="R419" s="1449"/>
      <c r="S419" s="1449"/>
      <c r="T419" s="1449"/>
      <c r="U419" s="1449"/>
      <c r="V419" s="1449"/>
      <c r="W419" s="1449"/>
      <c r="X419" s="1449"/>
      <c r="Y419" s="1449"/>
      <c r="Z419" s="1449"/>
      <c r="AA419" s="1449"/>
      <c r="AB419" s="1449"/>
      <c r="AC419" s="1449"/>
      <c r="AD419" s="1449"/>
      <c r="AE419" s="1449"/>
      <c r="AF419" s="1449"/>
      <c r="AG419" s="1449"/>
    </row>
    <row r="420" spans="1:33" x14ac:dyDescent="0.15">
      <c r="A420" s="1455"/>
      <c r="B420" s="2209"/>
      <c r="C420" s="2041"/>
      <c r="D420" s="1244"/>
      <c r="E420" s="854"/>
      <c r="F420" s="1244"/>
      <c r="G420" s="105"/>
      <c r="H420" s="1223"/>
      <c r="I420" s="105"/>
      <c r="J420" s="1244"/>
      <c r="K420" s="1244"/>
      <c r="L420" s="1244"/>
      <c r="M420" s="1244"/>
      <c r="N420" s="1244"/>
      <c r="O420" s="1449"/>
      <c r="P420" s="1449"/>
      <c r="Q420" s="1449"/>
      <c r="R420" s="1449"/>
      <c r="S420" s="1449"/>
      <c r="T420" s="1449"/>
      <c r="U420" s="1449"/>
      <c r="V420" s="1449"/>
      <c r="W420" s="1449"/>
      <c r="X420" s="1449"/>
      <c r="Y420" s="1449"/>
      <c r="Z420" s="1449"/>
      <c r="AA420" s="1449"/>
      <c r="AB420" s="1449"/>
      <c r="AC420" s="1449"/>
      <c r="AD420" s="1449"/>
      <c r="AE420" s="1449"/>
      <c r="AF420" s="1449"/>
      <c r="AG420" s="1449"/>
    </row>
    <row r="421" spans="1:33" x14ac:dyDescent="0.15">
      <c r="A421" s="1455"/>
      <c r="B421" s="1455"/>
      <c r="C421" s="2040"/>
      <c r="D421" s="1244"/>
      <c r="E421" s="854"/>
      <c r="F421" s="1244"/>
      <c r="G421" s="105"/>
      <c r="H421" s="1223"/>
      <c r="I421" s="105"/>
      <c r="J421" s="1244"/>
      <c r="K421" s="1244"/>
      <c r="L421" s="1244"/>
      <c r="M421" s="1244"/>
      <c r="N421" s="1244"/>
      <c r="O421" s="1449"/>
      <c r="P421" s="1449"/>
      <c r="Q421" s="1449"/>
      <c r="R421" s="1449"/>
      <c r="S421" s="1449"/>
      <c r="T421" s="1449"/>
      <c r="U421" s="1449"/>
      <c r="V421" s="1449"/>
      <c r="W421" s="1449"/>
      <c r="X421" s="1449"/>
      <c r="Y421" s="1449"/>
      <c r="Z421" s="1449"/>
      <c r="AA421" s="1449"/>
      <c r="AB421" s="1449"/>
      <c r="AC421" s="1449"/>
      <c r="AD421" s="1449"/>
      <c r="AE421" s="1449"/>
      <c r="AF421" s="1449"/>
      <c r="AG421" s="1449"/>
    </row>
    <row r="422" spans="1:33" x14ac:dyDescent="0.15">
      <c r="A422" s="1455"/>
      <c r="B422" s="1455"/>
      <c r="C422" s="2040"/>
      <c r="D422" s="1244"/>
      <c r="E422" s="854"/>
      <c r="F422" s="1244"/>
      <c r="G422" s="105"/>
      <c r="H422" s="1223"/>
      <c r="I422" s="105"/>
      <c r="J422" s="1244"/>
      <c r="K422" s="1244"/>
      <c r="L422" s="1244"/>
      <c r="M422" s="1244"/>
      <c r="N422" s="1244"/>
      <c r="O422" s="1449"/>
      <c r="P422" s="1449"/>
      <c r="Q422" s="1449"/>
      <c r="R422" s="1449"/>
      <c r="S422" s="1449"/>
      <c r="T422" s="1449"/>
      <c r="U422" s="1449"/>
      <c r="V422" s="1449"/>
      <c r="W422" s="1449"/>
      <c r="X422" s="1449"/>
      <c r="Y422" s="1449"/>
      <c r="Z422" s="1449"/>
      <c r="AA422" s="1449"/>
      <c r="AB422" s="1449"/>
      <c r="AC422" s="1449"/>
      <c r="AD422" s="1449"/>
      <c r="AE422" s="1449"/>
      <c r="AF422" s="1449"/>
      <c r="AG422" s="1449"/>
    </row>
    <row r="423" spans="1:33" x14ac:dyDescent="0.15">
      <c r="A423" s="1455"/>
      <c r="B423" s="1455"/>
      <c r="C423" s="2040"/>
      <c r="D423" s="1244"/>
      <c r="E423" s="854"/>
      <c r="F423" s="1244"/>
      <c r="G423" s="105"/>
      <c r="H423" s="1223"/>
      <c r="I423" s="105"/>
      <c r="J423" s="1244"/>
      <c r="K423" s="1244"/>
      <c r="L423" s="1244"/>
      <c r="M423" s="1244"/>
      <c r="N423" s="1244"/>
      <c r="O423" s="1449"/>
      <c r="P423" s="1449"/>
      <c r="Q423" s="1449"/>
      <c r="R423" s="1449"/>
      <c r="S423" s="1449"/>
      <c r="T423" s="1449"/>
      <c r="U423" s="1449"/>
      <c r="V423" s="1449"/>
      <c r="W423" s="1449"/>
      <c r="X423" s="1449"/>
      <c r="Y423" s="1449"/>
      <c r="Z423" s="1449"/>
      <c r="AA423" s="1449"/>
      <c r="AB423" s="1449"/>
      <c r="AC423" s="1449"/>
      <c r="AD423" s="1449"/>
      <c r="AE423" s="1449"/>
      <c r="AF423" s="1449"/>
      <c r="AG423" s="1449"/>
    </row>
    <row r="424" spans="1:33" x14ac:dyDescent="0.15">
      <c r="A424" s="1455"/>
      <c r="B424" s="1455"/>
      <c r="C424" s="2040"/>
      <c r="D424" s="1244"/>
      <c r="E424" s="854"/>
      <c r="F424" s="1244"/>
      <c r="G424" s="105"/>
      <c r="H424" s="1223"/>
      <c r="I424" s="105"/>
      <c r="J424" s="1244"/>
      <c r="K424" s="1244"/>
      <c r="L424" s="1244"/>
      <c r="M424" s="1244"/>
      <c r="N424" s="1244"/>
      <c r="O424" s="1449"/>
      <c r="P424" s="1449"/>
      <c r="Q424" s="1449"/>
      <c r="R424" s="1449"/>
      <c r="S424" s="1449"/>
      <c r="T424" s="1449"/>
      <c r="U424" s="1449"/>
      <c r="V424" s="1449"/>
      <c r="W424" s="1449"/>
      <c r="X424" s="1449"/>
      <c r="Y424" s="1449"/>
      <c r="Z424" s="1449"/>
      <c r="AA424" s="1449"/>
      <c r="AB424" s="1449"/>
      <c r="AC424" s="1449"/>
      <c r="AD424" s="1449"/>
      <c r="AE424" s="1449"/>
      <c r="AF424" s="1449"/>
      <c r="AG424" s="1449"/>
    </row>
    <row r="425" spans="1:33" x14ac:dyDescent="0.15">
      <c r="A425" s="1455"/>
      <c r="B425" s="2044"/>
      <c r="C425" s="2039"/>
      <c r="D425" s="1244"/>
      <c r="E425" s="854"/>
      <c r="F425" s="1244"/>
      <c r="G425" s="105"/>
      <c r="H425" s="1223"/>
      <c r="I425" s="105"/>
      <c r="J425" s="1244"/>
      <c r="K425" s="1244"/>
      <c r="L425" s="1244"/>
      <c r="M425" s="1244"/>
      <c r="N425" s="1244"/>
      <c r="O425" s="1449"/>
      <c r="P425" s="1449"/>
      <c r="Q425" s="1449"/>
      <c r="R425" s="1449"/>
      <c r="S425" s="1449"/>
      <c r="T425" s="1449"/>
      <c r="U425" s="1449"/>
      <c r="V425" s="1449"/>
      <c r="W425" s="1449"/>
      <c r="X425" s="1449"/>
      <c r="Y425" s="1449"/>
      <c r="Z425" s="1449"/>
      <c r="AA425" s="1449"/>
      <c r="AB425" s="1449"/>
      <c r="AC425" s="1449"/>
      <c r="AD425" s="1449"/>
      <c r="AE425" s="1449"/>
      <c r="AF425" s="1449"/>
      <c r="AG425" s="1449"/>
    </row>
    <row r="426" spans="1:33" x14ac:dyDescent="0.15">
      <c r="A426" s="1455"/>
      <c r="B426" s="2044"/>
      <c r="C426" s="2039"/>
      <c r="D426" s="1244"/>
      <c r="E426" s="854"/>
      <c r="F426" s="1244"/>
      <c r="G426" s="105"/>
      <c r="H426" s="1223"/>
      <c r="I426" s="105"/>
      <c r="J426" s="1244"/>
      <c r="K426" s="1244"/>
      <c r="L426" s="1244"/>
      <c r="M426" s="1244"/>
      <c r="N426" s="1244"/>
      <c r="O426" s="1449"/>
      <c r="P426" s="1449"/>
      <c r="Q426" s="1449"/>
      <c r="R426" s="1449"/>
      <c r="S426" s="1449"/>
      <c r="T426" s="1449"/>
      <c r="U426" s="1449"/>
      <c r="V426" s="1449"/>
      <c r="W426" s="1449"/>
      <c r="X426" s="1449"/>
      <c r="Y426" s="1449"/>
      <c r="Z426" s="1449"/>
      <c r="AA426" s="1449"/>
      <c r="AB426" s="1449"/>
      <c r="AC426" s="1449"/>
      <c r="AD426" s="1449"/>
      <c r="AE426" s="1449"/>
      <c r="AF426" s="1449"/>
      <c r="AG426" s="1449"/>
    </row>
    <row r="427" spans="1:33" x14ac:dyDescent="0.15">
      <c r="A427" s="1455"/>
      <c r="B427" s="2044"/>
      <c r="C427" s="2044"/>
      <c r="D427" s="1244"/>
      <c r="E427" s="854"/>
      <c r="F427" s="1244"/>
      <c r="G427" s="105"/>
      <c r="H427" s="1223"/>
      <c r="I427" s="105"/>
      <c r="J427" s="1244"/>
      <c r="K427" s="1244"/>
      <c r="L427" s="1244"/>
      <c r="M427" s="1244"/>
      <c r="N427" s="1244"/>
      <c r="O427" s="1449"/>
      <c r="P427" s="1449"/>
      <c r="Q427" s="1449"/>
      <c r="R427" s="1449"/>
      <c r="S427" s="1449"/>
      <c r="T427" s="1449"/>
      <c r="U427" s="1449"/>
      <c r="V427" s="1449"/>
      <c r="W427" s="1449"/>
      <c r="X427" s="1449"/>
      <c r="Y427" s="1449"/>
      <c r="Z427" s="1449"/>
      <c r="AA427" s="1449"/>
      <c r="AB427" s="1449"/>
      <c r="AC427" s="1449"/>
      <c r="AD427" s="1449"/>
      <c r="AE427" s="1449"/>
      <c r="AF427" s="1449"/>
      <c r="AG427" s="1449"/>
    </row>
    <row r="428" spans="1:33" x14ac:dyDescent="0.15">
      <c r="A428" s="1455"/>
      <c r="B428" s="2044"/>
      <c r="C428" s="2044"/>
      <c r="D428" s="1244"/>
      <c r="E428" s="854"/>
      <c r="F428" s="1244"/>
      <c r="G428" s="105"/>
      <c r="H428" s="1223"/>
      <c r="I428" s="105"/>
      <c r="J428" s="1244"/>
      <c r="K428" s="1244"/>
      <c r="L428" s="1244"/>
      <c r="M428" s="1244"/>
      <c r="N428" s="1244"/>
      <c r="O428" s="1449"/>
      <c r="P428" s="1449"/>
      <c r="Q428" s="1449"/>
      <c r="R428" s="1449"/>
      <c r="S428" s="1449"/>
      <c r="T428" s="1449"/>
      <c r="U428" s="1449"/>
      <c r="V428" s="1449"/>
      <c r="W428" s="1449"/>
      <c r="X428" s="1449"/>
      <c r="Y428" s="1449"/>
      <c r="Z428" s="1449"/>
      <c r="AA428" s="1449"/>
      <c r="AB428" s="1449"/>
      <c r="AC428" s="1449"/>
      <c r="AD428" s="1449"/>
      <c r="AE428" s="1449"/>
      <c r="AF428" s="1449"/>
      <c r="AG428" s="1449"/>
    </row>
    <row r="429" spans="1:33" x14ac:dyDescent="0.15">
      <c r="A429" s="1455"/>
      <c r="B429" s="2044"/>
      <c r="C429" s="2044"/>
      <c r="D429" s="1244"/>
      <c r="E429" s="853"/>
      <c r="F429" s="1244"/>
      <c r="G429" s="105"/>
      <c r="H429" s="1223"/>
      <c r="I429" s="105"/>
      <c r="J429" s="1244"/>
      <c r="K429" s="1244"/>
      <c r="L429" s="1244"/>
      <c r="M429" s="1244"/>
      <c r="N429" s="1244"/>
      <c r="O429" s="1449"/>
      <c r="P429" s="1449"/>
      <c r="Q429" s="1449"/>
      <c r="R429" s="1449"/>
      <c r="S429" s="1449"/>
      <c r="T429" s="1449"/>
      <c r="U429" s="1449"/>
      <c r="V429" s="1449"/>
      <c r="W429" s="1449"/>
      <c r="X429" s="1449"/>
      <c r="Y429" s="1449"/>
      <c r="Z429" s="1449"/>
      <c r="AA429" s="1449"/>
      <c r="AB429" s="1449"/>
      <c r="AC429" s="1449"/>
      <c r="AD429" s="1449"/>
      <c r="AE429" s="1449"/>
      <c r="AF429" s="1449"/>
      <c r="AG429" s="1449"/>
    </row>
    <row r="430" spans="1:33" x14ac:dyDescent="0.15">
      <c r="A430" s="1455"/>
      <c r="B430" s="2044"/>
      <c r="C430" s="2044"/>
      <c r="D430" s="1244"/>
      <c r="E430" s="854"/>
      <c r="F430" s="1244"/>
      <c r="G430" s="105"/>
      <c r="H430" s="1223"/>
      <c r="I430" s="105"/>
      <c r="J430" s="1244"/>
      <c r="K430" s="1244"/>
      <c r="L430" s="1244"/>
      <c r="M430" s="1244"/>
      <c r="N430" s="1244"/>
      <c r="O430" s="1449"/>
      <c r="P430" s="1449"/>
      <c r="Q430" s="1449"/>
      <c r="R430" s="1449"/>
      <c r="S430" s="1449"/>
      <c r="T430" s="1449"/>
      <c r="U430" s="1449"/>
      <c r="V430" s="1449"/>
      <c r="W430" s="1449"/>
      <c r="X430" s="1449"/>
      <c r="Y430" s="1449"/>
      <c r="Z430" s="1449"/>
      <c r="AA430" s="1449"/>
      <c r="AB430" s="1449"/>
      <c r="AC430" s="1449"/>
      <c r="AD430" s="1449"/>
      <c r="AE430" s="1449"/>
      <c r="AF430" s="1449"/>
      <c r="AG430" s="1449"/>
    </row>
    <row r="431" spans="1:33" x14ac:dyDescent="0.15">
      <c r="A431" s="1455"/>
      <c r="B431" s="2044"/>
      <c r="C431" s="2044"/>
      <c r="D431" s="1244"/>
      <c r="E431" s="854"/>
      <c r="F431" s="1244"/>
      <c r="G431" s="105"/>
      <c r="H431" s="1223"/>
      <c r="I431" s="105"/>
      <c r="J431" s="1244"/>
      <c r="K431" s="1244"/>
      <c r="L431" s="1244"/>
      <c r="M431" s="1244"/>
      <c r="N431" s="1244"/>
      <c r="O431" s="1449"/>
      <c r="P431" s="1449"/>
      <c r="Q431" s="1449"/>
      <c r="R431" s="1449"/>
      <c r="S431" s="1449"/>
      <c r="T431" s="1449"/>
      <c r="U431" s="1449"/>
      <c r="V431" s="1449"/>
      <c r="W431" s="1449"/>
      <c r="X431" s="1449"/>
      <c r="Y431" s="1449"/>
      <c r="Z431" s="1449"/>
      <c r="AA431" s="1449"/>
      <c r="AB431" s="1449"/>
      <c r="AC431" s="1449"/>
      <c r="AD431" s="1449"/>
      <c r="AE431" s="1449"/>
      <c r="AF431" s="1449"/>
      <c r="AG431" s="1449"/>
    </row>
    <row r="432" spans="1:33" x14ac:dyDescent="0.15">
      <c r="A432" s="1455"/>
      <c r="B432" s="2044"/>
      <c r="C432" s="2044"/>
      <c r="D432" s="1244"/>
      <c r="E432" s="854"/>
      <c r="F432" s="1244"/>
      <c r="G432" s="105"/>
      <c r="H432" s="1223"/>
      <c r="I432" s="105"/>
      <c r="J432" s="1244"/>
      <c r="K432" s="1244"/>
      <c r="L432" s="1244"/>
      <c r="M432" s="1244"/>
      <c r="N432" s="1244"/>
      <c r="O432" s="1449"/>
      <c r="P432" s="1449"/>
      <c r="Q432" s="1449"/>
      <c r="R432" s="1449"/>
      <c r="S432" s="1449"/>
      <c r="T432" s="1449"/>
      <c r="U432" s="1449"/>
      <c r="V432" s="1449"/>
      <c r="W432" s="1449"/>
      <c r="X432" s="1449"/>
      <c r="Y432" s="1449"/>
      <c r="Z432" s="1449"/>
      <c r="AA432" s="1449"/>
      <c r="AB432" s="1449"/>
      <c r="AC432" s="1449"/>
      <c r="AD432" s="1449"/>
      <c r="AE432" s="1449"/>
      <c r="AF432" s="1449"/>
      <c r="AG432" s="1449"/>
    </row>
    <row r="433" spans="1:33" x14ac:dyDescent="0.15">
      <c r="A433" s="1455"/>
      <c r="B433" s="2044"/>
      <c r="C433" s="2044"/>
      <c r="D433" s="1244"/>
      <c r="E433" s="853"/>
      <c r="F433" s="1244"/>
      <c r="G433" s="105"/>
      <c r="H433" s="1223"/>
      <c r="I433" s="105"/>
      <c r="J433" s="1244"/>
      <c r="K433" s="1244"/>
      <c r="L433" s="1244"/>
      <c r="M433" s="1244"/>
      <c r="N433" s="1244"/>
      <c r="O433" s="1449"/>
      <c r="P433" s="1449"/>
      <c r="Q433" s="1449"/>
      <c r="R433" s="1449"/>
      <c r="S433" s="1449"/>
      <c r="T433" s="1449"/>
      <c r="U433" s="1449"/>
      <c r="V433" s="1449"/>
      <c r="W433" s="1449"/>
      <c r="X433" s="1449"/>
      <c r="Y433" s="1449"/>
      <c r="Z433" s="1449"/>
      <c r="AA433" s="1449"/>
      <c r="AB433" s="1449"/>
      <c r="AC433" s="1449"/>
      <c r="AD433" s="1449"/>
      <c r="AE433" s="1449"/>
      <c r="AF433" s="1449"/>
      <c r="AG433" s="1449"/>
    </row>
    <row r="434" spans="1:33" x14ac:dyDescent="0.15">
      <c r="A434" s="1455"/>
      <c r="B434" s="2044"/>
      <c r="C434" s="2039"/>
      <c r="D434" s="1244"/>
      <c r="E434" s="854"/>
      <c r="F434" s="1244"/>
      <c r="G434" s="105"/>
      <c r="H434" s="1223"/>
      <c r="I434" s="105"/>
      <c r="J434" s="1244"/>
      <c r="K434" s="1244"/>
      <c r="L434" s="1244"/>
      <c r="M434" s="1244"/>
      <c r="N434" s="1244"/>
      <c r="O434" s="1449"/>
      <c r="P434" s="1449"/>
      <c r="Q434" s="1449"/>
      <c r="R434" s="1449"/>
      <c r="S434" s="1449"/>
      <c r="T434" s="1449"/>
      <c r="U434" s="1449"/>
      <c r="V434" s="1449"/>
      <c r="W434" s="1449"/>
      <c r="X434" s="1449"/>
      <c r="Y434" s="1449"/>
      <c r="Z434" s="1449"/>
      <c r="AA434" s="1449"/>
      <c r="AB434" s="1449"/>
      <c r="AC434" s="1449"/>
      <c r="AD434" s="1449"/>
      <c r="AE434" s="1449"/>
      <c r="AF434" s="1449"/>
      <c r="AG434" s="1449"/>
    </row>
    <row r="435" spans="1:33" x14ac:dyDescent="0.15">
      <c r="A435" s="1455"/>
      <c r="B435" s="2209"/>
      <c r="C435" s="2209"/>
      <c r="D435" s="1244"/>
      <c r="E435" s="854"/>
      <c r="F435" s="1244"/>
      <c r="G435" s="105"/>
      <c r="H435" s="1223"/>
      <c r="I435" s="105"/>
      <c r="J435" s="1244"/>
      <c r="K435" s="1244"/>
      <c r="L435" s="1244"/>
      <c r="M435" s="1244"/>
      <c r="N435" s="1244"/>
      <c r="O435" s="1449"/>
      <c r="P435" s="1449"/>
      <c r="Q435" s="1449"/>
      <c r="R435" s="1449"/>
      <c r="S435" s="1449"/>
      <c r="T435" s="1449"/>
      <c r="U435" s="1449"/>
      <c r="V435" s="1449"/>
      <c r="W435" s="1449"/>
      <c r="X435" s="1449"/>
      <c r="Y435" s="1449"/>
      <c r="Z435" s="1449"/>
      <c r="AA435" s="1449"/>
      <c r="AB435" s="1449"/>
      <c r="AC435" s="1449"/>
      <c r="AD435" s="1449"/>
      <c r="AE435" s="1449"/>
      <c r="AF435" s="1449"/>
      <c r="AG435" s="1449"/>
    </row>
    <row r="436" spans="1:33" x14ac:dyDescent="0.15">
      <c r="A436" s="1455"/>
      <c r="B436" s="2210"/>
      <c r="C436" s="2210"/>
      <c r="D436" s="1244"/>
      <c r="E436" s="853"/>
      <c r="F436" s="1244"/>
      <c r="G436" s="105"/>
      <c r="H436" s="1223"/>
      <c r="I436" s="105"/>
      <c r="J436" s="1244"/>
      <c r="K436" s="1244"/>
      <c r="L436" s="1244"/>
      <c r="M436" s="1244"/>
      <c r="N436" s="1244"/>
      <c r="O436" s="1449"/>
      <c r="P436" s="1449"/>
      <c r="Q436" s="1449"/>
      <c r="R436" s="1449"/>
      <c r="S436" s="1449"/>
      <c r="T436" s="1449"/>
      <c r="U436" s="1449"/>
      <c r="V436" s="1449"/>
      <c r="W436" s="1449"/>
      <c r="X436" s="1449"/>
      <c r="Y436" s="1449"/>
      <c r="Z436" s="1449"/>
      <c r="AA436" s="1449"/>
      <c r="AB436" s="1449"/>
      <c r="AC436" s="1449"/>
      <c r="AD436" s="1449"/>
      <c r="AE436" s="1449"/>
      <c r="AF436" s="1449"/>
      <c r="AG436" s="1449"/>
    </row>
    <row r="437" spans="1:33" x14ac:dyDescent="0.15">
      <c r="A437" s="1455"/>
      <c r="B437" s="2210"/>
      <c r="C437" s="2045"/>
      <c r="D437" s="1244"/>
      <c r="E437" s="853"/>
      <c r="F437" s="1244"/>
      <c r="G437" s="105"/>
      <c r="H437" s="1223"/>
      <c r="I437" s="105"/>
      <c r="J437" s="1244"/>
      <c r="K437" s="1244"/>
      <c r="L437" s="1244"/>
      <c r="M437" s="1244"/>
      <c r="N437" s="1244"/>
      <c r="O437" s="1449"/>
      <c r="P437" s="1449"/>
      <c r="Q437" s="1449"/>
      <c r="R437" s="1449"/>
      <c r="S437" s="1449"/>
      <c r="T437" s="1449"/>
      <c r="U437" s="1449"/>
      <c r="V437" s="1449"/>
      <c r="W437" s="1449"/>
      <c r="X437" s="1449"/>
      <c r="Y437" s="1449"/>
      <c r="Z437" s="1449"/>
      <c r="AA437" s="1449"/>
      <c r="AB437" s="1449"/>
      <c r="AC437" s="1449"/>
      <c r="AD437" s="1449"/>
      <c r="AE437" s="1449"/>
      <c r="AF437" s="1449"/>
      <c r="AG437" s="1449"/>
    </row>
    <row r="438" spans="1:33" x14ac:dyDescent="0.15">
      <c r="A438" s="1455"/>
      <c r="B438" s="2211"/>
      <c r="C438" s="2045"/>
      <c r="D438" s="1244"/>
      <c r="E438" s="853"/>
      <c r="F438" s="1244"/>
      <c r="G438" s="105"/>
      <c r="H438" s="1223"/>
      <c r="I438" s="105"/>
      <c r="J438" s="1244"/>
      <c r="K438" s="1244"/>
      <c r="L438" s="1244"/>
      <c r="M438" s="1244"/>
      <c r="N438" s="1244"/>
      <c r="O438" s="1449"/>
      <c r="P438" s="1449"/>
      <c r="Q438" s="1449"/>
      <c r="R438" s="1449"/>
      <c r="S438" s="1449"/>
      <c r="T438" s="1449"/>
      <c r="U438" s="1449"/>
      <c r="V438" s="1449"/>
      <c r="W438" s="1449"/>
      <c r="X438" s="1449"/>
      <c r="Y438" s="1449"/>
      <c r="Z438" s="1449"/>
      <c r="AA438" s="1449"/>
      <c r="AB438" s="1449"/>
      <c r="AC438" s="1449"/>
      <c r="AD438" s="1449"/>
      <c r="AE438" s="1449"/>
      <c r="AF438" s="1449"/>
      <c r="AG438" s="1449"/>
    </row>
    <row r="439" spans="1:33" x14ac:dyDescent="0.15">
      <c r="A439" s="1450"/>
      <c r="B439" s="2211"/>
      <c r="C439" s="2045"/>
      <c r="D439" s="1244"/>
      <c r="E439" s="853"/>
      <c r="F439" s="1244"/>
      <c r="G439" s="105"/>
      <c r="H439" s="1223"/>
      <c r="I439" s="105"/>
      <c r="J439" s="1244"/>
      <c r="K439" s="1244"/>
      <c r="L439" s="1244"/>
      <c r="M439" s="1244"/>
      <c r="N439" s="1244"/>
      <c r="O439" s="1449"/>
      <c r="P439" s="1449"/>
      <c r="Q439" s="1449"/>
      <c r="R439" s="1449"/>
      <c r="S439" s="1449"/>
      <c r="T439" s="1449"/>
      <c r="U439" s="1449"/>
      <c r="V439" s="1449"/>
      <c r="W439" s="1449"/>
      <c r="X439" s="1449"/>
      <c r="Y439" s="1449"/>
      <c r="Z439" s="1449"/>
      <c r="AA439" s="1449"/>
      <c r="AB439" s="1449"/>
      <c r="AC439" s="1449"/>
      <c r="AD439" s="1449"/>
      <c r="AE439" s="1449"/>
      <c r="AF439" s="1449"/>
      <c r="AG439" s="1449"/>
    </row>
    <row r="440" spans="1:33" x14ac:dyDescent="0.15">
      <c r="A440" s="1450"/>
      <c r="B440" s="2212"/>
      <c r="C440" s="2045"/>
      <c r="D440" s="1244"/>
      <c r="E440" s="853"/>
      <c r="F440" s="1244"/>
      <c r="G440" s="105"/>
      <c r="H440" s="1223"/>
      <c r="I440" s="105"/>
      <c r="J440" s="1244"/>
      <c r="K440" s="1244"/>
      <c r="L440" s="1244"/>
      <c r="M440" s="1244"/>
      <c r="N440" s="1244"/>
      <c r="O440" s="1449"/>
      <c r="P440" s="1449"/>
      <c r="Q440" s="1449"/>
      <c r="R440" s="1449"/>
      <c r="S440" s="1449"/>
      <c r="T440" s="1449"/>
      <c r="U440" s="1449"/>
      <c r="V440" s="1449"/>
      <c r="W440" s="1449"/>
      <c r="X440" s="1449"/>
      <c r="Y440" s="1449"/>
      <c r="Z440" s="1449"/>
      <c r="AA440" s="1449"/>
      <c r="AB440" s="1449"/>
      <c r="AC440" s="1449"/>
      <c r="AD440" s="1449"/>
      <c r="AE440" s="1449"/>
      <c r="AF440" s="1449"/>
      <c r="AG440" s="1449"/>
    </row>
    <row r="441" spans="1:33" x14ac:dyDescent="0.15">
      <c r="A441" s="1450"/>
      <c r="B441" s="2042"/>
      <c r="C441" s="2039"/>
      <c r="D441" s="1244"/>
      <c r="E441" s="853"/>
      <c r="F441" s="1244"/>
      <c r="G441" s="105"/>
      <c r="H441" s="1223"/>
      <c r="I441" s="105"/>
      <c r="J441" s="1244"/>
      <c r="K441" s="1244"/>
      <c r="L441" s="1244"/>
      <c r="M441" s="1244"/>
      <c r="N441" s="1244"/>
      <c r="O441" s="1449"/>
      <c r="P441" s="1449"/>
      <c r="Q441" s="1449"/>
      <c r="R441" s="1449"/>
      <c r="S441" s="1449"/>
      <c r="T441" s="1449"/>
      <c r="U441" s="1449"/>
      <c r="V441" s="1449"/>
      <c r="W441" s="1449"/>
      <c r="X441" s="1449"/>
      <c r="Y441" s="1449"/>
      <c r="Z441" s="1449"/>
      <c r="AA441" s="1449"/>
      <c r="AB441" s="1449"/>
      <c r="AC441" s="1449"/>
      <c r="AD441" s="1449"/>
      <c r="AE441" s="1449"/>
      <c r="AF441" s="1449"/>
      <c r="AG441" s="1449"/>
    </row>
    <row r="442" spans="1:33" x14ac:dyDescent="0.15">
      <c r="A442" s="1450"/>
      <c r="B442" s="2042"/>
      <c r="C442" s="2039"/>
      <c r="D442" s="1244"/>
      <c r="E442" s="853"/>
      <c r="F442" s="1244"/>
      <c r="G442" s="105"/>
      <c r="H442" s="1223"/>
      <c r="I442" s="105"/>
      <c r="J442" s="1244"/>
      <c r="K442" s="1244"/>
      <c r="L442" s="1244"/>
      <c r="M442" s="1244"/>
      <c r="N442" s="1244"/>
      <c r="O442" s="1449"/>
      <c r="P442" s="1449"/>
      <c r="Q442" s="1449"/>
      <c r="R442" s="1449"/>
      <c r="S442" s="1449"/>
      <c r="T442" s="1449"/>
      <c r="U442" s="1449"/>
      <c r="V442" s="1449"/>
      <c r="W442" s="1449"/>
      <c r="X442" s="1449"/>
      <c r="Y442" s="1449"/>
      <c r="Z442" s="1449"/>
      <c r="AA442" s="1449"/>
      <c r="AB442" s="1449"/>
      <c r="AC442" s="1449"/>
      <c r="AD442" s="1449"/>
      <c r="AE442" s="1449"/>
      <c r="AF442" s="1449"/>
      <c r="AG442" s="1449"/>
    </row>
    <row r="443" spans="1:33" x14ac:dyDescent="0.15">
      <c r="A443" s="2057"/>
      <c r="B443" s="2213"/>
      <c r="C443" s="2041"/>
      <c r="D443" s="1244"/>
      <c r="E443" s="1244"/>
      <c r="F443" s="1244"/>
      <c r="G443" s="1244"/>
      <c r="H443" s="1223"/>
      <c r="I443" s="1244"/>
      <c r="J443" s="1244"/>
      <c r="K443" s="1244"/>
      <c r="L443" s="1244"/>
      <c r="M443" s="1244"/>
      <c r="N443" s="1244"/>
      <c r="O443" s="1449"/>
      <c r="P443" s="1449"/>
      <c r="Q443" s="1449"/>
      <c r="R443" s="1449"/>
      <c r="S443" s="1449"/>
      <c r="T443" s="1449"/>
      <c r="U443" s="1449"/>
      <c r="V443" s="1449"/>
      <c r="W443" s="1449"/>
      <c r="X443" s="1449"/>
      <c r="Y443" s="1449"/>
      <c r="Z443" s="1449"/>
      <c r="AA443" s="1449"/>
      <c r="AB443" s="1449"/>
      <c r="AC443" s="1449"/>
      <c r="AD443" s="1449"/>
      <c r="AE443" s="1449"/>
      <c r="AF443" s="1449"/>
      <c r="AG443" s="1449"/>
    </row>
    <row r="444" spans="1:33" ht="11.25" customHeight="1" x14ac:dyDescent="0.15">
      <c r="A444" s="2210"/>
      <c r="B444" s="2210"/>
      <c r="C444" s="2045"/>
      <c r="D444" s="1244"/>
      <c r="E444" s="1244"/>
      <c r="F444" s="1244"/>
      <c r="G444" s="1244"/>
      <c r="H444" s="1223"/>
      <c r="I444" s="1244"/>
      <c r="J444" s="1244"/>
      <c r="K444" s="1244"/>
      <c r="L444" s="1244"/>
      <c r="M444" s="1244"/>
      <c r="N444" s="1244"/>
      <c r="O444" s="1449"/>
      <c r="P444" s="1449"/>
      <c r="Q444" s="1449"/>
      <c r="R444" s="1449"/>
      <c r="S444" s="1449"/>
      <c r="T444" s="1449"/>
      <c r="U444" s="1449"/>
      <c r="V444" s="1449"/>
      <c r="W444" s="1449"/>
      <c r="X444" s="1449"/>
      <c r="Y444" s="1449"/>
      <c r="Z444" s="1449"/>
      <c r="AA444" s="1449"/>
      <c r="AB444" s="1449"/>
      <c r="AC444" s="1449"/>
      <c r="AD444" s="1449"/>
      <c r="AE444" s="1449"/>
      <c r="AF444" s="1449"/>
      <c r="AG444" s="1449"/>
    </row>
    <row r="445" spans="1:33" x14ac:dyDescent="0.15">
      <c r="A445" s="1455"/>
      <c r="B445" s="2214"/>
      <c r="C445" s="2045"/>
      <c r="D445" s="1244"/>
      <c r="E445" s="1244"/>
      <c r="F445" s="1244"/>
      <c r="G445" s="1244"/>
      <c r="H445" s="1223"/>
      <c r="I445" s="1244"/>
      <c r="J445" s="1244"/>
      <c r="K445" s="1244"/>
      <c r="L445" s="1244"/>
      <c r="M445" s="1244"/>
      <c r="N445" s="1244"/>
      <c r="O445" s="1449"/>
      <c r="P445" s="1449"/>
      <c r="Q445" s="1449"/>
      <c r="R445" s="1449"/>
      <c r="S445" s="1449"/>
      <c r="T445" s="1449"/>
      <c r="U445" s="1449"/>
      <c r="V445" s="1449"/>
      <c r="W445" s="1449"/>
      <c r="X445" s="1449"/>
      <c r="Y445" s="1449"/>
      <c r="Z445" s="1449"/>
      <c r="AA445" s="1449"/>
      <c r="AB445" s="1449"/>
      <c r="AC445" s="1449"/>
      <c r="AD445" s="1449"/>
      <c r="AE445" s="1449"/>
      <c r="AF445" s="1449"/>
      <c r="AG445" s="1449"/>
    </row>
    <row r="446" spans="1:33" x14ac:dyDescent="0.15">
      <c r="A446" s="1455"/>
      <c r="B446" s="2209"/>
      <c r="C446" s="2041"/>
      <c r="D446" s="1244"/>
      <c r="E446" s="1244"/>
      <c r="F446" s="1244"/>
      <c r="G446" s="1244"/>
      <c r="H446" s="1223"/>
      <c r="I446" s="1244"/>
      <c r="J446" s="1244"/>
      <c r="K446" s="1244"/>
      <c r="L446" s="1244"/>
      <c r="M446" s="1244"/>
      <c r="N446" s="1244"/>
      <c r="O446" s="1449"/>
      <c r="P446" s="1449"/>
      <c r="Q446" s="1449"/>
      <c r="R446" s="1449"/>
      <c r="S446" s="1449"/>
      <c r="T446" s="1449"/>
      <c r="U446" s="1449"/>
      <c r="V446" s="1449"/>
      <c r="W446" s="1449"/>
      <c r="X446" s="1449"/>
      <c r="Y446" s="1449"/>
      <c r="Z446" s="1449"/>
      <c r="AA446" s="1449"/>
      <c r="AB446" s="1449"/>
      <c r="AC446" s="1449"/>
      <c r="AD446" s="1449"/>
      <c r="AE446" s="1449"/>
      <c r="AF446" s="1449"/>
      <c r="AG446" s="1449"/>
    </row>
    <row r="447" spans="1:33" x14ac:dyDescent="0.15">
      <c r="A447" s="1455"/>
      <c r="B447" s="2209"/>
      <c r="C447" s="2041"/>
      <c r="D447" s="1244"/>
      <c r="E447" s="1244"/>
      <c r="F447" s="1244"/>
      <c r="G447" s="1244"/>
      <c r="H447" s="1223"/>
      <c r="I447" s="1244"/>
      <c r="J447" s="1244"/>
      <c r="K447" s="1244"/>
      <c r="L447" s="1244"/>
      <c r="M447" s="1244"/>
      <c r="N447" s="1244"/>
      <c r="O447" s="1449"/>
      <c r="P447" s="1449"/>
      <c r="Q447" s="1449"/>
      <c r="R447" s="1449"/>
      <c r="S447" s="1449"/>
      <c r="T447" s="1449"/>
      <c r="U447" s="1449"/>
      <c r="V447" s="1449"/>
      <c r="W447" s="1449"/>
      <c r="X447" s="1449"/>
      <c r="Y447" s="1449"/>
      <c r="Z447" s="1449"/>
      <c r="AA447" s="1449"/>
      <c r="AB447" s="1449"/>
      <c r="AC447" s="1449"/>
      <c r="AD447" s="1449"/>
      <c r="AE447" s="1449"/>
      <c r="AF447" s="1449"/>
      <c r="AG447" s="1449"/>
    </row>
    <row r="448" spans="1:33" ht="11.25" customHeight="1" x14ac:dyDescent="0.15">
      <c r="A448" s="2210"/>
      <c r="B448" s="2045"/>
      <c r="C448" s="2045"/>
      <c r="D448" s="1244"/>
      <c r="E448" s="1244"/>
      <c r="F448" s="1244"/>
      <c r="G448" s="1244"/>
      <c r="H448" s="1223"/>
      <c r="I448" s="1244"/>
      <c r="J448" s="1244"/>
      <c r="K448" s="1244"/>
      <c r="L448" s="1244"/>
      <c r="M448" s="1244"/>
      <c r="N448" s="1244"/>
      <c r="O448" s="1449"/>
      <c r="P448" s="1449"/>
      <c r="Q448" s="1449"/>
      <c r="R448" s="1449"/>
      <c r="S448" s="1449"/>
      <c r="T448" s="1449"/>
      <c r="U448" s="1449"/>
      <c r="V448" s="1449"/>
      <c r="W448" s="1449"/>
      <c r="X448" s="1449"/>
      <c r="Y448" s="1449"/>
      <c r="Z448" s="1449"/>
      <c r="AA448" s="1449"/>
      <c r="AB448" s="1449"/>
      <c r="AC448" s="1449"/>
      <c r="AD448" s="1449"/>
      <c r="AE448" s="1449"/>
      <c r="AF448" s="1449"/>
      <c r="AG448" s="1449"/>
    </row>
    <row r="449" spans="1:33" x14ac:dyDescent="0.15">
      <c r="A449" s="2206"/>
      <c r="B449" s="2041"/>
      <c r="C449" s="2041"/>
      <c r="D449" s="1244"/>
      <c r="E449" s="1244"/>
      <c r="F449" s="1244"/>
      <c r="G449" s="1244"/>
      <c r="H449" s="1223"/>
      <c r="I449" s="1244"/>
      <c r="J449" s="1244"/>
      <c r="K449" s="1244"/>
      <c r="L449" s="1244"/>
      <c r="M449" s="1244"/>
      <c r="N449" s="1244"/>
      <c r="O449" s="1449"/>
      <c r="P449" s="1449"/>
      <c r="Q449" s="1449"/>
      <c r="R449" s="1449"/>
      <c r="S449" s="1449"/>
      <c r="T449" s="1449"/>
      <c r="U449" s="1449"/>
      <c r="V449" s="1449"/>
      <c r="W449" s="1449"/>
      <c r="X449" s="1449"/>
      <c r="Y449" s="1449"/>
      <c r="Z449" s="1449"/>
      <c r="AA449" s="1449"/>
      <c r="AB449" s="1449"/>
      <c r="AC449" s="1449"/>
      <c r="AD449" s="1449"/>
      <c r="AE449" s="1449"/>
      <c r="AF449" s="1449"/>
      <c r="AG449" s="1449"/>
    </row>
    <row r="450" spans="1:33" ht="11.25" customHeight="1" x14ac:dyDescent="0.15">
      <c r="A450" s="2048"/>
      <c r="B450" s="2045"/>
      <c r="C450" s="2045"/>
      <c r="D450" s="1244"/>
      <c r="E450" s="1244"/>
      <c r="F450" s="1244"/>
      <c r="G450" s="1244"/>
      <c r="H450" s="1223"/>
      <c r="I450" s="1244"/>
      <c r="J450" s="1244"/>
      <c r="K450" s="1244"/>
      <c r="L450" s="1244"/>
      <c r="M450" s="1244"/>
      <c r="N450" s="1244"/>
      <c r="O450" s="1449"/>
      <c r="P450" s="1449"/>
      <c r="Q450" s="1449"/>
      <c r="R450" s="1449"/>
      <c r="S450" s="1449"/>
      <c r="T450" s="1449"/>
      <c r="U450" s="1449"/>
      <c r="V450" s="1449"/>
      <c r="W450" s="1449"/>
      <c r="X450" s="1449"/>
      <c r="Y450" s="1449"/>
      <c r="Z450" s="1449"/>
      <c r="AA450" s="1449"/>
      <c r="AB450" s="1449"/>
      <c r="AC450" s="1449"/>
      <c r="AD450" s="1449"/>
      <c r="AE450" s="1449"/>
      <c r="AF450" s="1449"/>
      <c r="AG450" s="1449"/>
    </row>
    <row r="451" spans="1:33" x14ac:dyDescent="0.15">
      <c r="A451" s="2192"/>
      <c r="B451" s="2193"/>
      <c r="C451" s="2193"/>
      <c r="D451" s="1244"/>
      <c r="E451" s="1244"/>
      <c r="F451" s="1244"/>
      <c r="G451" s="1244"/>
      <c r="H451" s="1223"/>
      <c r="I451" s="1244"/>
      <c r="J451" s="1244"/>
      <c r="K451" s="1244"/>
      <c r="L451" s="1244"/>
      <c r="M451" s="1244"/>
      <c r="N451" s="1244"/>
      <c r="O451" s="1449"/>
      <c r="P451" s="1449"/>
      <c r="Q451" s="1449"/>
      <c r="R451" s="1449"/>
      <c r="S451" s="1449"/>
      <c r="T451" s="1449"/>
      <c r="U451" s="1449"/>
      <c r="V451" s="1449"/>
      <c r="W451" s="1449"/>
      <c r="X451" s="1449"/>
      <c r="Y451" s="1449"/>
      <c r="Z451" s="1449"/>
      <c r="AA451" s="1449"/>
      <c r="AB451" s="1449"/>
      <c r="AC451" s="1449"/>
      <c r="AD451" s="1449"/>
      <c r="AE451" s="1449"/>
      <c r="AF451" s="1449"/>
      <c r="AG451" s="1449"/>
    </row>
    <row r="452" spans="1:33" x14ac:dyDescent="0.15">
      <c r="A452" s="2192"/>
      <c r="B452" s="2193"/>
      <c r="C452" s="2193"/>
      <c r="D452" s="1244"/>
      <c r="E452" s="1244"/>
      <c r="F452" s="1244"/>
      <c r="G452" s="1244"/>
      <c r="H452" s="1223"/>
      <c r="I452" s="1244"/>
      <c r="J452" s="1244"/>
      <c r="K452" s="1244"/>
      <c r="L452" s="1244"/>
      <c r="M452" s="1244"/>
      <c r="N452" s="1244"/>
      <c r="O452" s="1449"/>
      <c r="P452" s="1449"/>
      <c r="Q452" s="1449"/>
      <c r="R452" s="1449"/>
      <c r="S452" s="1449"/>
      <c r="T452" s="1449"/>
      <c r="U452" s="1449"/>
      <c r="V452" s="1449"/>
      <c r="W452" s="1449"/>
      <c r="X452" s="1449"/>
      <c r="Y452" s="1449"/>
      <c r="Z452" s="1449"/>
      <c r="AA452" s="1449"/>
      <c r="AB452" s="1449"/>
      <c r="AC452" s="1449"/>
      <c r="AD452" s="1449"/>
      <c r="AE452" s="1449"/>
      <c r="AF452" s="1449"/>
      <c r="AG452" s="1449"/>
    </row>
    <row r="453" spans="1:33" x14ac:dyDescent="0.15">
      <c r="A453" s="2194"/>
      <c r="B453" s="2041"/>
      <c r="C453" s="2041"/>
      <c r="D453" s="1244"/>
      <c r="E453" s="1244"/>
      <c r="F453" s="1244"/>
      <c r="G453" s="1244"/>
      <c r="H453" s="1223"/>
      <c r="I453" s="1244"/>
      <c r="J453" s="1244"/>
      <c r="K453" s="1244"/>
      <c r="L453" s="1244"/>
      <c r="M453" s="1244"/>
      <c r="N453" s="1244"/>
      <c r="O453" s="1449"/>
      <c r="P453" s="1449"/>
      <c r="Q453" s="1449"/>
      <c r="R453" s="1449"/>
      <c r="S453" s="1449"/>
      <c r="T453" s="1449"/>
      <c r="U453" s="1449"/>
      <c r="V453" s="1449"/>
      <c r="W453" s="1449"/>
      <c r="X453" s="1449"/>
      <c r="Y453" s="1449"/>
      <c r="Z453" s="1449"/>
      <c r="AA453" s="1449"/>
      <c r="AB453" s="1449"/>
      <c r="AC453" s="1449"/>
      <c r="AD453" s="1449"/>
      <c r="AE453" s="1449"/>
      <c r="AF453" s="1449"/>
      <c r="AG453" s="1449"/>
    </row>
    <row r="454" spans="1:33" x14ac:dyDescent="0.15">
      <c r="A454" s="1448"/>
      <c r="B454" s="1448"/>
      <c r="C454" s="1448"/>
      <c r="D454" s="1244"/>
      <c r="E454" s="1244"/>
      <c r="F454" s="1244"/>
      <c r="G454" s="1244"/>
      <c r="H454" s="1223"/>
      <c r="I454" s="1244"/>
      <c r="J454" s="1244"/>
      <c r="K454" s="1244"/>
      <c r="L454" s="1244"/>
      <c r="M454" s="1244"/>
      <c r="N454" s="1244"/>
      <c r="O454" s="1224"/>
      <c r="P454" s="1224"/>
      <c r="Q454" s="1224"/>
      <c r="R454" s="1224"/>
      <c r="S454" s="1224"/>
      <c r="T454" s="1224"/>
      <c r="U454" s="1224"/>
      <c r="V454" s="1224"/>
      <c r="W454" s="1224"/>
      <c r="X454" s="1224"/>
      <c r="Y454" s="1224"/>
      <c r="Z454" s="1224"/>
      <c r="AA454" s="1224"/>
      <c r="AB454" s="1224"/>
      <c r="AC454" s="1224"/>
      <c r="AD454" s="1224"/>
      <c r="AE454" s="1224"/>
      <c r="AF454" s="1224"/>
      <c r="AG454" s="1224"/>
    </row>
    <row r="455" spans="1:33" x14ac:dyDescent="0.15">
      <c r="A455" s="1457"/>
      <c r="B455" s="1458"/>
      <c r="C455" s="1458"/>
      <c r="D455" s="1244"/>
      <c r="E455" s="1244"/>
      <c r="F455" s="1244"/>
      <c r="G455" s="1244"/>
      <c r="H455" s="1223"/>
      <c r="I455" s="1244"/>
      <c r="J455" s="1244"/>
      <c r="K455" s="1244"/>
      <c r="L455" s="1244"/>
      <c r="M455" s="1244"/>
      <c r="N455" s="1244"/>
      <c r="O455" s="1224"/>
      <c r="P455" s="1224"/>
      <c r="Q455" s="1224"/>
      <c r="R455" s="1224"/>
      <c r="S455" s="1224"/>
      <c r="T455" s="1224"/>
      <c r="U455" s="1224"/>
      <c r="V455" s="1224"/>
      <c r="W455" s="1224"/>
      <c r="X455" s="1224"/>
      <c r="Y455" s="1224"/>
      <c r="Z455" s="1224"/>
      <c r="AA455" s="1224"/>
      <c r="AB455" s="1224"/>
      <c r="AC455" s="1224"/>
      <c r="AD455" s="1224"/>
      <c r="AE455" s="1224"/>
      <c r="AF455" s="1224"/>
      <c r="AG455" s="1224"/>
    </row>
    <row r="456" spans="1:33" x14ac:dyDescent="0.15">
      <c r="A456" s="2202"/>
      <c r="B456" s="2202"/>
      <c r="C456" s="2202"/>
      <c r="D456" s="1244"/>
      <c r="E456" s="1244"/>
      <c r="F456" s="1244"/>
      <c r="G456" s="1244"/>
      <c r="H456" s="1223"/>
      <c r="I456" s="105"/>
      <c r="J456" s="1244"/>
      <c r="K456" s="1244"/>
      <c r="L456" s="1244"/>
      <c r="M456" s="1244"/>
      <c r="N456" s="1244"/>
      <c r="O456" s="1449"/>
      <c r="P456" s="1449"/>
      <c r="Q456" s="1449"/>
      <c r="R456" s="1449"/>
      <c r="S456" s="1449"/>
      <c r="T456" s="1449"/>
      <c r="U456" s="1449"/>
      <c r="V456" s="1449"/>
      <c r="W456" s="1449"/>
      <c r="X456" s="1449"/>
      <c r="Y456" s="1449"/>
      <c r="Z456" s="1449"/>
      <c r="AA456" s="1449"/>
      <c r="AB456" s="1449"/>
      <c r="AC456" s="1449"/>
      <c r="AD456" s="1449"/>
      <c r="AE456" s="1449"/>
      <c r="AF456" s="1449"/>
      <c r="AG456" s="1449"/>
    </row>
    <row r="457" spans="1:33" x14ac:dyDescent="0.15">
      <c r="A457" s="2203"/>
      <c r="B457" s="2049"/>
      <c r="C457" s="2049"/>
      <c r="D457" s="1244"/>
      <c r="E457" s="1244"/>
      <c r="F457" s="1244"/>
      <c r="G457" s="1244"/>
      <c r="H457" s="1223"/>
      <c r="I457" s="105"/>
      <c r="J457" s="1244"/>
      <c r="K457" s="1244"/>
      <c r="L457" s="1244"/>
      <c r="M457" s="1244"/>
      <c r="N457" s="1244"/>
      <c r="O457" s="1449"/>
      <c r="P457" s="1449"/>
      <c r="Q457" s="1449"/>
      <c r="R457" s="1449"/>
      <c r="S457" s="1449"/>
      <c r="T457" s="1449"/>
      <c r="U457" s="1449"/>
      <c r="V457" s="1449"/>
      <c r="W457" s="1449"/>
      <c r="X457" s="1449"/>
      <c r="Y457" s="1449"/>
      <c r="Z457" s="1449"/>
      <c r="AA457" s="1449"/>
      <c r="AB457" s="1449"/>
      <c r="AC457" s="1449"/>
      <c r="AD457" s="1449"/>
      <c r="AE457" s="1449"/>
      <c r="AF457" s="1449"/>
      <c r="AG457" s="1449"/>
    </row>
    <row r="458" spans="1:33" x14ac:dyDescent="0.15">
      <c r="A458" s="1459"/>
      <c r="B458" s="2191"/>
      <c r="C458" s="2052"/>
      <c r="D458" s="1244"/>
      <c r="E458" s="1244"/>
      <c r="F458" s="1244"/>
      <c r="G458" s="1244"/>
      <c r="H458" s="1223"/>
      <c r="I458" s="105"/>
      <c r="J458" s="1244"/>
      <c r="K458" s="1244"/>
      <c r="L458" s="1244"/>
      <c r="M458" s="1244"/>
      <c r="N458" s="1244"/>
      <c r="O458" s="1449"/>
      <c r="P458" s="1449"/>
      <c r="Q458" s="1449"/>
      <c r="R458" s="1449"/>
      <c r="S458" s="1449"/>
      <c r="T458" s="1449"/>
      <c r="U458" s="1449"/>
      <c r="V458" s="1449"/>
      <c r="W458" s="1449"/>
      <c r="X458" s="1449"/>
      <c r="Y458" s="1449"/>
      <c r="Z458" s="1449"/>
      <c r="AA458" s="1449"/>
      <c r="AB458" s="1449"/>
      <c r="AC458" s="1449"/>
      <c r="AD458" s="1449"/>
      <c r="AE458" s="1449"/>
      <c r="AF458" s="1449"/>
      <c r="AG458" s="1449"/>
    </row>
    <row r="459" spans="1:33" x14ac:dyDescent="0.15">
      <c r="A459" s="2201"/>
      <c r="B459" s="1460"/>
      <c r="C459" s="1461"/>
      <c r="D459" s="1244"/>
      <c r="E459" s="1244"/>
      <c r="F459" s="1244"/>
      <c r="G459" s="1244"/>
      <c r="H459" s="1223"/>
      <c r="I459" s="105"/>
      <c r="J459" s="1244"/>
      <c r="K459" s="1244"/>
      <c r="L459" s="1244"/>
      <c r="M459" s="1244"/>
      <c r="N459" s="1244"/>
      <c r="O459" s="1449"/>
      <c r="P459" s="1449"/>
      <c r="Q459" s="1449"/>
      <c r="R459" s="1449"/>
      <c r="S459" s="1449"/>
      <c r="T459" s="1449"/>
      <c r="U459" s="1449"/>
      <c r="V459" s="1449"/>
      <c r="W459" s="1449"/>
      <c r="X459" s="1449"/>
      <c r="Y459" s="1449"/>
      <c r="Z459" s="1449"/>
      <c r="AA459" s="1449"/>
      <c r="AB459" s="1449"/>
      <c r="AC459" s="1449"/>
      <c r="AD459" s="1449"/>
      <c r="AE459" s="1449"/>
      <c r="AF459" s="1449"/>
      <c r="AG459" s="1449"/>
    </row>
    <row r="460" spans="1:33" x14ac:dyDescent="0.15">
      <c r="A460" s="2201"/>
      <c r="B460" s="1462"/>
      <c r="C460" s="2051"/>
      <c r="D460" s="1244"/>
      <c r="E460" s="1244"/>
      <c r="F460" s="1244"/>
      <c r="G460" s="1244"/>
      <c r="H460" s="1223"/>
      <c r="I460" s="105"/>
      <c r="J460" s="1244"/>
      <c r="K460" s="1244"/>
      <c r="L460" s="1244"/>
      <c r="M460" s="1244"/>
      <c r="N460" s="1244"/>
      <c r="O460" s="1449"/>
      <c r="P460" s="1449"/>
      <c r="Q460" s="1449"/>
      <c r="R460" s="1449"/>
      <c r="S460" s="1449"/>
      <c r="T460" s="1449"/>
      <c r="U460" s="1449"/>
      <c r="V460" s="1449"/>
      <c r="W460" s="1449"/>
      <c r="X460" s="1449"/>
      <c r="Y460" s="1449"/>
      <c r="Z460" s="1449"/>
      <c r="AA460" s="1449"/>
      <c r="AB460" s="1449"/>
      <c r="AC460" s="1449"/>
      <c r="AD460" s="1449"/>
      <c r="AE460" s="1449"/>
      <c r="AF460" s="1449"/>
      <c r="AG460" s="1449"/>
    </row>
    <row r="461" spans="1:33" x14ac:dyDescent="0.15">
      <c r="A461" s="1463"/>
      <c r="B461" s="1463"/>
      <c r="C461" s="1463"/>
      <c r="D461" s="1244"/>
      <c r="E461" s="1244"/>
      <c r="F461" s="1244"/>
      <c r="G461" s="1244"/>
      <c r="H461" s="1223"/>
      <c r="I461" s="105"/>
      <c r="J461" s="1244"/>
      <c r="K461" s="1244"/>
      <c r="L461" s="1244"/>
      <c r="M461" s="1244"/>
      <c r="N461" s="1244"/>
      <c r="O461" s="1449"/>
      <c r="P461" s="1449"/>
      <c r="Q461" s="1449"/>
      <c r="R461" s="1449"/>
      <c r="S461" s="1449"/>
      <c r="T461" s="1449"/>
      <c r="U461" s="1449"/>
      <c r="V461" s="1449"/>
      <c r="W461" s="1449"/>
      <c r="X461" s="1449"/>
      <c r="Y461" s="1449"/>
      <c r="Z461" s="1449"/>
      <c r="AA461" s="1449"/>
      <c r="AB461" s="1449"/>
      <c r="AC461" s="1449"/>
      <c r="AD461" s="1449"/>
      <c r="AE461" s="1449"/>
      <c r="AF461" s="1449"/>
      <c r="AG461" s="1449"/>
    </row>
    <row r="462" spans="1:33" x14ac:dyDescent="0.15">
      <c r="A462" s="2046"/>
      <c r="B462" s="2200"/>
      <c r="C462" s="2052"/>
      <c r="D462" s="1244"/>
      <c r="E462" s="1244"/>
      <c r="F462" s="1244"/>
      <c r="G462" s="1244"/>
      <c r="H462" s="1223"/>
      <c r="I462" s="105"/>
      <c r="J462" s="1244"/>
      <c r="K462" s="1244"/>
      <c r="L462" s="1244"/>
      <c r="M462" s="1244"/>
      <c r="N462" s="1244"/>
      <c r="O462" s="1449"/>
      <c r="P462" s="1449"/>
      <c r="Q462" s="1449"/>
      <c r="R462" s="1449"/>
      <c r="S462" s="1449"/>
      <c r="T462" s="1449"/>
      <c r="U462" s="1449"/>
      <c r="V462" s="1449"/>
      <c r="W462" s="1449"/>
      <c r="X462" s="1449"/>
      <c r="Y462" s="1449"/>
      <c r="Z462" s="1449"/>
      <c r="AA462" s="1449"/>
      <c r="AB462" s="1449"/>
      <c r="AC462" s="1449"/>
      <c r="AD462" s="1449"/>
      <c r="AE462" s="1449"/>
      <c r="AF462" s="1449"/>
      <c r="AG462" s="1449"/>
    </row>
    <row r="463" spans="1:33" x14ac:dyDescent="0.15">
      <c r="A463" s="1465"/>
      <c r="B463" s="2195"/>
      <c r="C463" s="2052"/>
      <c r="D463" s="1244"/>
      <c r="E463" s="1244"/>
      <c r="F463" s="1244"/>
      <c r="G463" s="1244"/>
      <c r="H463" s="1223"/>
      <c r="I463" s="105"/>
      <c r="J463" s="1244"/>
      <c r="K463" s="1244"/>
      <c r="L463" s="1244"/>
      <c r="M463" s="1244"/>
      <c r="N463" s="1244"/>
      <c r="O463" s="1449"/>
      <c r="P463" s="1449"/>
      <c r="Q463" s="1449"/>
      <c r="R463" s="1449"/>
      <c r="S463" s="1449"/>
      <c r="T463" s="1449"/>
      <c r="U463" s="1449"/>
      <c r="V463" s="1449"/>
      <c r="W463" s="1449"/>
      <c r="X463" s="1449"/>
      <c r="Y463" s="1449"/>
      <c r="Z463" s="1449"/>
      <c r="AA463" s="1449"/>
      <c r="AB463" s="1449"/>
      <c r="AC463" s="1449"/>
      <c r="AD463" s="1449"/>
      <c r="AE463" s="1449"/>
      <c r="AF463" s="1449"/>
      <c r="AG463" s="1449"/>
    </row>
    <row r="464" spans="1:33" x14ac:dyDescent="0.15">
      <c r="A464" s="1465"/>
      <c r="B464" s="1455"/>
      <c r="C464" s="2040"/>
      <c r="D464" s="1244"/>
      <c r="E464" s="1244"/>
      <c r="F464" s="1244"/>
      <c r="G464" s="1244"/>
      <c r="H464" s="1223"/>
      <c r="I464" s="105"/>
      <c r="J464" s="1244"/>
      <c r="K464" s="1244"/>
      <c r="L464" s="1244"/>
      <c r="M464" s="1244"/>
      <c r="N464" s="1244"/>
      <c r="O464" s="1449"/>
      <c r="P464" s="1449"/>
      <c r="Q464" s="1449"/>
      <c r="R464" s="1449"/>
      <c r="S464" s="1449"/>
      <c r="T464" s="1449"/>
      <c r="U464" s="1449"/>
      <c r="V464" s="1449"/>
      <c r="W464" s="1449"/>
      <c r="X464" s="1449"/>
      <c r="Y464" s="1449"/>
      <c r="Z464" s="1449"/>
      <c r="AA464" s="1449"/>
      <c r="AB464" s="1449"/>
      <c r="AC464" s="1449"/>
      <c r="AD464" s="1449"/>
      <c r="AE464" s="1449"/>
      <c r="AF464" s="1449"/>
      <c r="AG464" s="1449"/>
    </row>
    <row r="465" spans="1:33" x14ac:dyDescent="0.15">
      <c r="A465" s="1465"/>
      <c r="B465" s="1455"/>
      <c r="C465" s="2040"/>
      <c r="D465" s="1244"/>
      <c r="E465" s="1244"/>
      <c r="F465" s="1244"/>
      <c r="G465" s="1244"/>
      <c r="H465" s="1223"/>
      <c r="I465" s="105"/>
      <c r="J465" s="1244"/>
      <c r="K465" s="1244"/>
      <c r="L465" s="1244"/>
      <c r="M465" s="1244"/>
      <c r="N465" s="1244"/>
      <c r="O465" s="1449"/>
      <c r="P465" s="1449"/>
      <c r="Q465" s="1449"/>
      <c r="R465" s="1449"/>
      <c r="S465" s="1449"/>
      <c r="T465" s="1449"/>
      <c r="U465" s="1449"/>
      <c r="V465" s="1449"/>
      <c r="W465" s="1449"/>
      <c r="X465" s="1449"/>
      <c r="Y465" s="1449"/>
      <c r="Z465" s="1449"/>
      <c r="AA465" s="1449"/>
      <c r="AB465" s="1449"/>
      <c r="AC465" s="1449"/>
      <c r="AD465" s="1449"/>
      <c r="AE465" s="1449"/>
      <c r="AF465" s="1449"/>
      <c r="AG465" s="1449"/>
    </row>
    <row r="466" spans="1:33" x14ac:dyDescent="0.15">
      <c r="A466" s="1465"/>
      <c r="B466" s="1455"/>
      <c r="C466" s="2040"/>
      <c r="D466" s="1244"/>
      <c r="E466" s="1244"/>
      <c r="F466" s="1244"/>
      <c r="G466" s="1244"/>
      <c r="H466" s="1223"/>
      <c r="I466" s="105"/>
      <c r="J466" s="1244"/>
      <c r="K466" s="1244"/>
      <c r="L466" s="1244"/>
      <c r="M466" s="1244"/>
      <c r="N466" s="1244"/>
      <c r="O466" s="1449"/>
      <c r="P466" s="1449"/>
      <c r="Q466" s="1449"/>
      <c r="R466" s="1449"/>
      <c r="S466" s="1449"/>
      <c r="T466" s="1449"/>
      <c r="U466" s="1449"/>
      <c r="V466" s="1449"/>
      <c r="W466" s="1449"/>
      <c r="X466" s="1449"/>
      <c r="Y466" s="1449"/>
      <c r="Z466" s="1449"/>
      <c r="AA466" s="1449"/>
      <c r="AB466" s="1449"/>
      <c r="AC466" s="1449"/>
      <c r="AD466" s="1449"/>
      <c r="AE466" s="1449"/>
      <c r="AF466" s="1449"/>
      <c r="AG466" s="1449"/>
    </row>
    <row r="467" spans="1:33" x14ac:dyDescent="0.15">
      <c r="A467" s="1465"/>
      <c r="B467" s="1455"/>
      <c r="C467" s="2040"/>
      <c r="D467" s="1244"/>
      <c r="E467" s="1244"/>
      <c r="F467" s="1244"/>
      <c r="G467" s="1244"/>
      <c r="H467" s="1223"/>
      <c r="I467" s="105"/>
      <c r="J467" s="1244"/>
      <c r="K467" s="1244"/>
      <c r="L467" s="1244"/>
      <c r="M467" s="1244"/>
      <c r="N467" s="1244"/>
      <c r="O467" s="1449"/>
      <c r="P467" s="1449"/>
      <c r="Q467" s="1449"/>
      <c r="R467" s="1449"/>
      <c r="S467" s="1449"/>
      <c r="T467" s="1449"/>
      <c r="U467" s="1449"/>
      <c r="V467" s="1449"/>
      <c r="W467" s="1449"/>
      <c r="X467" s="1449"/>
      <c r="Y467" s="1449"/>
      <c r="Z467" s="1449"/>
      <c r="AA467" s="1449"/>
      <c r="AB467" s="1449"/>
      <c r="AC467" s="1449"/>
      <c r="AD467" s="1449"/>
      <c r="AE467" s="1449"/>
      <c r="AF467" s="1449"/>
      <c r="AG467" s="1449"/>
    </row>
    <row r="468" spans="1:33" x14ac:dyDescent="0.15">
      <c r="A468" s="1465"/>
      <c r="B468" s="2044"/>
      <c r="C468" s="2039"/>
      <c r="D468" s="1244"/>
      <c r="E468" s="1244"/>
      <c r="F468" s="1244"/>
      <c r="G468" s="1244"/>
      <c r="H468" s="1223"/>
      <c r="I468" s="105"/>
      <c r="J468" s="1244"/>
      <c r="K468" s="1244"/>
      <c r="L468" s="1244"/>
      <c r="M468" s="1244"/>
      <c r="N468" s="1244"/>
      <c r="O468" s="1449"/>
      <c r="P468" s="1449"/>
      <c r="Q468" s="1449"/>
      <c r="R468" s="1449"/>
      <c r="S468" s="1449"/>
      <c r="T468" s="1449"/>
      <c r="U468" s="1449"/>
      <c r="V468" s="1449"/>
      <c r="W468" s="1449"/>
      <c r="X468" s="1449"/>
      <c r="Y468" s="1449"/>
      <c r="Z468" s="1449"/>
      <c r="AA468" s="1449"/>
      <c r="AB468" s="1449"/>
      <c r="AC468" s="1449"/>
      <c r="AD468" s="1449"/>
      <c r="AE468" s="1449"/>
      <c r="AF468" s="1449"/>
      <c r="AG468" s="1449"/>
    </row>
    <row r="469" spans="1:33" x14ac:dyDescent="0.15">
      <c r="A469" s="1465"/>
      <c r="B469" s="2044"/>
      <c r="C469" s="2039"/>
      <c r="D469" s="1244"/>
      <c r="E469" s="1244"/>
      <c r="F469" s="1244"/>
      <c r="G469" s="1244"/>
      <c r="H469" s="1223"/>
      <c r="I469" s="105"/>
      <c r="J469" s="1244"/>
      <c r="K469" s="1244"/>
      <c r="L469" s="1244"/>
      <c r="M469" s="1244"/>
      <c r="N469" s="1244"/>
      <c r="O469" s="1449"/>
      <c r="P469" s="1449"/>
      <c r="Q469" s="1449"/>
      <c r="R469" s="1449"/>
      <c r="S469" s="1449"/>
      <c r="T469" s="1449"/>
      <c r="U469" s="1449"/>
      <c r="V469" s="1449"/>
      <c r="W469" s="1449"/>
      <c r="X469" s="1449"/>
      <c r="Y469" s="1449"/>
      <c r="Z469" s="1449"/>
      <c r="AA469" s="1449"/>
      <c r="AB469" s="1449"/>
      <c r="AC469" s="1449"/>
      <c r="AD469" s="1449"/>
      <c r="AE469" s="1449"/>
      <c r="AF469" s="1449"/>
      <c r="AG469" s="1449"/>
    </row>
    <row r="470" spans="1:33" x14ac:dyDescent="0.15">
      <c r="A470" s="1465"/>
      <c r="B470" s="2044"/>
      <c r="C470" s="2044"/>
      <c r="D470" s="1244"/>
      <c r="E470" s="1244"/>
      <c r="F470" s="1244"/>
      <c r="G470" s="1244"/>
      <c r="H470" s="1223"/>
      <c r="I470" s="105"/>
      <c r="J470" s="1244"/>
      <c r="K470" s="1244"/>
      <c r="L470" s="1244"/>
      <c r="M470" s="1244"/>
      <c r="N470" s="1244"/>
      <c r="O470" s="1449"/>
      <c r="P470" s="1449"/>
      <c r="Q470" s="1449"/>
      <c r="R470" s="1449"/>
      <c r="S470" s="1449"/>
      <c r="T470" s="1449"/>
      <c r="U470" s="1449"/>
      <c r="V470" s="1449"/>
      <c r="W470" s="1449"/>
      <c r="X470" s="1449"/>
      <c r="Y470" s="1449"/>
      <c r="Z470" s="1449"/>
      <c r="AA470" s="1449"/>
      <c r="AB470" s="1449"/>
      <c r="AC470" s="1449"/>
      <c r="AD470" s="1449"/>
      <c r="AE470" s="1449"/>
      <c r="AF470" s="1449"/>
      <c r="AG470" s="1449"/>
    </row>
    <row r="471" spans="1:33" x14ac:dyDescent="0.15">
      <c r="A471" s="1465"/>
      <c r="B471" s="2044"/>
      <c r="C471" s="2044"/>
      <c r="D471" s="1244"/>
      <c r="E471" s="1244"/>
      <c r="F471" s="1244"/>
      <c r="G471" s="1244"/>
      <c r="H471" s="1223"/>
      <c r="I471" s="105"/>
      <c r="J471" s="1244"/>
      <c r="K471" s="1244"/>
      <c r="L471" s="1244"/>
      <c r="M471" s="1244"/>
      <c r="N471" s="1244"/>
      <c r="O471" s="1449"/>
      <c r="P471" s="1449"/>
      <c r="Q471" s="1449"/>
      <c r="R471" s="1449"/>
      <c r="S471" s="1449"/>
      <c r="T471" s="1449"/>
      <c r="U471" s="1449"/>
      <c r="V471" s="1449"/>
      <c r="W471" s="1449"/>
      <c r="X471" s="1449"/>
      <c r="Y471" s="1449"/>
      <c r="Z471" s="1449"/>
      <c r="AA471" s="1449"/>
      <c r="AB471" s="1449"/>
      <c r="AC471" s="1449"/>
      <c r="AD471" s="1449"/>
      <c r="AE471" s="1449"/>
      <c r="AF471" s="1449"/>
      <c r="AG471" s="1449"/>
    </row>
    <row r="472" spans="1:33" x14ac:dyDescent="0.15">
      <c r="A472" s="1465"/>
      <c r="B472" s="2044"/>
      <c r="C472" s="2044"/>
      <c r="D472" s="1244"/>
      <c r="E472" s="1244"/>
      <c r="F472" s="1244"/>
      <c r="G472" s="1244"/>
      <c r="H472" s="1223"/>
      <c r="I472" s="105"/>
      <c r="J472" s="1244"/>
      <c r="K472" s="1244"/>
      <c r="L472" s="1244"/>
      <c r="M472" s="1244"/>
      <c r="N472" s="1244"/>
      <c r="O472" s="1449"/>
      <c r="P472" s="1449"/>
      <c r="Q472" s="1449"/>
      <c r="R472" s="1449"/>
      <c r="S472" s="1449"/>
      <c r="T472" s="1449"/>
      <c r="U472" s="1449"/>
      <c r="V472" s="1449"/>
      <c r="W472" s="1449"/>
      <c r="X472" s="1449"/>
      <c r="Y472" s="1449"/>
      <c r="Z472" s="1449"/>
      <c r="AA472" s="1449"/>
      <c r="AB472" s="1449"/>
      <c r="AC472" s="1449"/>
      <c r="AD472" s="1449"/>
      <c r="AE472" s="1449"/>
      <c r="AF472" s="1449"/>
      <c r="AG472" s="1449"/>
    </row>
    <row r="473" spans="1:33" x14ac:dyDescent="0.15">
      <c r="A473" s="1465"/>
      <c r="B473" s="2044"/>
      <c r="C473" s="2044"/>
      <c r="D473" s="1244"/>
      <c r="E473" s="1244"/>
      <c r="F473" s="1244"/>
      <c r="G473" s="1244"/>
      <c r="H473" s="1223"/>
      <c r="I473" s="105"/>
      <c r="J473" s="1244"/>
      <c r="K473" s="1244"/>
      <c r="L473" s="1244"/>
      <c r="M473" s="1244"/>
      <c r="N473" s="1244"/>
      <c r="O473" s="1449"/>
      <c r="P473" s="1449"/>
      <c r="Q473" s="1449"/>
      <c r="R473" s="1449"/>
      <c r="S473" s="1449"/>
      <c r="T473" s="1449"/>
      <c r="U473" s="1449"/>
      <c r="V473" s="1449"/>
      <c r="W473" s="1449"/>
      <c r="X473" s="1449"/>
      <c r="Y473" s="1449"/>
      <c r="Z473" s="1449"/>
      <c r="AA473" s="1449"/>
      <c r="AB473" s="1449"/>
      <c r="AC473" s="1449"/>
      <c r="AD473" s="1449"/>
      <c r="AE473" s="1449"/>
      <c r="AF473" s="1449"/>
      <c r="AG473" s="1449"/>
    </row>
    <row r="474" spans="1:33" x14ac:dyDescent="0.15">
      <c r="A474" s="1465"/>
      <c r="B474" s="2044"/>
      <c r="C474" s="2044"/>
      <c r="D474" s="1244"/>
      <c r="E474" s="1244"/>
      <c r="F474" s="1244"/>
      <c r="G474" s="1244"/>
      <c r="H474" s="1223"/>
      <c r="I474" s="105"/>
      <c r="J474" s="1244"/>
      <c r="K474" s="1244"/>
      <c r="L474" s="1244"/>
      <c r="M474" s="1244"/>
      <c r="N474" s="1244"/>
      <c r="O474" s="1449"/>
      <c r="P474" s="1449"/>
      <c r="Q474" s="1449"/>
      <c r="R474" s="1449"/>
      <c r="S474" s="1449"/>
      <c r="T474" s="1449"/>
      <c r="U474" s="1449"/>
      <c r="V474" s="1449"/>
      <c r="W474" s="1449"/>
      <c r="X474" s="1449"/>
      <c r="Y474" s="1449"/>
      <c r="Z474" s="1449"/>
      <c r="AA474" s="1449"/>
      <c r="AB474" s="1449"/>
      <c r="AC474" s="1449"/>
      <c r="AD474" s="1449"/>
      <c r="AE474" s="1449"/>
      <c r="AF474" s="1449"/>
      <c r="AG474" s="1449"/>
    </row>
    <row r="475" spans="1:33" x14ac:dyDescent="0.15">
      <c r="A475" s="1465"/>
      <c r="B475" s="2044"/>
      <c r="C475" s="2044"/>
      <c r="D475" s="1244"/>
      <c r="E475" s="1244"/>
      <c r="F475" s="1244"/>
      <c r="G475" s="1244"/>
      <c r="H475" s="1223"/>
      <c r="I475" s="105"/>
      <c r="J475" s="1244"/>
      <c r="K475" s="1244"/>
      <c r="L475" s="1244"/>
      <c r="M475" s="1244"/>
      <c r="N475" s="1244"/>
      <c r="O475" s="1449"/>
      <c r="P475" s="1449"/>
      <c r="Q475" s="1449"/>
      <c r="R475" s="1449"/>
      <c r="S475" s="1449"/>
      <c r="T475" s="1449"/>
      <c r="U475" s="1449"/>
      <c r="V475" s="1449"/>
      <c r="W475" s="1449"/>
      <c r="X475" s="1449"/>
      <c r="Y475" s="1449"/>
      <c r="Z475" s="1449"/>
      <c r="AA475" s="1449"/>
      <c r="AB475" s="1449"/>
      <c r="AC475" s="1449"/>
      <c r="AD475" s="1449"/>
      <c r="AE475" s="1449"/>
      <c r="AF475" s="1449"/>
      <c r="AG475" s="1449"/>
    </row>
    <row r="476" spans="1:33" x14ac:dyDescent="0.15">
      <c r="A476" s="1465"/>
      <c r="B476" s="2044"/>
      <c r="C476" s="2044"/>
      <c r="D476" s="1244"/>
      <c r="E476" s="1244"/>
      <c r="F476" s="1244"/>
      <c r="G476" s="1244"/>
      <c r="H476" s="1223"/>
      <c r="I476" s="105"/>
      <c r="J476" s="1244"/>
      <c r="K476" s="1244"/>
      <c r="L476" s="1244"/>
      <c r="M476" s="1244"/>
      <c r="N476" s="1244"/>
      <c r="O476" s="1449"/>
      <c r="P476" s="1449"/>
      <c r="Q476" s="1449"/>
      <c r="R476" s="1449"/>
      <c r="S476" s="1449"/>
      <c r="T476" s="1449"/>
      <c r="U476" s="1449"/>
      <c r="V476" s="1449"/>
      <c r="W476" s="1449"/>
      <c r="X476" s="1449"/>
      <c r="Y476" s="1449"/>
      <c r="Z476" s="1449"/>
      <c r="AA476" s="1449"/>
      <c r="AB476" s="1449"/>
      <c r="AC476" s="1449"/>
      <c r="AD476" s="1449"/>
      <c r="AE476" s="1449"/>
      <c r="AF476" s="1449"/>
      <c r="AG476" s="1449"/>
    </row>
    <row r="477" spans="1:33" x14ac:dyDescent="0.15">
      <c r="A477" s="1465"/>
      <c r="B477" s="2044"/>
      <c r="C477" s="2039"/>
      <c r="D477" s="1244"/>
      <c r="E477" s="1244"/>
      <c r="F477" s="1244"/>
      <c r="G477" s="1244"/>
      <c r="H477" s="1223"/>
      <c r="I477" s="105"/>
      <c r="J477" s="1244"/>
      <c r="K477" s="1244"/>
      <c r="L477" s="1244"/>
      <c r="M477" s="1244"/>
      <c r="N477" s="1244"/>
      <c r="O477" s="1449"/>
      <c r="P477" s="1449"/>
      <c r="Q477" s="1449"/>
      <c r="R477" s="1449"/>
      <c r="S477" s="1449"/>
      <c r="T477" s="1449"/>
      <c r="U477" s="1449"/>
      <c r="V477" s="1449"/>
      <c r="W477" s="1449"/>
      <c r="X477" s="1449"/>
      <c r="Y477" s="1449"/>
      <c r="Z477" s="1449"/>
      <c r="AA477" s="1449"/>
      <c r="AB477" s="1449"/>
      <c r="AC477" s="1449"/>
      <c r="AD477" s="1449"/>
      <c r="AE477" s="1449"/>
      <c r="AF477" s="1449"/>
      <c r="AG477" s="1449"/>
    </row>
    <row r="478" spans="1:33" x14ac:dyDescent="0.15">
      <c r="A478" s="1465"/>
      <c r="B478" s="2195"/>
      <c r="C478" s="2195"/>
      <c r="D478" s="1244"/>
      <c r="E478" s="1244"/>
      <c r="F478" s="1244"/>
      <c r="G478" s="1244"/>
      <c r="H478" s="1223"/>
      <c r="I478" s="105"/>
      <c r="J478" s="1244"/>
      <c r="K478" s="1244"/>
      <c r="L478" s="1244"/>
      <c r="M478" s="1244"/>
      <c r="N478" s="1244"/>
      <c r="O478" s="1449"/>
      <c r="P478" s="1449"/>
      <c r="Q478" s="1449"/>
      <c r="R478" s="1449"/>
      <c r="S478" s="1449"/>
      <c r="T478" s="1449"/>
      <c r="U478" s="1449"/>
      <c r="V478" s="1449"/>
      <c r="W478" s="1449"/>
      <c r="X478" s="1449"/>
      <c r="Y478" s="1449"/>
      <c r="Z478" s="1449"/>
      <c r="AA478" s="1449"/>
      <c r="AB478" s="1449"/>
      <c r="AC478" s="1449"/>
      <c r="AD478" s="1449"/>
      <c r="AE478" s="1449"/>
      <c r="AF478" s="1449"/>
      <c r="AG478" s="1449"/>
    </row>
    <row r="479" spans="1:33" x14ac:dyDescent="0.15">
      <c r="A479" s="1465"/>
      <c r="B479" s="2190"/>
      <c r="C479" s="2190"/>
      <c r="D479" s="1244"/>
      <c r="E479" s="1244"/>
      <c r="F479" s="1244"/>
      <c r="G479" s="1244"/>
      <c r="H479" s="1223"/>
      <c r="I479" s="105"/>
      <c r="J479" s="1244"/>
      <c r="K479" s="1244"/>
      <c r="L479" s="1244"/>
      <c r="M479" s="1244"/>
      <c r="N479" s="1244"/>
      <c r="O479" s="1449"/>
      <c r="P479" s="1449"/>
      <c r="Q479" s="1449"/>
      <c r="R479" s="1449"/>
      <c r="S479" s="1449"/>
      <c r="T479" s="1449"/>
      <c r="U479" s="1449"/>
      <c r="V479" s="1449"/>
      <c r="W479" s="1449"/>
      <c r="X479" s="1449"/>
      <c r="Y479" s="1449"/>
      <c r="Z479" s="1449"/>
      <c r="AA479" s="1449"/>
      <c r="AB479" s="1449"/>
      <c r="AC479" s="1449"/>
      <c r="AD479" s="1449"/>
      <c r="AE479" s="1449"/>
      <c r="AF479" s="1449"/>
      <c r="AG479" s="1449"/>
    </row>
    <row r="480" spans="1:33" x14ac:dyDescent="0.15">
      <c r="A480" s="1465"/>
      <c r="B480" s="2190"/>
      <c r="C480" s="2054"/>
      <c r="D480" s="1244"/>
      <c r="E480" s="1244"/>
      <c r="F480" s="1244"/>
      <c r="G480" s="1244"/>
      <c r="H480" s="1223"/>
      <c r="I480" s="105"/>
      <c r="J480" s="1244"/>
      <c r="K480" s="1244"/>
      <c r="L480" s="1244"/>
      <c r="M480" s="1244"/>
      <c r="N480" s="1244"/>
      <c r="O480" s="1449"/>
      <c r="P480" s="1449"/>
      <c r="Q480" s="1449"/>
      <c r="R480" s="1449"/>
      <c r="S480" s="1449"/>
      <c r="T480" s="1449"/>
      <c r="U480" s="1449"/>
      <c r="V480" s="1449"/>
      <c r="W480" s="1449"/>
      <c r="X480" s="1449"/>
      <c r="Y480" s="1449"/>
      <c r="Z480" s="1449"/>
      <c r="AA480" s="1449"/>
      <c r="AB480" s="1449"/>
      <c r="AC480" s="1449"/>
      <c r="AD480" s="1449"/>
      <c r="AE480" s="1449"/>
      <c r="AF480" s="1449"/>
      <c r="AG480" s="1449"/>
    </row>
    <row r="481" spans="1:33" x14ac:dyDescent="0.15">
      <c r="A481" s="1465"/>
      <c r="B481" s="2198"/>
      <c r="C481" s="2054"/>
      <c r="D481" s="1244"/>
      <c r="E481" s="1244"/>
      <c r="F481" s="1244"/>
      <c r="G481" s="1244"/>
      <c r="H481" s="1223"/>
      <c r="I481" s="105"/>
      <c r="J481" s="1244"/>
      <c r="K481" s="1244"/>
      <c r="L481" s="1244"/>
      <c r="M481" s="1244"/>
      <c r="N481" s="1244"/>
      <c r="O481" s="1449"/>
      <c r="P481" s="1449"/>
      <c r="Q481" s="1449"/>
      <c r="R481" s="1449"/>
      <c r="S481" s="1449"/>
      <c r="T481" s="1449"/>
      <c r="U481" s="1449"/>
      <c r="V481" s="1449"/>
      <c r="W481" s="1449"/>
      <c r="X481" s="1449"/>
      <c r="Y481" s="1449"/>
      <c r="Z481" s="1449"/>
      <c r="AA481" s="1449"/>
      <c r="AB481" s="1449"/>
      <c r="AC481" s="1449"/>
      <c r="AD481" s="1449"/>
      <c r="AE481" s="1449"/>
      <c r="AF481" s="1449"/>
      <c r="AG481" s="1449"/>
    </row>
    <row r="482" spans="1:33" x14ac:dyDescent="0.15">
      <c r="A482" s="1459"/>
      <c r="B482" s="2198"/>
      <c r="C482" s="2054"/>
      <c r="D482" s="1244"/>
      <c r="E482" s="1244"/>
      <c r="F482" s="1244"/>
      <c r="G482" s="1244"/>
      <c r="H482" s="1223"/>
      <c r="I482" s="105"/>
      <c r="J482" s="1244"/>
      <c r="K482" s="1244"/>
      <c r="L482" s="1244"/>
      <c r="M482" s="1244"/>
      <c r="N482" s="1244"/>
      <c r="O482" s="1449"/>
      <c r="P482" s="1449"/>
      <c r="Q482" s="1449"/>
      <c r="R482" s="1449"/>
      <c r="S482" s="1449"/>
      <c r="T482" s="1449"/>
      <c r="U482" s="1449"/>
      <c r="V482" s="1449"/>
      <c r="W482" s="1449"/>
      <c r="X482" s="1449"/>
      <c r="Y482" s="1449"/>
      <c r="Z482" s="1449"/>
      <c r="AA482" s="1449"/>
      <c r="AB482" s="1449"/>
      <c r="AC482" s="1449"/>
      <c r="AD482" s="1449"/>
      <c r="AE482" s="1449"/>
      <c r="AF482" s="1449"/>
      <c r="AG482" s="1449"/>
    </row>
    <row r="483" spans="1:33" x14ac:dyDescent="0.15">
      <c r="A483" s="1459"/>
      <c r="B483" s="2199"/>
      <c r="C483" s="2054"/>
      <c r="D483" s="1244"/>
      <c r="E483" s="1244"/>
      <c r="F483" s="1244"/>
      <c r="G483" s="1244"/>
      <c r="H483" s="1223"/>
      <c r="I483" s="105"/>
      <c r="J483" s="1244"/>
      <c r="K483" s="1244"/>
      <c r="L483" s="1244"/>
      <c r="M483" s="1244"/>
      <c r="N483" s="1244"/>
      <c r="O483" s="1449"/>
      <c r="P483" s="1449"/>
      <c r="Q483" s="1449"/>
      <c r="R483" s="1449"/>
      <c r="S483" s="1449"/>
      <c r="T483" s="1449"/>
      <c r="U483" s="1449"/>
      <c r="V483" s="1449"/>
      <c r="W483" s="1449"/>
      <c r="X483" s="1449"/>
      <c r="Y483" s="1449"/>
      <c r="Z483" s="1449"/>
      <c r="AA483" s="1449"/>
      <c r="AB483" s="1449"/>
      <c r="AC483" s="1449"/>
      <c r="AD483" s="1449"/>
      <c r="AE483" s="1449"/>
      <c r="AF483" s="1449"/>
      <c r="AG483" s="1449"/>
    </row>
    <row r="484" spans="1:33" x14ac:dyDescent="0.15">
      <c r="A484" s="1459"/>
      <c r="B484" s="2053"/>
      <c r="C484" s="2039"/>
      <c r="D484" s="1244"/>
      <c r="E484" s="1244"/>
      <c r="F484" s="1244"/>
      <c r="G484" s="1244"/>
      <c r="H484" s="1223"/>
      <c r="I484" s="105"/>
      <c r="J484" s="1244"/>
      <c r="K484" s="1244"/>
      <c r="L484" s="1244"/>
      <c r="M484" s="1244"/>
      <c r="N484" s="1244"/>
      <c r="O484" s="1449"/>
      <c r="P484" s="1449"/>
      <c r="Q484" s="1449"/>
      <c r="R484" s="1449"/>
      <c r="S484" s="1449"/>
      <c r="T484" s="1449"/>
      <c r="U484" s="1449"/>
      <c r="V484" s="1449"/>
      <c r="W484" s="1449"/>
      <c r="X484" s="1449"/>
      <c r="Y484" s="1449"/>
      <c r="Z484" s="1449"/>
      <c r="AA484" s="1449"/>
      <c r="AB484" s="1449"/>
      <c r="AC484" s="1449"/>
      <c r="AD484" s="1449"/>
      <c r="AE484" s="1449"/>
      <c r="AF484" s="1449"/>
      <c r="AG484" s="1449"/>
    </row>
    <row r="485" spans="1:33" x14ac:dyDescent="0.15">
      <c r="A485" s="1459"/>
      <c r="B485" s="2053"/>
      <c r="C485" s="2039"/>
      <c r="D485" s="1244"/>
      <c r="E485" s="1244"/>
      <c r="F485" s="1244"/>
      <c r="G485" s="1244"/>
      <c r="H485" s="1223"/>
      <c r="I485" s="105"/>
      <c r="J485" s="1244"/>
      <c r="K485" s="1244"/>
      <c r="L485" s="1244"/>
      <c r="M485" s="1244"/>
      <c r="N485" s="1244"/>
      <c r="O485" s="1449"/>
      <c r="P485" s="1449"/>
      <c r="Q485" s="1449"/>
      <c r="R485" s="1449"/>
      <c r="S485" s="1449"/>
      <c r="T485" s="1449"/>
      <c r="U485" s="1449"/>
      <c r="V485" s="1449"/>
      <c r="W485" s="1449"/>
      <c r="X485" s="1449"/>
      <c r="Y485" s="1449"/>
      <c r="Z485" s="1449"/>
      <c r="AA485" s="1449"/>
      <c r="AB485" s="1449"/>
      <c r="AC485" s="1449"/>
      <c r="AD485" s="1449"/>
      <c r="AE485" s="1449"/>
      <c r="AF485" s="1449"/>
      <c r="AG485" s="1449"/>
    </row>
    <row r="486" spans="1:33" x14ac:dyDescent="0.15">
      <c r="A486" s="2050"/>
      <c r="B486" s="2196"/>
      <c r="C486" s="2052"/>
      <c r="D486" s="1244"/>
      <c r="E486" s="1244"/>
      <c r="F486" s="1244"/>
      <c r="G486" s="1244"/>
      <c r="H486" s="1223"/>
      <c r="I486" s="1244"/>
      <c r="J486" s="1244"/>
      <c r="K486" s="1244"/>
      <c r="L486" s="1244"/>
      <c r="M486" s="1244"/>
      <c r="N486" s="1244"/>
      <c r="O486" s="1449"/>
      <c r="P486" s="1449"/>
      <c r="Q486" s="1449"/>
      <c r="R486" s="1449"/>
      <c r="S486" s="1449"/>
      <c r="T486" s="1449"/>
      <c r="U486" s="1449"/>
      <c r="V486" s="1449"/>
      <c r="W486" s="1449"/>
      <c r="X486" s="1449"/>
      <c r="Y486" s="1449"/>
      <c r="Z486" s="1449"/>
      <c r="AA486" s="1449"/>
      <c r="AB486" s="1449"/>
      <c r="AC486" s="1449"/>
      <c r="AD486" s="1449"/>
      <c r="AE486" s="1449"/>
      <c r="AF486" s="1449"/>
      <c r="AG486" s="1449"/>
    </row>
    <row r="487" spans="1:33" ht="11.25" customHeight="1" x14ac:dyDescent="0.15">
      <c r="A487" s="2190"/>
      <c r="B487" s="2190"/>
      <c r="C487" s="2054"/>
      <c r="D487" s="1244"/>
      <c r="E487" s="1244"/>
      <c r="F487" s="1244"/>
      <c r="G487" s="1244"/>
      <c r="H487" s="1223"/>
      <c r="I487" s="1244"/>
      <c r="J487" s="1244"/>
      <c r="K487" s="1244"/>
      <c r="L487" s="1244"/>
      <c r="M487" s="1244"/>
      <c r="N487" s="1244"/>
      <c r="O487" s="1449"/>
      <c r="P487" s="1449"/>
      <c r="Q487" s="1449"/>
      <c r="R487" s="1449"/>
      <c r="S487" s="1449"/>
      <c r="T487" s="1449"/>
      <c r="U487" s="1449"/>
      <c r="V487" s="1449"/>
      <c r="W487" s="1449"/>
      <c r="X487" s="1449"/>
      <c r="Y487" s="1449"/>
      <c r="Z487" s="1449"/>
      <c r="AA487" s="1449"/>
      <c r="AB487" s="1449"/>
      <c r="AC487" s="1449"/>
      <c r="AD487" s="1449"/>
      <c r="AE487" s="1449"/>
      <c r="AF487" s="1449"/>
      <c r="AG487" s="1449"/>
    </row>
    <row r="488" spans="1:33" x14ac:dyDescent="0.15">
      <c r="A488" s="1465"/>
      <c r="B488" s="2197"/>
      <c r="C488" s="2054"/>
      <c r="D488" s="1244"/>
      <c r="E488" s="1244"/>
      <c r="F488" s="1244"/>
      <c r="G488" s="1244"/>
      <c r="H488" s="1223"/>
      <c r="I488" s="1244"/>
      <c r="J488" s="1244"/>
      <c r="K488" s="1244"/>
      <c r="L488" s="1244"/>
      <c r="M488" s="1244"/>
      <c r="N488" s="1244"/>
      <c r="O488" s="1449"/>
      <c r="P488" s="1449"/>
      <c r="Q488" s="1449"/>
      <c r="R488" s="1449"/>
      <c r="S488" s="1449"/>
      <c r="T488" s="1449"/>
      <c r="U488" s="1449"/>
      <c r="V488" s="1449"/>
      <c r="W488" s="1449"/>
      <c r="X488" s="1449"/>
      <c r="Y488" s="1449"/>
      <c r="Z488" s="1449"/>
      <c r="AA488" s="1449"/>
      <c r="AB488" s="1449"/>
      <c r="AC488" s="1449"/>
      <c r="AD488" s="1449"/>
      <c r="AE488" s="1449"/>
      <c r="AF488" s="1449"/>
      <c r="AG488" s="1449"/>
    </row>
    <row r="489" spans="1:33" x14ac:dyDescent="0.15">
      <c r="A489" s="1465"/>
      <c r="B489" s="2195"/>
      <c r="C489" s="2052"/>
      <c r="D489" s="1244"/>
      <c r="E489" s="1244"/>
      <c r="F489" s="1244"/>
      <c r="G489" s="1244"/>
      <c r="H489" s="1223"/>
      <c r="I489" s="1244"/>
      <c r="J489" s="1244"/>
      <c r="K489" s="1244"/>
      <c r="L489" s="1244"/>
      <c r="M489" s="1244"/>
      <c r="N489" s="1244"/>
      <c r="O489" s="1449"/>
      <c r="P489" s="1449"/>
      <c r="Q489" s="1449"/>
      <c r="R489" s="1449"/>
      <c r="S489" s="1449"/>
      <c r="T489" s="1449"/>
      <c r="U489" s="1449"/>
      <c r="V489" s="1449"/>
      <c r="W489" s="1449"/>
      <c r="X489" s="1449"/>
      <c r="Y489" s="1449"/>
      <c r="Z489" s="1449"/>
      <c r="AA489" s="1449"/>
      <c r="AB489" s="1449"/>
      <c r="AC489" s="1449"/>
      <c r="AD489" s="1449"/>
      <c r="AE489" s="1449"/>
      <c r="AF489" s="1449"/>
      <c r="AG489" s="1449"/>
    </row>
    <row r="490" spans="1:33" x14ac:dyDescent="0.15">
      <c r="A490" s="1465"/>
      <c r="B490" s="2195"/>
      <c r="C490" s="2052"/>
      <c r="D490" s="1244"/>
      <c r="E490" s="1244"/>
      <c r="F490" s="1244"/>
      <c r="G490" s="1244"/>
      <c r="H490" s="1223"/>
      <c r="I490" s="1244"/>
      <c r="J490" s="1244"/>
      <c r="K490" s="1244"/>
      <c r="L490" s="1244"/>
      <c r="M490" s="1244"/>
      <c r="N490" s="1244"/>
      <c r="O490" s="1449"/>
      <c r="P490" s="1449"/>
      <c r="Q490" s="1449"/>
      <c r="R490" s="1449"/>
      <c r="S490" s="1449"/>
      <c r="T490" s="1449"/>
      <c r="U490" s="1449"/>
      <c r="V490" s="1449"/>
      <c r="W490" s="1449"/>
      <c r="X490" s="1449"/>
      <c r="Y490" s="1449"/>
      <c r="Z490" s="1449"/>
      <c r="AA490" s="1449"/>
      <c r="AB490" s="1449"/>
      <c r="AC490" s="1449"/>
      <c r="AD490" s="1449"/>
      <c r="AE490" s="1449"/>
      <c r="AF490" s="1449"/>
      <c r="AG490" s="1449"/>
    </row>
    <row r="491" spans="1:33" ht="11.25" customHeight="1" x14ac:dyDescent="0.15">
      <c r="A491" s="2190"/>
      <c r="B491" s="2054"/>
      <c r="C491" s="2054"/>
      <c r="D491" s="1244"/>
      <c r="E491" s="1244"/>
      <c r="F491" s="1244"/>
      <c r="G491" s="1244"/>
      <c r="H491" s="1223"/>
      <c r="I491" s="1244"/>
      <c r="J491" s="1244"/>
      <c r="K491" s="1244"/>
      <c r="L491" s="1244"/>
      <c r="M491" s="1244"/>
      <c r="N491" s="1244"/>
      <c r="O491" s="1449"/>
      <c r="P491" s="1449"/>
      <c r="Q491" s="1449"/>
      <c r="R491" s="1449"/>
      <c r="S491" s="1449"/>
      <c r="T491" s="1449"/>
      <c r="U491" s="1449"/>
      <c r="V491" s="1449"/>
      <c r="W491" s="1449"/>
      <c r="X491" s="1449"/>
      <c r="Y491" s="1449"/>
      <c r="Z491" s="1449"/>
      <c r="AA491" s="1449"/>
      <c r="AB491" s="1449"/>
      <c r="AC491" s="1449"/>
      <c r="AD491" s="1449"/>
      <c r="AE491" s="1449"/>
      <c r="AF491" s="1449"/>
      <c r="AG491" s="1449"/>
    </row>
    <row r="492" spans="1:33" x14ac:dyDescent="0.15">
      <c r="A492" s="2191"/>
      <c r="B492" s="2052"/>
      <c r="C492" s="2052"/>
      <c r="D492" s="1244"/>
      <c r="E492" s="1244"/>
      <c r="F492" s="1244"/>
      <c r="G492" s="1244"/>
      <c r="H492" s="1223"/>
      <c r="I492" s="1244"/>
      <c r="J492" s="1244"/>
      <c r="K492" s="1244"/>
      <c r="L492" s="1244"/>
      <c r="M492" s="1244"/>
      <c r="N492" s="1244"/>
      <c r="O492" s="1449"/>
      <c r="P492" s="1449"/>
      <c r="Q492" s="1449"/>
      <c r="R492" s="1449"/>
      <c r="S492" s="1449"/>
      <c r="T492" s="1449"/>
      <c r="U492" s="1449"/>
      <c r="V492" s="1449"/>
      <c r="W492" s="1449"/>
      <c r="X492" s="1449"/>
      <c r="Y492" s="1449"/>
      <c r="Z492" s="1449"/>
      <c r="AA492" s="1449"/>
      <c r="AB492" s="1449"/>
      <c r="AC492" s="1449"/>
      <c r="AD492" s="1449"/>
      <c r="AE492" s="1449"/>
      <c r="AF492" s="1449"/>
      <c r="AG492" s="1449"/>
    </row>
    <row r="493" spans="1:33" ht="11.25" customHeight="1" x14ac:dyDescent="0.15">
      <c r="A493" s="2055"/>
      <c r="B493" s="2054"/>
      <c r="C493" s="2054"/>
      <c r="D493" s="1244"/>
      <c r="E493" s="1244"/>
      <c r="F493" s="1244"/>
      <c r="G493" s="1244"/>
      <c r="H493" s="1223"/>
      <c r="I493" s="1244"/>
      <c r="J493" s="1244"/>
      <c r="K493" s="1244"/>
      <c r="L493" s="1244"/>
      <c r="M493" s="1244"/>
      <c r="N493" s="1244"/>
      <c r="O493" s="1449"/>
      <c r="P493" s="1449"/>
      <c r="Q493" s="1449"/>
      <c r="R493" s="1449"/>
      <c r="S493" s="1449"/>
      <c r="T493" s="1449"/>
      <c r="U493" s="1449"/>
      <c r="V493" s="1449"/>
      <c r="W493" s="1449"/>
      <c r="X493" s="1449"/>
      <c r="Y493" s="1449"/>
      <c r="Z493" s="1449"/>
      <c r="AA493" s="1449"/>
      <c r="AB493" s="1449"/>
      <c r="AC493" s="1449"/>
      <c r="AD493" s="1449"/>
      <c r="AE493" s="1449"/>
      <c r="AF493" s="1449"/>
      <c r="AG493" s="1449"/>
    </row>
    <row r="494" spans="1:33" x14ac:dyDescent="0.15">
      <c r="A494" s="2192"/>
      <c r="B494" s="2193"/>
      <c r="C494" s="2193"/>
      <c r="D494" s="1244"/>
      <c r="E494" s="1244"/>
      <c r="F494" s="1244"/>
      <c r="G494" s="1244"/>
      <c r="H494" s="1223"/>
      <c r="I494" s="1244"/>
      <c r="J494" s="1244"/>
      <c r="K494" s="1244"/>
      <c r="L494" s="1244"/>
      <c r="M494" s="1244"/>
      <c r="N494" s="1244"/>
      <c r="O494" s="1449"/>
      <c r="P494" s="1449"/>
      <c r="Q494" s="1449"/>
      <c r="R494" s="1449"/>
      <c r="S494" s="1449"/>
      <c r="T494" s="1449"/>
      <c r="U494" s="1449"/>
      <c r="V494" s="1449"/>
      <c r="W494" s="1449"/>
      <c r="X494" s="1449"/>
      <c r="Y494" s="1449"/>
      <c r="Z494" s="1449"/>
      <c r="AA494" s="1449"/>
      <c r="AB494" s="1449"/>
      <c r="AC494" s="1449"/>
      <c r="AD494" s="1449"/>
      <c r="AE494" s="1449"/>
      <c r="AF494" s="1449"/>
      <c r="AG494" s="1449"/>
    </row>
    <row r="495" spans="1:33" x14ac:dyDescent="0.15">
      <c r="A495" s="2192"/>
      <c r="B495" s="2193"/>
      <c r="C495" s="2193"/>
      <c r="D495" s="1244"/>
      <c r="E495" s="1244"/>
      <c r="F495" s="1244"/>
      <c r="G495" s="1244"/>
      <c r="H495" s="1223"/>
      <c r="I495" s="1244"/>
      <c r="J495" s="1244"/>
      <c r="K495" s="1244"/>
      <c r="L495" s="1244"/>
      <c r="M495" s="1244"/>
      <c r="N495" s="1244"/>
      <c r="O495" s="1449"/>
      <c r="P495" s="1449"/>
      <c r="Q495" s="1449"/>
      <c r="R495" s="1449"/>
      <c r="S495" s="1449"/>
      <c r="T495" s="1449"/>
      <c r="U495" s="1449"/>
      <c r="V495" s="1449"/>
      <c r="W495" s="1449"/>
      <c r="X495" s="1449"/>
      <c r="Y495" s="1449"/>
      <c r="Z495" s="1449"/>
      <c r="AA495" s="1449"/>
      <c r="AB495" s="1449"/>
      <c r="AC495" s="1449"/>
      <c r="AD495" s="1449"/>
      <c r="AE495" s="1449"/>
      <c r="AF495" s="1449"/>
      <c r="AG495" s="1449"/>
    </row>
    <row r="496" spans="1:33" x14ac:dyDescent="0.15">
      <c r="A496" s="2194"/>
      <c r="B496" s="2041"/>
      <c r="C496" s="2041"/>
      <c r="D496" s="1244"/>
      <c r="E496" s="1244"/>
      <c r="F496" s="1244"/>
      <c r="G496" s="1244"/>
      <c r="H496" s="1223"/>
      <c r="I496" s="1244"/>
      <c r="J496" s="1244"/>
      <c r="K496" s="1244"/>
      <c r="L496" s="1244"/>
      <c r="M496" s="1244"/>
      <c r="N496" s="1244"/>
      <c r="O496" s="1449"/>
      <c r="P496" s="1449"/>
      <c r="Q496" s="1449"/>
      <c r="R496" s="1449"/>
      <c r="S496" s="1449"/>
      <c r="T496" s="1449"/>
      <c r="U496" s="1449"/>
      <c r="V496" s="1449"/>
      <c r="W496" s="1449"/>
      <c r="X496" s="1449"/>
      <c r="Y496" s="1449"/>
      <c r="Z496" s="1449"/>
      <c r="AA496" s="1449"/>
      <c r="AB496" s="1449"/>
      <c r="AC496" s="1449"/>
      <c r="AD496" s="1449"/>
      <c r="AE496" s="1449"/>
      <c r="AF496" s="1449"/>
      <c r="AG496" s="1449"/>
    </row>
    <row r="497" spans="1:33" x14ac:dyDescent="0.15">
      <c r="A497" s="1448"/>
      <c r="B497" s="1448"/>
      <c r="C497" s="1448"/>
      <c r="D497" s="1244"/>
      <c r="E497" s="1244"/>
      <c r="F497" s="1244"/>
      <c r="G497" s="1244"/>
      <c r="H497" s="1223"/>
      <c r="I497" s="1244"/>
      <c r="J497" s="1244"/>
      <c r="K497" s="1244"/>
      <c r="L497" s="1244"/>
      <c r="M497" s="1244"/>
      <c r="N497" s="1244"/>
      <c r="O497" s="1224"/>
      <c r="P497" s="1224"/>
      <c r="Q497" s="1224"/>
      <c r="R497" s="1224"/>
      <c r="S497" s="1224"/>
      <c r="T497" s="1224"/>
      <c r="U497" s="1224"/>
      <c r="V497" s="1224"/>
      <c r="W497" s="1224"/>
      <c r="X497" s="1224"/>
      <c r="Y497" s="1224"/>
      <c r="Z497" s="1224"/>
      <c r="AA497" s="1224"/>
      <c r="AB497" s="1224"/>
      <c r="AC497" s="1224"/>
      <c r="AD497" s="1224"/>
      <c r="AE497" s="1224"/>
      <c r="AF497" s="1224"/>
      <c r="AG497" s="1224"/>
    </row>
    <row r="498" spans="1:33" x14ac:dyDescent="0.15">
      <c r="A498" s="1457"/>
      <c r="B498" s="1458"/>
      <c r="C498" s="1458"/>
      <c r="D498" s="1244"/>
      <c r="E498" s="1244"/>
      <c r="F498" s="1244"/>
      <c r="G498" s="1244"/>
      <c r="H498" s="1223"/>
      <c r="I498" s="1244"/>
      <c r="J498" s="1244"/>
      <c r="K498" s="1244"/>
      <c r="L498" s="1244"/>
      <c r="M498" s="1244"/>
      <c r="N498" s="1244"/>
      <c r="O498" s="1224"/>
      <c r="P498" s="1224"/>
      <c r="Q498" s="1224"/>
      <c r="R498" s="1224"/>
      <c r="S498" s="1224"/>
      <c r="T498" s="1224"/>
      <c r="U498" s="1224"/>
      <c r="V498" s="1224"/>
      <c r="W498" s="1224"/>
      <c r="X498" s="1224"/>
      <c r="Y498" s="1224"/>
      <c r="Z498" s="1224"/>
      <c r="AA498" s="1224"/>
      <c r="AB498" s="1224"/>
      <c r="AC498" s="1224"/>
      <c r="AD498" s="1224"/>
      <c r="AE498" s="1224"/>
      <c r="AF498" s="1224"/>
      <c r="AG498" s="1224"/>
    </row>
    <row r="499" spans="1:33" x14ac:dyDescent="0.15">
      <c r="A499" s="2202"/>
      <c r="B499" s="2202"/>
      <c r="C499" s="2202"/>
      <c r="D499" s="1244"/>
      <c r="E499" s="1244"/>
      <c r="F499" s="1244"/>
      <c r="G499" s="1244"/>
      <c r="H499" s="1223"/>
      <c r="I499" s="105"/>
      <c r="J499" s="1244"/>
      <c r="K499" s="1244"/>
      <c r="L499" s="1244"/>
      <c r="M499" s="1244"/>
      <c r="N499" s="1244"/>
      <c r="O499" s="1449"/>
      <c r="P499" s="1449"/>
      <c r="Q499" s="1449"/>
      <c r="R499" s="1449"/>
      <c r="S499" s="1449"/>
      <c r="T499" s="1449"/>
      <c r="U499" s="1449"/>
      <c r="V499" s="1449"/>
      <c r="W499" s="1449"/>
      <c r="X499" s="1449"/>
      <c r="Y499" s="1449"/>
      <c r="Z499" s="1449"/>
      <c r="AA499" s="1449"/>
      <c r="AB499" s="1449"/>
      <c r="AC499" s="1449"/>
      <c r="AD499" s="1449"/>
      <c r="AE499" s="1449"/>
      <c r="AF499" s="1449"/>
      <c r="AG499" s="1449"/>
    </row>
    <row r="500" spans="1:33" x14ac:dyDescent="0.15">
      <c r="A500" s="2203"/>
      <c r="B500" s="2049"/>
      <c r="C500" s="2049"/>
      <c r="D500" s="1244"/>
      <c r="E500" s="1244"/>
      <c r="F500" s="1244"/>
      <c r="G500" s="1244"/>
      <c r="H500" s="1223"/>
      <c r="I500" s="105"/>
      <c r="J500" s="1244"/>
      <c r="K500" s="1244"/>
      <c r="L500" s="1244"/>
      <c r="M500" s="1244"/>
      <c r="N500" s="1244"/>
      <c r="O500" s="1449"/>
      <c r="P500" s="1449"/>
      <c r="Q500" s="1449"/>
      <c r="R500" s="1449"/>
      <c r="S500" s="1449"/>
      <c r="T500" s="1449"/>
      <c r="U500" s="1449"/>
      <c r="V500" s="1449"/>
      <c r="W500" s="1449"/>
      <c r="X500" s="1449"/>
      <c r="Y500" s="1449"/>
      <c r="Z500" s="1449"/>
      <c r="AA500" s="1449"/>
      <c r="AB500" s="1449"/>
      <c r="AC500" s="1449"/>
      <c r="AD500" s="1449"/>
      <c r="AE500" s="1449"/>
      <c r="AF500" s="1449"/>
      <c r="AG500" s="1449"/>
    </row>
    <row r="501" spans="1:33" x14ac:dyDescent="0.15">
      <c r="A501" s="1459"/>
      <c r="B501" s="2191"/>
      <c r="C501" s="2052"/>
      <c r="D501" s="1244"/>
      <c r="E501" s="1244"/>
      <c r="F501" s="1244"/>
      <c r="G501" s="1244"/>
      <c r="H501" s="1223"/>
      <c r="I501" s="105"/>
      <c r="J501" s="1244"/>
      <c r="K501" s="1244"/>
      <c r="L501" s="1244"/>
      <c r="M501" s="1244"/>
      <c r="N501" s="1244"/>
      <c r="O501" s="1449"/>
      <c r="P501" s="1449"/>
      <c r="Q501" s="1449"/>
      <c r="R501" s="1449"/>
      <c r="S501" s="1449"/>
      <c r="T501" s="1449"/>
      <c r="U501" s="1449"/>
      <c r="V501" s="1449"/>
      <c r="W501" s="1449"/>
      <c r="X501" s="1449"/>
      <c r="Y501" s="1449"/>
      <c r="Z501" s="1449"/>
      <c r="AA501" s="1449"/>
      <c r="AB501" s="1449"/>
      <c r="AC501" s="1449"/>
      <c r="AD501" s="1449"/>
      <c r="AE501" s="1449"/>
      <c r="AF501" s="1449"/>
      <c r="AG501" s="1449"/>
    </row>
    <row r="502" spans="1:33" x14ac:dyDescent="0.15">
      <c r="A502" s="2201"/>
      <c r="B502" s="1460"/>
      <c r="C502" s="1461"/>
      <c r="D502" s="1244"/>
      <c r="E502" s="1244"/>
      <c r="F502" s="1244"/>
      <c r="G502" s="1244"/>
      <c r="H502" s="1223"/>
      <c r="I502" s="105"/>
      <c r="J502" s="1244"/>
      <c r="K502" s="1244"/>
      <c r="L502" s="1244"/>
      <c r="M502" s="1244"/>
      <c r="N502" s="1244"/>
      <c r="O502" s="1449"/>
      <c r="P502" s="1449"/>
      <c r="Q502" s="1449"/>
      <c r="R502" s="1449"/>
      <c r="S502" s="1449"/>
      <c r="T502" s="1449"/>
      <c r="U502" s="1449"/>
      <c r="V502" s="1449"/>
      <c r="W502" s="1449"/>
      <c r="X502" s="1449"/>
      <c r="Y502" s="1449"/>
      <c r="Z502" s="1449"/>
      <c r="AA502" s="1449"/>
      <c r="AB502" s="1449"/>
      <c r="AC502" s="1449"/>
      <c r="AD502" s="1449"/>
      <c r="AE502" s="1449"/>
      <c r="AF502" s="1449"/>
      <c r="AG502" s="1449"/>
    </row>
    <row r="503" spans="1:33" x14ac:dyDescent="0.15">
      <c r="A503" s="2201"/>
      <c r="B503" s="1462"/>
      <c r="C503" s="2051"/>
      <c r="D503" s="1244"/>
      <c r="E503" s="1244"/>
      <c r="F503" s="1244"/>
      <c r="G503" s="1244"/>
      <c r="H503" s="1223"/>
      <c r="I503" s="105"/>
      <c r="J503" s="1244"/>
      <c r="K503" s="1244"/>
      <c r="L503" s="1244"/>
      <c r="M503" s="1244"/>
      <c r="N503" s="1244"/>
      <c r="O503" s="1449"/>
      <c r="P503" s="1449"/>
      <c r="Q503" s="1449"/>
      <c r="R503" s="1449"/>
      <c r="S503" s="1449"/>
      <c r="T503" s="1449"/>
      <c r="U503" s="1449"/>
      <c r="V503" s="1449"/>
      <c r="W503" s="1449"/>
      <c r="X503" s="1449"/>
      <c r="Y503" s="1449"/>
      <c r="Z503" s="1449"/>
      <c r="AA503" s="1449"/>
      <c r="AB503" s="1449"/>
      <c r="AC503" s="1449"/>
      <c r="AD503" s="1449"/>
      <c r="AE503" s="1449"/>
      <c r="AF503" s="1449"/>
      <c r="AG503" s="1449"/>
    </row>
    <row r="504" spans="1:33" x14ac:dyDescent="0.15">
      <c r="A504" s="1463"/>
      <c r="B504" s="1463"/>
      <c r="C504" s="1463"/>
      <c r="D504" s="1244"/>
      <c r="E504" s="1244"/>
      <c r="F504" s="1244"/>
      <c r="G504" s="1244"/>
      <c r="H504" s="1223"/>
      <c r="I504" s="105"/>
      <c r="J504" s="1244"/>
      <c r="K504" s="1244"/>
      <c r="L504" s="1244"/>
      <c r="M504" s="1244"/>
      <c r="N504" s="1244"/>
      <c r="O504" s="1449"/>
      <c r="P504" s="1449"/>
      <c r="Q504" s="1449"/>
      <c r="R504" s="1449"/>
      <c r="S504" s="1449"/>
      <c r="T504" s="1449"/>
      <c r="U504" s="1449"/>
      <c r="V504" s="1449"/>
      <c r="W504" s="1449"/>
      <c r="X504" s="1449"/>
      <c r="Y504" s="1449"/>
      <c r="Z504" s="1449"/>
      <c r="AA504" s="1449"/>
      <c r="AB504" s="1449"/>
      <c r="AC504" s="1449"/>
      <c r="AD504" s="1449"/>
      <c r="AE504" s="1449"/>
      <c r="AF504" s="1449"/>
      <c r="AG504" s="1449"/>
    </row>
    <row r="505" spans="1:33" x14ac:dyDescent="0.15">
      <c r="A505" s="2046"/>
      <c r="B505" s="2200"/>
      <c r="C505" s="2052"/>
      <c r="D505" s="1244"/>
      <c r="E505" s="1244"/>
      <c r="F505" s="1244"/>
      <c r="G505" s="1244"/>
      <c r="H505" s="1223"/>
      <c r="I505" s="105"/>
      <c r="J505" s="1244"/>
      <c r="K505" s="1244"/>
      <c r="L505" s="1244"/>
      <c r="M505" s="1244"/>
      <c r="N505" s="1244"/>
      <c r="O505" s="1449"/>
      <c r="P505" s="1449"/>
      <c r="Q505" s="1449"/>
      <c r="R505" s="1449"/>
      <c r="S505" s="1449"/>
      <c r="T505" s="1449"/>
      <c r="U505" s="1449"/>
      <c r="V505" s="1449"/>
      <c r="W505" s="1449"/>
      <c r="X505" s="1449"/>
      <c r="Y505" s="1449"/>
      <c r="Z505" s="1449"/>
      <c r="AA505" s="1449"/>
      <c r="AB505" s="1449"/>
      <c r="AC505" s="1449"/>
      <c r="AD505" s="1449"/>
      <c r="AE505" s="1449"/>
      <c r="AF505" s="1449"/>
      <c r="AG505" s="1449"/>
    </row>
    <row r="506" spans="1:33" x14ac:dyDescent="0.15">
      <c r="A506" s="1465"/>
      <c r="B506" s="2195"/>
      <c r="C506" s="2052"/>
      <c r="D506" s="1244"/>
      <c r="E506" s="1244"/>
      <c r="F506" s="1244"/>
      <c r="G506" s="1244"/>
      <c r="H506" s="1223"/>
      <c r="I506" s="105"/>
      <c r="J506" s="1244"/>
      <c r="K506" s="1244"/>
      <c r="L506" s="1244"/>
      <c r="M506" s="1244"/>
      <c r="N506" s="1244"/>
      <c r="O506" s="1449"/>
      <c r="P506" s="1449"/>
      <c r="Q506" s="1449"/>
      <c r="R506" s="1449"/>
      <c r="S506" s="1449"/>
      <c r="T506" s="1449"/>
      <c r="U506" s="1449"/>
      <c r="V506" s="1449"/>
      <c r="W506" s="1449"/>
      <c r="X506" s="1449"/>
      <c r="Y506" s="1449"/>
      <c r="Z506" s="1449"/>
      <c r="AA506" s="1449"/>
      <c r="AB506" s="1449"/>
      <c r="AC506" s="1449"/>
      <c r="AD506" s="1449"/>
      <c r="AE506" s="1449"/>
      <c r="AF506" s="1449"/>
      <c r="AG506" s="1449"/>
    </row>
    <row r="507" spans="1:33" x14ac:dyDescent="0.15">
      <c r="A507" s="1465"/>
      <c r="B507" s="1455"/>
      <c r="C507" s="2040"/>
      <c r="D507" s="1244"/>
      <c r="E507" s="1244"/>
      <c r="F507" s="1244"/>
      <c r="G507" s="1244"/>
      <c r="H507" s="1223"/>
      <c r="I507" s="105"/>
      <c r="J507" s="1244"/>
      <c r="K507" s="1244"/>
      <c r="L507" s="1244"/>
      <c r="M507" s="1244"/>
      <c r="N507" s="1244"/>
      <c r="O507" s="1449"/>
      <c r="P507" s="1449"/>
      <c r="Q507" s="1449"/>
      <c r="R507" s="1449"/>
      <c r="S507" s="1449"/>
      <c r="T507" s="1449"/>
      <c r="U507" s="1449"/>
      <c r="V507" s="1449"/>
      <c r="W507" s="1449"/>
      <c r="X507" s="1449"/>
      <c r="Y507" s="1449"/>
      <c r="Z507" s="1449"/>
      <c r="AA507" s="1449"/>
      <c r="AB507" s="1449"/>
      <c r="AC507" s="1449"/>
      <c r="AD507" s="1449"/>
      <c r="AE507" s="1449"/>
      <c r="AF507" s="1449"/>
      <c r="AG507" s="1449"/>
    </row>
    <row r="508" spans="1:33" x14ac:dyDescent="0.15">
      <c r="A508" s="1465"/>
      <c r="B508" s="1455"/>
      <c r="C508" s="2040"/>
      <c r="D508" s="1244"/>
      <c r="E508" s="1244"/>
      <c r="F508" s="1244"/>
      <c r="G508" s="1244"/>
      <c r="H508" s="1223"/>
      <c r="I508" s="105"/>
      <c r="J508" s="1244"/>
      <c r="K508" s="1244"/>
      <c r="L508" s="1244"/>
      <c r="M508" s="1244"/>
      <c r="N508" s="1244"/>
      <c r="O508" s="1449"/>
      <c r="P508" s="1449"/>
      <c r="Q508" s="1449"/>
      <c r="R508" s="1449"/>
      <c r="S508" s="1449"/>
      <c r="T508" s="1449"/>
      <c r="U508" s="1449"/>
      <c r="V508" s="1449"/>
      <c r="W508" s="1449"/>
      <c r="X508" s="1449"/>
      <c r="Y508" s="1449"/>
      <c r="Z508" s="1449"/>
      <c r="AA508" s="1449"/>
      <c r="AB508" s="1449"/>
      <c r="AC508" s="1449"/>
      <c r="AD508" s="1449"/>
      <c r="AE508" s="1449"/>
      <c r="AF508" s="1449"/>
      <c r="AG508" s="1449"/>
    </row>
    <row r="509" spans="1:33" x14ac:dyDescent="0.15">
      <c r="A509" s="1465"/>
      <c r="B509" s="1455"/>
      <c r="C509" s="2040"/>
      <c r="D509" s="1244"/>
      <c r="E509" s="1244"/>
      <c r="F509" s="1244"/>
      <c r="G509" s="1244"/>
      <c r="H509" s="1223"/>
      <c r="I509" s="105"/>
      <c r="J509" s="1244"/>
      <c r="K509" s="1244"/>
      <c r="L509" s="1244"/>
      <c r="M509" s="1244"/>
      <c r="N509" s="1244"/>
      <c r="O509" s="1449"/>
      <c r="P509" s="1449"/>
      <c r="Q509" s="1449"/>
      <c r="R509" s="1449"/>
      <c r="S509" s="1449"/>
      <c r="T509" s="1449"/>
      <c r="U509" s="1449"/>
      <c r="V509" s="1449"/>
      <c r="W509" s="1449"/>
      <c r="X509" s="1449"/>
      <c r="Y509" s="1449"/>
      <c r="Z509" s="1449"/>
      <c r="AA509" s="1449"/>
      <c r="AB509" s="1449"/>
      <c r="AC509" s="1449"/>
      <c r="AD509" s="1449"/>
      <c r="AE509" s="1449"/>
      <c r="AF509" s="1449"/>
      <c r="AG509" s="1449"/>
    </row>
    <row r="510" spans="1:33" x14ac:dyDescent="0.15">
      <c r="A510" s="1465"/>
      <c r="B510" s="1455"/>
      <c r="C510" s="2040"/>
      <c r="D510" s="1244"/>
      <c r="E510" s="1244"/>
      <c r="F510" s="1244"/>
      <c r="G510" s="1244"/>
      <c r="H510" s="1223"/>
      <c r="I510" s="105"/>
      <c r="J510" s="1244"/>
      <c r="K510" s="1244"/>
      <c r="L510" s="1244"/>
      <c r="M510" s="1244"/>
      <c r="N510" s="1244"/>
      <c r="O510" s="1449"/>
      <c r="P510" s="1449"/>
      <c r="Q510" s="1449"/>
      <c r="R510" s="1449"/>
      <c r="S510" s="1449"/>
      <c r="T510" s="1449"/>
      <c r="U510" s="1449"/>
      <c r="V510" s="1449"/>
      <c r="W510" s="1449"/>
      <c r="X510" s="1449"/>
      <c r="Y510" s="1449"/>
      <c r="Z510" s="1449"/>
      <c r="AA510" s="1449"/>
      <c r="AB510" s="1449"/>
      <c r="AC510" s="1449"/>
      <c r="AD510" s="1449"/>
      <c r="AE510" s="1449"/>
      <c r="AF510" s="1449"/>
      <c r="AG510" s="1449"/>
    </row>
    <row r="511" spans="1:33" x14ac:dyDescent="0.15">
      <c r="A511" s="1465"/>
      <c r="B511" s="2044"/>
      <c r="C511" s="2039"/>
      <c r="D511" s="1244"/>
      <c r="E511" s="1244"/>
      <c r="F511" s="1244"/>
      <c r="G511" s="1244"/>
      <c r="H511" s="1223"/>
      <c r="I511" s="105"/>
      <c r="J511" s="1244"/>
      <c r="K511" s="1244"/>
      <c r="L511" s="1244"/>
      <c r="M511" s="1244"/>
      <c r="N511" s="1244"/>
      <c r="O511" s="1449"/>
      <c r="P511" s="1449"/>
      <c r="Q511" s="1449"/>
      <c r="R511" s="1449"/>
      <c r="S511" s="1449"/>
      <c r="T511" s="1449"/>
      <c r="U511" s="1449"/>
      <c r="V511" s="1449"/>
      <c r="W511" s="1449"/>
      <c r="X511" s="1449"/>
      <c r="Y511" s="1449"/>
      <c r="Z511" s="1449"/>
      <c r="AA511" s="1449"/>
      <c r="AB511" s="1449"/>
      <c r="AC511" s="1449"/>
      <c r="AD511" s="1449"/>
      <c r="AE511" s="1449"/>
      <c r="AF511" s="1449"/>
      <c r="AG511" s="1449"/>
    </row>
    <row r="512" spans="1:33" x14ac:dyDescent="0.15">
      <c r="A512" s="1465"/>
      <c r="B512" s="2044"/>
      <c r="C512" s="2039"/>
      <c r="D512" s="1244"/>
      <c r="E512" s="1244"/>
      <c r="F512" s="1244"/>
      <c r="G512" s="1244"/>
      <c r="H512" s="1223"/>
      <c r="I512" s="105"/>
      <c r="J512" s="1244"/>
      <c r="K512" s="1244"/>
      <c r="L512" s="1244"/>
      <c r="M512" s="1244"/>
      <c r="N512" s="1244"/>
      <c r="O512" s="1449"/>
      <c r="P512" s="1449"/>
      <c r="Q512" s="1449"/>
      <c r="R512" s="1449"/>
      <c r="S512" s="1449"/>
      <c r="T512" s="1449"/>
      <c r="U512" s="1449"/>
      <c r="V512" s="1449"/>
      <c r="W512" s="1449"/>
      <c r="X512" s="1449"/>
      <c r="Y512" s="1449"/>
      <c r="Z512" s="1449"/>
      <c r="AA512" s="1449"/>
      <c r="AB512" s="1449"/>
      <c r="AC512" s="1449"/>
      <c r="AD512" s="1449"/>
      <c r="AE512" s="1449"/>
      <c r="AF512" s="1449"/>
      <c r="AG512" s="1449"/>
    </row>
    <row r="513" spans="1:33" x14ac:dyDescent="0.15">
      <c r="A513" s="1465"/>
      <c r="B513" s="2044"/>
      <c r="C513" s="2044"/>
      <c r="D513" s="1244"/>
      <c r="E513" s="1244"/>
      <c r="F513" s="1244"/>
      <c r="G513" s="1244"/>
      <c r="H513" s="1223"/>
      <c r="I513" s="105"/>
      <c r="J513" s="1244"/>
      <c r="K513" s="1244"/>
      <c r="L513" s="1244"/>
      <c r="M513" s="1244"/>
      <c r="N513" s="1244"/>
      <c r="O513" s="1449"/>
      <c r="P513" s="1449"/>
      <c r="Q513" s="1449"/>
      <c r="R513" s="1449"/>
      <c r="S513" s="1449"/>
      <c r="T513" s="1449"/>
      <c r="U513" s="1449"/>
      <c r="V513" s="1449"/>
      <c r="W513" s="1449"/>
      <c r="X513" s="1449"/>
      <c r="Y513" s="1449"/>
      <c r="Z513" s="1449"/>
      <c r="AA513" s="1449"/>
      <c r="AB513" s="1449"/>
      <c r="AC513" s="1449"/>
      <c r="AD513" s="1449"/>
      <c r="AE513" s="1449"/>
      <c r="AF513" s="1449"/>
      <c r="AG513" s="1449"/>
    </row>
    <row r="514" spans="1:33" x14ac:dyDescent="0.15">
      <c r="A514" s="1465"/>
      <c r="B514" s="2044"/>
      <c r="C514" s="2044"/>
      <c r="D514" s="1244"/>
      <c r="E514" s="1244"/>
      <c r="F514" s="1244"/>
      <c r="G514" s="1244"/>
      <c r="H514" s="1223"/>
      <c r="I514" s="105"/>
      <c r="J514" s="1244"/>
      <c r="K514" s="1244"/>
      <c r="L514" s="1244"/>
      <c r="M514" s="1244"/>
      <c r="N514" s="1244"/>
      <c r="O514" s="1449"/>
      <c r="P514" s="1449"/>
      <c r="Q514" s="1449"/>
      <c r="R514" s="1449"/>
      <c r="S514" s="1449"/>
      <c r="T514" s="1449"/>
      <c r="U514" s="1449"/>
      <c r="V514" s="1449"/>
      <c r="W514" s="1449"/>
      <c r="X514" s="1449"/>
      <c r="Y514" s="1449"/>
      <c r="Z514" s="1449"/>
      <c r="AA514" s="1449"/>
      <c r="AB514" s="1449"/>
      <c r="AC514" s="1449"/>
      <c r="AD514" s="1449"/>
      <c r="AE514" s="1449"/>
      <c r="AF514" s="1449"/>
      <c r="AG514" s="1449"/>
    </row>
    <row r="515" spans="1:33" x14ac:dyDescent="0.15">
      <c r="A515" s="1465"/>
      <c r="B515" s="2044"/>
      <c r="C515" s="2044"/>
      <c r="D515" s="1244"/>
      <c r="E515" s="1244"/>
      <c r="F515" s="1244"/>
      <c r="G515" s="1244"/>
      <c r="H515" s="1223"/>
      <c r="I515" s="105"/>
      <c r="J515" s="1244"/>
      <c r="K515" s="1244"/>
      <c r="L515" s="1244"/>
      <c r="M515" s="1244"/>
      <c r="N515" s="1244"/>
      <c r="O515" s="1449"/>
      <c r="P515" s="1449"/>
      <c r="Q515" s="1449"/>
      <c r="R515" s="1449"/>
      <c r="S515" s="1449"/>
      <c r="T515" s="1449"/>
      <c r="U515" s="1449"/>
      <c r="V515" s="1449"/>
      <c r="W515" s="1449"/>
      <c r="X515" s="1449"/>
      <c r="Y515" s="1449"/>
      <c r="Z515" s="1449"/>
      <c r="AA515" s="1449"/>
      <c r="AB515" s="1449"/>
      <c r="AC515" s="1449"/>
      <c r="AD515" s="1449"/>
      <c r="AE515" s="1449"/>
      <c r="AF515" s="1449"/>
      <c r="AG515" s="1449"/>
    </row>
    <row r="516" spans="1:33" x14ac:dyDescent="0.15">
      <c r="A516" s="1465"/>
      <c r="B516" s="2044"/>
      <c r="C516" s="2044"/>
      <c r="D516" s="1244"/>
      <c r="E516" s="1244"/>
      <c r="F516" s="1244"/>
      <c r="G516" s="1244"/>
      <c r="H516" s="1223"/>
      <c r="I516" s="105"/>
      <c r="J516" s="1244"/>
      <c r="K516" s="1244"/>
      <c r="L516" s="1244"/>
      <c r="M516" s="1244"/>
      <c r="N516" s="1244"/>
      <c r="O516" s="1449"/>
      <c r="P516" s="1449"/>
      <c r="Q516" s="1449"/>
      <c r="R516" s="1449"/>
      <c r="S516" s="1449"/>
      <c r="T516" s="1449"/>
      <c r="U516" s="1449"/>
      <c r="V516" s="1449"/>
      <c r="W516" s="1449"/>
      <c r="X516" s="1449"/>
      <c r="Y516" s="1449"/>
      <c r="Z516" s="1449"/>
      <c r="AA516" s="1449"/>
      <c r="AB516" s="1449"/>
      <c r="AC516" s="1449"/>
      <c r="AD516" s="1449"/>
      <c r="AE516" s="1449"/>
      <c r="AF516" s="1449"/>
      <c r="AG516" s="1449"/>
    </row>
    <row r="517" spans="1:33" x14ac:dyDescent="0.15">
      <c r="A517" s="1465"/>
      <c r="B517" s="2044"/>
      <c r="C517" s="2044"/>
      <c r="D517" s="1244"/>
      <c r="E517" s="1244"/>
      <c r="F517" s="1244"/>
      <c r="G517" s="1244"/>
      <c r="H517" s="1223"/>
      <c r="I517" s="105"/>
      <c r="J517" s="1244"/>
      <c r="K517" s="1244"/>
      <c r="L517" s="1244"/>
      <c r="M517" s="1244"/>
      <c r="N517" s="1244"/>
      <c r="O517" s="1449"/>
      <c r="P517" s="1449"/>
      <c r="Q517" s="1449"/>
      <c r="R517" s="1449"/>
      <c r="S517" s="1449"/>
      <c r="T517" s="1449"/>
      <c r="U517" s="1449"/>
      <c r="V517" s="1449"/>
      <c r="W517" s="1449"/>
      <c r="X517" s="1449"/>
      <c r="Y517" s="1449"/>
      <c r="Z517" s="1449"/>
      <c r="AA517" s="1449"/>
      <c r="AB517" s="1449"/>
      <c r="AC517" s="1449"/>
      <c r="AD517" s="1449"/>
      <c r="AE517" s="1449"/>
      <c r="AF517" s="1449"/>
      <c r="AG517" s="1449"/>
    </row>
    <row r="518" spans="1:33" x14ac:dyDescent="0.15">
      <c r="A518" s="1465"/>
      <c r="B518" s="2044"/>
      <c r="C518" s="2044"/>
      <c r="D518" s="1244"/>
      <c r="E518" s="1244"/>
      <c r="F518" s="1244"/>
      <c r="G518" s="1244"/>
      <c r="H518" s="1223"/>
      <c r="I518" s="105"/>
      <c r="J518" s="1244"/>
      <c r="K518" s="1244"/>
      <c r="L518" s="1244"/>
      <c r="M518" s="1244"/>
      <c r="N518" s="1244"/>
      <c r="O518" s="1449"/>
      <c r="P518" s="1449"/>
      <c r="Q518" s="1449"/>
      <c r="R518" s="1449"/>
      <c r="S518" s="1449"/>
      <c r="T518" s="1449"/>
      <c r="U518" s="1449"/>
      <c r="V518" s="1449"/>
      <c r="W518" s="1449"/>
      <c r="X518" s="1449"/>
      <c r="Y518" s="1449"/>
      <c r="Z518" s="1449"/>
      <c r="AA518" s="1449"/>
      <c r="AB518" s="1449"/>
      <c r="AC518" s="1449"/>
      <c r="AD518" s="1449"/>
      <c r="AE518" s="1449"/>
      <c r="AF518" s="1449"/>
      <c r="AG518" s="1449"/>
    </row>
    <row r="519" spans="1:33" x14ac:dyDescent="0.15">
      <c r="A519" s="1465"/>
      <c r="B519" s="2044"/>
      <c r="C519" s="2044"/>
      <c r="D519" s="1244"/>
      <c r="E519" s="1244"/>
      <c r="F519" s="1244"/>
      <c r="G519" s="1244"/>
      <c r="H519" s="1223"/>
      <c r="I519" s="105"/>
      <c r="J519" s="1244"/>
      <c r="K519" s="1244"/>
      <c r="L519" s="1244"/>
      <c r="M519" s="1244"/>
      <c r="N519" s="1244"/>
      <c r="O519" s="1449"/>
      <c r="P519" s="1449"/>
      <c r="Q519" s="1449"/>
      <c r="R519" s="1449"/>
      <c r="S519" s="1449"/>
      <c r="T519" s="1449"/>
      <c r="U519" s="1449"/>
      <c r="V519" s="1449"/>
      <c r="W519" s="1449"/>
      <c r="X519" s="1449"/>
      <c r="Y519" s="1449"/>
      <c r="Z519" s="1449"/>
      <c r="AA519" s="1449"/>
      <c r="AB519" s="1449"/>
      <c r="AC519" s="1449"/>
      <c r="AD519" s="1449"/>
      <c r="AE519" s="1449"/>
      <c r="AF519" s="1449"/>
      <c r="AG519" s="1449"/>
    </row>
    <row r="520" spans="1:33" x14ac:dyDescent="0.15">
      <c r="A520" s="1465"/>
      <c r="B520" s="2044"/>
      <c r="C520" s="2039"/>
      <c r="D520" s="1244"/>
      <c r="E520" s="1244"/>
      <c r="F520" s="1244"/>
      <c r="G520" s="1244"/>
      <c r="H520" s="1223"/>
      <c r="I520" s="105"/>
      <c r="J520" s="1244"/>
      <c r="K520" s="1244"/>
      <c r="L520" s="1244"/>
      <c r="M520" s="1244"/>
      <c r="N520" s="1244"/>
      <c r="O520" s="1449"/>
      <c r="P520" s="1449"/>
      <c r="Q520" s="1449"/>
      <c r="R520" s="1449"/>
      <c r="S520" s="1449"/>
      <c r="T520" s="1449"/>
      <c r="U520" s="1449"/>
      <c r="V520" s="1449"/>
      <c r="W520" s="1449"/>
      <c r="X520" s="1449"/>
      <c r="Y520" s="1449"/>
      <c r="Z520" s="1449"/>
      <c r="AA520" s="1449"/>
      <c r="AB520" s="1449"/>
      <c r="AC520" s="1449"/>
      <c r="AD520" s="1449"/>
      <c r="AE520" s="1449"/>
      <c r="AF520" s="1449"/>
      <c r="AG520" s="1449"/>
    </row>
    <row r="521" spans="1:33" x14ac:dyDescent="0.15">
      <c r="A521" s="1465"/>
      <c r="B521" s="2195"/>
      <c r="C521" s="2195"/>
      <c r="D521" s="1244"/>
      <c r="E521" s="1244"/>
      <c r="F521" s="1244"/>
      <c r="G521" s="1244"/>
      <c r="H521" s="1223"/>
      <c r="I521" s="105"/>
      <c r="J521" s="1244"/>
      <c r="K521" s="1244"/>
      <c r="L521" s="1244"/>
      <c r="M521" s="1244"/>
      <c r="N521" s="1244"/>
      <c r="O521" s="1449"/>
      <c r="P521" s="1449"/>
      <c r="Q521" s="1449"/>
      <c r="R521" s="1449"/>
      <c r="S521" s="1449"/>
      <c r="T521" s="1449"/>
      <c r="U521" s="1449"/>
      <c r="V521" s="1449"/>
      <c r="W521" s="1449"/>
      <c r="X521" s="1449"/>
      <c r="Y521" s="1449"/>
      <c r="Z521" s="1449"/>
      <c r="AA521" s="1449"/>
      <c r="AB521" s="1449"/>
      <c r="AC521" s="1449"/>
      <c r="AD521" s="1449"/>
      <c r="AE521" s="1449"/>
      <c r="AF521" s="1449"/>
      <c r="AG521" s="1449"/>
    </row>
    <row r="522" spans="1:33" x14ac:dyDescent="0.15">
      <c r="A522" s="1465"/>
      <c r="B522" s="2190"/>
      <c r="C522" s="2190"/>
      <c r="D522" s="1244"/>
      <c r="E522" s="1244"/>
      <c r="F522" s="1244"/>
      <c r="G522" s="1244"/>
      <c r="H522" s="1223"/>
      <c r="I522" s="105"/>
      <c r="J522" s="1244"/>
      <c r="K522" s="1244"/>
      <c r="L522" s="1244"/>
      <c r="M522" s="1244"/>
      <c r="N522" s="1244"/>
      <c r="O522" s="1449"/>
      <c r="P522" s="1449"/>
      <c r="Q522" s="1449"/>
      <c r="R522" s="1449"/>
      <c r="S522" s="1449"/>
      <c r="T522" s="1449"/>
      <c r="U522" s="1449"/>
      <c r="V522" s="1449"/>
      <c r="W522" s="1449"/>
      <c r="X522" s="1449"/>
      <c r="Y522" s="1449"/>
      <c r="Z522" s="1449"/>
      <c r="AA522" s="1449"/>
      <c r="AB522" s="1449"/>
      <c r="AC522" s="1449"/>
      <c r="AD522" s="1449"/>
      <c r="AE522" s="1449"/>
      <c r="AF522" s="1449"/>
      <c r="AG522" s="1449"/>
    </row>
    <row r="523" spans="1:33" x14ac:dyDescent="0.15">
      <c r="A523" s="1465"/>
      <c r="B523" s="2190"/>
      <c r="C523" s="2054"/>
      <c r="D523" s="1244"/>
      <c r="E523" s="1244"/>
      <c r="F523" s="1244"/>
      <c r="G523" s="1244"/>
      <c r="H523" s="1223"/>
      <c r="I523" s="105"/>
      <c r="J523" s="1244"/>
      <c r="K523" s="1244"/>
      <c r="L523" s="1244"/>
      <c r="M523" s="1244"/>
      <c r="N523" s="1244"/>
      <c r="O523" s="1449"/>
      <c r="P523" s="1449"/>
      <c r="Q523" s="1449"/>
      <c r="R523" s="1449"/>
      <c r="S523" s="1449"/>
      <c r="T523" s="1449"/>
      <c r="U523" s="1449"/>
      <c r="V523" s="1449"/>
      <c r="W523" s="1449"/>
      <c r="X523" s="1449"/>
      <c r="Y523" s="1449"/>
      <c r="Z523" s="1449"/>
      <c r="AA523" s="1449"/>
      <c r="AB523" s="1449"/>
      <c r="AC523" s="1449"/>
      <c r="AD523" s="1449"/>
      <c r="AE523" s="1449"/>
      <c r="AF523" s="1449"/>
      <c r="AG523" s="1449"/>
    </row>
    <row r="524" spans="1:33" x14ac:dyDescent="0.15">
      <c r="A524" s="1465"/>
      <c r="B524" s="2198"/>
      <c r="C524" s="2054"/>
      <c r="D524" s="1244"/>
      <c r="E524" s="1244"/>
      <c r="F524" s="1244"/>
      <c r="G524" s="1244"/>
      <c r="H524" s="1223"/>
      <c r="I524" s="105"/>
      <c r="J524" s="1244"/>
      <c r="K524" s="1244"/>
      <c r="L524" s="1244"/>
      <c r="M524" s="1244"/>
      <c r="N524" s="1244"/>
      <c r="O524" s="1449"/>
      <c r="P524" s="1449"/>
      <c r="Q524" s="1449"/>
      <c r="R524" s="1449"/>
      <c r="S524" s="1449"/>
      <c r="T524" s="1449"/>
      <c r="U524" s="1449"/>
      <c r="V524" s="1449"/>
      <c r="W524" s="1449"/>
      <c r="X524" s="1449"/>
      <c r="Y524" s="1449"/>
      <c r="Z524" s="1449"/>
      <c r="AA524" s="1449"/>
      <c r="AB524" s="1449"/>
      <c r="AC524" s="1449"/>
      <c r="AD524" s="1449"/>
      <c r="AE524" s="1449"/>
      <c r="AF524" s="1449"/>
      <c r="AG524" s="1449"/>
    </row>
    <row r="525" spans="1:33" x14ac:dyDescent="0.15">
      <c r="A525" s="1459"/>
      <c r="B525" s="2198"/>
      <c r="C525" s="2054"/>
      <c r="D525" s="1244"/>
      <c r="E525" s="1244"/>
      <c r="F525" s="1244"/>
      <c r="G525" s="1244"/>
      <c r="H525" s="1223"/>
      <c r="I525" s="105"/>
      <c r="J525" s="1244"/>
      <c r="K525" s="1244"/>
      <c r="L525" s="1244"/>
      <c r="M525" s="1244"/>
      <c r="N525" s="1244"/>
      <c r="O525" s="1449"/>
      <c r="P525" s="1449"/>
      <c r="Q525" s="1449"/>
      <c r="R525" s="1449"/>
      <c r="S525" s="1449"/>
      <c r="T525" s="1449"/>
      <c r="U525" s="1449"/>
      <c r="V525" s="1449"/>
      <c r="W525" s="1449"/>
      <c r="X525" s="1449"/>
      <c r="Y525" s="1449"/>
      <c r="Z525" s="1449"/>
      <c r="AA525" s="1449"/>
      <c r="AB525" s="1449"/>
      <c r="AC525" s="1449"/>
      <c r="AD525" s="1449"/>
      <c r="AE525" s="1449"/>
      <c r="AF525" s="1449"/>
      <c r="AG525" s="1449"/>
    </row>
    <row r="526" spans="1:33" x14ac:dyDescent="0.15">
      <c r="A526" s="1459"/>
      <c r="B526" s="2199"/>
      <c r="C526" s="2054"/>
      <c r="D526" s="1244"/>
      <c r="E526" s="1244"/>
      <c r="F526" s="1244"/>
      <c r="G526" s="1244"/>
      <c r="H526" s="1223"/>
      <c r="I526" s="105"/>
      <c r="J526" s="1244"/>
      <c r="K526" s="1244"/>
      <c r="L526" s="1244"/>
      <c r="M526" s="1244"/>
      <c r="N526" s="1244"/>
      <c r="O526" s="1449"/>
      <c r="P526" s="1449"/>
      <c r="Q526" s="1449"/>
      <c r="R526" s="1449"/>
      <c r="S526" s="1449"/>
      <c r="T526" s="1449"/>
      <c r="U526" s="1449"/>
      <c r="V526" s="1449"/>
      <c r="W526" s="1449"/>
      <c r="X526" s="1449"/>
      <c r="Y526" s="1449"/>
      <c r="Z526" s="1449"/>
      <c r="AA526" s="1449"/>
      <c r="AB526" s="1449"/>
      <c r="AC526" s="1449"/>
      <c r="AD526" s="1449"/>
      <c r="AE526" s="1449"/>
      <c r="AF526" s="1449"/>
      <c r="AG526" s="1449"/>
    </row>
    <row r="527" spans="1:33" x14ac:dyDescent="0.15">
      <c r="A527" s="1459"/>
      <c r="B527" s="2053"/>
      <c r="C527" s="2039"/>
      <c r="D527" s="1244"/>
      <c r="E527" s="1244"/>
      <c r="F527" s="1244"/>
      <c r="G527" s="1244"/>
      <c r="H527" s="1223"/>
      <c r="I527" s="105"/>
      <c r="J527" s="1244"/>
      <c r="K527" s="1244"/>
      <c r="L527" s="1244"/>
      <c r="M527" s="1244"/>
      <c r="N527" s="1244"/>
      <c r="O527" s="1449"/>
      <c r="P527" s="1449"/>
      <c r="Q527" s="1449"/>
      <c r="R527" s="1449"/>
      <c r="S527" s="1449"/>
      <c r="T527" s="1449"/>
      <c r="U527" s="1449"/>
      <c r="V527" s="1449"/>
      <c r="W527" s="1449"/>
      <c r="X527" s="1449"/>
      <c r="Y527" s="1449"/>
      <c r="Z527" s="1449"/>
      <c r="AA527" s="1449"/>
      <c r="AB527" s="1449"/>
      <c r="AC527" s="1449"/>
      <c r="AD527" s="1449"/>
      <c r="AE527" s="1449"/>
      <c r="AF527" s="1449"/>
      <c r="AG527" s="1449"/>
    </row>
    <row r="528" spans="1:33" x14ac:dyDescent="0.15">
      <c r="A528" s="1459"/>
      <c r="B528" s="2053"/>
      <c r="C528" s="2039"/>
      <c r="D528" s="1244"/>
      <c r="E528" s="1244"/>
      <c r="F528" s="1244"/>
      <c r="G528" s="1244"/>
      <c r="H528" s="1223"/>
      <c r="I528" s="105"/>
      <c r="J528" s="1244"/>
      <c r="K528" s="1244"/>
      <c r="L528" s="1244"/>
      <c r="M528" s="1244"/>
      <c r="N528" s="1244"/>
      <c r="O528" s="1449"/>
      <c r="P528" s="1449"/>
      <c r="Q528" s="1449"/>
      <c r="R528" s="1449"/>
      <c r="S528" s="1449"/>
      <c r="T528" s="1449"/>
      <c r="U528" s="1449"/>
      <c r="V528" s="1449"/>
      <c r="W528" s="1449"/>
      <c r="X528" s="1449"/>
      <c r="Y528" s="1449"/>
      <c r="Z528" s="1449"/>
      <c r="AA528" s="1449"/>
      <c r="AB528" s="1449"/>
      <c r="AC528" s="1449"/>
      <c r="AD528" s="1449"/>
      <c r="AE528" s="1449"/>
      <c r="AF528" s="1449"/>
      <c r="AG528" s="1449"/>
    </row>
    <row r="529" spans="1:33" x14ac:dyDescent="0.15">
      <c r="A529" s="2050"/>
      <c r="B529" s="2196"/>
      <c r="C529" s="2052"/>
      <c r="D529" s="1244"/>
      <c r="E529" s="1244"/>
      <c r="F529" s="1244"/>
      <c r="G529" s="1244"/>
      <c r="H529" s="1223"/>
      <c r="I529" s="1244"/>
      <c r="J529" s="1244"/>
      <c r="K529" s="1244"/>
      <c r="L529" s="1244"/>
      <c r="M529" s="1244"/>
      <c r="N529" s="1244"/>
      <c r="O529" s="1449"/>
      <c r="P529" s="1449"/>
      <c r="Q529" s="1449"/>
      <c r="R529" s="1449"/>
      <c r="S529" s="1449"/>
      <c r="T529" s="1449"/>
      <c r="U529" s="1449"/>
      <c r="V529" s="1449"/>
      <c r="W529" s="1449"/>
      <c r="X529" s="1449"/>
      <c r="Y529" s="1449"/>
      <c r="Z529" s="1449"/>
      <c r="AA529" s="1449"/>
      <c r="AB529" s="1449"/>
      <c r="AC529" s="1449"/>
      <c r="AD529" s="1449"/>
      <c r="AE529" s="1449"/>
      <c r="AF529" s="1449"/>
      <c r="AG529" s="1449"/>
    </row>
    <row r="530" spans="1:33" ht="11.25" customHeight="1" x14ac:dyDescent="0.15">
      <c r="A530" s="2190"/>
      <c r="B530" s="2190"/>
      <c r="C530" s="2054"/>
      <c r="D530" s="1244"/>
      <c r="E530" s="1244"/>
      <c r="F530" s="1244"/>
      <c r="G530" s="1244"/>
      <c r="H530" s="1223"/>
      <c r="I530" s="1244"/>
      <c r="J530" s="1244"/>
      <c r="K530" s="1244"/>
      <c r="L530" s="1244"/>
      <c r="M530" s="1244"/>
      <c r="N530" s="1244"/>
      <c r="O530" s="1449"/>
      <c r="P530" s="1449"/>
      <c r="Q530" s="1449"/>
      <c r="R530" s="1449"/>
      <c r="S530" s="1449"/>
      <c r="T530" s="1449"/>
      <c r="U530" s="1449"/>
      <c r="V530" s="1449"/>
      <c r="W530" s="1449"/>
      <c r="X530" s="1449"/>
      <c r="Y530" s="1449"/>
      <c r="Z530" s="1449"/>
      <c r="AA530" s="1449"/>
      <c r="AB530" s="1449"/>
      <c r="AC530" s="1449"/>
      <c r="AD530" s="1449"/>
      <c r="AE530" s="1449"/>
      <c r="AF530" s="1449"/>
      <c r="AG530" s="1449"/>
    </row>
    <row r="531" spans="1:33" x14ac:dyDescent="0.15">
      <c r="A531" s="1465"/>
      <c r="B531" s="2197"/>
      <c r="C531" s="2054"/>
      <c r="D531" s="1244"/>
      <c r="E531" s="1244"/>
      <c r="F531" s="1244"/>
      <c r="G531" s="1244"/>
      <c r="H531" s="1223"/>
      <c r="I531" s="1244"/>
      <c r="J531" s="1244"/>
      <c r="K531" s="1244"/>
      <c r="L531" s="1244"/>
      <c r="M531" s="1244"/>
      <c r="N531" s="1244"/>
      <c r="O531" s="1449"/>
      <c r="P531" s="1449"/>
      <c r="Q531" s="1449"/>
      <c r="R531" s="1449"/>
      <c r="S531" s="1449"/>
      <c r="T531" s="1449"/>
      <c r="U531" s="1449"/>
      <c r="V531" s="1449"/>
      <c r="W531" s="1449"/>
      <c r="X531" s="1449"/>
      <c r="Y531" s="1449"/>
      <c r="Z531" s="1449"/>
      <c r="AA531" s="1449"/>
      <c r="AB531" s="1449"/>
      <c r="AC531" s="1449"/>
      <c r="AD531" s="1449"/>
      <c r="AE531" s="1449"/>
      <c r="AF531" s="1449"/>
      <c r="AG531" s="1449"/>
    </row>
    <row r="532" spans="1:33" x14ac:dyDescent="0.15">
      <c r="A532" s="1465"/>
      <c r="B532" s="2195"/>
      <c r="C532" s="2052"/>
      <c r="D532" s="1244"/>
      <c r="E532" s="1244"/>
      <c r="F532" s="1244"/>
      <c r="G532" s="1244"/>
      <c r="H532" s="1223"/>
      <c r="I532" s="1244"/>
      <c r="J532" s="1244"/>
      <c r="K532" s="1244"/>
      <c r="L532" s="1244"/>
      <c r="M532" s="1244"/>
      <c r="N532" s="1244"/>
      <c r="O532" s="1449"/>
      <c r="P532" s="1449"/>
      <c r="Q532" s="1449"/>
      <c r="R532" s="1449"/>
      <c r="S532" s="1449"/>
      <c r="T532" s="1449"/>
      <c r="U532" s="1449"/>
      <c r="V532" s="1449"/>
      <c r="W532" s="1449"/>
      <c r="X532" s="1449"/>
      <c r="Y532" s="1449"/>
      <c r="Z532" s="1449"/>
      <c r="AA532" s="1449"/>
      <c r="AB532" s="1449"/>
      <c r="AC532" s="1449"/>
      <c r="AD532" s="1449"/>
      <c r="AE532" s="1449"/>
      <c r="AF532" s="1449"/>
      <c r="AG532" s="1449"/>
    </row>
    <row r="533" spans="1:33" x14ac:dyDescent="0.15">
      <c r="A533" s="1465"/>
      <c r="B533" s="2195"/>
      <c r="C533" s="2052"/>
      <c r="D533" s="1244"/>
      <c r="E533" s="1244"/>
      <c r="F533" s="1244"/>
      <c r="G533" s="1244"/>
      <c r="H533" s="1223"/>
      <c r="I533" s="1244"/>
      <c r="J533" s="1244"/>
      <c r="K533" s="1244"/>
      <c r="L533" s="1244"/>
      <c r="M533" s="1244"/>
      <c r="N533" s="1244"/>
      <c r="O533" s="1449"/>
      <c r="P533" s="1449"/>
      <c r="Q533" s="1449"/>
      <c r="R533" s="1449"/>
      <c r="S533" s="1449"/>
      <c r="T533" s="1449"/>
      <c r="U533" s="1449"/>
      <c r="V533" s="1449"/>
      <c r="W533" s="1449"/>
      <c r="X533" s="1449"/>
      <c r="Y533" s="1449"/>
      <c r="Z533" s="1449"/>
      <c r="AA533" s="1449"/>
      <c r="AB533" s="1449"/>
      <c r="AC533" s="1449"/>
      <c r="AD533" s="1449"/>
      <c r="AE533" s="1449"/>
      <c r="AF533" s="1449"/>
      <c r="AG533" s="1449"/>
    </row>
    <row r="534" spans="1:33" ht="11.25" customHeight="1" x14ac:dyDescent="0.15">
      <c r="A534" s="2190"/>
      <c r="B534" s="2054"/>
      <c r="C534" s="2054"/>
      <c r="D534" s="1244"/>
      <c r="E534" s="1244"/>
      <c r="F534" s="1244"/>
      <c r="G534" s="1244"/>
      <c r="H534" s="1223"/>
      <c r="I534" s="1244"/>
      <c r="J534" s="1244"/>
      <c r="K534" s="1244"/>
      <c r="L534" s="1244"/>
      <c r="M534" s="1244"/>
      <c r="N534" s="1244"/>
      <c r="O534" s="1449"/>
      <c r="P534" s="1449"/>
      <c r="Q534" s="1449"/>
      <c r="R534" s="1449"/>
      <c r="S534" s="1449"/>
      <c r="T534" s="1449"/>
      <c r="U534" s="1449"/>
      <c r="V534" s="1449"/>
      <c r="W534" s="1449"/>
      <c r="X534" s="1449"/>
      <c r="Y534" s="1449"/>
      <c r="Z534" s="1449"/>
      <c r="AA534" s="1449"/>
      <c r="AB534" s="1449"/>
      <c r="AC534" s="1449"/>
      <c r="AD534" s="1449"/>
      <c r="AE534" s="1449"/>
      <c r="AF534" s="1449"/>
      <c r="AG534" s="1449"/>
    </row>
    <row r="535" spans="1:33" x14ac:dyDescent="0.15">
      <c r="A535" s="2191"/>
      <c r="B535" s="2052"/>
      <c r="C535" s="2052"/>
      <c r="D535" s="1244"/>
      <c r="E535" s="1244"/>
      <c r="F535" s="1244"/>
      <c r="G535" s="1244"/>
      <c r="H535" s="1223"/>
      <c r="I535" s="1244"/>
      <c r="J535" s="1244"/>
      <c r="K535" s="1244"/>
      <c r="L535" s="1244"/>
      <c r="M535" s="1244"/>
      <c r="N535" s="1244"/>
      <c r="O535" s="1449"/>
      <c r="P535" s="1449"/>
      <c r="Q535" s="1449"/>
      <c r="R535" s="1449"/>
      <c r="S535" s="1449"/>
      <c r="T535" s="1449"/>
      <c r="U535" s="1449"/>
      <c r="V535" s="1449"/>
      <c r="W535" s="1449"/>
      <c r="X535" s="1449"/>
      <c r="Y535" s="1449"/>
      <c r="Z535" s="1449"/>
      <c r="AA535" s="1449"/>
      <c r="AB535" s="1449"/>
      <c r="AC535" s="1449"/>
      <c r="AD535" s="1449"/>
      <c r="AE535" s="1449"/>
      <c r="AF535" s="1449"/>
      <c r="AG535" s="1449"/>
    </row>
    <row r="536" spans="1:33" ht="11.25" customHeight="1" x14ac:dyDescent="0.15">
      <c r="A536" s="2055"/>
      <c r="B536" s="2054"/>
      <c r="C536" s="2054"/>
      <c r="D536" s="1244"/>
      <c r="E536" s="1244"/>
      <c r="F536" s="1244"/>
      <c r="G536" s="1244"/>
      <c r="H536" s="1223"/>
      <c r="I536" s="1244"/>
      <c r="J536" s="1244"/>
      <c r="K536" s="1244"/>
      <c r="L536" s="1244"/>
      <c r="M536" s="1244"/>
      <c r="N536" s="1244"/>
      <c r="O536" s="1449"/>
      <c r="P536" s="1449"/>
      <c r="Q536" s="1449"/>
      <c r="R536" s="1449"/>
      <c r="S536" s="1449"/>
      <c r="T536" s="1449"/>
      <c r="U536" s="1449"/>
      <c r="V536" s="1449"/>
      <c r="W536" s="1449"/>
      <c r="X536" s="1449"/>
      <c r="Y536" s="1449"/>
      <c r="Z536" s="1449"/>
      <c r="AA536" s="1449"/>
      <c r="AB536" s="1449"/>
      <c r="AC536" s="1449"/>
      <c r="AD536" s="1449"/>
      <c r="AE536" s="1449"/>
      <c r="AF536" s="1449"/>
      <c r="AG536" s="1449"/>
    </row>
    <row r="537" spans="1:33" x14ac:dyDescent="0.15">
      <c r="A537" s="2192"/>
      <c r="B537" s="2193"/>
      <c r="C537" s="2193"/>
      <c r="D537" s="1244"/>
      <c r="E537" s="1244"/>
      <c r="F537" s="1244"/>
      <c r="G537" s="1244"/>
      <c r="H537" s="1223"/>
      <c r="I537" s="1244"/>
      <c r="J537" s="1244"/>
      <c r="K537" s="1244"/>
      <c r="L537" s="1244"/>
      <c r="M537" s="1244"/>
      <c r="N537" s="1244"/>
      <c r="O537" s="1449"/>
      <c r="P537" s="1449"/>
      <c r="Q537" s="1449"/>
      <c r="R537" s="1449"/>
      <c r="S537" s="1449"/>
      <c r="T537" s="1449"/>
      <c r="U537" s="1449"/>
      <c r="V537" s="1449"/>
      <c r="W537" s="1449"/>
      <c r="X537" s="1449"/>
      <c r="Y537" s="1449"/>
      <c r="Z537" s="1449"/>
      <c r="AA537" s="1449"/>
      <c r="AB537" s="1449"/>
      <c r="AC537" s="1449"/>
      <c r="AD537" s="1449"/>
      <c r="AE537" s="1449"/>
      <c r="AF537" s="1449"/>
      <c r="AG537" s="1449"/>
    </row>
    <row r="538" spans="1:33" x14ac:dyDescent="0.15">
      <c r="A538" s="2192"/>
      <c r="B538" s="2193"/>
      <c r="C538" s="2193"/>
      <c r="D538" s="1244"/>
      <c r="E538" s="1244"/>
      <c r="F538" s="1244"/>
      <c r="G538" s="1244"/>
      <c r="H538" s="1223"/>
      <c r="I538" s="1244"/>
      <c r="J538" s="1244"/>
      <c r="K538" s="1244"/>
      <c r="L538" s="1244"/>
      <c r="M538" s="1244"/>
      <c r="N538" s="1244"/>
      <c r="O538" s="1449"/>
      <c r="P538" s="1449"/>
      <c r="Q538" s="1449"/>
      <c r="R538" s="1449"/>
      <c r="S538" s="1449"/>
      <c r="T538" s="1449"/>
      <c r="U538" s="1449"/>
      <c r="V538" s="1449"/>
      <c r="W538" s="1449"/>
      <c r="X538" s="1449"/>
      <c r="Y538" s="1449"/>
      <c r="Z538" s="1449"/>
      <c r="AA538" s="1449"/>
      <c r="AB538" s="1449"/>
      <c r="AC538" s="1449"/>
      <c r="AD538" s="1449"/>
      <c r="AE538" s="1449"/>
      <c r="AF538" s="1449"/>
      <c r="AG538" s="1449"/>
    </row>
    <row r="539" spans="1:33" x14ac:dyDescent="0.15">
      <c r="A539" s="2194"/>
      <c r="B539" s="2041"/>
      <c r="C539" s="2041"/>
      <c r="D539" s="1244"/>
      <c r="E539" s="1244"/>
      <c r="F539" s="1244"/>
      <c r="G539" s="1244"/>
      <c r="H539" s="1223"/>
      <c r="I539" s="1244"/>
      <c r="J539" s="1244"/>
      <c r="K539" s="1244"/>
      <c r="L539" s="1244"/>
      <c r="M539" s="1244"/>
      <c r="N539" s="1244"/>
      <c r="O539" s="1449"/>
      <c r="P539" s="1449"/>
      <c r="Q539" s="1449"/>
      <c r="R539" s="1449"/>
      <c r="S539" s="1449"/>
      <c r="T539" s="1449"/>
      <c r="U539" s="1449"/>
      <c r="V539" s="1449"/>
      <c r="W539" s="1449"/>
      <c r="X539" s="1449"/>
      <c r="Y539" s="1449"/>
      <c r="Z539" s="1449"/>
      <c r="AA539" s="1449"/>
      <c r="AB539" s="1449"/>
      <c r="AC539" s="1449"/>
      <c r="AD539" s="1449"/>
      <c r="AE539" s="1449"/>
      <c r="AF539" s="1449"/>
      <c r="AG539" s="1449"/>
    </row>
    <row r="540" spans="1:33" x14ac:dyDescent="0.15">
      <c r="A540" s="1448"/>
      <c r="B540" s="1448"/>
      <c r="C540" s="1448"/>
      <c r="D540" s="1244"/>
      <c r="E540" s="1244"/>
      <c r="F540" s="1244"/>
      <c r="G540" s="1244"/>
      <c r="H540" s="1223"/>
      <c r="I540" s="1244"/>
      <c r="J540" s="1244"/>
      <c r="K540" s="1244"/>
      <c r="L540" s="1244"/>
      <c r="M540" s="1244"/>
      <c r="N540" s="1244"/>
      <c r="O540" s="1224"/>
      <c r="P540" s="1224"/>
      <c r="Q540" s="1224"/>
      <c r="R540" s="1224"/>
      <c r="S540" s="1224"/>
      <c r="T540" s="1224"/>
      <c r="U540" s="1224"/>
      <c r="V540" s="1224"/>
      <c r="W540" s="1224"/>
      <c r="X540" s="1224"/>
      <c r="Y540" s="1224"/>
      <c r="Z540" s="1224"/>
      <c r="AA540" s="1224"/>
      <c r="AB540" s="1224"/>
      <c r="AC540" s="1224"/>
      <c r="AD540" s="1224"/>
      <c r="AE540" s="1224"/>
      <c r="AF540" s="1224"/>
      <c r="AG540" s="1224"/>
    </row>
    <row r="541" spans="1:33" x14ac:dyDescent="0.15">
      <c r="A541" s="1447"/>
      <c r="B541" s="1448"/>
      <c r="C541" s="1448"/>
      <c r="D541" s="1244"/>
      <c r="E541" s="1244"/>
      <c r="F541" s="1244"/>
      <c r="G541" s="1244"/>
      <c r="H541" s="1223"/>
      <c r="I541" s="1244"/>
      <c r="J541" s="1244"/>
      <c r="K541" s="1244"/>
      <c r="L541" s="1244"/>
      <c r="M541" s="1244"/>
      <c r="N541" s="1244"/>
      <c r="O541" s="1224"/>
      <c r="P541" s="1224"/>
      <c r="Q541" s="1224"/>
      <c r="R541" s="1224"/>
      <c r="S541" s="1224"/>
      <c r="T541" s="1224"/>
      <c r="U541" s="1224"/>
      <c r="V541" s="1224"/>
      <c r="W541" s="1224"/>
      <c r="X541" s="1224"/>
      <c r="Y541" s="1224"/>
      <c r="Z541" s="1224"/>
      <c r="AA541" s="1224"/>
      <c r="AB541" s="1224"/>
      <c r="AC541" s="1224"/>
      <c r="AD541" s="1224"/>
      <c r="AE541" s="1224"/>
      <c r="AF541" s="1224"/>
      <c r="AG541" s="1224"/>
    </row>
    <row r="542" spans="1:33" x14ac:dyDescent="0.15">
      <c r="A542" s="2204"/>
      <c r="B542" s="2204"/>
      <c r="C542" s="2204"/>
      <c r="D542" s="1244"/>
      <c r="E542" s="1244"/>
      <c r="F542" s="1244"/>
      <c r="G542" s="1244"/>
      <c r="H542" s="1223"/>
      <c r="I542" s="1244"/>
      <c r="J542" s="1244"/>
      <c r="K542" s="1244"/>
      <c r="L542" s="1244"/>
      <c r="M542" s="1244"/>
      <c r="N542" s="1244"/>
      <c r="O542" s="1449"/>
      <c r="P542" s="1449"/>
      <c r="Q542" s="1449"/>
      <c r="R542" s="1449"/>
      <c r="S542" s="1449"/>
      <c r="T542" s="1449"/>
      <c r="U542" s="1449"/>
      <c r="V542" s="1449"/>
      <c r="W542" s="1449"/>
      <c r="X542" s="1449"/>
      <c r="Y542" s="1449"/>
      <c r="Z542" s="1449"/>
      <c r="AA542" s="1449"/>
      <c r="AB542" s="1449"/>
      <c r="AC542" s="1449"/>
      <c r="AD542" s="1449"/>
      <c r="AE542" s="1449"/>
      <c r="AF542" s="1449"/>
      <c r="AG542" s="1449"/>
    </row>
    <row r="543" spans="1:33" x14ac:dyDescent="0.15">
      <c r="A543" s="2205"/>
      <c r="B543" s="2056"/>
      <c r="C543" s="2056"/>
      <c r="D543" s="1244"/>
      <c r="E543" s="1244"/>
      <c r="F543" s="1244"/>
      <c r="G543" s="1244"/>
      <c r="H543" s="1223"/>
      <c r="I543" s="1244"/>
      <c r="J543" s="1244"/>
      <c r="K543" s="1244"/>
      <c r="L543" s="1244"/>
      <c r="M543" s="1244"/>
      <c r="N543" s="1244"/>
      <c r="O543" s="1449"/>
      <c r="P543" s="1449"/>
      <c r="Q543" s="1449"/>
      <c r="R543" s="1449"/>
      <c r="S543" s="1449"/>
      <c r="T543" s="1449"/>
      <c r="U543" s="1449"/>
      <c r="V543" s="1449"/>
      <c r="W543" s="1449"/>
      <c r="X543" s="1449"/>
      <c r="Y543" s="1449"/>
      <c r="Z543" s="1449"/>
      <c r="AA543" s="1449"/>
      <c r="AB543" s="1449"/>
      <c r="AC543" s="1449"/>
      <c r="AD543" s="1449"/>
      <c r="AE543" s="1449"/>
      <c r="AF543" s="1449"/>
      <c r="AG543" s="1449"/>
    </row>
    <row r="544" spans="1:33" x14ac:dyDescent="0.15">
      <c r="A544" s="1450"/>
      <c r="B544" s="2206"/>
      <c r="C544" s="2041"/>
      <c r="D544" s="1244"/>
      <c r="E544" s="1244"/>
      <c r="F544" s="1244"/>
      <c r="G544" s="1244"/>
      <c r="H544" s="1223"/>
      <c r="I544" s="1244"/>
      <c r="J544" s="1244"/>
      <c r="K544" s="1244"/>
      <c r="L544" s="1244"/>
      <c r="M544" s="1244"/>
      <c r="N544" s="1244"/>
      <c r="O544" s="1449"/>
      <c r="P544" s="1449"/>
      <c r="Q544" s="1449"/>
      <c r="R544" s="1449"/>
      <c r="S544" s="1449"/>
      <c r="T544" s="1449"/>
      <c r="U544" s="1449"/>
      <c r="V544" s="1449"/>
      <c r="W544" s="1449"/>
      <c r="X544" s="1449"/>
      <c r="Y544" s="1449"/>
      <c r="Z544" s="1449"/>
      <c r="AA544" s="1449"/>
      <c r="AB544" s="1449"/>
      <c r="AC544" s="1449"/>
      <c r="AD544" s="1449"/>
      <c r="AE544" s="1449"/>
      <c r="AF544" s="1449"/>
      <c r="AG544" s="1449"/>
    </row>
    <row r="545" spans="1:33" x14ac:dyDescent="0.15">
      <c r="A545" s="2207"/>
      <c r="B545" s="1451"/>
      <c r="C545" s="1452"/>
      <c r="D545" s="1244"/>
      <c r="E545" s="1244"/>
      <c r="F545" s="1244"/>
      <c r="G545" s="1244"/>
      <c r="H545" s="1223"/>
      <c r="I545" s="1244"/>
      <c r="J545" s="1244"/>
      <c r="K545" s="1244"/>
      <c r="L545" s="1244"/>
      <c r="M545" s="1244"/>
      <c r="N545" s="1244"/>
      <c r="O545" s="1449"/>
      <c r="P545" s="1449"/>
      <c r="Q545" s="1449"/>
      <c r="R545" s="1449"/>
      <c r="S545" s="1449"/>
      <c r="T545" s="1449"/>
      <c r="U545" s="1449"/>
      <c r="V545" s="1449"/>
      <c r="W545" s="1449"/>
      <c r="X545" s="1449"/>
      <c r="Y545" s="1449"/>
      <c r="Z545" s="1449"/>
      <c r="AA545" s="1449"/>
      <c r="AB545" s="1449"/>
      <c r="AC545" s="1449"/>
      <c r="AD545" s="1449"/>
      <c r="AE545" s="1449"/>
      <c r="AF545" s="1449"/>
      <c r="AG545" s="1449"/>
    </row>
    <row r="546" spans="1:33" x14ac:dyDescent="0.15">
      <c r="A546" s="2207"/>
      <c r="B546" s="1453"/>
      <c r="C546" s="2043"/>
      <c r="D546" s="1244"/>
      <c r="E546" s="1244"/>
      <c r="F546" s="1244"/>
      <c r="G546" s="1244"/>
      <c r="H546" s="1223"/>
      <c r="I546" s="1244"/>
      <c r="J546" s="1244"/>
      <c r="K546" s="1244"/>
      <c r="L546" s="1244"/>
      <c r="M546" s="1244"/>
      <c r="N546" s="1244"/>
      <c r="O546" s="1449"/>
      <c r="P546" s="1449"/>
      <c r="Q546" s="1449"/>
      <c r="R546" s="1449"/>
      <c r="S546" s="1449"/>
      <c r="T546" s="1449"/>
      <c r="U546" s="1449"/>
      <c r="V546" s="1449"/>
      <c r="W546" s="1449"/>
      <c r="X546" s="1449"/>
      <c r="Y546" s="1449"/>
      <c r="Z546" s="1449"/>
      <c r="AA546" s="1449"/>
      <c r="AB546" s="1449"/>
      <c r="AC546" s="1449"/>
      <c r="AD546" s="1449"/>
      <c r="AE546" s="1449"/>
      <c r="AF546" s="1449"/>
      <c r="AG546" s="1449"/>
    </row>
    <row r="547" spans="1:33" x14ac:dyDescent="0.15">
      <c r="A547" s="1454"/>
      <c r="B547" s="1454"/>
      <c r="C547" s="1454"/>
      <c r="D547" s="1244"/>
      <c r="E547" s="1244"/>
      <c r="F547" s="1244"/>
      <c r="G547" s="1244"/>
      <c r="H547" s="1223"/>
      <c r="I547" s="1244"/>
      <c r="J547" s="1244"/>
      <c r="K547" s="1244"/>
      <c r="L547" s="1244"/>
      <c r="M547" s="1244"/>
      <c r="N547" s="1244"/>
      <c r="O547" s="1449"/>
      <c r="P547" s="1449"/>
      <c r="Q547" s="1449"/>
      <c r="R547" s="1449"/>
      <c r="S547" s="1449"/>
      <c r="T547" s="1449"/>
      <c r="U547" s="1449"/>
      <c r="V547" s="1449"/>
      <c r="W547" s="1449"/>
      <c r="X547" s="1449"/>
      <c r="Y547" s="1449"/>
      <c r="Z547" s="1449"/>
      <c r="AA547" s="1449"/>
      <c r="AB547" s="1449"/>
      <c r="AC547" s="1449"/>
      <c r="AD547" s="1449"/>
      <c r="AE547" s="1449"/>
      <c r="AF547" s="1449"/>
      <c r="AG547" s="1449"/>
    </row>
    <row r="548" spans="1:33" x14ac:dyDescent="0.15">
      <c r="A548" s="2058"/>
      <c r="B548" s="2208"/>
      <c r="C548" s="2041"/>
      <c r="D548" s="1244"/>
      <c r="E548" s="1244"/>
      <c r="F548" s="1244"/>
      <c r="G548" s="1244"/>
      <c r="H548" s="1223"/>
      <c r="I548" s="1244"/>
      <c r="J548" s="1244"/>
      <c r="K548" s="1244"/>
      <c r="L548" s="1244"/>
      <c r="M548" s="1244"/>
      <c r="N548" s="1244"/>
      <c r="O548" s="1449"/>
      <c r="P548" s="1449"/>
      <c r="Q548" s="1449"/>
      <c r="R548" s="1449"/>
      <c r="S548" s="1449"/>
      <c r="T548" s="1449"/>
      <c r="U548" s="1449"/>
      <c r="V548" s="1449"/>
      <c r="W548" s="1449"/>
      <c r="X548" s="1449"/>
      <c r="Y548" s="1449"/>
      <c r="Z548" s="1449"/>
      <c r="AA548" s="1449"/>
      <c r="AB548" s="1449"/>
      <c r="AC548" s="1449"/>
      <c r="AD548" s="1449"/>
      <c r="AE548" s="1449"/>
      <c r="AF548" s="1449"/>
      <c r="AG548" s="1449"/>
    </row>
    <row r="549" spans="1:33" x14ac:dyDescent="0.15">
      <c r="A549" s="1455"/>
      <c r="B549" s="2209"/>
      <c r="C549" s="2041"/>
      <c r="D549" s="1244"/>
      <c r="E549" s="1244"/>
      <c r="F549" s="1244"/>
      <c r="G549" s="1244"/>
      <c r="H549" s="1223"/>
      <c r="I549" s="1244"/>
      <c r="J549" s="1244"/>
      <c r="K549" s="1244"/>
      <c r="L549" s="1244"/>
      <c r="M549" s="1244"/>
      <c r="N549" s="1244"/>
      <c r="O549" s="1449"/>
      <c r="P549" s="1449"/>
      <c r="Q549" s="1449"/>
      <c r="R549" s="1449"/>
      <c r="S549" s="1449"/>
      <c r="T549" s="1449"/>
      <c r="U549" s="1449"/>
      <c r="V549" s="1449"/>
      <c r="W549" s="1449"/>
      <c r="X549" s="1449"/>
      <c r="Y549" s="1449"/>
      <c r="Z549" s="1449"/>
      <c r="AA549" s="1449"/>
      <c r="AB549" s="1449"/>
      <c r="AC549" s="1449"/>
      <c r="AD549" s="1449"/>
      <c r="AE549" s="1449"/>
      <c r="AF549" s="1449"/>
      <c r="AG549" s="1449"/>
    </row>
    <row r="550" spans="1:33" x14ac:dyDescent="0.15">
      <c r="A550" s="1455"/>
      <c r="B550" s="2040"/>
      <c r="C550" s="2040"/>
      <c r="D550" s="1244"/>
      <c r="E550" s="1244"/>
      <c r="F550" s="1244"/>
      <c r="G550" s="1244"/>
      <c r="H550" s="1223"/>
      <c r="I550" s="1244"/>
      <c r="J550" s="1244"/>
      <c r="K550" s="1244"/>
      <c r="L550" s="1244"/>
      <c r="M550" s="1244"/>
      <c r="N550" s="1244"/>
      <c r="O550" s="1449"/>
      <c r="P550" s="1449"/>
      <c r="Q550" s="1449"/>
      <c r="R550" s="1449"/>
      <c r="S550" s="1449"/>
      <c r="T550" s="1449"/>
      <c r="U550" s="1449"/>
      <c r="V550" s="1449"/>
      <c r="W550" s="1449"/>
      <c r="X550" s="1449"/>
      <c r="Y550" s="1449"/>
      <c r="Z550" s="1449"/>
      <c r="AA550" s="1449"/>
      <c r="AB550" s="1449"/>
      <c r="AC550" s="1449"/>
      <c r="AD550" s="1449"/>
      <c r="AE550" s="1449"/>
      <c r="AF550" s="1449"/>
      <c r="AG550" s="1449"/>
    </row>
    <row r="551" spans="1:33" x14ac:dyDescent="0.15">
      <c r="A551" s="1455"/>
      <c r="B551" s="2040"/>
      <c r="C551" s="2040"/>
      <c r="D551" s="1244"/>
      <c r="E551" s="1244"/>
      <c r="F551" s="1244"/>
      <c r="G551" s="1244"/>
      <c r="H551" s="1223"/>
      <c r="I551" s="1244"/>
      <c r="J551" s="1244"/>
      <c r="K551" s="1244"/>
      <c r="L551" s="1244"/>
      <c r="M551" s="1244"/>
      <c r="N551" s="1244"/>
      <c r="O551" s="1449"/>
      <c r="P551" s="1449"/>
      <c r="Q551" s="1449"/>
      <c r="R551" s="1449"/>
      <c r="S551" s="1449"/>
      <c r="T551" s="1449"/>
      <c r="U551" s="1449"/>
      <c r="V551" s="1449"/>
      <c r="W551" s="1449"/>
      <c r="X551" s="1449"/>
      <c r="Y551" s="1449"/>
      <c r="Z551" s="1449"/>
      <c r="AA551" s="1449"/>
      <c r="AB551" s="1449"/>
      <c r="AC551" s="1449"/>
      <c r="AD551" s="1449"/>
      <c r="AE551" s="1449"/>
      <c r="AF551" s="1449"/>
      <c r="AG551" s="1449"/>
    </row>
    <row r="552" spans="1:33" x14ac:dyDescent="0.15">
      <c r="A552" s="1455"/>
      <c r="B552" s="2040"/>
      <c r="C552" s="2040"/>
      <c r="D552" s="1244"/>
      <c r="E552" s="1244"/>
      <c r="F552" s="1244"/>
      <c r="G552" s="1244"/>
      <c r="H552" s="1223"/>
      <c r="I552" s="1244"/>
      <c r="J552" s="1244"/>
      <c r="K552" s="1244"/>
      <c r="L552" s="1244"/>
      <c r="M552" s="1244"/>
      <c r="N552" s="1244"/>
      <c r="O552" s="1449"/>
      <c r="P552" s="1449"/>
      <c r="Q552" s="1449"/>
      <c r="R552" s="1449"/>
      <c r="S552" s="1449"/>
      <c r="T552" s="1449"/>
      <c r="U552" s="1449"/>
      <c r="V552" s="1449"/>
      <c r="W552" s="1449"/>
      <c r="X552" s="1449"/>
      <c r="Y552" s="1449"/>
      <c r="Z552" s="1449"/>
      <c r="AA552" s="1449"/>
      <c r="AB552" s="1449"/>
      <c r="AC552" s="1449"/>
      <c r="AD552" s="1449"/>
      <c r="AE552" s="1449"/>
      <c r="AF552" s="1449"/>
      <c r="AG552" s="1449"/>
    </row>
    <row r="553" spans="1:33" x14ac:dyDescent="0.15">
      <c r="A553" s="1455"/>
      <c r="B553" s="2040"/>
      <c r="C553" s="2040"/>
      <c r="D553" s="1244"/>
      <c r="E553" s="1244"/>
      <c r="F553" s="1244"/>
      <c r="G553" s="1244"/>
      <c r="H553" s="1223"/>
      <c r="I553" s="1244"/>
      <c r="J553" s="1244"/>
      <c r="K553" s="1244"/>
      <c r="L553" s="1244"/>
      <c r="M553" s="1244"/>
      <c r="N553" s="1244"/>
      <c r="O553" s="1449"/>
      <c r="P553" s="1449"/>
      <c r="Q553" s="1449"/>
      <c r="R553" s="1449"/>
      <c r="S553" s="1449"/>
      <c r="T553" s="1449"/>
      <c r="U553" s="1449"/>
      <c r="V553" s="1449"/>
      <c r="W553" s="1449"/>
      <c r="X553" s="1449"/>
      <c r="Y553" s="1449"/>
      <c r="Z553" s="1449"/>
      <c r="AA553" s="1449"/>
      <c r="AB553" s="1449"/>
      <c r="AC553" s="1449"/>
      <c r="AD553" s="1449"/>
      <c r="AE553" s="1449"/>
      <c r="AF553" s="1449"/>
      <c r="AG553" s="1449"/>
    </row>
    <row r="554" spans="1:33" x14ac:dyDescent="0.15">
      <c r="A554" s="1455"/>
      <c r="B554" s="2040"/>
      <c r="C554" s="2039"/>
      <c r="D554" s="1244"/>
      <c r="E554" s="1244"/>
      <c r="F554" s="1244"/>
      <c r="G554" s="1244"/>
      <c r="H554" s="1223"/>
      <c r="I554" s="1244"/>
      <c r="J554" s="1244"/>
      <c r="K554" s="1244"/>
      <c r="L554" s="1244"/>
      <c r="M554" s="1244"/>
      <c r="N554" s="1244"/>
      <c r="O554" s="1449"/>
      <c r="P554" s="1449"/>
      <c r="Q554" s="1449"/>
      <c r="R554" s="1449"/>
      <c r="S554" s="1449"/>
      <c r="T554" s="1449"/>
      <c r="U554" s="1449"/>
      <c r="V554" s="1449"/>
      <c r="W554" s="1449"/>
      <c r="X554" s="1449"/>
      <c r="Y554" s="1449"/>
      <c r="Z554" s="1449"/>
      <c r="AA554" s="1449"/>
      <c r="AB554" s="1449"/>
      <c r="AC554" s="1449"/>
      <c r="AD554" s="1449"/>
      <c r="AE554" s="1449"/>
      <c r="AF554" s="1449"/>
      <c r="AG554" s="1449"/>
    </row>
    <row r="555" spans="1:33" x14ac:dyDescent="0.15">
      <c r="A555" s="1455"/>
      <c r="B555" s="2040"/>
      <c r="C555" s="2039"/>
      <c r="D555" s="1244"/>
      <c r="E555" s="1244"/>
      <c r="F555" s="1244"/>
      <c r="G555" s="1244"/>
      <c r="H555" s="1223"/>
      <c r="I555" s="1244"/>
      <c r="J555" s="1244"/>
      <c r="K555" s="1244"/>
      <c r="L555" s="1244"/>
      <c r="M555" s="1244"/>
      <c r="N555" s="1244"/>
      <c r="O555" s="1449"/>
      <c r="P555" s="1449"/>
      <c r="Q555" s="1449"/>
      <c r="R555" s="1449"/>
      <c r="S555" s="1449"/>
      <c r="T555" s="1449"/>
      <c r="U555" s="1449"/>
      <c r="V555" s="1449"/>
      <c r="W555" s="1449"/>
      <c r="X555" s="1449"/>
      <c r="Y555" s="1449"/>
      <c r="Z555" s="1449"/>
      <c r="AA555" s="1449"/>
      <c r="AB555" s="1449"/>
      <c r="AC555" s="1449"/>
      <c r="AD555" s="1449"/>
      <c r="AE555" s="1449"/>
      <c r="AF555" s="1449"/>
      <c r="AG555" s="1449"/>
    </row>
    <row r="556" spans="1:33" x14ac:dyDescent="0.15">
      <c r="A556" s="1455"/>
      <c r="B556" s="2040"/>
      <c r="C556" s="2044"/>
      <c r="D556" s="1244"/>
      <c r="E556" s="1244"/>
      <c r="F556" s="1244"/>
      <c r="G556" s="1244"/>
      <c r="H556" s="1223"/>
      <c r="I556" s="1244"/>
      <c r="J556" s="1244"/>
      <c r="K556" s="1244"/>
      <c r="L556" s="1244"/>
      <c r="M556" s="1244"/>
      <c r="N556" s="1244"/>
      <c r="O556" s="1449"/>
      <c r="P556" s="1449"/>
      <c r="Q556" s="1449"/>
      <c r="R556" s="1449"/>
      <c r="S556" s="1449"/>
      <c r="T556" s="1449"/>
      <c r="U556" s="1449"/>
      <c r="V556" s="1449"/>
      <c r="W556" s="1449"/>
      <c r="X556" s="1449"/>
      <c r="Y556" s="1449"/>
      <c r="Z556" s="1449"/>
      <c r="AA556" s="1449"/>
      <c r="AB556" s="1449"/>
      <c r="AC556" s="1449"/>
      <c r="AD556" s="1449"/>
      <c r="AE556" s="1449"/>
      <c r="AF556" s="1449"/>
      <c r="AG556" s="1449"/>
    </row>
    <row r="557" spans="1:33" x14ac:dyDescent="0.15">
      <c r="A557" s="1455"/>
      <c r="B557" s="2040"/>
      <c r="C557" s="2044"/>
      <c r="D557" s="1244"/>
      <c r="E557" s="1244"/>
      <c r="F557" s="1244"/>
      <c r="G557" s="1244"/>
      <c r="H557" s="1223"/>
      <c r="I557" s="1244"/>
      <c r="J557" s="1244"/>
      <c r="K557" s="1244"/>
      <c r="L557" s="1244"/>
      <c r="M557" s="1244"/>
      <c r="N557" s="1244"/>
      <c r="O557" s="1449"/>
      <c r="P557" s="1449"/>
      <c r="Q557" s="1449"/>
      <c r="R557" s="1449"/>
      <c r="S557" s="1449"/>
      <c r="T557" s="1449"/>
      <c r="U557" s="1449"/>
      <c r="V557" s="1449"/>
      <c r="W557" s="1449"/>
      <c r="X557" s="1449"/>
      <c r="Y557" s="1449"/>
      <c r="Z557" s="1449"/>
      <c r="AA557" s="1449"/>
      <c r="AB557" s="1449"/>
      <c r="AC557" s="1449"/>
      <c r="AD557" s="1449"/>
      <c r="AE557" s="1449"/>
      <c r="AF557" s="1449"/>
      <c r="AG557" s="1449"/>
    </row>
    <row r="558" spans="1:33" x14ac:dyDescent="0.15">
      <c r="A558" s="1455"/>
      <c r="B558" s="2040"/>
      <c r="C558" s="2044"/>
      <c r="D558" s="1244"/>
      <c r="E558" s="1244"/>
      <c r="F558" s="1244"/>
      <c r="G558" s="1244"/>
      <c r="H558" s="1223"/>
      <c r="I558" s="1244"/>
      <c r="J558" s="1244"/>
      <c r="K558" s="1244"/>
      <c r="L558" s="1244"/>
      <c r="M558" s="1244"/>
      <c r="N558" s="1244"/>
      <c r="O558" s="1449"/>
      <c r="P558" s="1449"/>
      <c r="Q558" s="1449"/>
      <c r="R558" s="1449"/>
      <c r="S558" s="1449"/>
      <c r="T558" s="1449"/>
      <c r="U558" s="1449"/>
      <c r="V558" s="1449"/>
      <c r="W558" s="1449"/>
      <c r="X558" s="1449"/>
      <c r="Y558" s="1449"/>
      <c r="Z558" s="1449"/>
      <c r="AA558" s="1449"/>
      <c r="AB558" s="1449"/>
      <c r="AC558" s="1449"/>
      <c r="AD558" s="1449"/>
      <c r="AE558" s="1449"/>
      <c r="AF558" s="1449"/>
      <c r="AG558" s="1449"/>
    </row>
    <row r="559" spans="1:33" x14ac:dyDescent="0.15">
      <c r="A559" s="1455"/>
      <c r="B559" s="2040"/>
      <c r="C559" s="2044"/>
      <c r="D559" s="1244"/>
      <c r="E559" s="1244"/>
      <c r="F559" s="1244"/>
      <c r="G559" s="1244"/>
      <c r="H559" s="1223"/>
      <c r="I559" s="1244"/>
      <c r="J559" s="1244"/>
      <c r="K559" s="1244"/>
      <c r="L559" s="1244"/>
      <c r="M559" s="1244"/>
      <c r="N559" s="1244"/>
      <c r="O559" s="1449"/>
      <c r="P559" s="1449"/>
      <c r="Q559" s="1449"/>
      <c r="R559" s="1449"/>
      <c r="S559" s="1449"/>
      <c r="T559" s="1449"/>
      <c r="U559" s="1449"/>
      <c r="V559" s="1449"/>
      <c r="W559" s="1449"/>
      <c r="X559" s="1449"/>
      <c r="Y559" s="1449"/>
      <c r="Z559" s="1449"/>
      <c r="AA559" s="1449"/>
      <c r="AB559" s="1449"/>
      <c r="AC559" s="1449"/>
      <c r="AD559" s="1449"/>
      <c r="AE559" s="1449"/>
      <c r="AF559" s="1449"/>
      <c r="AG559" s="1449"/>
    </row>
    <row r="560" spans="1:33" x14ac:dyDescent="0.15">
      <c r="A560" s="1455"/>
      <c r="B560" s="2040"/>
      <c r="C560" s="2044"/>
      <c r="D560" s="1244"/>
      <c r="E560" s="1244"/>
      <c r="F560" s="1244"/>
      <c r="G560" s="1244"/>
      <c r="H560" s="1223"/>
      <c r="I560" s="1244"/>
      <c r="J560" s="1244"/>
      <c r="K560" s="1244"/>
      <c r="L560" s="1244"/>
      <c r="M560" s="1244"/>
      <c r="N560" s="1244"/>
      <c r="O560" s="1449"/>
      <c r="P560" s="1449"/>
      <c r="Q560" s="1449"/>
      <c r="R560" s="1449"/>
      <c r="S560" s="1449"/>
      <c r="T560" s="1449"/>
      <c r="U560" s="1449"/>
      <c r="V560" s="1449"/>
      <c r="W560" s="1449"/>
      <c r="X560" s="1449"/>
      <c r="Y560" s="1449"/>
      <c r="Z560" s="1449"/>
      <c r="AA560" s="1449"/>
      <c r="AB560" s="1449"/>
      <c r="AC560" s="1449"/>
      <c r="AD560" s="1449"/>
      <c r="AE560" s="1449"/>
      <c r="AF560" s="1449"/>
      <c r="AG560" s="1449"/>
    </row>
    <row r="561" spans="1:33" x14ac:dyDescent="0.15">
      <c r="A561" s="1455"/>
      <c r="B561" s="2040"/>
      <c r="C561" s="2044"/>
      <c r="D561" s="1244"/>
      <c r="E561" s="1244"/>
      <c r="F561" s="1244"/>
      <c r="G561" s="1244"/>
      <c r="H561" s="1223"/>
      <c r="I561" s="1244"/>
      <c r="J561" s="1244"/>
      <c r="K561" s="1244"/>
      <c r="L561" s="1244"/>
      <c r="M561" s="1244"/>
      <c r="N561" s="1244"/>
      <c r="O561" s="1449"/>
      <c r="P561" s="1449"/>
      <c r="Q561" s="1449"/>
      <c r="R561" s="1449"/>
      <c r="S561" s="1449"/>
      <c r="T561" s="1449"/>
      <c r="U561" s="1449"/>
      <c r="V561" s="1449"/>
      <c r="W561" s="1449"/>
      <c r="X561" s="1449"/>
      <c r="Y561" s="1449"/>
      <c r="Z561" s="1449"/>
      <c r="AA561" s="1449"/>
      <c r="AB561" s="1449"/>
      <c r="AC561" s="1449"/>
      <c r="AD561" s="1449"/>
      <c r="AE561" s="1449"/>
      <c r="AF561" s="1449"/>
      <c r="AG561" s="1449"/>
    </row>
    <row r="562" spans="1:33" x14ac:dyDescent="0.15">
      <c r="A562" s="1455"/>
      <c r="B562" s="2040"/>
      <c r="C562" s="2044"/>
      <c r="D562" s="1244"/>
      <c r="E562" s="1244"/>
      <c r="F562" s="1244"/>
      <c r="G562" s="1244"/>
      <c r="H562" s="1223"/>
      <c r="I562" s="1244"/>
      <c r="J562" s="1244"/>
      <c r="K562" s="1244"/>
      <c r="L562" s="1244"/>
      <c r="M562" s="1244"/>
      <c r="N562" s="1244"/>
      <c r="O562" s="1449"/>
      <c r="P562" s="1449"/>
      <c r="Q562" s="1449"/>
      <c r="R562" s="1449"/>
      <c r="S562" s="1449"/>
      <c r="T562" s="1449"/>
      <c r="U562" s="1449"/>
      <c r="V562" s="1449"/>
      <c r="W562" s="1449"/>
      <c r="X562" s="1449"/>
      <c r="Y562" s="1449"/>
      <c r="Z562" s="1449"/>
      <c r="AA562" s="1449"/>
      <c r="AB562" s="1449"/>
      <c r="AC562" s="1449"/>
      <c r="AD562" s="1449"/>
      <c r="AE562" s="1449"/>
      <c r="AF562" s="1449"/>
      <c r="AG562" s="1449"/>
    </row>
    <row r="563" spans="1:33" x14ac:dyDescent="0.15">
      <c r="A563" s="1455"/>
      <c r="B563" s="2040"/>
      <c r="C563" s="2039"/>
      <c r="D563" s="1244"/>
      <c r="E563" s="1244"/>
      <c r="F563" s="1244"/>
      <c r="G563" s="1244"/>
      <c r="H563" s="1223"/>
      <c r="I563" s="1244"/>
      <c r="J563" s="1244"/>
      <c r="K563" s="1244"/>
      <c r="L563" s="1244"/>
      <c r="M563" s="1244"/>
      <c r="N563" s="1244"/>
      <c r="O563" s="1449"/>
      <c r="P563" s="1449"/>
      <c r="Q563" s="1449"/>
      <c r="R563" s="1449"/>
      <c r="S563" s="1449"/>
      <c r="T563" s="1449"/>
      <c r="U563" s="1449"/>
      <c r="V563" s="1449"/>
      <c r="W563" s="1449"/>
      <c r="X563" s="1449"/>
      <c r="Y563" s="1449"/>
      <c r="Z563" s="1449"/>
      <c r="AA563" s="1449"/>
      <c r="AB563" s="1449"/>
      <c r="AC563" s="1449"/>
      <c r="AD563" s="1449"/>
      <c r="AE563" s="1449"/>
      <c r="AF563" s="1449"/>
      <c r="AG563" s="1449"/>
    </row>
    <row r="564" spans="1:33" x14ac:dyDescent="0.15">
      <c r="A564" s="1455"/>
      <c r="B564" s="2209"/>
      <c r="C564" s="2209"/>
      <c r="D564" s="1244"/>
      <c r="E564" s="1244"/>
      <c r="F564" s="1244"/>
      <c r="G564" s="1244"/>
      <c r="H564" s="1223"/>
      <c r="I564" s="1244"/>
      <c r="J564" s="1244"/>
      <c r="K564" s="1244"/>
      <c r="L564" s="1244"/>
      <c r="M564" s="1244"/>
      <c r="N564" s="1244"/>
      <c r="O564" s="1449"/>
      <c r="P564" s="1449"/>
      <c r="Q564" s="1449"/>
      <c r="R564" s="1449"/>
      <c r="S564" s="1449"/>
      <c r="T564" s="1449"/>
      <c r="U564" s="1449"/>
      <c r="V564" s="1449"/>
      <c r="W564" s="1449"/>
      <c r="X564" s="1449"/>
      <c r="Y564" s="1449"/>
      <c r="Z564" s="1449"/>
      <c r="AA564" s="1449"/>
      <c r="AB564" s="1449"/>
      <c r="AC564" s="1449"/>
      <c r="AD564" s="1449"/>
      <c r="AE564" s="1449"/>
      <c r="AF564" s="1449"/>
      <c r="AG564" s="1449"/>
    </row>
    <row r="565" spans="1:33" x14ac:dyDescent="0.15">
      <c r="A565" s="1455"/>
      <c r="B565" s="2210"/>
      <c r="C565" s="2210"/>
      <c r="D565" s="1244"/>
      <c r="E565" s="1244"/>
      <c r="F565" s="1244"/>
      <c r="G565" s="1244"/>
      <c r="H565" s="1223"/>
      <c r="I565" s="1244"/>
      <c r="J565" s="1244"/>
      <c r="K565" s="1244"/>
      <c r="L565" s="1244"/>
      <c r="M565" s="1244"/>
      <c r="N565" s="1244"/>
      <c r="O565" s="1449"/>
      <c r="P565" s="1449"/>
      <c r="Q565" s="1449"/>
      <c r="R565" s="1449"/>
      <c r="S565" s="1449"/>
      <c r="T565" s="1449"/>
      <c r="U565" s="1449"/>
      <c r="V565" s="1449"/>
      <c r="W565" s="1449"/>
      <c r="X565" s="1449"/>
      <c r="Y565" s="1449"/>
      <c r="Z565" s="1449"/>
      <c r="AA565" s="1449"/>
      <c r="AB565" s="1449"/>
      <c r="AC565" s="1449"/>
      <c r="AD565" s="1449"/>
      <c r="AE565" s="1449"/>
      <c r="AF565" s="1449"/>
      <c r="AG565" s="1449"/>
    </row>
    <row r="566" spans="1:33" x14ac:dyDescent="0.15">
      <c r="A566" s="1455"/>
      <c r="B566" s="2210"/>
      <c r="C566" s="2045"/>
      <c r="D566" s="1244"/>
      <c r="E566" s="1244"/>
      <c r="F566" s="1244"/>
      <c r="G566" s="1244"/>
      <c r="H566" s="1223"/>
      <c r="I566" s="1244"/>
      <c r="J566" s="1244"/>
      <c r="K566" s="1244"/>
      <c r="L566" s="1244"/>
      <c r="M566" s="1244"/>
      <c r="N566" s="1244"/>
      <c r="O566" s="1449"/>
      <c r="P566" s="1449"/>
      <c r="Q566" s="1449"/>
      <c r="R566" s="1449"/>
      <c r="S566" s="1449"/>
      <c r="T566" s="1449"/>
      <c r="U566" s="1449"/>
      <c r="V566" s="1449"/>
      <c r="W566" s="1449"/>
      <c r="X566" s="1449"/>
      <c r="Y566" s="1449"/>
      <c r="Z566" s="1449"/>
      <c r="AA566" s="1449"/>
      <c r="AB566" s="1449"/>
      <c r="AC566" s="1449"/>
      <c r="AD566" s="1449"/>
      <c r="AE566" s="1449"/>
      <c r="AF566" s="1449"/>
      <c r="AG566" s="1449"/>
    </row>
    <row r="567" spans="1:33" x14ac:dyDescent="0.15">
      <c r="A567" s="1455"/>
      <c r="B567" s="2211"/>
      <c r="C567" s="2045"/>
      <c r="D567" s="1244"/>
      <c r="E567" s="1244"/>
      <c r="F567" s="1244"/>
      <c r="G567" s="1244"/>
      <c r="H567" s="1223"/>
      <c r="I567" s="1244"/>
      <c r="J567" s="1244"/>
      <c r="K567" s="1244"/>
      <c r="L567" s="1244"/>
      <c r="M567" s="1244"/>
      <c r="N567" s="1244"/>
      <c r="O567" s="1449"/>
      <c r="P567" s="1449"/>
      <c r="Q567" s="1449"/>
      <c r="R567" s="1449"/>
      <c r="S567" s="1449"/>
      <c r="T567" s="1449"/>
      <c r="U567" s="1449"/>
      <c r="V567" s="1449"/>
      <c r="W567" s="1449"/>
      <c r="X567" s="1449"/>
      <c r="Y567" s="1449"/>
      <c r="Z567" s="1449"/>
      <c r="AA567" s="1449"/>
      <c r="AB567" s="1449"/>
      <c r="AC567" s="1449"/>
      <c r="AD567" s="1449"/>
      <c r="AE567" s="1449"/>
      <c r="AF567" s="1449"/>
      <c r="AG567" s="1449"/>
    </row>
    <row r="568" spans="1:33" x14ac:dyDescent="0.15">
      <c r="A568" s="1450"/>
      <c r="B568" s="2211"/>
      <c r="C568" s="2045"/>
      <c r="D568" s="1244"/>
      <c r="E568" s="1244"/>
      <c r="F568" s="1244"/>
      <c r="G568" s="1244"/>
      <c r="H568" s="1223"/>
      <c r="I568" s="1244"/>
      <c r="J568" s="1244"/>
      <c r="K568" s="1244"/>
      <c r="L568" s="1244"/>
      <c r="M568" s="1244"/>
      <c r="N568" s="1244"/>
      <c r="O568" s="1449"/>
      <c r="P568" s="1449"/>
      <c r="Q568" s="1449"/>
      <c r="R568" s="1449"/>
      <c r="S568" s="1449"/>
      <c r="T568" s="1449"/>
      <c r="U568" s="1449"/>
      <c r="V568" s="1449"/>
      <c r="W568" s="1449"/>
      <c r="X568" s="1449"/>
      <c r="Y568" s="1449"/>
      <c r="Z568" s="1449"/>
      <c r="AA568" s="1449"/>
      <c r="AB568" s="1449"/>
      <c r="AC568" s="1449"/>
      <c r="AD568" s="1449"/>
      <c r="AE568" s="1449"/>
      <c r="AF568" s="1449"/>
      <c r="AG568" s="1449"/>
    </row>
    <row r="569" spans="1:33" x14ac:dyDescent="0.15">
      <c r="A569" s="1450"/>
      <c r="B569" s="2212"/>
      <c r="C569" s="2045"/>
      <c r="D569" s="1244"/>
      <c r="E569" s="1244"/>
      <c r="F569" s="1244"/>
      <c r="G569" s="1244"/>
      <c r="H569" s="1223"/>
      <c r="I569" s="1244"/>
      <c r="J569" s="1244"/>
      <c r="K569" s="1244"/>
      <c r="L569" s="1244"/>
      <c r="M569" s="1244"/>
      <c r="N569" s="1244"/>
      <c r="O569" s="1449"/>
      <c r="P569" s="1449"/>
      <c r="Q569" s="1449"/>
      <c r="R569" s="1449"/>
      <c r="S569" s="1449"/>
      <c r="T569" s="1449"/>
      <c r="U569" s="1449"/>
      <c r="V569" s="1449"/>
      <c r="W569" s="1449"/>
      <c r="X569" s="1449"/>
      <c r="Y569" s="1449"/>
      <c r="Z569" s="1449"/>
      <c r="AA569" s="1449"/>
      <c r="AB569" s="1449"/>
      <c r="AC569" s="1449"/>
      <c r="AD569" s="1449"/>
      <c r="AE569" s="1449"/>
      <c r="AF569" s="1449"/>
      <c r="AG569" s="1449"/>
    </row>
    <row r="570" spans="1:33" x14ac:dyDescent="0.15">
      <c r="A570" s="1450"/>
      <c r="B570" s="2042"/>
      <c r="C570" s="2039"/>
      <c r="D570" s="1244"/>
      <c r="E570" s="1244"/>
      <c r="F570" s="1244"/>
      <c r="G570" s="1244"/>
      <c r="H570" s="1223"/>
      <c r="I570" s="1244"/>
      <c r="J570" s="1244"/>
      <c r="K570" s="1244"/>
      <c r="L570" s="1244"/>
      <c r="M570" s="1244"/>
      <c r="N570" s="1244"/>
      <c r="O570" s="1449"/>
      <c r="P570" s="1449"/>
      <c r="Q570" s="1449"/>
      <c r="R570" s="1449"/>
      <c r="S570" s="1449"/>
      <c r="T570" s="1449"/>
      <c r="U570" s="1449"/>
      <c r="V570" s="1449"/>
      <c r="W570" s="1449"/>
      <c r="X570" s="1449"/>
      <c r="Y570" s="1449"/>
      <c r="Z570" s="1449"/>
      <c r="AA570" s="1449"/>
      <c r="AB570" s="1449"/>
      <c r="AC570" s="1449"/>
      <c r="AD570" s="1449"/>
      <c r="AE570" s="1449"/>
      <c r="AF570" s="1449"/>
      <c r="AG570" s="1449"/>
    </row>
    <row r="571" spans="1:33" x14ac:dyDescent="0.15">
      <c r="A571" s="1450"/>
      <c r="B571" s="2042"/>
      <c r="C571" s="2039"/>
      <c r="D571" s="1244"/>
      <c r="E571" s="1244"/>
      <c r="F571" s="1244"/>
      <c r="G571" s="1244"/>
      <c r="H571" s="1223"/>
      <c r="I571" s="1244"/>
      <c r="J571" s="1244"/>
      <c r="K571" s="1244"/>
      <c r="L571" s="1244"/>
      <c r="M571" s="1244"/>
      <c r="N571" s="1244"/>
      <c r="O571" s="1449"/>
      <c r="P571" s="1449"/>
      <c r="Q571" s="1449"/>
      <c r="R571" s="1449"/>
      <c r="S571" s="1449"/>
      <c r="T571" s="1449"/>
      <c r="U571" s="1449"/>
      <c r="V571" s="1449"/>
      <c r="W571" s="1449"/>
      <c r="X571" s="1449"/>
      <c r="Y571" s="1449"/>
      <c r="Z571" s="1449"/>
      <c r="AA571" s="1449"/>
      <c r="AB571" s="1449"/>
      <c r="AC571" s="1449"/>
      <c r="AD571" s="1449"/>
      <c r="AE571" s="1449"/>
      <c r="AF571" s="1449"/>
      <c r="AG571" s="1449"/>
    </row>
    <row r="572" spans="1:33" x14ac:dyDescent="0.15">
      <c r="A572" s="2057"/>
      <c r="B572" s="2213"/>
      <c r="C572" s="2041"/>
      <c r="D572" s="1244"/>
      <c r="E572" s="1244"/>
      <c r="F572" s="1244"/>
      <c r="G572" s="1244"/>
      <c r="H572" s="1223"/>
      <c r="I572" s="1244"/>
      <c r="J572" s="1244"/>
      <c r="K572" s="1244"/>
      <c r="L572" s="1244"/>
      <c r="M572" s="1244"/>
      <c r="N572" s="1244"/>
      <c r="O572" s="1449"/>
      <c r="P572" s="1449"/>
      <c r="Q572" s="1449"/>
      <c r="R572" s="1449"/>
      <c r="S572" s="1449"/>
      <c r="T572" s="1449"/>
      <c r="U572" s="1449"/>
      <c r="V572" s="1449"/>
      <c r="W572" s="1449"/>
      <c r="X572" s="1449"/>
      <c r="Y572" s="1449"/>
      <c r="Z572" s="1449"/>
      <c r="AA572" s="1449"/>
      <c r="AB572" s="1449"/>
      <c r="AC572" s="1449"/>
      <c r="AD572" s="1449"/>
      <c r="AE572" s="1449"/>
      <c r="AF572" s="1449"/>
      <c r="AG572" s="1449"/>
    </row>
    <row r="573" spans="1:33" ht="11.25" customHeight="1" x14ac:dyDescent="0.15">
      <c r="A573" s="2210"/>
      <c r="B573" s="2210"/>
      <c r="C573" s="2045"/>
      <c r="D573" s="1244"/>
      <c r="E573" s="1244"/>
      <c r="F573" s="1244"/>
      <c r="G573" s="1244"/>
      <c r="H573" s="1223"/>
      <c r="I573" s="1244"/>
      <c r="J573" s="1244"/>
      <c r="K573" s="1244"/>
      <c r="L573" s="1244"/>
      <c r="M573" s="1244"/>
      <c r="N573" s="1244"/>
      <c r="O573" s="1449"/>
      <c r="P573" s="1449"/>
      <c r="Q573" s="1449"/>
      <c r="R573" s="1449"/>
      <c r="S573" s="1449"/>
      <c r="T573" s="1449"/>
      <c r="U573" s="1449"/>
      <c r="V573" s="1449"/>
      <c r="W573" s="1449"/>
      <c r="X573" s="1449"/>
      <c r="Y573" s="1449"/>
      <c r="Z573" s="1449"/>
      <c r="AA573" s="1449"/>
      <c r="AB573" s="1449"/>
      <c r="AC573" s="1449"/>
      <c r="AD573" s="1449"/>
      <c r="AE573" s="1449"/>
      <c r="AF573" s="1449"/>
      <c r="AG573" s="1449"/>
    </row>
    <row r="574" spans="1:33" x14ac:dyDescent="0.15">
      <c r="A574" s="1455"/>
      <c r="B574" s="2214"/>
      <c r="C574" s="2045"/>
      <c r="D574" s="1244"/>
      <c r="E574" s="1244"/>
      <c r="F574" s="1244"/>
      <c r="G574" s="1244"/>
      <c r="H574" s="1223"/>
      <c r="I574" s="1244"/>
      <c r="J574" s="1244"/>
      <c r="K574" s="1244"/>
      <c r="L574" s="1244"/>
      <c r="M574" s="1244"/>
      <c r="N574" s="1244"/>
      <c r="O574" s="1449"/>
      <c r="P574" s="1449"/>
      <c r="Q574" s="1449"/>
      <c r="R574" s="1449"/>
      <c r="S574" s="1449"/>
      <c r="T574" s="1449"/>
      <c r="U574" s="1449"/>
      <c r="V574" s="1449"/>
      <c r="W574" s="1449"/>
      <c r="X574" s="1449"/>
      <c r="Y574" s="1449"/>
      <c r="Z574" s="1449"/>
      <c r="AA574" s="1449"/>
      <c r="AB574" s="1449"/>
      <c r="AC574" s="1449"/>
      <c r="AD574" s="1449"/>
      <c r="AE574" s="1449"/>
      <c r="AF574" s="1449"/>
      <c r="AG574" s="1449"/>
    </row>
    <row r="575" spans="1:33" x14ac:dyDescent="0.15">
      <c r="A575" s="1455"/>
      <c r="B575" s="2209"/>
      <c r="C575" s="2041"/>
      <c r="D575" s="1244"/>
      <c r="E575" s="1244"/>
      <c r="F575" s="1244"/>
      <c r="G575" s="1244"/>
      <c r="H575" s="1223"/>
      <c r="I575" s="1244"/>
      <c r="J575" s="1244"/>
      <c r="K575" s="1244"/>
      <c r="L575" s="1244"/>
      <c r="M575" s="1244"/>
      <c r="N575" s="1244"/>
      <c r="O575" s="1449"/>
      <c r="P575" s="1449"/>
      <c r="Q575" s="1449"/>
      <c r="R575" s="1449"/>
      <c r="S575" s="1449"/>
      <c r="T575" s="1449"/>
      <c r="U575" s="1449"/>
      <c r="V575" s="1449"/>
      <c r="W575" s="1449"/>
      <c r="X575" s="1449"/>
      <c r="Y575" s="1449"/>
      <c r="Z575" s="1449"/>
      <c r="AA575" s="1449"/>
      <c r="AB575" s="1449"/>
      <c r="AC575" s="1449"/>
      <c r="AD575" s="1449"/>
      <c r="AE575" s="1449"/>
      <c r="AF575" s="1449"/>
      <c r="AG575" s="1449"/>
    </row>
    <row r="576" spans="1:33" x14ac:dyDescent="0.15">
      <c r="A576" s="1455"/>
      <c r="B576" s="2209"/>
      <c r="C576" s="2041"/>
      <c r="D576" s="1244"/>
      <c r="E576" s="1244"/>
      <c r="F576" s="1244"/>
      <c r="G576" s="1244"/>
      <c r="H576" s="1223"/>
      <c r="I576" s="1244"/>
      <c r="J576" s="1244"/>
      <c r="K576" s="1244"/>
      <c r="L576" s="1244"/>
      <c r="M576" s="1244"/>
      <c r="N576" s="1244"/>
      <c r="O576" s="1449"/>
      <c r="P576" s="1449"/>
      <c r="Q576" s="1449"/>
      <c r="R576" s="1449"/>
      <c r="S576" s="1449"/>
      <c r="T576" s="1449"/>
      <c r="U576" s="1449"/>
      <c r="V576" s="1449"/>
      <c r="W576" s="1449"/>
      <c r="X576" s="1449"/>
      <c r="Y576" s="1449"/>
      <c r="Z576" s="1449"/>
      <c r="AA576" s="1449"/>
      <c r="AB576" s="1449"/>
      <c r="AC576" s="1449"/>
      <c r="AD576" s="1449"/>
      <c r="AE576" s="1449"/>
      <c r="AF576" s="1449"/>
      <c r="AG576" s="1449"/>
    </row>
    <row r="577" spans="1:33" ht="11.25" customHeight="1" x14ac:dyDescent="0.15">
      <c r="A577" s="2210"/>
      <c r="B577" s="2045"/>
      <c r="C577" s="2045"/>
      <c r="D577" s="1244"/>
      <c r="E577" s="1244"/>
      <c r="F577" s="1244"/>
      <c r="G577" s="1244"/>
      <c r="H577" s="1223"/>
      <c r="I577" s="1244"/>
      <c r="J577" s="1244"/>
      <c r="K577" s="1244"/>
      <c r="L577" s="1244"/>
      <c r="M577" s="1244"/>
      <c r="N577" s="1244"/>
      <c r="O577" s="1449"/>
      <c r="P577" s="1449"/>
      <c r="Q577" s="1449"/>
      <c r="R577" s="1449"/>
      <c r="S577" s="1449"/>
      <c r="T577" s="1449"/>
      <c r="U577" s="1449"/>
      <c r="V577" s="1449"/>
      <c r="W577" s="1449"/>
      <c r="X577" s="1449"/>
      <c r="Y577" s="1449"/>
      <c r="Z577" s="1449"/>
      <c r="AA577" s="1449"/>
      <c r="AB577" s="1449"/>
      <c r="AC577" s="1449"/>
      <c r="AD577" s="1449"/>
      <c r="AE577" s="1449"/>
      <c r="AF577" s="1449"/>
      <c r="AG577" s="1449"/>
    </row>
    <row r="578" spans="1:33" x14ac:dyDescent="0.15">
      <c r="A578" s="2206"/>
      <c r="B578" s="2041"/>
      <c r="C578" s="2041"/>
      <c r="D578" s="1244"/>
      <c r="E578" s="1244"/>
      <c r="F578" s="1244"/>
      <c r="G578" s="1244"/>
      <c r="H578" s="1223"/>
      <c r="I578" s="1244"/>
      <c r="J578" s="1244"/>
      <c r="K578" s="1244"/>
      <c r="L578" s="1244"/>
      <c r="M578" s="1244"/>
      <c r="N578" s="1244"/>
      <c r="O578" s="1449"/>
      <c r="P578" s="1449"/>
      <c r="Q578" s="1449"/>
      <c r="R578" s="1449"/>
      <c r="S578" s="1449"/>
      <c r="T578" s="1449"/>
      <c r="U578" s="1449"/>
      <c r="V578" s="1449"/>
      <c r="W578" s="1449"/>
      <c r="X578" s="1449"/>
      <c r="Y578" s="1449"/>
      <c r="Z578" s="1449"/>
      <c r="AA578" s="1449"/>
      <c r="AB578" s="1449"/>
      <c r="AC578" s="1449"/>
      <c r="AD578" s="1449"/>
      <c r="AE578" s="1449"/>
      <c r="AF578" s="1449"/>
      <c r="AG578" s="1449"/>
    </row>
    <row r="579" spans="1:33" ht="11.25" customHeight="1" x14ac:dyDescent="0.15">
      <c r="A579" s="2048"/>
      <c r="B579" s="2045"/>
      <c r="C579" s="2045"/>
      <c r="D579" s="1244"/>
      <c r="E579" s="1244"/>
      <c r="F579" s="1244"/>
      <c r="G579" s="1244"/>
      <c r="H579" s="1223"/>
      <c r="I579" s="1244"/>
      <c r="J579" s="1244"/>
      <c r="K579" s="1244"/>
      <c r="L579" s="1244"/>
      <c r="M579" s="1244"/>
      <c r="N579" s="1244"/>
      <c r="O579" s="1449"/>
      <c r="P579" s="1449"/>
      <c r="Q579" s="1449"/>
      <c r="R579" s="1449"/>
      <c r="S579" s="1449"/>
      <c r="T579" s="1449"/>
      <c r="U579" s="1449"/>
      <c r="V579" s="1449"/>
      <c r="W579" s="1449"/>
      <c r="X579" s="1449"/>
      <c r="Y579" s="1449"/>
      <c r="Z579" s="1449"/>
      <c r="AA579" s="1449"/>
      <c r="AB579" s="1449"/>
      <c r="AC579" s="1449"/>
      <c r="AD579" s="1449"/>
      <c r="AE579" s="1449"/>
      <c r="AF579" s="1449"/>
      <c r="AG579" s="1449"/>
    </row>
    <row r="580" spans="1:33" x14ac:dyDescent="0.15">
      <c r="A580" s="2192"/>
      <c r="B580" s="2193"/>
      <c r="C580" s="2193"/>
      <c r="D580" s="1244"/>
      <c r="E580" s="1244"/>
      <c r="F580" s="1244"/>
      <c r="G580" s="1244"/>
      <c r="H580" s="1223"/>
      <c r="I580" s="1244"/>
      <c r="J580" s="1244"/>
      <c r="K580" s="1244"/>
      <c r="L580" s="1244"/>
      <c r="M580" s="1244"/>
      <c r="N580" s="1244"/>
      <c r="O580" s="1449"/>
      <c r="P580" s="1449"/>
      <c r="Q580" s="1449"/>
      <c r="R580" s="1449"/>
      <c r="S580" s="1449"/>
      <c r="T580" s="1449"/>
      <c r="U580" s="1449"/>
      <c r="V580" s="1449"/>
      <c r="W580" s="1449"/>
      <c r="X580" s="1449"/>
      <c r="Y580" s="1449"/>
      <c r="Z580" s="1449"/>
      <c r="AA580" s="1449"/>
      <c r="AB580" s="1449"/>
      <c r="AC580" s="1449"/>
      <c r="AD580" s="1449"/>
      <c r="AE580" s="1449"/>
      <c r="AF580" s="1449"/>
      <c r="AG580" s="1449"/>
    </row>
    <row r="581" spans="1:33" x14ac:dyDescent="0.15">
      <c r="A581" s="2192"/>
      <c r="B581" s="2193"/>
      <c r="C581" s="2193"/>
      <c r="D581" s="1244"/>
      <c r="E581" s="1244"/>
      <c r="F581" s="1244"/>
      <c r="G581" s="1244"/>
      <c r="H581" s="1223"/>
      <c r="I581" s="1244"/>
      <c r="J581" s="1244"/>
      <c r="K581" s="1244"/>
      <c r="L581" s="1244"/>
      <c r="M581" s="1244"/>
      <c r="N581" s="1244"/>
      <c r="O581" s="1449"/>
      <c r="P581" s="1449"/>
      <c r="Q581" s="1449"/>
      <c r="R581" s="1449"/>
      <c r="S581" s="1449"/>
      <c r="T581" s="1449"/>
      <c r="U581" s="1449"/>
      <c r="V581" s="1449"/>
      <c r="W581" s="1449"/>
      <c r="X581" s="1449"/>
      <c r="Y581" s="1449"/>
      <c r="Z581" s="1449"/>
      <c r="AA581" s="1449"/>
      <c r="AB581" s="1449"/>
      <c r="AC581" s="1449"/>
      <c r="AD581" s="1449"/>
      <c r="AE581" s="1449"/>
      <c r="AF581" s="1449"/>
      <c r="AG581" s="1449"/>
    </row>
    <row r="582" spans="1:33" x14ac:dyDescent="0.15">
      <c r="A582" s="2194"/>
      <c r="B582" s="2041"/>
      <c r="C582" s="2041"/>
      <c r="D582" s="1244"/>
      <c r="E582" s="1244"/>
      <c r="F582" s="1244"/>
      <c r="G582" s="1244"/>
      <c r="H582" s="1223"/>
      <c r="I582" s="1244"/>
      <c r="J582" s="1244"/>
      <c r="K582" s="1244"/>
      <c r="L582" s="1244"/>
      <c r="M582" s="1244"/>
      <c r="N582" s="1244"/>
      <c r="O582" s="1449"/>
      <c r="P582" s="1449"/>
      <c r="Q582" s="1449"/>
      <c r="R582" s="1449"/>
      <c r="S582" s="1449"/>
      <c r="T582" s="1449"/>
      <c r="U582" s="1449"/>
      <c r="V582" s="1449"/>
      <c r="W582" s="1449"/>
      <c r="X582" s="1449"/>
      <c r="Y582" s="1449"/>
      <c r="Z582" s="1449"/>
      <c r="AA582" s="1449"/>
      <c r="AB582" s="1449"/>
      <c r="AC582" s="1449"/>
      <c r="AD582" s="1449"/>
      <c r="AE582" s="1449"/>
      <c r="AF582" s="1449"/>
      <c r="AG582" s="1449"/>
    </row>
    <row r="583" spans="1:33" x14ac:dyDescent="0.15">
      <c r="A583" s="1448"/>
      <c r="B583" s="1448"/>
      <c r="C583" s="1448"/>
      <c r="D583" s="1244"/>
      <c r="E583" s="1244"/>
      <c r="F583" s="1244"/>
      <c r="G583" s="1244"/>
      <c r="H583" s="1223"/>
      <c r="I583" s="1244"/>
      <c r="J583" s="1244"/>
      <c r="K583" s="1244"/>
      <c r="L583" s="1244"/>
      <c r="M583" s="1244"/>
      <c r="N583" s="1244"/>
      <c r="O583" s="1224"/>
      <c r="P583" s="1224"/>
      <c r="Q583" s="1224"/>
      <c r="R583" s="1224"/>
      <c r="S583" s="1224"/>
      <c r="T583" s="1224"/>
      <c r="U583" s="1224"/>
      <c r="V583" s="1224"/>
      <c r="W583" s="1224"/>
      <c r="X583" s="1224"/>
      <c r="Y583" s="1224"/>
      <c r="Z583" s="1224"/>
      <c r="AA583" s="1224"/>
      <c r="AB583" s="1224"/>
      <c r="AC583" s="1224"/>
      <c r="AD583" s="1224"/>
      <c r="AE583" s="1224"/>
      <c r="AF583" s="1224"/>
      <c r="AG583" s="1224"/>
    </row>
    <row r="584" spans="1:33" x14ac:dyDescent="0.15">
      <c r="A584" s="1457"/>
      <c r="B584" s="1458"/>
      <c r="C584" s="1458"/>
      <c r="D584" s="1244"/>
      <c r="E584" s="1244"/>
      <c r="F584" s="1244"/>
      <c r="G584" s="1244"/>
      <c r="H584" s="1223"/>
      <c r="I584" s="1244"/>
      <c r="J584" s="1244"/>
      <c r="K584" s="1244"/>
      <c r="L584" s="1244"/>
      <c r="M584" s="1244"/>
      <c r="N584" s="1244"/>
      <c r="O584" s="1224"/>
      <c r="P584" s="1224"/>
      <c r="Q584" s="1224"/>
      <c r="R584" s="1224"/>
      <c r="S584" s="1224"/>
      <c r="T584" s="1224"/>
      <c r="U584" s="1224"/>
      <c r="V584" s="1224"/>
      <c r="W584" s="1224"/>
      <c r="X584" s="1224"/>
      <c r="Y584" s="1224"/>
      <c r="Z584" s="1224"/>
      <c r="AA584" s="1224"/>
      <c r="AB584" s="1224"/>
      <c r="AC584" s="1224"/>
      <c r="AD584" s="1224"/>
      <c r="AE584" s="1224"/>
      <c r="AF584" s="1224"/>
      <c r="AG584" s="1224"/>
    </row>
    <row r="585" spans="1:33" x14ac:dyDescent="0.15">
      <c r="A585" s="2202"/>
      <c r="B585" s="2202"/>
      <c r="C585" s="2202"/>
      <c r="D585" s="1244"/>
      <c r="E585" s="1244"/>
      <c r="F585" s="1244"/>
      <c r="G585" s="1244"/>
      <c r="H585" s="1223"/>
      <c r="I585" s="1244"/>
      <c r="J585" s="1244"/>
      <c r="K585" s="1244"/>
      <c r="L585" s="1244"/>
      <c r="M585" s="1244"/>
      <c r="N585" s="1244"/>
      <c r="O585" s="1449"/>
      <c r="P585" s="1449"/>
      <c r="Q585" s="1449"/>
      <c r="R585" s="1449"/>
      <c r="S585" s="1449"/>
      <c r="T585" s="1449"/>
      <c r="U585" s="1449"/>
      <c r="V585" s="1449"/>
      <c r="W585" s="1449"/>
      <c r="X585" s="1449"/>
      <c r="Y585" s="1449"/>
      <c r="Z585" s="1449"/>
      <c r="AA585" s="1449"/>
      <c r="AB585" s="1449"/>
      <c r="AC585" s="1449"/>
      <c r="AD585" s="1449"/>
      <c r="AE585" s="1449"/>
      <c r="AF585" s="1449"/>
      <c r="AG585" s="1449"/>
    </row>
    <row r="586" spans="1:33" x14ac:dyDescent="0.15">
      <c r="A586" s="2203"/>
      <c r="B586" s="2049"/>
      <c r="C586" s="2049"/>
      <c r="D586" s="1244"/>
      <c r="E586" s="1244"/>
      <c r="F586" s="1244"/>
      <c r="G586" s="1244"/>
      <c r="H586" s="1223"/>
      <c r="I586" s="1244"/>
      <c r="J586" s="1244"/>
      <c r="K586" s="1244"/>
      <c r="L586" s="1244"/>
      <c r="M586" s="1244"/>
      <c r="N586" s="1244"/>
      <c r="O586" s="1449"/>
      <c r="P586" s="1449"/>
      <c r="Q586" s="1449"/>
      <c r="R586" s="1449"/>
      <c r="S586" s="1449"/>
      <c r="T586" s="1449"/>
      <c r="U586" s="1449"/>
      <c r="V586" s="1449"/>
      <c r="W586" s="1449"/>
      <c r="X586" s="1449"/>
      <c r="Y586" s="1449"/>
      <c r="Z586" s="1449"/>
      <c r="AA586" s="1449"/>
      <c r="AB586" s="1449"/>
      <c r="AC586" s="1449"/>
      <c r="AD586" s="1449"/>
      <c r="AE586" s="1449"/>
      <c r="AF586" s="1449"/>
      <c r="AG586" s="1449"/>
    </row>
    <row r="587" spans="1:33" x14ac:dyDescent="0.15">
      <c r="A587" s="1459"/>
      <c r="B587" s="2191"/>
      <c r="C587" s="2052"/>
      <c r="D587" s="1244"/>
      <c r="E587" s="1244"/>
      <c r="F587" s="1244"/>
      <c r="G587" s="1244"/>
      <c r="H587" s="1223"/>
      <c r="I587" s="1244"/>
      <c r="J587" s="1244"/>
      <c r="K587" s="1244"/>
      <c r="L587" s="1244"/>
      <c r="M587" s="1244"/>
      <c r="N587" s="1244"/>
      <c r="O587" s="1449"/>
      <c r="P587" s="1449"/>
      <c r="Q587" s="1449"/>
      <c r="R587" s="1449"/>
      <c r="S587" s="1449"/>
      <c r="T587" s="1449"/>
      <c r="U587" s="1449"/>
      <c r="V587" s="1449"/>
      <c r="W587" s="1449"/>
      <c r="X587" s="1449"/>
      <c r="Y587" s="1449"/>
      <c r="Z587" s="1449"/>
      <c r="AA587" s="1449"/>
      <c r="AB587" s="1449"/>
      <c r="AC587" s="1449"/>
      <c r="AD587" s="1449"/>
      <c r="AE587" s="1449"/>
      <c r="AF587" s="1449"/>
      <c r="AG587" s="1449"/>
    </row>
    <row r="588" spans="1:33" x14ac:dyDescent="0.15">
      <c r="A588" s="2201"/>
      <c r="B588" s="1460"/>
      <c r="C588" s="1461"/>
      <c r="D588" s="1244"/>
      <c r="E588" s="1244"/>
      <c r="F588" s="1244"/>
      <c r="G588" s="1244"/>
      <c r="H588" s="1223"/>
      <c r="I588" s="1244"/>
      <c r="J588" s="1244"/>
      <c r="K588" s="1244"/>
      <c r="L588" s="1244"/>
      <c r="M588" s="1244"/>
      <c r="N588" s="1244"/>
      <c r="O588" s="1449"/>
      <c r="P588" s="1449"/>
      <c r="Q588" s="1449"/>
      <c r="R588" s="1449"/>
      <c r="S588" s="1449"/>
      <c r="T588" s="1449"/>
      <c r="U588" s="1449"/>
      <c r="V588" s="1449"/>
      <c r="W588" s="1449"/>
      <c r="X588" s="1449"/>
      <c r="Y588" s="1449"/>
      <c r="Z588" s="1449"/>
      <c r="AA588" s="1449"/>
      <c r="AB588" s="1449"/>
      <c r="AC588" s="1449"/>
      <c r="AD588" s="1449"/>
      <c r="AE588" s="1449"/>
      <c r="AF588" s="1449"/>
      <c r="AG588" s="1449"/>
    </row>
    <row r="589" spans="1:33" x14ac:dyDescent="0.15">
      <c r="A589" s="2201"/>
      <c r="B589" s="1462"/>
      <c r="C589" s="2051"/>
      <c r="D589" s="1244"/>
      <c r="E589" s="1244"/>
      <c r="F589" s="1244"/>
      <c r="G589" s="1244"/>
      <c r="H589" s="1223"/>
      <c r="I589" s="1244"/>
      <c r="J589" s="1244"/>
      <c r="K589" s="1244"/>
      <c r="L589" s="1244"/>
      <c r="M589" s="1244"/>
      <c r="N589" s="1244"/>
      <c r="O589" s="1449"/>
      <c r="P589" s="1449"/>
      <c r="Q589" s="1449"/>
      <c r="R589" s="1449"/>
      <c r="S589" s="1449"/>
      <c r="T589" s="1449"/>
      <c r="U589" s="1449"/>
      <c r="V589" s="1449"/>
      <c r="W589" s="1449"/>
      <c r="X589" s="1449"/>
      <c r="Y589" s="1449"/>
      <c r="Z589" s="1449"/>
      <c r="AA589" s="1449"/>
      <c r="AB589" s="1449"/>
      <c r="AC589" s="1449"/>
      <c r="AD589" s="1449"/>
      <c r="AE589" s="1449"/>
      <c r="AF589" s="1449"/>
      <c r="AG589" s="1449"/>
    </row>
    <row r="590" spans="1:33" x14ac:dyDescent="0.15">
      <c r="A590" s="1463"/>
      <c r="B590" s="1463"/>
      <c r="C590" s="1463"/>
      <c r="D590" s="1244"/>
      <c r="E590" s="1244"/>
      <c r="F590" s="1244"/>
      <c r="G590" s="1244"/>
      <c r="H590" s="1223"/>
      <c r="I590" s="1244"/>
      <c r="J590" s="1244"/>
      <c r="K590" s="1244"/>
      <c r="L590" s="1244"/>
      <c r="M590" s="1244"/>
      <c r="N590" s="1244"/>
      <c r="O590" s="1449"/>
      <c r="P590" s="1449"/>
      <c r="Q590" s="1449"/>
      <c r="R590" s="1449"/>
      <c r="S590" s="1449"/>
      <c r="T590" s="1449"/>
      <c r="U590" s="1449"/>
      <c r="V590" s="1449"/>
      <c r="W590" s="1449"/>
      <c r="X590" s="1449"/>
      <c r="Y590" s="1449"/>
      <c r="Z590" s="1449"/>
      <c r="AA590" s="1449"/>
      <c r="AB590" s="1449"/>
      <c r="AC590" s="1449"/>
      <c r="AD590" s="1449"/>
      <c r="AE590" s="1449"/>
      <c r="AF590" s="1449"/>
      <c r="AG590" s="1449"/>
    </row>
    <row r="591" spans="1:33" x14ac:dyDescent="0.15">
      <c r="A591" s="2046"/>
      <c r="B591" s="2200"/>
      <c r="C591" s="2052"/>
      <c r="D591" s="1244"/>
      <c r="E591" s="1244"/>
      <c r="F591" s="1244"/>
      <c r="G591" s="1244"/>
      <c r="H591" s="1223"/>
      <c r="I591" s="1244"/>
      <c r="J591" s="1244"/>
      <c r="K591" s="1244"/>
      <c r="L591" s="1244"/>
      <c r="M591" s="1244"/>
      <c r="N591" s="1244"/>
      <c r="O591" s="1449"/>
      <c r="P591" s="1449"/>
      <c r="Q591" s="1449"/>
      <c r="R591" s="1449"/>
      <c r="S591" s="1449"/>
      <c r="T591" s="1449"/>
      <c r="U591" s="1449"/>
      <c r="V591" s="1449"/>
      <c r="W591" s="1449"/>
      <c r="X591" s="1449"/>
      <c r="Y591" s="1449"/>
      <c r="Z591" s="1449"/>
      <c r="AA591" s="1449"/>
      <c r="AB591" s="1449"/>
      <c r="AC591" s="1449"/>
      <c r="AD591" s="1449"/>
      <c r="AE591" s="1449"/>
      <c r="AF591" s="1449"/>
      <c r="AG591" s="1449"/>
    </row>
    <row r="592" spans="1:33" x14ac:dyDescent="0.15">
      <c r="A592" s="1465"/>
      <c r="B592" s="2195"/>
      <c r="C592" s="2052"/>
      <c r="D592" s="1244"/>
      <c r="E592" s="1244"/>
      <c r="F592" s="1244"/>
      <c r="G592" s="1244"/>
      <c r="H592" s="1223"/>
      <c r="I592" s="1244"/>
      <c r="J592" s="1244"/>
      <c r="K592" s="1244"/>
      <c r="L592" s="1244"/>
      <c r="M592" s="1244"/>
      <c r="N592" s="1244"/>
      <c r="O592" s="1449"/>
      <c r="P592" s="1449"/>
      <c r="Q592" s="1449"/>
      <c r="R592" s="1449"/>
      <c r="S592" s="1449"/>
      <c r="T592" s="1449"/>
      <c r="U592" s="1449"/>
      <c r="V592" s="1449"/>
      <c r="W592" s="1449"/>
      <c r="X592" s="1449"/>
      <c r="Y592" s="1449"/>
      <c r="Z592" s="1449"/>
      <c r="AA592" s="1449"/>
      <c r="AB592" s="1449"/>
      <c r="AC592" s="1449"/>
      <c r="AD592" s="1449"/>
      <c r="AE592" s="1449"/>
      <c r="AF592" s="1449"/>
      <c r="AG592" s="1449"/>
    </row>
    <row r="593" spans="1:33" x14ac:dyDescent="0.15">
      <c r="A593" s="1465"/>
      <c r="B593" s="2047"/>
      <c r="C593" s="2040"/>
      <c r="D593" s="1244"/>
      <c r="E593" s="1244"/>
      <c r="F593" s="1244"/>
      <c r="G593" s="1244"/>
      <c r="H593" s="1223"/>
      <c r="I593" s="1244"/>
      <c r="J593" s="1244"/>
      <c r="K593" s="1244"/>
      <c r="L593" s="1244"/>
      <c r="M593" s="1244"/>
      <c r="N593" s="1244"/>
      <c r="O593" s="1449"/>
      <c r="P593" s="1449"/>
      <c r="Q593" s="1449"/>
      <c r="R593" s="1449"/>
      <c r="S593" s="1449"/>
      <c r="T593" s="1449"/>
      <c r="U593" s="1449"/>
      <c r="V593" s="1449"/>
      <c r="W593" s="1449"/>
      <c r="X593" s="1449"/>
      <c r="Y593" s="1449"/>
      <c r="Z593" s="1449"/>
      <c r="AA593" s="1449"/>
      <c r="AB593" s="1449"/>
      <c r="AC593" s="1449"/>
      <c r="AD593" s="1449"/>
      <c r="AE593" s="1449"/>
      <c r="AF593" s="1449"/>
      <c r="AG593" s="1449"/>
    </row>
    <row r="594" spans="1:33" x14ac:dyDescent="0.15">
      <c r="A594" s="1465"/>
      <c r="B594" s="2047"/>
      <c r="C594" s="2040"/>
      <c r="D594" s="1244"/>
      <c r="E594" s="1244"/>
      <c r="F594" s="1244"/>
      <c r="G594" s="1244"/>
      <c r="H594" s="1223"/>
      <c r="I594" s="1244"/>
      <c r="J594" s="1244"/>
      <c r="K594" s="1244"/>
      <c r="L594" s="1244"/>
      <c r="M594" s="1244"/>
      <c r="N594" s="1244"/>
      <c r="O594" s="1449"/>
      <c r="P594" s="1449"/>
      <c r="Q594" s="1449"/>
      <c r="R594" s="1449"/>
      <c r="S594" s="1449"/>
      <c r="T594" s="1449"/>
      <c r="U594" s="1449"/>
      <c r="V594" s="1449"/>
      <c r="W594" s="1449"/>
      <c r="X594" s="1449"/>
      <c r="Y594" s="1449"/>
      <c r="Z594" s="1449"/>
      <c r="AA594" s="1449"/>
      <c r="AB594" s="1449"/>
      <c r="AC594" s="1449"/>
      <c r="AD594" s="1449"/>
      <c r="AE594" s="1449"/>
      <c r="AF594" s="1449"/>
      <c r="AG594" s="1449"/>
    </row>
    <row r="595" spans="1:33" x14ac:dyDescent="0.15">
      <c r="A595" s="1465"/>
      <c r="B595" s="2047"/>
      <c r="C595" s="2040"/>
      <c r="D595" s="1244"/>
      <c r="E595" s="1244"/>
      <c r="F595" s="1244"/>
      <c r="G595" s="1244"/>
      <c r="H595" s="1223"/>
      <c r="I595" s="1244"/>
      <c r="J595" s="1244"/>
      <c r="K595" s="1244"/>
      <c r="L595" s="1244"/>
      <c r="M595" s="1244"/>
      <c r="N595" s="1244"/>
      <c r="O595" s="1449"/>
      <c r="P595" s="1449"/>
      <c r="Q595" s="1449"/>
      <c r="R595" s="1449"/>
      <c r="S595" s="1449"/>
      <c r="T595" s="1449"/>
      <c r="U595" s="1449"/>
      <c r="V595" s="1449"/>
      <c r="W595" s="1449"/>
      <c r="X595" s="1449"/>
      <c r="Y595" s="1449"/>
      <c r="Z595" s="1449"/>
      <c r="AA595" s="1449"/>
      <c r="AB595" s="1449"/>
      <c r="AC595" s="1449"/>
      <c r="AD595" s="1449"/>
      <c r="AE595" s="1449"/>
      <c r="AF595" s="1449"/>
      <c r="AG595" s="1449"/>
    </row>
    <row r="596" spans="1:33" x14ac:dyDescent="0.15">
      <c r="A596" s="1465"/>
      <c r="B596" s="2047"/>
      <c r="C596" s="2040"/>
      <c r="D596" s="1244"/>
      <c r="E596" s="1244"/>
      <c r="F596" s="1244"/>
      <c r="G596" s="1244"/>
      <c r="H596" s="1223"/>
      <c r="I596" s="1244"/>
      <c r="J596" s="1244"/>
      <c r="K596" s="1244"/>
      <c r="L596" s="1244"/>
      <c r="M596" s="1244"/>
      <c r="N596" s="1244"/>
      <c r="O596" s="1449"/>
      <c r="P596" s="1449"/>
      <c r="Q596" s="1449"/>
      <c r="R596" s="1449"/>
      <c r="S596" s="1449"/>
      <c r="T596" s="1449"/>
      <c r="U596" s="1449"/>
      <c r="V596" s="1449"/>
      <c r="W596" s="1449"/>
      <c r="X596" s="1449"/>
      <c r="Y596" s="1449"/>
      <c r="Z596" s="1449"/>
      <c r="AA596" s="1449"/>
      <c r="AB596" s="1449"/>
      <c r="AC596" s="1449"/>
      <c r="AD596" s="1449"/>
      <c r="AE596" s="1449"/>
      <c r="AF596" s="1449"/>
      <c r="AG596" s="1449"/>
    </row>
    <row r="597" spans="1:33" x14ac:dyDescent="0.15">
      <c r="A597" s="1465"/>
      <c r="B597" s="2047"/>
      <c r="C597" s="2039"/>
      <c r="D597" s="1244"/>
      <c r="E597" s="1244"/>
      <c r="F597" s="1244"/>
      <c r="G597" s="1244"/>
      <c r="H597" s="1223"/>
      <c r="I597" s="1244"/>
      <c r="J597" s="1244"/>
      <c r="K597" s="1244"/>
      <c r="L597" s="1244"/>
      <c r="M597" s="1244"/>
      <c r="N597" s="1244"/>
      <c r="O597" s="1449"/>
      <c r="P597" s="1449"/>
      <c r="Q597" s="1449"/>
      <c r="R597" s="1449"/>
      <c r="S597" s="1449"/>
      <c r="T597" s="1449"/>
      <c r="U597" s="1449"/>
      <c r="V597" s="1449"/>
      <c r="W597" s="1449"/>
      <c r="X597" s="1449"/>
      <c r="Y597" s="1449"/>
      <c r="Z597" s="1449"/>
      <c r="AA597" s="1449"/>
      <c r="AB597" s="1449"/>
      <c r="AC597" s="1449"/>
      <c r="AD597" s="1449"/>
      <c r="AE597" s="1449"/>
      <c r="AF597" s="1449"/>
      <c r="AG597" s="1449"/>
    </row>
    <row r="598" spans="1:33" x14ac:dyDescent="0.15">
      <c r="A598" s="1465"/>
      <c r="B598" s="2047"/>
      <c r="C598" s="2039"/>
      <c r="D598" s="1244"/>
      <c r="E598" s="1244"/>
      <c r="F598" s="1244"/>
      <c r="G598" s="1244"/>
      <c r="H598" s="1223"/>
      <c r="I598" s="1244"/>
      <c r="J598" s="1244"/>
      <c r="K598" s="1244"/>
      <c r="L598" s="1244"/>
      <c r="M598" s="1244"/>
      <c r="N598" s="1244"/>
      <c r="O598" s="1449"/>
      <c r="P598" s="1449"/>
      <c r="Q598" s="1449"/>
      <c r="R598" s="1449"/>
      <c r="S598" s="1449"/>
      <c r="T598" s="1449"/>
      <c r="U598" s="1449"/>
      <c r="V598" s="1449"/>
      <c r="W598" s="1449"/>
      <c r="X598" s="1449"/>
      <c r="Y598" s="1449"/>
      <c r="Z598" s="1449"/>
      <c r="AA598" s="1449"/>
      <c r="AB598" s="1449"/>
      <c r="AC598" s="1449"/>
      <c r="AD598" s="1449"/>
      <c r="AE598" s="1449"/>
      <c r="AF598" s="1449"/>
      <c r="AG598" s="1449"/>
    </row>
    <row r="599" spans="1:33" x14ac:dyDescent="0.15">
      <c r="A599" s="1465"/>
      <c r="B599" s="2047"/>
      <c r="C599" s="2044"/>
      <c r="D599" s="1244"/>
      <c r="E599" s="1244"/>
      <c r="F599" s="1244"/>
      <c r="G599" s="1244"/>
      <c r="H599" s="1223"/>
      <c r="I599" s="1244"/>
      <c r="J599" s="1244"/>
      <c r="K599" s="1244"/>
      <c r="L599" s="1244"/>
      <c r="M599" s="1244"/>
      <c r="N599" s="1244"/>
      <c r="O599" s="1449"/>
      <c r="P599" s="1449"/>
      <c r="Q599" s="1449"/>
      <c r="R599" s="1449"/>
      <c r="S599" s="1449"/>
      <c r="T599" s="1449"/>
      <c r="U599" s="1449"/>
      <c r="V599" s="1449"/>
      <c r="W599" s="1449"/>
      <c r="X599" s="1449"/>
      <c r="Y599" s="1449"/>
      <c r="Z599" s="1449"/>
      <c r="AA599" s="1449"/>
      <c r="AB599" s="1449"/>
      <c r="AC599" s="1449"/>
      <c r="AD599" s="1449"/>
      <c r="AE599" s="1449"/>
      <c r="AF599" s="1449"/>
      <c r="AG599" s="1449"/>
    </row>
    <row r="600" spans="1:33" x14ac:dyDescent="0.15">
      <c r="A600" s="1465"/>
      <c r="B600" s="2047"/>
      <c r="C600" s="2044"/>
      <c r="D600" s="1244"/>
      <c r="E600" s="1244"/>
      <c r="F600" s="1244"/>
      <c r="G600" s="1244"/>
      <c r="H600" s="1223"/>
      <c r="I600" s="1244"/>
      <c r="J600" s="1244"/>
      <c r="K600" s="1244"/>
      <c r="L600" s="1244"/>
      <c r="M600" s="1244"/>
      <c r="N600" s="1244"/>
      <c r="O600" s="1449"/>
      <c r="P600" s="1449"/>
      <c r="Q600" s="1449"/>
      <c r="R600" s="1449"/>
      <c r="S600" s="1449"/>
      <c r="T600" s="1449"/>
      <c r="U600" s="1449"/>
      <c r="V600" s="1449"/>
      <c r="W600" s="1449"/>
      <c r="X600" s="1449"/>
      <c r="Y600" s="1449"/>
      <c r="Z600" s="1449"/>
      <c r="AA600" s="1449"/>
      <c r="AB600" s="1449"/>
      <c r="AC600" s="1449"/>
      <c r="AD600" s="1449"/>
      <c r="AE600" s="1449"/>
      <c r="AF600" s="1449"/>
      <c r="AG600" s="1449"/>
    </row>
    <row r="601" spans="1:33" x14ac:dyDescent="0.15">
      <c r="A601" s="1465"/>
      <c r="B601" s="2047"/>
      <c r="C601" s="2044"/>
      <c r="D601" s="1244"/>
      <c r="E601" s="1244"/>
      <c r="F601" s="1244"/>
      <c r="G601" s="1244"/>
      <c r="H601" s="1223"/>
      <c r="I601" s="1244"/>
      <c r="J601" s="1244"/>
      <c r="K601" s="1244"/>
      <c r="L601" s="1244"/>
      <c r="M601" s="1244"/>
      <c r="N601" s="1244"/>
      <c r="O601" s="1449"/>
      <c r="P601" s="1449"/>
      <c r="Q601" s="1449"/>
      <c r="R601" s="1449"/>
      <c r="S601" s="1449"/>
      <c r="T601" s="1449"/>
      <c r="U601" s="1449"/>
      <c r="V601" s="1449"/>
      <c r="W601" s="1449"/>
      <c r="X601" s="1449"/>
      <c r="Y601" s="1449"/>
      <c r="Z601" s="1449"/>
      <c r="AA601" s="1449"/>
      <c r="AB601" s="1449"/>
      <c r="AC601" s="1449"/>
      <c r="AD601" s="1449"/>
      <c r="AE601" s="1449"/>
      <c r="AF601" s="1449"/>
      <c r="AG601" s="1449"/>
    </row>
    <row r="602" spans="1:33" x14ac:dyDescent="0.15">
      <c r="A602" s="1465"/>
      <c r="B602" s="2047"/>
      <c r="C602" s="2044"/>
      <c r="D602" s="1244"/>
      <c r="E602" s="1244"/>
      <c r="F602" s="1244"/>
      <c r="G602" s="1244"/>
      <c r="H602" s="1223"/>
      <c r="I602" s="1244"/>
      <c r="J602" s="1244"/>
      <c r="K602" s="1244"/>
      <c r="L602" s="1244"/>
      <c r="M602" s="1244"/>
      <c r="N602" s="1244"/>
      <c r="O602" s="1449"/>
      <c r="P602" s="1449"/>
      <c r="Q602" s="1449"/>
      <c r="R602" s="1449"/>
      <c r="S602" s="1449"/>
      <c r="T602" s="1449"/>
      <c r="U602" s="1449"/>
      <c r="V602" s="1449"/>
      <c r="W602" s="1449"/>
      <c r="X602" s="1449"/>
      <c r="Y602" s="1449"/>
      <c r="Z602" s="1449"/>
      <c r="AA602" s="1449"/>
      <c r="AB602" s="1449"/>
      <c r="AC602" s="1449"/>
      <c r="AD602" s="1449"/>
      <c r="AE602" s="1449"/>
      <c r="AF602" s="1449"/>
      <c r="AG602" s="1449"/>
    </row>
    <row r="603" spans="1:33" x14ac:dyDescent="0.15">
      <c r="A603" s="1465"/>
      <c r="B603" s="2047"/>
      <c r="C603" s="2044"/>
      <c r="D603" s="1244"/>
      <c r="E603" s="1244"/>
      <c r="F603" s="1244"/>
      <c r="G603" s="1244"/>
      <c r="H603" s="1223"/>
      <c r="I603" s="1244"/>
      <c r="J603" s="1244"/>
      <c r="K603" s="1244"/>
      <c r="L603" s="1244"/>
      <c r="M603" s="1244"/>
      <c r="N603" s="1244"/>
      <c r="O603" s="1449"/>
      <c r="P603" s="1449"/>
      <c r="Q603" s="1449"/>
      <c r="R603" s="1449"/>
      <c r="S603" s="1449"/>
      <c r="T603" s="1449"/>
      <c r="U603" s="1449"/>
      <c r="V603" s="1449"/>
      <c r="W603" s="1449"/>
      <c r="X603" s="1449"/>
      <c r="Y603" s="1449"/>
      <c r="Z603" s="1449"/>
      <c r="AA603" s="1449"/>
      <c r="AB603" s="1449"/>
      <c r="AC603" s="1449"/>
      <c r="AD603" s="1449"/>
      <c r="AE603" s="1449"/>
      <c r="AF603" s="1449"/>
      <c r="AG603" s="1449"/>
    </row>
    <row r="604" spans="1:33" x14ac:dyDescent="0.15">
      <c r="A604" s="1465"/>
      <c r="B604" s="2047"/>
      <c r="C604" s="2044"/>
      <c r="D604" s="1244"/>
      <c r="E604" s="1244"/>
      <c r="F604" s="1244"/>
      <c r="G604" s="1244"/>
      <c r="H604" s="1223"/>
      <c r="I604" s="1244"/>
      <c r="J604" s="1244"/>
      <c r="K604" s="1244"/>
      <c r="L604" s="1244"/>
      <c r="M604" s="1244"/>
      <c r="N604" s="1244"/>
      <c r="O604" s="1449"/>
      <c r="P604" s="1449"/>
      <c r="Q604" s="1449"/>
      <c r="R604" s="1449"/>
      <c r="S604" s="1449"/>
      <c r="T604" s="1449"/>
      <c r="U604" s="1449"/>
      <c r="V604" s="1449"/>
      <c r="W604" s="1449"/>
      <c r="X604" s="1449"/>
      <c r="Y604" s="1449"/>
      <c r="Z604" s="1449"/>
      <c r="AA604" s="1449"/>
      <c r="AB604" s="1449"/>
      <c r="AC604" s="1449"/>
      <c r="AD604" s="1449"/>
      <c r="AE604" s="1449"/>
      <c r="AF604" s="1449"/>
      <c r="AG604" s="1449"/>
    </row>
    <row r="605" spans="1:33" x14ac:dyDescent="0.15">
      <c r="A605" s="1465"/>
      <c r="B605" s="2047"/>
      <c r="C605" s="2044"/>
      <c r="D605" s="1244"/>
      <c r="E605" s="1244"/>
      <c r="F605" s="1244"/>
      <c r="G605" s="1244"/>
      <c r="H605" s="1223"/>
      <c r="I605" s="1244"/>
      <c r="J605" s="1244"/>
      <c r="K605" s="1244"/>
      <c r="L605" s="1244"/>
      <c r="M605" s="1244"/>
      <c r="N605" s="1244"/>
      <c r="O605" s="1449"/>
      <c r="P605" s="1449"/>
      <c r="Q605" s="1449"/>
      <c r="R605" s="1449"/>
      <c r="S605" s="1449"/>
      <c r="T605" s="1449"/>
      <c r="U605" s="1449"/>
      <c r="V605" s="1449"/>
      <c r="W605" s="1449"/>
      <c r="X605" s="1449"/>
      <c r="Y605" s="1449"/>
      <c r="Z605" s="1449"/>
      <c r="AA605" s="1449"/>
      <c r="AB605" s="1449"/>
      <c r="AC605" s="1449"/>
      <c r="AD605" s="1449"/>
      <c r="AE605" s="1449"/>
      <c r="AF605" s="1449"/>
      <c r="AG605" s="1449"/>
    </row>
    <row r="606" spans="1:33" x14ac:dyDescent="0.15">
      <c r="A606" s="1465"/>
      <c r="B606" s="2047"/>
      <c r="C606" s="2039"/>
      <c r="D606" s="1244"/>
      <c r="E606" s="1244"/>
      <c r="F606" s="1244"/>
      <c r="G606" s="1244"/>
      <c r="H606" s="1223"/>
      <c r="I606" s="1244"/>
      <c r="J606" s="1244"/>
      <c r="K606" s="1244"/>
      <c r="L606" s="1244"/>
      <c r="M606" s="1244"/>
      <c r="N606" s="1244"/>
      <c r="O606" s="1449"/>
      <c r="P606" s="1449"/>
      <c r="Q606" s="1449"/>
      <c r="R606" s="1449"/>
      <c r="S606" s="1449"/>
      <c r="T606" s="1449"/>
      <c r="U606" s="1449"/>
      <c r="V606" s="1449"/>
      <c r="W606" s="1449"/>
      <c r="X606" s="1449"/>
      <c r="Y606" s="1449"/>
      <c r="Z606" s="1449"/>
      <c r="AA606" s="1449"/>
      <c r="AB606" s="1449"/>
      <c r="AC606" s="1449"/>
      <c r="AD606" s="1449"/>
      <c r="AE606" s="1449"/>
      <c r="AF606" s="1449"/>
      <c r="AG606" s="1449"/>
    </row>
    <row r="607" spans="1:33" x14ac:dyDescent="0.15">
      <c r="A607" s="1465"/>
      <c r="B607" s="2195"/>
      <c r="C607" s="2195"/>
      <c r="D607" s="1244"/>
      <c r="E607" s="1244"/>
      <c r="F607" s="1244"/>
      <c r="G607" s="1244"/>
      <c r="H607" s="1223"/>
      <c r="I607" s="1244"/>
      <c r="J607" s="1244"/>
      <c r="K607" s="1244"/>
      <c r="L607" s="1244"/>
      <c r="M607" s="1244"/>
      <c r="N607" s="1244"/>
      <c r="O607" s="1449"/>
      <c r="P607" s="1449"/>
      <c r="Q607" s="1449"/>
      <c r="R607" s="1449"/>
      <c r="S607" s="1449"/>
      <c r="T607" s="1449"/>
      <c r="U607" s="1449"/>
      <c r="V607" s="1449"/>
      <c r="W607" s="1449"/>
      <c r="X607" s="1449"/>
      <c r="Y607" s="1449"/>
      <c r="Z607" s="1449"/>
      <c r="AA607" s="1449"/>
      <c r="AB607" s="1449"/>
      <c r="AC607" s="1449"/>
      <c r="AD607" s="1449"/>
      <c r="AE607" s="1449"/>
      <c r="AF607" s="1449"/>
      <c r="AG607" s="1449"/>
    </row>
    <row r="608" spans="1:33" x14ac:dyDescent="0.15">
      <c r="A608" s="1465"/>
      <c r="B608" s="2190"/>
      <c r="C608" s="2190"/>
      <c r="D608" s="1244"/>
      <c r="E608" s="1244"/>
      <c r="F608" s="1244"/>
      <c r="G608" s="1244"/>
      <c r="H608" s="1223"/>
      <c r="I608" s="1244"/>
      <c r="J608" s="1244"/>
      <c r="K608" s="1244"/>
      <c r="L608" s="1244"/>
      <c r="M608" s="1244"/>
      <c r="N608" s="1244"/>
      <c r="O608" s="1449"/>
      <c r="P608" s="1449"/>
      <c r="Q608" s="1449"/>
      <c r="R608" s="1449"/>
      <c r="S608" s="1449"/>
      <c r="T608" s="1449"/>
      <c r="U608" s="1449"/>
      <c r="V608" s="1449"/>
      <c r="W608" s="1449"/>
      <c r="X608" s="1449"/>
      <c r="Y608" s="1449"/>
      <c r="Z608" s="1449"/>
      <c r="AA608" s="1449"/>
      <c r="AB608" s="1449"/>
      <c r="AC608" s="1449"/>
      <c r="AD608" s="1449"/>
      <c r="AE608" s="1449"/>
      <c r="AF608" s="1449"/>
      <c r="AG608" s="1449"/>
    </row>
    <row r="609" spans="1:33" x14ac:dyDescent="0.15">
      <c r="A609" s="1465"/>
      <c r="B609" s="2190"/>
      <c r="C609" s="2054"/>
      <c r="D609" s="1244"/>
      <c r="E609" s="1244"/>
      <c r="F609" s="1244"/>
      <c r="G609" s="1244"/>
      <c r="H609" s="1223"/>
      <c r="I609" s="1244"/>
      <c r="J609" s="1244"/>
      <c r="K609" s="1244"/>
      <c r="L609" s="1244"/>
      <c r="M609" s="1244"/>
      <c r="N609" s="1244"/>
      <c r="O609" s="1449"/>
      <c r="P609" s="1449"/>
      <c r="Q609" s="1449"/>
      <c r="R609" s="1449"/>
      <c r="S609" s="1449"/>
      <c r="T609" s="1449"/>
      <c r="U609" s="1449"/>
      <c r="V609" s="1449"/>
      <c r="W609" s="1449"/>
      <c r="X609" s="1449"/>
      <c r="Y609" s="1449"/>
      <c r="Z609" s="1449"/>
      <c r="AA609" s="1449"/>
      <c r="AB609" s="1449"/>
      <c r="AC609" s="1449"/>
      <c r="AD609" s="1449"/>
      <c r="AE609" s="1449"/>
      <c r="AF609" s="1449"/>
      <c r="AG609" s="1449"/>
    </row>
    <row r="610" spans="1:33" x14ac:dyDescent="0.15">
      <c r="A610" s="1465"/>
      <c r="B610" s="2198"/>
      <c r="C610" s="2054"/>
      <c r="D610" s="1244"/>
      <c r="E610" s="1244"/>
      <c r="F610" s="1244"/>
      <c r="G610" s="1244"/>
      <c r="H610" s="1223"/>
      <c r="I610" s="1244"/>
      <c r="J610" s="1244"/>
      <c r="K610" s="1244"/>
      <c r="L610" s="1244"/>
      <c r="M610" s="1244"/>
      <c r="N610" s="1244"/>
      <c r="O610" s="1449"/>
      <c r="P610" s="1449"/>
      <c r="Q610" s="1449"/>
      <c r="R610" s="1449"/>
      <c r="S610" s="1449"/>
      <c r="T610" s="1449"/>
      <c r="U610" s="1449"/>
      <c r="V610" s="1449"/>
      <c r="W610" s="1449"/>
      <c r="X610" s="1449"/>
      <c r="Y610" s="1449"/>
      <c r="Z610" s="1449"/>
      <c r="AA610" s="1449"/>
      <c r="AB610" s="1449"/>
      <c r="AC610" s="1449"/>
      <c r="AD610" s="1449"/>
      <c r="AE610" s="1449"/>
      <c r="AF610" s="1449"/>
      <c r="AG610" s="1449"/>
    </row>
    <row r="611" spans="1:33" x14ac:dyDescent="0.15">
      <c r="A611" s="1459"/>
      <c r="B611" s="2198"/>
      <c r="C611" s="2054"/>
      <c r="D611" s="1244"/>
      <c r="E611" s="1244"/>
      <c r="F611" s="1244"/>
      <c r="G611" s="1244"/>
      <c r="H611" s="1223"/>
      <c r="I611" s="1244"/>
      <c r="J611" s="1244"/>
      <c r="K611" s="1244"/>
      <c r="L611" s="1244"/>
      <c r="M611" s="1244"/>
      <c r="N611" s="1244"/>
      <c r="O611" s="1449"/>
      <c r="P611" s="1449"/>
      <c r="Q611" s="1449"/>
      <c r="R611" s="1449"/>
      <c r="S611" s="1449"/>
      <c r="T611" s="1449"/>
      <c r="U611" s="1449"/>
      <c r="V611" s="1449"/>
      <c r="W611" s="1449"/>
      <c r="X611" s="1449"/>
      <c r="Y611" s="1449"/>
      <c r="Z611" s="1449"/>
      <c r="AA611" s="1449"/>
      <c r="AB611" s="1449"/>
      <c r="AC611" s="1449"/>
      <c r="AD611" s="1449"/>
      <c r="AE611" s="1449"/>
      <c r="AF611" s="1449"/>
      <c r="AG611" s="1449"/>
    </row>
    <row r="612" spans="1:33" x14ac:dyDescent="0.15">
      <c r="A612" s="1459"/>
      <c r="B612" s="2199"/>
      <c r="C612" s="2054"/>
      <c r="D612" s="1244"/>
      <c r="E612" s="1244"/>
      <c r="F612" s="1244"/>
      <c r="G612" s="1244"/>
      <c r="H612" s="1223"/>
      <c r="I612" s="1244"/>
      <c r="J612" s="1244"/>
      <c r="K612" s="1244"/>
      <c r="L612" s="1244"/>
      <c r="M612" s="1244"/>
      <c r="N612" s="1244"/>
      <c r="O612" s="1449"/>
      <c r="P612" s="1449"/>
      <c r="Q612" s="1449"/>
      <c r="R612" s="1449"/>
      <c r="S612" s="1449"/>
      <c r="T612" s="1449"/>
      <c r="U612" s="1449"/>
      <c r="V612" s="1449"/>
      <c r="W612" s="1449"/>
      <c r="X612" s="1449"/>
      <c r="Y612" s="1449"/>
      <c r="Z612" s="1449"/>
      <c r="AA612" s="1449"/>
      <c r="AB612" s="1449"/>
      <c r="AC612" s="1449"/>
      <c r="AD612" s="1449"/>
      <c r="AE612" s="1449"/>
      <c r="AF612" s="1449"/>
      <c r="AG612" s="1449"/>
    </row>
    <row r="613" spans="1:33" x14ac:dyDescent="0.15">
      <c r="A613" s="1459"/>
      <c r="B613" s="2053"/>
      <c r="C613" s="2039"/>
      <c r="D613" s="1244"/>
      <c r="E613" s="1244"/>
      <c r="F613" s="1244"/>
      <c r="G613" s="1244"/>
      <c r="H613" s="1223"/>
      <c r="I613" s="1244"/>
      <c r="J613" s="1244"/>
      <c r="K613" s="1244"/>
      <c r="L613" s="1244"/>
      <c r="M613" s="1244"/>
      <c r="N613" s="1244"/>
      <c r="O613" s="1449"/>
      <c r="P613" s="1449"/>
      <c r="Q613" s="1449"/>
      <c r="R613" s="1449"/>
      <c r="S613" s="1449"/>
      <c r="T613" s="1449"/>
      <c r="U613" s="1449"/>
      <c r="V613" s="1449"/>
      <c r="W613" s="1449"/>
      <c r="X613" s="1449"/>
      <c r="Y613" s="1449"/>
      <c r="Z613" s="1449"/>
      <c r="AA613" s="1449"/>
      <c r="AB613" s="1449"/>
      <c r="AC613" s="1449"/>
      <c r="AD613" s="1449"/>
      <c r="AE613" s="1449"/>
      <c r="AF613" s="1449"/>
      <c r="AG613" s="1449"/>
    </row>
    <row r="614" spans="1:33" x14ac:dyDescent="0.15">
      <c r="A614" s="1459"/>
      <c r="B614" s="2053"/>
      <c r="C614" s="2039"/>
      <c r="D614" s="1244"/>
      <c r="E614" s="1244"/>
      <c r="F614" s="1244"/>
      <c r="G614" s="1244"/>
      <c r="H614" s="1223"/>
      <c r="I614" s="1244"/>
      <c r="J614" s="1244"/>
      <c r="K614" s="1244"/>
      <c r="L614" s="1244"/>
      <c r="M614" s="1244"/>
      <c r="N614" s="1244"/>
      <c r="O614" s="1449"/>
      <c r="P614" s="1449"/>
      <c r="Q614" s="1449"/>
      <c r="R614" s="1449"/>
      <c r="S614" s="1449"/>
      <c r="T614" s="1449"/>
      <c r="U614" s="1449"/>
      <c r="V614" s="1449"/>
      <c r="W614" s="1449"/>
      <c r="X614" s="1449"/>
      <c r="Y614" s="1449"/>
      <c r="Z614" s="1449"/>
      <c r="AA614" s="1449"/>
      <c r="AB614" s="1449"/>
      <c r="AC614" s="1449"/>
      <c r="AD614" s="1449"/>
      <c r="AE614" s="1449"/>
      <c r="AF614" s="1449"/>
      <c r="AG614" s="1449"/>
    </row>
    <row r="615" spans="1:33" x14ac:dyDescent="0.15">
      <c r="A615" s="2050"/>
      <c r="B615" s="2196"/>
      <c r="C615" s="2052"/>
      <c r="D615" s="1244"/>
      <c r="E615" s="1244"/>
      <c r="F615" s="1244"/>
      <c r="G615" s="1244"/>
      <c r="H615" s="1223"/>
      <c r="I615" s="1244"/>
      <c r="J615" s="1244"/>
      <c r="K615" s="1244"/>
      <c r="L615" s="1244"/>
      <c r="M615" s="1244"/>
      <c r="N615" s="1244"/>
      <c r="O615" s="1449"/>
      <c r="P615" s="1449"/>
      <c r="Q615" s="1449"/>
      <c r="R615" s="1449"/>
      <c r="S615" s="1449"/>
      <c r="T615" s="1449"/>
      <c r="U615" s="1449"/>
      <c r="V615" s="1449"/>
      <c r="W615" s="1449"/>
      <c r="X615" s="1449"/>
      <c r="Y615" s="1449"/>
      <c r="Z615" s="1449"/>
      <c r="AA615" s="1449"/>
      <c r="AB615" s="1449"/>
      <c r="AC615" s="1449"/>
      <c r="AD615" s="1449"/>
      <c r="AE615" s="1449"/>
      <c r="AF615" s="1449"/>
      <c r="AG615" s="1449"/>
    </row>
    <row r="616" spans="1:33" ht="11.25" customHeight="1" x14ac:dyDescent="0.15">
      <c r="A616" s="2190"/>
      <c r="B616" s="2190"/>
      <c r="C616" s="2054"/>
      <c r="D616" s="1244"/>
      <c r="E616" s="1244"/>
      <c r="F616" s="1244"/>
      <c r="G616" s="1244"/>
      <c r="H616" s="1223"/>
      <c r="I616" s="1244"/>
      <c r="J616" s="1244"/>
      <c r="K616" s="1244"/>
      <c r="L616" s="1244"/>
      <c r="M616" s="1244"/>
      <c r="N616" s="1244"/>
      <c r="O616" s="1449"/>
      <c r="P616" s="1449"/>
      <c r="Q616" s="1449"/>
      <c r="R616" s="1449"/>
      <c r="S616" s="1449"/>
      <c r="T616" s="1449"/>
      <c r="U616" s="1449"/>
      <c r="V616" s="1449"/>
      <c r="W616" s="1449"/>
      <c r="X616" s="1449"/>
      <c r="Y616" s="1449"/>
      <c r="Z616" s="1449"/>
      <c r="AA616" s="1449"/>
      <c r="AB616" s="1449"/>
      <c r="AC616" s="1449"/>
      <c r="AD616" s="1449"/>
      <c r="AE616" s="1449"/>
      <c r="AF616" s="1449"/>
      <c r="AG616" s="1449"/>
    </row>
    <row r="617" spans="1:33" x14ac:dyDescent="0.15">
      <c r="A617" s="1465"/>
      <c r="B617" s="2197"/>
      <c r="C617" s="2054"/>
      <c r="D617" s="1244"/>
      <c r="E617" s="1244"/>
      <c r="F617" s="1244"/>
      <c r="G617" s="1244"/>
      <c r="H617" s="1223"/>
      <c r="I617" s="1244"/>
      <c r="J617" s="1244"/>
      <c r="K617" s="1244"/>
      <c r="L617" s="1244"/>
      <c r="M617" s="1244"/>
      <c r="N617" s="1244"/>
      <c r="O617" s="1449"/>
      <c r="P617" s="1449"/>
      <c r="Q617" s="1449"/>
      <c r="R617" s="1449"/>
      <c r="S617" s="1449"/>
      <c r="T617" s="1449"/>
      <c r="U617" s="1449"/>
      <c r="V617" s="1449"/>
      <c r="W617" s="1449"/>
      <c r="X617" s="1449"/>
      <c r="Y617" s="1449"/>
      <c r="Z617" s="1449"/>
      <c r="AA617" s="1449"/>
      <c r="AB617" s="1449"/>
      <c r="AC617" s="1449"/>
      <c r="AD617" s="1449"/>
      <c r="AE617" s="1449"/>
      <c r="AF617" s="1449"/>
      <c r="AG617" s="1449"/>
    </row>
    <row r="618" spans="1:33" x14ac:dyDescent="0.15">
      <c r="A618" s="1465"/>
      <c r="B618" s="2195"/>
      <c r="C618" s="2052"/>
      <c r="D618" s="1244"/>
      <c r="E618" s="1244"/>
      <c r="F618" s="1244"/>
      <c r="G618" s="1244"/>
      <c r="H618" s="1223"/>
      <c r="I618" s="1244"/>
      <c r="J618" s="1244"/>
      <c r="K618" s="1244"/>
      <c r="L618" s="1244"/>
      <c r="M618" s="1244"/>
      <c r="N618" s="1244"/>
      <c r="O618" s="1449"/>
      <c r="P618" s="1449"/>
      <c r="Q618" s="1449"/>
      <c r="R618" s="1449"/>
      <c r="S618" s="1449"/>
      <c r="T618" s="1449"/>
      <c r="U618" s="1449"/>
      <c r="V618" s="1449"/>
      <c r="W618" s="1449"/>
      <c r="X618" s="1449"/>
      <c r="Y618" s="1449"/>
      <c r="Z618" s="1449"/>
      <c r="AA618" s="1449"/>
      <c r="AB618" s="1449"/>
      <c r="AC618" s="1449"/>
      <c r="AD618" s="1449"/>
      <c r="AE618" s="1449"/>
      <c r="AF618" s="1449"/>
      <c r="AG618" s="1449"/>
    </row>
    <row r="619" spans="1:33" x14ac:dyDescent="0.15">
      <c r="A619" s="1465"/>
      <c r="B619" s="2195"/>
      <c r="C619" s="2052"/>
      <c r="D619" s="1244"/>
      <c r="E619" s="1244"/>
      <c r="F619" s="1244"/>
      <c r="G619" s="1244"/>
      <c r="H619" s="1223"/>
      <c r="I619" s="1244"/>
      <c r="J619" s="1244"/>
      <c r="K619" s="1244"/>
      <c r="L619" s="1244"/>
      <c r="M619" s="1244"/>
      <c r="N619" s="1244"/>
      <c r="O619" s="1449"/>
      <c r="P619" s="1449"/>
      <c r="Q619" s="1449"/>
      <c r="R619" s="1449"/>
      <c r="S619" s="1449"/>
      <c r="T619" s="1449"/>
      <c r="U619" s="1449"/>
      <c r="V619" s="1449"/>
      <c r="W619" s="1449"/>
      <c r="X619" s="1449"/>
      <c r="Y619" s="1449"/>
      <c r="Z619" s="1449"/>
      <c r="AA619" s="1449"/>
      <c r="AB619" s="1449"/>
      <c r="AC619" s="1449"/>
      <c r="AD619" s="1449"/>
      <c r="AE619" s="1449"/>
      <c r="AF619" s="1449"/>
      <c r="AG619" s="1449"/>
    </row>
    <row r="620" spans="1:33" ht="11.25" customHeight="1" x14ac:dyDescent="0.15">
      <c r="A620" s="2190"/>
      <c r="B620" s="2054"/>
      <c r="C620" s="2054"/>
      <c r="D620" s="1244"/>
      <c r="E620" s="1244"/>
      <c r="F620" s="1244"/>
      <c r="G620" s="1244"/>
      <c r="H620" s="1223"/>
      <c r="I620" s="1244"/>
      <c r="J620" s="1244"/>
      <c r="K620" s="1244"/>
      <c r="L620" s="1244"/>
      <c r="M620" s="1244"/>
      <c r="N620" s="1244"/>
      <c r="O620" s="1449"/>
      <c r="P620" s="1449"/>
      <c r="Q620" s="1449"/>
      <c r="R620" s="1449"/>
      <c r="S620" s="1449"/>
      <c r="T620" s="1449"/>
      <c r="U620" s="1449"/>
      <c r="V620" s="1449"/>
      <c r="W620" s="1449"/>
      <c r="X620" s="1449"/>
      <c r="Y620" s="1449"/>
      <c r="Z620" s="1449"/>
      <c r="AA620" s="1449"/>
      <c r="AB620" s="1449"/>
      <c r="AC620" s="1449"/>
      <c r="AD620" s="1449"/>
      <c r="AE620" s="1449"/>
      <c r="AF620" s="1449"/>
      <c r="AG620" s="1449"/>
    </row>
    <row r="621" spans="1:33" x14ac:dyDescent="0.15">
      <c r="A621" s="2191"/>
      <c r="B621" s="2052"/>
      <c r="C621" s="2052"/>
      <c r="D621" s="1244"/>
      <c r="E621" s="1244"/>
      <c r="F621" s="1244"/>
      <c r="G621" s="1244"/>
      <c r="H621" s="1223"/>
      <c r="I621" s="1244"/>
      <c r="J621" s="1244"/>
      <c r="K621" s="1244"/>
      <c r="L621" s="1244"/>
      <c r="M621" s="1244"/>
      <c r="N621" s="1244"/>
      <c r="O621" s="1449"/>
      <c r="P621" s="1449"/>
      <c r="Q621" s="1449"/>
      <c r="R621" s="1449"/>
      <c r="S621" s="1449"/>
      <c r="T621" s="1449"/>
      <c r="U621" s="1449"/>
      <c r="V621" s="1449"/>
      <c r="W621" s="1449"/>
      <c r="X621" s="1449"/>
      <c r="Y621" s="1449"/>
      <c r="Z621" s="1449"/>
      <c r="AA621" s="1449"/>
      <c r="AB621" s="1449"/>
      <c r="AC621" s="1449"/>
      <c r="AD621" s="1449"/>
      <c r="AE621" s="1449"/>
      <c r="AF621" s="1449"/>
      <c r="AG621" s="1449"/>
    </row>
    <row r="622" spans="1:33" ht="11.25" customHeight="1" x14ac:dyDescent="0.15">
      <c r="A622" s="2055"/>
      <c r="B622" s="2054"/>
      <c r="C622" s="2054"/>
      <c r="D622" s="1244"/>
      <c r="E622" s="1244"/>
      <c r="F622" s="1244"/>
      <c r="G622" s="1244"/>
      <c r="H622" s="1223"/>
      <c r="I622" s="1244"/>
      <c r="J622" s="1244"/>
      <c r="K622" s="1244"/>
      <c r="L622" s="1244"/>
      <c r="M622" s="1244"/>
      <c r="N622" s="1244"/>
      <c r="O622" s="1449"/>
      <c r="P622" s="1449"/>
      <c r="Q622" s="1449"/>
      <c r="R622" s="1449"/>
      <c r="S622" s="1449"/>
      <c r="T622" s="1449"/>
      <c r="U622" s="1449"/>
      <c r="V622" s="1449"/>
      <c r="W622" s="1449"/>
      <c r="X622" s="1449"/>
      <c r="Y622" s="1449"/>
      <c r="Z622" s="1449"/>
      <c r="AA622" s="1449"/>
      <c r="AB622" s="1449"/>
      <c r="AC622" s="1449"/>
      <c r="AD622" s="1449"/>
      <c r="AE622" s="1449"/>
      <c r="AF622" s="1449"/>
      <c r="AG622" s="1449"/>
    </row>
    <row r="623" spans="1:33" x14ac:dyDescent="0.15">
      <c r="A623" s="2192"/>
      <c r="B623" s="2193"/>
      <c r="C623" s="2193"/>
      <c r="D623" s="1244"/>
      <c r="E623" s="1244"/>
      <c r="F623" s="1244"/>
      <c r="G623" s="1244"/>
      <c r="H623" s="1223"/>
      <c r="I623" s="1244"/>
      <c r="J623" s="1244"/>
      <c r="K623" s="1244"/>
      <c r="L623" s="1244"/>
      <c r="M623" s="1244"/>
      <c r="N623" s="1244"/>
      <c r="O623" s="1449"/>
      <c r="P623" s="1449"/>
      <c r="Q623" s="1449"/>
      <c r="R623" s="1449"/>
      <c r="S623" s="1449"/>
      <c r="T623" s="1449"/>
      <c r="U623" s="1449"/>
      <c r="V623" s="1449"/>
      <c r="W623" s="1449"/>
      <c r="X623" s="1449"/>
      <c r="Y623" s="1449"/>
      <c r="Z623" s="1449"/>
      <c r="AA623" s="1449"/>
      <c r="AB623" s="1449"/>
      <c r="AC623" s="1449"/>
      <c r="AD623" s="1449"/>
      <c r="AE623" s="1449"/>
      <c r="AF623" s="1449"/>
      <c r="AG623" s="1449"/>
    </row>
    <row r="624" spans="1:33" x14ac:dyDescent="0.15">
      <c r="A624" s="2192"/>
      <c r="B624" s="2193"/>
      <c r="C624" s="2193"/>
      <c r="D624" s="1244"/>
      <c r="E624" s="1244"/>
      <c r="F624" s="1244"/>
      <c r="G624" s="1244"/>
      <c r="H624" s="1223"/>
      <c r="I624" s="1244"/>
      <c r="J624" s="1244"/>
      <c r="K624" s="1244"/>
      <c r="L624" s="1244"/>
      <c r="M624" s="1244"/>
      <c r="N624" s="1244"/>
      <c r="O624" s="1449"/>
      <c r="P624" s="1449"/>
      <c r="Q624" s="1449"/>
      <c r="R624" s="1449"/>
      <c r="S624" s="1449"/>
      <c r="T624" s="1449"/>
      <c r="U624" s="1449"/>
      <c r="V624" s="1449"/>
      <c r="W624" s="1449"/>
      <c r="X624" s="1449"/>
      <c r="Y624" s="1449"/>
      <c r="Z624" s="1449"/>
      <c r="AA624" s="1449"/>
      <c r="AB624" s="1449"/>
      <c r="AC624" s="1449"/>
      <c r="AD624" s="1449"/>
      <c r="AE624" s="1449"/>
      <c r="AF624" s="1449"/>
      <c r="AG624" s="1449"/>
    </row>
    <row r="625" spans="1:33" x14ac:dyDescent="0.15">
      <c r="A625" s="2194"/>
      <c r="B625" s="2041"/>
      <c r="C625" s="2041"/>
      <c r="D625" s="1244"/>
      <c r="E625" s="1244"/>
      <c r="F625" s="1244"/>
      <c r="G625" s="1244"/>
      <c r="H625" s="1223"/>
      <c r="I625" s="1244"/>
      <c r="J625" s="1244"/>
      <c r="K625" s="1244"/>
      <c r="L625" s="1244"/>
      <c r="M625" s="1244"/>
      <c r="N625" s="1244"/>
      <c r="O625" s="1449"/>
      <c r="P625" s="1449"/>
      <c r="Q625" s="1449"/>
      <c r="R625" s="1449"/>
      <c r="S625" s="1449"/>
      <c r="T625" s="1449"/>
      <c r="U625" s="1449"/>
      <c r="V625" s="1449"/>
      <c r="W625" s="1449"/>
      <c r="X625" s="1449"/>
      <c r="Y625" s="1449"/>
      <c r="Z625" s="1449"/>
      <c r="AA625" s="1449"/>
      <c r="AB625" s="1449"/>
      <c r="AC625" s="1449"/>
      <c r="AD625" s="1449"/>
      <c r="AE625" s="1449"/>
      <c r="AF625" s="1449"/>
      <c r="AG625" s="1449"/>
    </row>
    <row r="626" spans="1:33" x14ac:dyDescent="0.15">
      <c r="A626" s="1448"/>
      <c r="B626" s="1448"/>
      <c r="C626" s="1448"/>
      <c r="D626" s="1244"/>
      <c r="E626" s="1244"/>
      <c r="F626" s="1244"/>
      <c r="G626" s="1244"/>
      <c r="H626" s="1223"/>
      <c r="I626" s="1244"/>
      <c r="J626" s="1244"/>
      <c r="K626" s="1244"/>
      <c r="L626" s="1244"/>
      <c r="M626" s="1244"/>
      <c r="N626" s="1244"/>
      <c r="O626" s="1224"/>
      <c r="P626" s="1224"/>
      <c r="Q626" s="1224"/>
      <c r="R626" s="1224"/>
      <c r="S626" s="1224"/>
      <c r="T626" s="1224"/>
      <c r="U626" s="1224"/>
      <c r="V626" s="1224"/>
      <c r="W626" s="1224"/>
      <c r="X626" s="1224"/>
      <c r="Y626" s="1224"/>
      <c r="Z626" s="1224"/>
      <c r="AA626" s="1224"/>
      <c r="AB626" s="1224"/>
      <c r="AC626" s="1224"/>
      <c r="AD626" s="1224"/>
      <c r="AE626" s="1224"/>
      <c r="AF626" s="1224"/>
      <c r="AG626" s="1224"/>
    </row>
    <row r="627" spans="1:33" x14ac:dyDescent="0.15">
      <c r="A627" s="1457"/>
      <c r="B627" s="1458"/>
      <c r="C627" s="1458"/>
      <c r="D627" s="1244"/>
      <c r="E627" s="1244"/>
      <c r="F627" s="1244"/>
      <c r="G627" s="1244"/>
      <c r="H627" s="1223"/>
      <c r="I627" s="1244"/>
      <c r="J627" s="1244"/>
      <c r="K627" s="1244"/>
      <c r="L627" s="1244"/>
      <c r="M627" s="1244"/>
      <c r="N627" s="1244"/>
      <c r="O627" s="1224"/>
      <c r="P627" s="1224"/>
      <c r="Q627" s="1224"/>
      <c r="R627" s="1224"/>
      <c r="S627" s="1224"/>
      <c r="T627" s="1224"/>
      <c r="U627" s="1224"/>
      <c r="V627" s="1224"/>
      <c r="W627" s="1224"/>
      <c r="X627" s="1224"/>
      <c r="Y627" s="1224"/>
      <c r="Z627" s="1224"/>
      <c r="AA627" s="1224"/>
      <c r="AB627" s="1224"/>
      <c r="AC627" s="1224"/>
      <c r="AD627" s="1224"/>
      <c r="AE627" s="1224"/>
      <c r="AF627" s="1224"/>
      <c r="AG627" s="1224"/>
    </row>
    <row r="628" spans="1:33" x14ac:dyDescent="0.15">
      <c r="A628" s="2202"/>
      <c r="B628" s="2202"/>
      <c r="C628" s="2202"/>
      <c r="D628" s="1244"/>
      <c r="E628" s="1244"/>
      <c r="F628" s="1244"/>
      <c r="G628" s="1244"/>
      <c r="H628" s="1223"/>
      <c r="I628" s="1244"/>
      <c r="J628" s="1244"/>
      <c r="K628" s="1244"/>
      <c r="L628" s="1244"/>
      <c r="M628" s="1244"/>
      <c r="N628" s="1244"/>
      <c r="O628" s="1449"/>
      <c r="P628" s="1449"/>
      <c r="Q628" s="1449"/>
      <c r="R628" s="1449"/>
      <c r="S628" s="1449"/>
      <c r="T628" s="1449"/>
      <c r="U628" s="1449"/>
      <c r="V628" s="1449"/>
      <c r="W628" s="1449"/>
      <c r="X628" s="1449"/>
      <c r="Y628" s="1449"/>
      <c r="Z628" s="1449"/>
      <c r="AA628" s="1449"/>
      <c r="AB628" s="1449"/>
      <c r="AC628" s="1449"/>
      <c r="AD628" s="1449"/>
      <c r="AE628" s="1449"/>
      <c r="AF628" s="1449"/>
      <c r="AG628" s="1449"/>
    </row>
    <row r="629" spans="1:33" x14ac:dyDescent="0.15">
      <c r="A629" s="2203"/>
      <c r="B629" s="2049"/>
      <c r="C629" s="2049"/>
      <c r="D629" s="1244"/>
      <c r="E629" s="1244"/>
      <c r="F629" s="1244"/>
      <c r="G629" s="1244"/>
      <c r="H629" s="1223"/>
      <c r="I629" s="1244"/>
      <c r="J629" s="1244"/>
      <c r="K629" s="1244"/>
      <c r="L629" s="1244"/>
      <c r="M629" s="1244"/>
      <c r="N629" s="1244"/>
      <c r="O629" s="1449"/>
      <c r="P629" s="1449"/>
      <c r="Q629" s="1449"/>
      <c r="R629" s="1449"/>
      <c r="S629" s="1449"/>
      <c r="T629" s="1449"/>
      <c r="U629" s="1449"/>
      <c r="V629" s="1449"/>
      <c r="W629" s="1449"/>
      <c r="X629" s="1449"/>
      <c r="Y629" s="1449"/>
      <c r="Z629" s="1449"/>
      <c r="AA629" s="1449"/>
      <c r="AB629" s="1449"/>
      <c r="AC629" s="1449"/>
      <c r="AD629" s="1449"/>
      <c r="AE629" s="1449"/>
      <c r="AF629" s="1449"/>
      <c r="AG629" s="1449"/>
    </row>
    <row r="630" spans="1:33" x14ac:dyDescent="0.15">
      <c r="A630" s="1459"/>
      <c r="B630" s="2191"/>
      <c r="C630" s="2052"/>
      <c r="D630" s="1244"/>
      <c r="E630" s="1244"/>
      <c r="F630" s="1244"/>
      <c r="G630" s="1244"/>
      <c r="H630" s="1223"/>
      <c r="I630" s="1244"/>
      <c r="J630" s="1244"/>
      <c r="K630" s="1244"/>
      <c r="L630" s="1244"/>
      <c r="M630" s="1244"/>
      <c r="N630" s="1244"/>
      <c r="O630" s="1449"/>
      <c r="P630" s="1449"/>
      <c r="Q630" s="1449"/>
      <c r="R630" s="1449"/>
      <c r="S630" s="1449"/>
      <c r="T630" s="1449"/>
      <c r="U630" s="1449"/>
      <c r="V630" s="1449"/>
      <c r="W630" s="1449"/>
      <c r="X630" s="1449"/>
      <c r="Y630" s="1449"/>
      <c r="Z630" s="1449"/>
      <c r="AA630" s="1449"/>
      <c r="AB630" s="1449"/>
      <c r="AC630" s="1449"/>
      <c r="AD630" s="1449"/>
      <c r="AE630" s="1449"/>
      <c r="AF630" s="1449"/>
      <c r="AG630" s="1449"/>
    </row>
    <row r="631" spans="1:33" x14ac:dyDescent="0.15">
      <c r="A631" s="2201"/>
      <c r="B631" s="1460"/>
      <c r="C631" s="1461"/>
      <c r="D631" s="1244"/>
      <c r="E631" s="1244"/>
      <c r="F631" s="1244"/>
      <c r="G631" s="1244"/>
      <c r="H631" s="1223"/>
      <c r="I631" s="1244"/>
      <c r="J631" s="1244"/>
      <c r="K631" s="1244"/>
      <c r="L631" s="1244"/>
      <c r="M631" s="1244"/>
      <c r="N631" s="1244"/>
      <c r="O631" s="1449"/>
      <c r="P631" s="1449"/>
      <c r="Q631" s="1449"/>
      <c r="R631" s="1449"/>
      <c r="S631" s="1449"/>
      <c r="T631" s="1449"/>
      <c r="U631" s="1449"/>
      <c r="V631" s="1449"/>
      <c r="W631" s="1449"/>
      <c r="X631" s="1449"/>
      <c r="Y631" s="1449"/>
      <c r="Z631" s="1449"/>
      <c r="AA631" s="1449"/>
      <c r="AB631" s="1449"/>
      <c r="AC631" s="1449"/>
      <c r="AD631" s="1449"/>
      <c r="AE631" s="1449"/>
      <c r="AF631" s="1449"/>
      <c r="AG631" s="1449"/>
    </row>
    <row r="632" spans="1:33" x14ac:dyDescent="0.15">
      <c r="A632" s="2201"/>
      <c r="B632" s="1462"/>
      <c r="C632" s="2051"/>
      <c r="D632" s="1244"/>
      <c r="E632" s="1244"/>
      <c r="F632" s="1244"/>
      <c r="G632" s="1244"/>
      <c r="H632" s="1223"/>
      <c r="I632" s="1244"/>
      <c r="J632" s="1244"/>
      <c r="K632" s="1244"/>
      <c r="L632" s="1244"/>
      <c r="M632" s="1244"/>
      <c r="N632" s="1244"/>
      <c r="O632" s="1449"/>
      <c r="P632" s="1449"/>
      <c r="Q632" s="1449"/>
      <c r="R632" s="1449"/>
      <c r="S632" s="1449"/>
      <c r="T632" s="1449"/>
      <c r="U632" s="1449"/>
      <c r="V632" s="1449"/>
      <c r="W632" s="1449"/>
      <c r="X632" s="1449"/>
      <c r="Y632" s="1449"/>
      <c r="Z632" s="1449"/>
      <c r="AA632" s="1449"/>
      <c r="AB632" s="1449"/>
      <c r="AC632" s="1449"/>
      <c r="AD632" s="1449"/>
      <c r="AE632" s="1449"/>
      <c r="AF632" s="1449"/>
      <c r="AG632" s="1449"/>
    </row>
    <row r="633" spans="1:33" x14ac:dyDescent="0.15">
      <c r="A633" s="1463"/>
      <c r="B633" s="1463"/>
      <c r="C633" s="1463"/>
      <c r="D633" s="1244"/>
      <c r="E633" s="1244"/>
      <c r="F633" s="1244"/>
      <c r="G633" s="1244"/>
      <c r="H633" s="1223"/>
      <c r="I633" s="1244"/>
      <c r="J633" s="1244"/>
      <c r="K633" s="1244"/>
      <c r="L633" s="1244"/>
      <c r="M633" s="1244"/>
      <c r="N633" s="1244"/>
      <c r="O633" s="1449"/>
      <c r="P633" s="1449"/>
      <c r="Q633" s="1449"/>
      <c r="R633" s="1449"/>
      <c r="S633" s="1449"/>
      <c r="T633" s="1449"/>
      <c r="U633" s="1449"/>
      <c r="V633" s="1449"/>
      <c r="W633" s="1449"/>
      <c r="X633" s="1449"/>
      <c r="Y633" s="1449"/>
      <c r="Z633" s="1449"/>
      <c r="AA633" s="1449"/>
      <c r="AB633" s="1449"/>
      <c r="AC633" s="1449"/>
      <c r="AD633" s="1449"/>
      <c r="AE633" s="1449"/>
      <c r="AF633" s="1449"/>
      <c r="AG633" s="1449"/>
    </row>
    <row r="634" spans="1:33" x14ac:dyDescent="0.15">
      <c r="A634" s="2046"/>
      <c r="B634" s="2200"/>
      <c r="C634" s="2052"/>
      <c r="D634" s="1244"/>
      <c r="E634" s="1244"/>
      <c r="F634" s="1244"/>
      <c r="G634" s="1244"/>
      <c r="H634" s="1223"/>
      <c r="I634" s="1244"/>
      <c r="J634" s="1244"/>
      <c r="K634" s="1244"/>
      <c r="L634" s="1244"/>
      <c r="M634" s="1244"/>
      <c r="N634" s="1244"/>
      <c r="O634" s="1449"/>
      <c r="P634" s="1449"/>
      <c r="Q634" s="1449"/>
      <c r="R634" s="1449"/>
      <c r="S634" s="1449"/>
      <c r="T634" s="1449"/>
      <c r="U634" s="1449"/>
      <c r="V634" s="1449"/>
      <c r="W634" s="1449"/>
      <c r="X634" s="1449"/>
      <c r="Y634" s="1449"/>
      <c r="Z634" s="1449"/>
      <c r="AA634" s="1449"/>
      <c r="AB634" s="1449"/>
      <c r="AC634" s="1449"/>
      <c r="AD634" s="1449"/>
      <c r="AE634" s="1449"/>
      <c r="AF634" s="1449"/>
      <c r="AG634" s="1449"/>
    </row>
    <row r="635" spans="1:33" x14ac:dyDescent="0.15">
      <c r="A635" s="1465"/>
      <c r="B635" s="2195"/>
      <c r="C635" s="2052"/>
      <c r="D635" s="1244"/>
      <c r="E635" s="1244"/>
      <c r="F635" s="1244"/>
      <c r="G635" s="1244"/>
      <c r="H635" s="1223"/>
      <c r="I635" s="1244"/>
      <c r="J635" s="1244"/>
      <c r="K635" s="1244"/>
      <c r="L635" s="1244"/>
      <c r="M635" s="1244"/>
      <c r="N635" s="1244"/>
      <c r="O635" s="1449"/>
      <c r="P635" s="1449"/>
      <c r="Q635" s="1449"/>
      <c r="R635" s="1449"/>
      <c r="S635" s="1449"/>
      <c r="T635" s="1449"/>
      <c r="U635" s="1449"/>
      <c r="V635" s="1449"/>
      <c r="W635" s="1449"/>
      <c r="X635" s="1449"/>
      <c r="Y635" s="1449"/>
      <c r="Z635" s="1449"/>
      <c r="AA635" s="1449"/>
      <c r="AB635" s="1449"/>
      <c r="AC635" s="1449"/>
      <c r="AD635" s="1449"/>
      <c r="AE635" s="1449"/>
      <c r="AF635" s="1449"/>
      <c r="AG635" s="1449"/>
    </row>
    <row r="636" spans="1:33" x14ac:dyDescent="0.15">
      <c r="A636" s="1465"/>
      <c r="B636" s="2047"/>
      <c r="C636" s="2040"/>
      <c r="D636" s="1244"/>
      <c r="E636" s="1244"/>
      <c r="F636" s="1244"/>
      <c r="G636" s="1244"/>
      <c r="H636" s="1223"/>
      <c r="I636" s="1244"/>
      <c r="J636" s="1244"/>
      <c r="K636" s="1244"/>
      <c r="L636" s="1244"/>
      <c r="M636" s="1244"/>
      <c r="N636" s="1244"/>
      <c r="O636" s="1449"/>
      <c r="P636" s="1449"/>
      <c r="Q636" s="1449"/>
      <c r="R636" s="1449"/>
      <c r="S636" s="1449"/>
      <c r="T636" s="1449"/>
      <c r="U636" s="1449"/>
      <c r="V636" s="1449"/>
      <c r="W636" s="1449"/>
      <c r="X636" s="1449"/>
      <c r="Y636" s="1449"/>
      <c r="Z636" s="1449"/>
      <c r="AA636" s="1449"/>
      <c r="AB636" s="1449"/>
      <c r="AC636" s="1449"/>
      <c r="AD636" s="1449"/>
      <c r="AE636" s="1449"/>
      <c r="AF636" s="1449"/>
      <c r="AG636" s="1449"/>
    </row>
    <row r="637" spans="1:33" x14ac:dyDescent="0.15">
      <c r="A637" s="1465"/>
      <c r="B637" s="2047"/>
      <c r="C637" s="2040"/>
      <c r="D637" s="1244"/>
      <c r="E637" s="1244"/>
      <c r="F637" s="1244"/>
      <c r="G637" s="1244"/>
      <c r="H637" s="1223"/>
      <c r="I637" s="1244"/>
      <c r="J637" s="1244"/>
      <c r="K637" s="1244"/>
      <c r="L637" s="1244"/>
      <c r="M637" s="1244"/>
      <c r="N637" s="1244"/>
      <c r="O637" s="1449"/>
      <c r="P637" s="1449"/>
      <c r="Q637" s="1449"/>
      <c r="R637" s="1449"/>
      <c r="S637" s="1449"/>
      <c r="T637" s="1449"/>
      <c r="U637" s="1449"/>
      <c r="V637" s="1449"/>
      <c r="W637" s="1449"/>
      <c r="X637" s="1449"/>
      <c r="Y637" s="1449"/>
      <c r="Z637" s="1449"/>
      <c r="AA637" s="1449"/>
      <c r="AB637" s="1449"/>
      <c r="AC637" s="1449"/>
      <c r="AD637" s="1449"/>
      <c r="AE637" s="1449"/>
      <c r="AF637" s="1449"/>
      <c r="AG637" s="1449"/>
    </row>
    <row r="638" spans="1:33" x14ac:dyDescent="0.15">
      <c r="A638" s="1465"/>
      <c r="B638" s="2047"/>
      <c r="C638" s="2040"/>
      <c r="D638" s="1244"/>
      <c r="E638" s="1244"/>
      <c r="F638" s="1244"/>
      <c r="G638" s="1244"/>
      <c r="H638" s="1223"/>
      <c r="I638" s="1244"/>
      <c r="J638" s="1244"/>
      <c r="K638" s="1244"/>
      <c r="L638" s="1244"/>
      <c r="M638" s="1244"/>
      <c r="N638" s="1244"/>
      <c r="O638" s="1449"/>
      <c r="P638" s="1449"/>
      <c r="Q638" s="1449"/>
      <c r="R638" s="1449"/>
      <c r="S638" s="1449"/>
      <c r="T638" s="1449"/>
      <c r="U638" s="1449"/>
      <c r="V638" s="1449"/>
      <c r="W638" s="1449"/>
      <c r="X638" s="1449"/>
      <c r="Y638" s="1449"/>
      <c r="Z638" s="1449"/>
      <c r="AA638" s="1449"/>
      <c r="AB638" s="1449"/>
      <c r="AC638" s="1449"/>
      <c r="AD638" s="1449"/>
      <c r="AE638" s="1449"/>
      <c r="AF638" s="1449"/>
      <c r="AG638" s="1449"/>
    </row>
    <row r="639" spans="1:33" x14ac:dyDescent="0.15">
      <c r="A639" s="1465"/>
      <c r="B639" s="2047"/>
      <c r="C639" s="2040"/>
      <c r="D639" s="1244"/>
      <c r="E639" s="1244"/>
      <c r="F639" s="1244"/>
      <c r="G639" s="1244"/>
      <c r="H639" s="1223"/>
      <c r="I639" s="1244"/>
      <c r="J639" s="1244"/>
      <c r="K639" s="1244"/>
      <c r="L639" s="1244"/>
      <c r="M639" s="1244"/>
      <c r="N639" s="1244"/>
      <c r="O639" s="1449"/>
      <c r="P639" s="1449"/>
      <c r="Q639" s="1449"/>
      <c r="R639" s="1449"/>
      <c r="S639" s="1449"/>
      <c r="T639" s="1449"/>
      <c r="U639" s="1449"/>
      <c r="V639" s="1449"/>
      <c r="W639" s="1449"/>
      <c r="X639" s="1449"/>
      <c r="Y639" s="1449"/>
      <c r="Z639" s="1449"/>
      <c r="AA639" s="1449"/>
      <c r="AB639" s="1449"/>
      <c r="AC639" s="1449"/>
      <c r="AD639" s="1449"/>
      <c r="AE639" s="1449"/>
      <c r="AF639" s="1449"/>
      <c r="AG639" s="1449"/>
    </row>
    <row r="640" spans="1:33" x14ac:dyDescent="0.15">
      <c r="A640" s="1465"/>
      <c r="B640" s="2047"/>
      <c r="C640" s="2039"/>
      <c r="D640" s="1244"/>
      <c r="E640" s="1244"/>
      <c r="F640" s="1244"/>
      <c r="G640" s="1244"/>
      <c r="H640" s="1223"/>
      <c r="I640" s="1244"/>
      <c r="J640" s="1244"/>
      <c r="K640" s="1244"/>
      <c r="L640" s="1244"/>
      <c r="M640" s="1244"/>
      <c r="N640" s="1244"/>
      <c r="O640" s="1449"/>
      <c r="P640" s="1449"/>
      <c r="Q640" s="1449"/>
      <c r="R640" s="1449"/>
      <c r="S640" s="1449"/>
      <c r="T640" s="1449"/>
      <c r="U640" s="1449"/>
      <c r="V640" s="1449"/>
      <c r="W640" s="1449"/>
      <c r="X640" s="1449"/>
      <c r="Y640" s="1449"/>
      <c r="Z640" s="1449"/>
      <c r="AA640" s="1449"/>
      <c r="AB640" s="1449"/>
      <c r="AC640" s="1449"/>
      <c r="AD640" s="1449"/>
      <c r="AE640" s="1449"/>
      <c r="AF640" s="1449"/>
      <c r="AG640" s="1449"/>
    </row>
    <row r="641" spans="1:33" x14ac:dyDescent="0.15">
      <c r="A641" s="1465"/>
      <c r="B641" s="2047"/>
      <c r="C641" s="2039"/>
      <c r="D641" s="1244"/>
      <c r="E641" s="1244"/>
      <c r="F641" s="1244"/>
      <c r="G641" s="1244"/>
      <c r="H641" s="1223"/>
      <c r="I641" s="1244"/>
      <c r="J641" s="1244"/>
      <c r="K641" s="1244"/>
      <c r="L641" s="1244"/>
      <c r="M641" s="1244"/>
      <c r="N641" s="1244"/>
      <c r="O641" s="1449"/>
      <c r="P641" s="1449"/>
      <c r="Q641" s="1449"/>
      <c r="R641" s="1449"/>
      <c r="S641" s="1449"/>
      <c r="T641" s="1449"/>
      <c r="U641" s="1449"/>
      <c r="V641" s="1449"/>
      <c r="W641" s="1449"/>
      <c r="X641" s="1449"/>
      <c r="Y641" s="1449"/>
      <c r="Z641" s="1449"/>
      <c r="AA641" s="1449"/>
      <c r="AB641" s="1449"/>
      <c r="AC641" s="1449"/>
      <c r="AD641" s="1449"/>
      <c r="AE641" s="1449"/>
      <c r="AF641" s="1449"/>
      <c r="AG641" s="1449"/>
    </row>
    <row r="642" spans="1:33" x14ac:dyDescent="0.15">
      <c r="A642" s="1465"/>
      <c r="B642" s="2047"/>
      <c r="C642" s="2044"/>
      <c r="D642" s="1244"/>
      <c r="E642" s="1244"/>
      <c r="F642" s="1244"/>
      <c r="G642" s="1244"/>
      <c r="H642" s="1223"/>
      <c r="I642" s="1244"/>
      <c r="J642" s="1244"/>
      <c r="K642" s="1244"/>
      <c r="L642" s="1244"/>
      <c r="M642" s="1244"/>
      <c r="N642" s="1244"/>
      <c r="O642" s="1449"/>
      <c r="P642" s="1449"/>
      <c r="Q642" s="1449"/>
      <c r="R642" s="1449"/>
      <c r="S642" s="1449"/>
      <c r="T642" s="1449"/>
      <c r="U642" s="1449"/>
      <c r="V642" s="1449"/>
      <c r="W642" s="1449"/>
      <c r="X642" s="1449"/>
      <c r="Y642" s="1449"/>
      <c r="Z642" s="1449"/>
      <c r="AA642" s="1449"/>
      <c r="AB642" s="1449"/>
      <c r="AC642" s="1449"/>
      <c r="AD642" s="1449"/>
      <c r="AE642" s="1449"/>
      <c r="AF642" s="1449"/>
      <c r="AG642" s="1449"/>
    </row>
    <row r="643" spans="1:33" x14ac:dyDescent="0.15">
      <c r="A643" s="1465"/>
      <c r="B643" s="2047"/>
      <c r="C643" s="2044"/>
      <c r="D643" s="1244"/>
      <c r="E643" s="1244"/>
      <c r="F643" s="1244"/>
      <c r="G643" s="1244"/>
      <c r="H643" s="1223"/>
      <c r="I643" s="1244"/>
      <c r="J643" s="1244"/>
      <c r="K643" s="1244"/>
      <c r="L643" s="1244"/>
      <c r="M643" s="1244"/>
      <c r="N643" s="1244"/>
      <c r="O643" s="1449"/>
      <c r="P643" s="1449"/>
      <c r="Q643" s="1449"/>
      <c r="R643" s="1449"/>
      <c r="S643" s="1449"/>
      <c r="T643" s="1449"/>
      <c r="U643" s="1449"/>
      <c r="V643" s="1449"/>
      <c r="W643" s="1449"/>
      <c r="X643" s="1449"/>
      <c r="Y643" s="1449"/>
      <c r="Z643" s="1449"/>
      <c r="AA643" s="1449"/>
      <c r="AB643" s="1449"/>
      <c r="AC643" s="1449"/>
      <c r="AD643" s="1449"/>
      <c r="AE643" s="1449"/>
      <c r="AF643" s="1449"/>
      <c r="AG643" s="1449"/>
    </row>
    <row r="644" spans="1:33" x14ac:dyDescent="0.15">
      <c r="A644" s="1465"/>
      <c r="B644" s="2047"/>
      <c r="C644" s="2044"/>
      <c r="D644" s="1244"/>
      <c r="E644" s="1244"/>
      <c r="F644" s="1244"/>
      <c r="G644" s="1244"/>
      <c r="H644" s="1223"/>
      <c r="I644" s="1244"/>
      <c r="J644" s="1244"/>
      <c r="K644" s="1244"/>
      <c r="L644" s="1244"/>
      <c r="M644" s="1244"/>
      <c r="N644" s="1244"/>
      <c r="O644" s="1449"/>
      <c r="P644" s="1449"/>
      <c r="Q644" s="1449"/>
      <c r="R644" s="1449"/>
      <c r="S644" s="1449"/>
      <c r="T644" s="1449"/>
      <c r="U644" s="1449"/>
      <c r="V644" s="1449"/>
      <c r="W644" s="1449"/>
      <c r="X644" s="1449"/>
      <c r="Y644" s="1449"/>
      <c r="Z644" s="1449"/>
      <c r="AA644" s="1449"/>
      <c r="AB644" s="1449"/>
      <c r="AC644" s="1449"/>
      <c r="AD644" s="1449"/>
      <c r="AE644" s="1449"/>
      <c r="AF644" s="1449"/>
      <c r="AG644" s="1449"/>
    </row>
    <row r="645" spans="1:33" x14ac:dyDescent="0.15">
      <c r="A645" s="1465"/>
      <c r="B645" s="2047"/>
      <c r="C645" s="2044"/>
      <c r="D645" s="1244"/>
      <c r="E645" s="1244"/>
      <c r="F645" s="1244"/>
      <c r="G645" s="1244"/>
      <c r="H645" s="1223"/>
      <c r="I645" s="1244"/>
      <c r="J645" s="1244"/>
      <c r="K645" s="1244"/>
      <c r="L645" s="1244"/>
      <c r="M645" s="1244"/>
      <c r="N645" s="1244"/>
      <c r="O645" s="1449"/>
      <c r="P645" s="1449"/>
      <c r="Q645" s="1449"/>
      <c r="R645" s="1449"/>
      <c r="S645" s="1449"/>
      <c r="T645" s="1449"/>
      <c r="U645" s="1449"/>
      <c r="V645" s="1449"/>
      <c r="W645" s="1449"/>
      <c r="X645" s="1449"/>
      <c r="Y645" s="1449"/>
      <c r="Z645" s="1449"/>
      <c r="AA645" s="1449"/>
      <c r="AB645" s="1449"/>
      <c r="AC645" s="1449"/>
      <c r="AD645" s="1449"/>
      <c r="AE645" s="1449"/>
      <c r="AF645" s="1449"/>
      <c r="AG645" s="1449"/>
    </row>
    <row r="646" spans="1:33" x14ac:dyDescent="0.15">
      <c r="A646" s="1465"/>
      <c r="B646" s="2047"/>
      <c r="C646" s="2044"/>
      <c r="D646" s="1244"/>
      <c r="E646" s="1244"/>
      <c r="F646" s="1244"/>
      <c r="G646" s="1244"/>
      <c r="H646" s="1223"/>
      <c r="I646" s="1244"/>
      <c r="J646" s="1244"/>
      <c r="K646" s="1244"/>
      <c r="L646" s="1244"/>
      <c r="M646" s="1244"/>
      <c r="N646" s="1244"/>
      <c r="O646" s="1449"/>
      <c r="P646" s="1449"/>
      <c r="Q646" s="1449"/>
      <c r="R646" s="1449"/>
      <c r="S646" s="1449"/>
      <c r="T646" s="1449"/>
      <c r="U646" s="1449"/>
      <c r="V646" s="1449"/>
      <c r="W646" s="1449"/>
      <c r="X646" s="1449"/>
      <c r="Y646" s="1449"/>
      <c r="Z646" s="1449"/>
      <c r="AA646" s="1449"/>
      <c r="AB646" s="1449"/>
      <c r="AC646" s="1449"/>
      <c r="AD646" s="1449"/>
      <c r="AE646" s="1449"/>
      <c r="AF646" s="1449"/>
      <c r="AG646" s="1449"/>
    </row>
    <row r="647" spans="1:33" x14ac:dyDescent="0.15">
      <c r="A647" s="1465"/>
      <c r="B647" s="2047"/>
      <c r="C647" s="2044"/>
      <c r="D647" s="1244"/>
      <c r="E647" s="1244"/>
      <c r="F647" s="1244"/>
      <c r="G647" s="1244"/>
      <c r="H647" s="1223"/>
      <c r="I647" s="1244"/>
      <c r="J647" s="1244"/>
      <c r="K647" s="1244"/>
      <c r="L647" s="1244"/>
      <c r="M647" s="1244"/>
      <c r="N647" s="1244"/>
      <c r="O647" s="1449"/>
      <c r="P647" s="1449"/>
      <c r="Q647" s="1449"/>
      <c r="R647" s="1449"/>
      <c r="S647" s="1449"/>
      <c r="T647" s="1449"/>
      <c r="U647" s="1449"/>
      <c r="V647" s="1449"/>
      <c r="W647" s="1449"/>
      <c r="X647" s="1449"/>
      <c r="Y647" s="1449"/>
      <c r="Z647" s="1449"/>
      <c r="AA647" s="1449"/>
      <c r="AB647" s="1449"/>
      <c r="AC647" s="1449"/>
      <c r="AD647" s="1449"/>
      <c r="AE647" s="1449"/>
      <c r="AF647" s="1449"/>
      <c r="AG647" s="1449"/>
    </row>
    <row r="648" spans="1:33" x14ac:dyDescent="0.15">
      <c r="A648" s="1465"/>
      <c r="B648" s="2047"/>
      <c r="C648" s="2044"/>
      <c r="D648" s="1244"/>
      <c r="E648" s="1244"/>
      <c r="F648" s="1244"/>
      <c r="G648" s="1244"/>
      <c r="H648" s="1223"/>
      <c r="I648" s="1244"/>
      <c r="J648" s="1244"/>
      <c r="K648" s="1244"/>
      <c r="L648" s="1244"/>
      <c r="M648" s="1244"/>
      <c r="N648" s="1244"/>
      <c r="O648" s="1449"/>
      <c r="P648" s="1449"/>
      <c r="Q648" s="1449"/>
      <c r="R648" s="1449"/>
      <c r="S648" s="1449"/>
      <c r="T648" s="1449"/>
      <c r="U648" s="1449"/>
      <c r="V648" s="1449"/>
      <c r="W648" s="1449"/>
      <c r="X648" s="1449"/>
      <c r="Y648" s="1449"/>
      <c r="Z648" s="1449"/>
      <c r="AA648" s="1449"/>
      <c r="AB648" s="1449"/>
      <c r="AC648" s="1449"/>
      <c r="AD648" s="1449"/>
      <c r="AE648" s="1449"/>
      <c r="AF648" s="1449"/>
      <c r="AG648" s="1449"/>
    </row>
    <row r="649" spans="1:33" x14ac:dyDescent="0.15">
      <c r="A649" s="1465"/>
      <c r="B649" s="2047"/>
      <c r="C649" s="2039"/>
      <c r="D649" s="1244"/>
      <c r="E649" s="1244"/>
      <c r="F649" s="1244"/>
      <c r="G649" s="1244"/>
      <c r="H649" s="1223"/>
      <c r="I649" s="1244"/>
      <c r="J649" s="1244"/>
      <c r="K649" s="1244"/>
      <c r="L649" s="1244"/>
      <c r="M649" s="1244"/>
      <c r="N649" s="1244"/>
      <c r="O649" s="1449"/>
      <c r="P649" s="1449"/>
      <c r="Q649" s="1449"/>
      <c r="R649" s="1449"/>
      <c r="S649" s="1449"/>
      <c r="T649" s="1449"/>
      <c r="U649" s="1449"/>
      <c r="V649" s="1449"/>
      <c r="W649" s="1449"/>
      <c r="X649" s="1449"/>
      <c r="Y649" s="1449"/>
      <c r="Z649" s="1449"/>
      <c r="AA649" s="1449"/>
      <c r="AB649" s="1449"/>
      <c r="AC649" s="1449"/>
      <c r="AD649" s="1449"/>
      <c r="AE649" s="1449"/>
      <c r="AF649" s="1449"/>
      <c r="AG649" s="1449"/>
    </row>
    <row r="650" spans="1:33" x14ac:dyDescent="0.15">
      <c r="A650" s="1465"/>
      <c r="B650" s="2195"/>
      <c r="C650" s="2195"/>
      <c r="D650" s="1244"/>
      <c r="E650" s="1244"/>
      <c r="F650" s="1244"/>
      <c r="G650" s="1244"/>
      <c r="H650" s="1223"/>
      <c r="I650" s="1244"/>
      <c r="J650" s="1244"/>
      <c r="K650" s="1244"/>
      <c r="L650" s="1244"/>
      <c r="M650" s="1244"/>
      <c r="N650" s="1244"/>
      <c r="O650" s="1449"/>
      <c r="P650" s="1449"/>
      <c r="Q650" s="1449"/>
      <c r="R650" s="1449"/>
      <c r="S650" s="1449"/>
      <c r="T650" s="1449"/>
      <c r="U650" s="1449"/>
      <c r="V650" s="1449"/>
      <c r="W650" s="1449"/>
      <c r="X650" s="1449"/>
      <c r="Y650" s="1449"/>
      <c r="Z650" s="1449"/>
      <c r="AA650" s="1449"/>
      <c r="AB650" s="1449"/>
      <c r="AC650" s="1449"/>
      <c r="AD650" s="1449"/>
      <c r="AE650" s="1449"/>
      <c r="AF650" s="1449"/>
      <c r="AG650" s="1449"/>
    </row>
    <row r="651" spans="1:33" x14ac:dyDescent="0.15">
      <c r="A651" s="1465"/>
      <c r="B651" s="2190"/>
      <c r="C651" s="2190"/>
      <c r="D651" s="1244"/>
      <c r="E651" s="1244"/>
      <c r="F651" s="1244"/>
      <c r="G651" s="1244"/>
      <c r="H651" s="1223"/>
      <c r="I651" s="1244"/>
      <c r="J651" s="1244"/>
      <c r="K651" s="1244"/>
      <c r="L651" s="1244"/>
      <c r="M651" s="1244"/>
      <c r="N651" s="1244"/>
      <c r="O651" s="1449"/>
      <c r="P651" s="1449"/>
      <c r="Q651" s="1449"/>
      <c r="R651" s="1449"/>
      <c r="S651" s="1449"/>
      <c r="T651" s="1449"/>
      <c r="U651" s="1449"/>
      <c r="V651" s="1449"/>
      <c r="W651" s="1449"/>
      <c r="X651" s="1449"/>
      <c r="Y651" s="1449"/>
      <c r="Z651" s="1449"/>
      <c r="AA651" s="1449"/>
      <c r="AB651" s="1449"/>
      <c r="AC651" s="1449"/>
      <c r="AD651" s="1449"/>
      <c r="AE651" s="1449"/>
      <c r="AF651" s="1449"/>
      <c r="AG651" s="1449"/>
    </row>
    <row r="652" spans="1:33" x14ac:dyDescent="0.15">
      <c r="A652" s="1465"/>
      <c r="B652" s="2190"/>
      <c r="C652" s="2054"/>
      <c r="D652" s="1244"/>
      <c r="E652" s="1244"/>
      <c r="F652" s="1244"/>
      <c r="G652" s="1244"/>
      <c r="H652" s="1223"/>
      <c r="I652" s="1244"/>
      <c r="J652" s="1244"/>
      <c r="K652" s="1244"/>
      <c r="L652" s="1244"/>
      <c r="M652" s="1244"/>
      <c r="N652" s="1244"/>
      <c r="O652" s="1449"/>
      <c r="P652" s="1449"/>
      <c r="Q652" s="1449"/>
      <c r="R652" s="1449"/>
      <c r="S652" s="1449"/>
      <c r="T652" s="1449"/>
      <c r="U652" s="1449"/>
      <c r="V652" s="1449"/>
      <c r="W652" s="1449"/>
      <c r="X652" s="1449"/>
      <c r="Y652" s="1449"/>
      <c r="Z652" s="1449"/>
      <c r="AA652" s="1449"/>
      <c r="AB652" s="1449"/>
      <c r="AC652" s="1449"/>
      <c r="AD652" s="1449"/>
      <c r="AE652" s="1449"/>
      <c r="AF652" s="1449"/>
      <c r="AG652" s="1449"/>
    </row>
    <row r="653" spans="1:33" x14ac:dyDescent="0.15">
      <c r="A653" s="1465"/>
      <c r="B653" s="2198"/>
      <c r="C653" s="2054"/>
      <c r="D653" s="1244"/>
      <c r="E653" s="1244"/>
      <c r="F653" s="1244"/>
      <c r="G653" s="1244"/>
      <c r="H653" s="1223"/>
      <c r="I653" s="1244"/>
      <c r="J653" s="1244"/>
      <c r="K653" s="1244"/>
      <c r="L653" s="1244"/>
      <c r="M653" s="1244"/>
      <c r="N653" s="1244"/>
      <c r="O653" s="1449"/>
      <c r="P653" s="1449"/>
      <c r="Q653" s="1449"/>
      <c r="R653" s="1449"/>
      <c r="S653" s="1449"/>
      <c r="T653" s="1449"/>
      <c r="U653" s="1449"/>
      <c r="V653" s="1449"/>
      <c r="W653" s="1449"/>
      <c r="X653" s="1449"/>
      <c r="Y653" s="1449"/>
      <c r="Z653" s="1449"/>
      <c r="AA653" s="1449"/>
      <c r="AB653" s="1449"/>
      <c r="AC653" s="1449"/>
      <c r="AD653" s="1449"/>
      <c r="AE653" s="1449"/>
      <c r="AF653" s="1449"/>
      <c r="AG653" s="1449"/>
    </row>
    <row r="654" spans="1:33" x14ac:dyDescent="0.15">
      <c r="A654" s="1459"/>
      <c r="B654" s="2198"/>
      <c r="C654" s="2054"/>
      <c r="D654" s="1244"/>
      <c r="E654" s="1244"/>
      <c r="F654" s="1244"/>
      <c r="G654" s="1244"/>
      <c r="H654" s="1223"/>
      <c r="I654" s="1244"/>
      <c r="J654" s="1244"/>
      <c r="K654" s="1244"/>
      <c r="L654" s="1244"/>
      <c r="M654" s="1244"/>
      <c r="N654" s="1244"/>
      <c r="O654" s="1449"/>
      <c r="P654" s="1449"/>
      <c r="Q654" s="1449"/>
      <c r="R654" s="1449"/>
      <c r="S654" s="1449"/>
      <c r="T654" s="1449"/>
      <c r="U654" s="1449"/>
      <c r="V654" s="1449"/>
      <c r="W654" s="1449"/>
      <c r="X654" s="1449"/>
      <c r="Y654" s="1449"/>
      <c r="Z654" s="1449"/>
      <c r="AA654" s="1449"/>
      <c r="AB654" s="1449"/>
      <c r="AC654" s="1449"/>
      <c r="AD654" s="1449"/>
      <c r="AE654" s="1449"/>
      <c r="AF654" s="1449"/>
      <c r="AG654" s="1449"/>
    </row>
    <row r="655" spans="1:33" x14ac:dyDescent="0.15">
      <c r="A655" s="1459"/>
      <c r="B655" s="2199"/>
      <c r="C655" s="2054"/>
      <c r="D655" s="1244"/>
      <c r="E655" s="1244"/>
      <c r="F655" s="1244"/>
      <c r="G655" s="1244"/>
      <c r="H655" s="1223"/>
      <c r="I655" s="1244"/>
      <c r="J655" s="1244"/>
      <c r="K655" s="1244"/>
      <c r="L655" s="1244"/>
      <c r="M655" s="1244"/>
      <c r="N655" s="1244"/>
      <c r="O655" s="1449"/>
      <c r="P655" s="1449"/>
      <c r="Q655" s="1449"/>
      <c r="R655" s="1449"/>
      <c r="S655" s="1449"/>
      <c r="T655" s="1449"/>
      <c r="U655" s="1449"/>
      <c r="V655" s="1449"/>
      <c r="W655" s="1449"/>
      <c r="X655" s="1449"/>
      <c r="Y655" s="1449"/>
      <c r="Z655" s="1449"/>
      <c r="AA655" s="1449"/>
      <c r="AB655" s="1449"/>
      <c r="AC655" s="1449"/>
      <c r="AD655" s="1449"/>
      <c r="AE655" s="1449"/>
      <c r="AF655" s="1449"/>
      <c r="AG655" s="1449"/>
    </row>
    <row r="656" spans="1:33" x14ac:dyDescent="0.15">
      <c r="A656" s="1459"/>
      <c r="B656" s="2053"/>
      <c r="C656" s="2039"/>
      <c r="D656" s="1244"/>
      <c r="E656" s="1244"/>
      <c r="F656" s="1244"/>
      <c r="G656" s="1244"/>
      <c r="H656" s="1223"/>
      <c r="I656" s="1244"/>
      <c r="J656" s="1244"/>
      <c r="K656" s="1244"/>
      <c r="L656" s="1244"/>
      <c r="M656" s="1244"/>
      <c r="N656" s="1244"/>
      <c r="O656" s="1449"/>
      <c r="P656" s="1449"/>
      <c r="Q656" s="1449"/>
      <c r="R656" s="1449"/>
      <c r="S656" s="1449"/>
      <c r="T656" s="1449"/>
      <c r="U656" s="1449"/>
      <c r="V656" s="1449"/>
      <c r="W656" s="1449"/>
      <c r="X656" s="1449"/>
      <c r="Y656" s="1449"/>
      <c r="Z656" s="1449"/>
      <c r="AA656" s="1449"/>
      <c r="AB656" s="1449"/>
      <c r="AC656" s="1449"/>
      <c r="AD656" s="1449"/>
      <c r="AE656" s="1449"/>
      <c r="AF656" s="1449"/>
      <c r="AG656" s="1449"/>
    </row>
    <row r="657" spans="1:33" x14ac:dyDescent="0.15">
      <c r="A657" s="1459"/>
      <c r="B657" s="2053"/>
      <c r="C657" s="2039"/>
      <c r="D657" s="1244"/>
      <c r="E657" s="1244"/>
      <c r="F657" s="1244"/>
      <c r="G657" s="1244"/>
      <c r="H657" s="1223"/>
      <c r="I657" s="1244"/>
      <c r="J657" s="1244"/>
      <c r="K657" s="1244"/>
      <c r="L657" s="1244"/>
      <c r="M657" s="1244"/>
      <c r="N657" s="1244"/>
      <c r="O657" s="1449"/>
      <c r="P657" s="1449"/>
      <c r="Q657" s="1449"/>
      <c r="R657" s="1449"/>
      <c r="S657" s="1449"/>
      <c r="T657" s="1449"/>
      <c r="U657" s="1449"/>
      <c r="V657" s="1449"/>
      <c r="W657" s="1449"/>
      <c r="X657" s="1449"/>
      <c r="Y657" s="1449"/>
      <c r="Z657" s="1449"/>
      <c r="AA657" s="1449"/>
      <c r="AB657" s="1449"/>
      <c r="AC657" s="1449"/>
      <c r="AD657" s="1449"/>
      <c r="AE657" s="1449"/>
      <c r="AF657" s="1449"/>
      <c r="AG657" s="1449"/>
    </row>
    <row r="658" spans="1:33" x14ac:dyDescent="0.15">
      <c r="A658" s="2050"/>
      <c r="B658" s="2196"/>
      <c r="C658" s="2052"/>
      <c r="D658" s="1244"/>
      <c r="E658" s="1244"/>
      <c r="F658" s="1244"/>
      <c r="G658" s="1244"/>
      <c r="H658" s="1223"/>
      <c r="I658" s="1244"/>
      <c r="J658" s="1244"/>
      <c r="K658" s="1244"/>
      <c r="L658" s="1244"/>
      <c r="M658" s="1244"/>
      <c r="N658" s="1244"/>
      <c r="O658" s="1449"/>
      <c r="P658" s="1449"/>
      <c r="Q658" s="1449"/>
      <c r="R658" s="1449"/>
      <c r="S658" s="1449"/>
      <c r="T658" s="1449"/>
      <c r="U658" s="1449"/>
      <c r="V658" s="1449"/>
      <c r="W658" s="1449"/>
      <c r="X658" s="1449"/>
      <c r="Y658" s="1449"/>
      <c r="Z658" s="1449"/>
      <c r="AA658" s="1449"/>
      <c r="AB658" s="1449"/>
      <c r="AC658" s="1449"/>
      <c r="AD658" s="1449"/>
      <c r="AE658" s="1449"/>
      <c r="AF658" s="1449"/>
      <c r="AG658" s="1449"/>
    </row>
    <row r="659" spans="1:33" x14ac:dyDescent="0.15">
      <c r="A659" s="2190"/>
      <c r="B659" s="2190"/>
      <c r="C659" s="2054"/>
      <c r="D659" s="1244"/>
      <c r="E659" s="1244"/>
      <c r="F659" s="1244"/>
      <c r="G659" s="1244"/>
      <c r="H659" s="1223"/>
      <c r="I659" s="1244"/>
      <c r="J659" s="1244"/>
      <c r="K659" s="1244"/>
      <c r="L659" s="1244"/>
      <c r="M659" s="1244"/>
      <c r="N659" s="1244"/>
      <c r="O659" s="1449"/>
      <c r="P659" s="1449"/>
      <c r="Q659" s="1449"/>
      <c r="R659" s="1449"/>
      <c r="S659" s="1449"/>
      <c r="T659" s="1449"/>
      <c r="U659" s="1449"/>
      <c r="V659" s="1449"/>
      <c r="W659" s="1449"/>
      <c r="X659" s="1449"/>
      <c r="Y659" s="1449"/>
      <c r="Z659" s="1449"/>
      <c r="AA659" s="1449"/>
      <c r="AB659" s="1449"/>
      <c r="AC659" s="1449"/>
      <c r="AD659" s="1449"/>
      <c r="AE659" s="1449"/>
      <c r="AF659" s="1449"/>
      <c r="AG659" s="1449"/>
    </row>
    <row r="660" spans="1:33" x14ac:dyDescent="0.15">
      <c r="A660" s="1465"/>
      <c r="B660" s="2197"/>
      <c r="C660" s="2054"/>
      <c r="D660" s="1244"/>
      <c r="E660" s="1244"/>
      <c r="F660" s="1244"/>
      <c r="G660" s="1244"/>
      <c r="H660" s="1223"/>
      <c r="I660" s="1244"/>
      <c r="J660" s="1244"/>
      <c r="K660" s="1244"/>
      <c r="L660" s="1244"/>
      <c r="M660" s="1244"/>
      <c r="N660" s="1244"/>
      <c r="O660" s="1449"/>
      <c r="P660" s="1449"/>
      <c r="Q660" s="1449"/>
      <c r="R660" s="1449"/>
      <c r="S660" s="1449"/>
      <c r="T660" s="1449"/>
      <c r="U660" s="1449"/>
      <c r="V660" s="1449"/>
      <c r="W660" s="1449"/>
      <c r="X660" s="1449"/>
      <c r="Y660" s="1449"/>
      <c r="Z660" s="1449"/>
      <c r="AA660" s="1449"/>
      <c r="AB660" s="1449"/>
      <c r="AC660" s="1449"/>
      <c r="AD660" s="1449"/>
      <c r="AE660" s="1449"/>
      <c r="AF660" s="1449"/>
      <c r="AG660" s="1449"/>
    </row>
    <row r="661" spans="1:33" x14ac:dyDescent="0.15">
      <c r="A661" s="1465"/>
      <c r="B661" s="2195"/>
      <c r="C661" s="2052"/>
      <c r="D661" s="1244"/>
      <c r="E661" s="1244"/>
      <c r="F661" s="1244"/>
      <c r="G661" s="1244"/>
      <c r="H661" s="1223"/>
      <c r="I661" s="1244"/>
      <c r="J661" s="1244"/>
      <c r="K661" s="1244"/>
      <c r="L661" s="1244"/>
      <c r="M661" s="1244"/>
      <c r="N661" s="1244"/>
      <c r="O661" s="1449"/>
      <c r="P661" s="1449"/>
      <c r="Q661" s="1449"/>
      <c r="R661" s="1449"/>
      <c r="S661" s="1449"/>
      <c r="T661" s="1449"/>
      <c r="U661" s="1449"/>
      <c r="V661" s="1449"/>
      <c r="W661" s="1449"/>
      <c r="X661" s="1449"/>
      <c r="Y661" s="1449"/>
      <c r="Z661" s="1449"/>
      <c r="AA661" s="1449"/>
      <c r="AB661" s="1449"/>
      <c r="AC661" s="1449"/>
      <c r="AD661" s="1449"/>
      <c r="AE661" s="1449"/>
      <c r="AF661" s="1449"/>
      <c r="AG661" s="1449"/>
    </row>
    <row r="662" spans="1:33" x14ac:dyDescent="0.15">
      <c r="A662" s="1465"/>
      <c r="B662" s="2195"/>
      <c r="C662" s="2052"/>
      <c r="D662" s="1244"/>
      <c r="E662" s="1244"/>
      <c r="F662" s="1244"/>
      <c r="G662" s="1244"/>
      <c r="H662" s="1223"/>
      <c r="I662" s="1244"/>
      <c r="J662" s="1244"/>
      <c r="K662" s="1244"/>
      <c r="L662" s="1244"/>
      <c r="M662" s="1244"/>
      <c r="N662" s="1244"/>
      <c r="O662" s="1449"/>
      <c r="P662" s="1449"/>
      <c r="Q662" s="1449"/>
      <c r="R662" s="1449"/>
      <c r="S662" s="1449"/>
      <c r="T662" s="1449"/>
      <c r="U662" s="1449"/>
      <c r="V662" s="1449"/>
      <c r="W662" s="1449"/>
      <c r="X662" s="1449"/>
      <c r="Y662" s="1449"/>
      <c r="Z662" s="1449"/>
      <c r="AA662" s="1449"/>
      <c r="AB662" s="1449"/>
      <c r="AC662" s="1449"/>
      <c r="AD662" s="1449"/>
      <c r="AE662" s="1449"/>
      <c r="AF662" s="1449"/>
      <c r="AG662" s="1449"/>
    </row>
    <row r="663" spans="1:33" x14ac:dyDescent="0.15">
      <c r="A663" s="2190"/>
      <c r="B663" s="2054"/>
      <c r="C663" s="2054"/>
      <c r="D663" s="1244"/>
      <c r="E663" s="1244"/>
      <c r="F663" s="1244"/>
      <c r="G663" s="1244"/>
      <c r="H663" s="1223"/>
      <c r="I663" s="1244"/>
      <c r="J663" s="1244"/>
      <c r="K663" s="1244"/>
      <c r="L663" s="1244"/>
      <c r="M663" s="1244"/>
      <c r="N663" s="1244"/>
      <c r="O663" s="1449"/>
      <c r="P663" s="1449"/>
      <c r="Q663" s="1449"/>
      <c r="R663" s="1449"/>
      <c r="S663" s="1449"/>
      <c r="T663" s="1449"/>
      <c r="U663" s="1449"/>
      <c r="V663" s="1449"/>
      <c r="W663" s="1449"/>
      <c r="X663" s="1449"/>
      <c r="Y663" s="1449"/>
      <c r="Z663" s="1449"/>
      <c r="AA663" s="1449"/>
      <c r="AB663" s="1449"/>
      <c r="AC663" s="1449"/>
      <c r="AD663" s="1449"/>
      <c r="AE663" s="1449"/>
      <c r="AF663" s="1449"/>
      <c r="AG663" s="1449"/>
    </row>
    <row r="664" spans="1:33" x14ac:dyDescent="0.15">
      <c r="A664" s="2191"/>
      <c r="B664" s="2052"/>
      <c r="C664" s="2052"/>
      <c r="D664" s="1244"/>
      <c r="E664" s="1244"/>
      <c r="F664" s="1244"/>
      <c r="G664" s="1244"/>
      <c r="H664" s="1223"/>
      <c r="I664" s="1244"/>
      <c r="J664" s="1244"/>
      <c r="K664" s="1244"/>
      <c r="L664" s="1244"/>
      <c r="M664" s="1244"/>
      <c r="N664" s="1244"/>
      <c r="O664" s="1449"/>
      <c r="P664" s="1449"/>
      <c r="Q664" s="1449"/>
      <c r="R664" s="1449"/>
      <c r="S664" s="1449"/>
      <c r="T664" s="1449"/>
      <c r="U664" s="1449"/>
      <c r="V664" s="1449"/>
      <c r="W664" s="1449"/>
      <c r="X664" s="1449"/>
      <c r="Y664" s="1449"/>
      <c r="Z664" s="1449"/>
      <c r="AA664" s="1449"/>
      <c r="AB664" s="1449"/>
      <c r="AC664" s="1449"/>
      <c r="AD664" s="1449"/>
      <c r="AE664" s="1449"/>
      <c r="AF664" s="1449"/>
      <c r="AG664" s="1449"/>
    </row>
    <row r="665" spans="1:33" x14ac:dyDescent="0.15">
      <c r="A665" s="2055"/>
      <c r="B665" s="2054"/>
      <c r="C665" s="2054"/>
      <c r="D665" s="1244"/>
      <c r="E665" s="1244"/>
      <c r="F665" s="1244"/>
      <c r="G665" s="1244"/>
      <c r="H665" s="1223"/>
      <c r="I665" s="1244"/>
      <c r="J665" s="1244"/>
      <c r="K665" s="1244"/>
      <c r="L665" s="1244"/>
      <c r="M665" s="1244"/>
      <c r="N665" s="1244"/>
      <c r="O665" s="1449"/>
      <c r="P665" s="1449"/>
      <c r="Q665" s="1449"/>
      <c r="R665" s="1449"/>
      <c r="S665" s="1449"/>
      <c r="T665" s="1449"/>
      <c r="U665" s="1449"/>
      <c r="V665" s="1449"/>
      <c r="W665" s="1449"/>
      <c r="X665" s="1449"/>
      <c r="Y665" s="1449"/>
      <c r="Z665" s="1449"/>
      <c r="AA665" s="1449"/>
      <c r="AB665" s="1449"/>
      <c r="AC665" s="1449"/>
      <c r="AD665" s="1449"/>
      <c r="AE665" s="1449"/>
      <c r="AF665" s="1449"/>
      <c r="AG665" s="1449"/>
    </row>
    <row r="666" spans="1:33" x14ac:dyDescent="0.15">
      <c r="A666" s="2192"/>
      <c r="B666" s="2193"/>
      <c r="C666" s="2193"/>
      <c r="D666" s="1244"/>
      <c r="E666" s="1244"/>
      <c r="F666" s="1244"/>
      <c r="G666" s="1244"/>
      <c r="H666" s="1223"/>
      <c r="I666" s="1244"/>
      <c r="J666" s="1244"/>
      <c r="K666" s="1244"/>
      <c r="L666" s="1244"/>
      <c r="M666" s="1244"/>
      <c r="N666" s="1244"/>
      <c r="O666" s="1449"/>
      <c r="P666" s="1449"/>
      <c r="Q666" s="1449"/>
      <c r="R666" s="1449"/>
      <c r="S666" s="1449"/>
      <c r="T666" s="1449"/>
      <c r="U666" s="1449"/>
      <c r="V666" s="1449"/>
      <c r="W666" s="1449"/>
      <c r="X666" s="1449"/>
      <c r="Y666" s="1449"/>
      <c r="Z666" s="1449"/>
      <c r="AA666" s="1449"/>
      <c r="AB666" s="1449"/>
      <c r="AC666" s="1449"/>
      <c r="AD666" s="1449"/>
      <c r="AE666" s="1449"/>
      <c r="AF666" s="1449"/>
      <c r="AG666" s="1449"/>
    </row>
    <row r="667" spans="1:33" x14ac:dyDescent="0.15">
      <c r="A667" s="2192"/>
      <c r="B667" s="2193"/>
      <c r="C667" s="2193"/>
      <c r="D667" s="1244"/>
      <c r="E667" s="1244"/>
      <c r="F667" s="1244"/>
      <c r="G667" s="1244"/>
      <c r="H667" s="1223"/>
      <c r="I667" s="1244"/>
      <c r="J667" s="1244"/>
      <c r="K667" s="1244"/>
      <c r="L667" s="1244"/>
      <c r="M667" s="1244"/>
      <c r="N667" s="1244"/>
      <c r="O667" s="1449"/>
      <c r="P667" s="1449"/>
      <c r="Q667" s="1449"/>
      <c r="R667" s="1449"/>
      <c r="S667" s="1449"/>
      <c r="T667" s="1449"/>
      <c r="U667" s="1449"/>
      <c r="V667" s="1449"/>
      <c r="W667" s="1449"/>
      <c r="X667" s="1449"/>
      <c r="Y667" s="1449"/>
      <c r="Z667" s="1449"/>
      <c r="AA667" s="1449"/>
      <c r="AB667" s="1449"/>
      <c r="AC667" s="1449"/>
      <c r="AD667" s="1449"/>
      <c r="AE667" s="1449"/>
      <c r="AF667" s="1449"/>
      <c r="AG667" s="1449"/>
    </row>
    <row r="668" spans="1:33" x14ac:dyDescent="0.15">
      <c r="A668" s="2194"/>
      <c r="B668" s="2041"/>
      <c r="C668" s="2041"/>
      <c r="D668" s="1244"/>
      <c r="E668" s="1244"/>
      <c r="F668" s="1244"/>
      <c r="G668" s="1244"/>
      <c r="H668" s="1223"/>
      <c r="I668" s="1244"/>
      <c r="J668" s="1244"/>
      <c r="K668" s="1244"/>
      <c r="L668" s="1244"/>
      <c r="M668" s="1244"/>
      <c r="N668" s="1244"/>
      <c r="O668" s="1449"/>
      <c r="P668" s="1449"/>
      <c r="Q668" s="1449"/>
      <c r="R668" s="1449"/>
      <c r="S668" s="1449"/>
      <c r="T668" s="1449"/>
      <c r="U668" s="1449"/>
      <c r="V668" s="1449"/>
      <c r="W668" s="1449"/>
      <c r="X668" s="1449"/>
      <c r="Y668" s="1449"/>
      <c r="Z668" s="1449"/>
      <c r="AA668" s="1449"/>
      <c r="AB668" s="1449"/>
      <c r="AC668" s="1449"/>
      <c r="AD668" s="1449"/>
      <c r="AE668" s="1449"/>
      <c r="AF668" s="1449"/>
      <c r="AG668" s="1449"/>
    </row>
    <row r="669" spans="1:33" x14ac:dyDescent="0.15">
      <c r="A669" s="1448"/>
      <c r="B669" s="1448"/>
      <c r="C669" s="1448"/>
      <c r="D669" s="1244"/>
      <c r="E669" s="1244"/>
      <c r="F669" s="1244"/>
      <c r="G669" s="1244"/>
      <c r="H669" s="1223"/>
      <c r="I669" s="1244"/>
      <c r="J669" s="1244"/>
      <c r="K669" s="1244"/>
      <c r="L669" s="1244"/>
      <c r="M669" s="1244"/>
      <c r="N669" s="1244"/>
      <c r="O669" s="1224"/>
      <c r="P669" s="1224"/>
      <c r="Q669" s="1224"/>
      <c r="R669" s="1224"/>
      <c r="S669" s="1224"/>
      <c r="T669" s="1224"/>
      <c r="U669" s="1224"/>
      <c r="V669" s="1224"/>
      <c r="W669" s="1224"/>
      <c r="X669" s="1224"/>
      <c r="Y669" s="1224"/>
      <c r="Z669" s="1224"/>
      <c r="AA669" s="1224"/>
      <c r="AB669" s="1224"/>
      <c r="AC669" s="1224"/>
      <c r="AD669" s="1224"/>
      <c r="AE669" s="1224"/>
      <c r="AF669" s="1224"/>
      <c r="AG669" s="1224"/>
    </row>
    <row r="670" spans="1:33" x14ac:dyDescent="0.15">
      <c r="A670" s="1457"/>
      <c r="B670" s="1458"/>
      <c r="C670" s="1458"/>
      <c r="D670" s="1244"/>
      <c r="E670" s="1244"/>
      <c r="F670" s="1244"/>
      <c r="G670" s="1244"/>
      <c r="H670" s="1223"/>
      <c r="I670" s="1244"/>
      <c r="J670" s="1244"/>
      <c r="K670" s="1244"/>
      <c r="L670" s="1244"/>
      <c r="M670" s="1244"/>
      <c r="N670" s="1244"/>
      <c r="O670" s="1224"/>
      <c r="P670" s="1224"/>
      <c r="Q670" s="1224"/>
      <c r="R670" s="1224"/>
      <c r="S670" s="1224"/>
      <c r="T670" s="1224"/>
      <c r="U670" s="1224"/>
      <c r="V670" s="1224"/>
      <c r="W670" s="1224"/>
      <c r="X670" s="1224"/>
      <c r="Y670" s="1224"/>
      <c r="Z670" s="1224"/>
      <c r="AA670" s="1224"/>
      <c r="AB670" s="1224"/>
      <c r="AC670" s="1224"/>
      <c r="AD670" s="1224"/>
      <c r="AE670" s="1224"/>
      <c r="AF670" s="1224"/>
      <c r="AG670" s="1224"/>
    </row>
    <row r="671" spans="1:33" x14ac:dyDescent="0.15">
      <c r="A671" s="2202"/>
      <c r="B671" s="2202"/>
      <c r="C671" s="2202"/>
      <c r="D671" s="1244"/>
      <c r="E671" s="1244"/>
      <c r="F671" s="1244"/>
      <c r="G671" s="1244"/>
      <c r="H671" s="1223"/>
      <c r="I671" s="1244"/>
      <c r="J671" s="1244"/>
      <c r="K671" s="1244"/>
      <c r="L671" s="1244"/>
      <c r="M671" s="1244"/>
      <c r="N671" s="1244"/>
      <c r="O671" s="1449"/>
      <c r="P671" s="1449"/>
      <c r="Q671" s="1449"/>
      <c r="R671" s="1449"/>
      <c r="S671" s="1449"/>
      <c r="T671" s="1449"/>
      <c r="U671" s="1449"/>
      <c r="V671" s="1449"/>
      <c r="W671" s="1449"/>
      <c r="X671" s="1449"/>
      <c r="Y671" s="1449"/>
      <c r="Z671" s="1449"/>
      <c r="AA671" s="1449"/>
      <c r="AB671" s="1449"/>
      <c r="AC671" s="1449"/>
      <c r="AD671" s="1449"/>
      <c r="AE671" s="1449"/>
      <c r="AF671" s="1449"/>
      <c r="AG671" s="1449"/>
    </row>
    <row r="672" spans="1:33" x14ac:dyDescent="0.15">
      <c r="A672" s="2203"/>
      <c r="B672" s="2049"/>
      <c r="C672" s="2049"/>
      <c r="D672" s="1244"/>
      <c r="E672" s="1244"/>
      <c r="F672" s="1244"/>
      <c r="G672" s="1244"/>
      <c r="H672" s="1223"/>
      <c r="I672" s="1244"/>
      <c r="J672" s="1244"/>
      <c r="K672" s="1244"/>
      <c r="L672" s="1244"/>
      <c r="M672" s="1244"/>
      <c r="N672" s="1244"/>
      <c r="O672" s="1449"/>
      <c r="P672" s="1449"/>
      <c r="Q672" s="1449"/>
      <c r="R672" s="1449"/>
      <c r="S672" s="1449"/>
      <c r="T672" s="1449"/>
      <c r="U672" s="1449"/>
      <c r="V672" s="1449"/>
      <c r="W672" s="1449"/>
      <c r="X672" s="1449"/>
      <c r="Y672" s="1449"/>
      <c r="Z672" s="1449"/>
      <c r="AA672" s="1449"/>
      <c r="AB672" s="1449"/>
      <c r="AC672" s="1449"/>
      <c r="AD672" s="1449"/>
      <c r="AE672" s="1449"/>
      <c r="AF672" s="1449"/>
      <c r="AG672" s="1449"/>
    </row>
    <row r="673" spans="1:33" x14ac:dyDescent="0.15">
      <c r="A673" s="1459"/>
      <c r="B673" s="2191"/>
      <c r="C673" s="2052"/>
      <c r="D673" s="1244"/>
      <c r="E673" s="1244"/>
      <c r="F673" s="1244"/>
      <c r="G673" s="1244"/>
      <c r="H673" s="1223"/>
      <c r="I673" s="1244"/>
      <c r="J673" s="1244"/>
      <c r="K673" s="1244"/>
      <c r="L673" s="1244"/>
      <c r="M673" s="1244"/>
      <c r="N673" s="1244"/>
      <c r="O673" s="1449"/>
      <c r="P673" s="1449"/>
      <c r="Q673" s="1449"/>
      <c r="R673" s="1449"/>
      <c r="S673" s="1449"/>
      <c r="T673" s="1449"/>
      <c r="U673" s="1449"/>
      <c r="V673" s="1449"/>
      <c r="W673" s="1449"/>
      <c r="X673" s="1449"/>
      <c r="Y673" s="1449"/>
      <c r="Z673" s="1449"/>
      <c r="AA673" s="1449"/>
      <c r="AB673" s="1449"/>
      <c r="AC673" s="1449"/>
      <c r="AD673" s="1449"/>
      <c r="AE673" s="1449"/>
      <c r="AF673" s="1449"/>
      <c r="AG673" s="1449"/>
    </row>
    <row r="674" spans="1:33" x14ac:dyDescent="0.15">
      <c r="A674" s="2201"/>
      <c r="B674" s="1460"/>
      <c r="C674" s="1461"/>
      <c r="D674" s="1244"/>
      <c r="E674" s="1244"/>
      <c r="F674" s="1244"/>
      <c r="G674" s="1244"/>
      <c r="H674" s="1223"/>
      <c r="I674" s="1244"/>
      <c r="J674" s="1244"/>
      <c r="K674" s="1244"/>
      <c r="L674" s="1244"/>
      <c r="M674" s="1244"/>
      <c r="N674" s="1244"/>
      <c r="O674" s="1449"/>
      <c r="P674" s="1449"/>
      <c r="Q674" s="1449"/>
      <c r="R674" s="1449"/>
      <c r="S674" s="1449"/>
      <c r="T674" s="1449"/>
      <c r="U674" s="1449"/>
      <c r="V674" s="1449"/>
      <c r="W674" s="1449"/>
      <c r="X674" s="1449"/>
      <c r="Y674" s="1449"/>
      <c r="Z674" s="1449"/>
      <c r="AA674" s="1449"/>
      <c r="AB674" s="1449"/>
      <c r="AC674" s="1449"/>
      <c r="AD674" s="1449"/>
      <c r="AE674" s="1449"/>
      <c r="AF674" s="1449"/>
      <c r="AG674" s="1449"/>
    </row>
    <row r="675" spans="1:33" x14ac:dyDescent="0.15">
      <c r="A675" s="2201"/>
      <c r="B675" s="1462"/>
      <c r="C675" s="2051"/>
      <c r="D675" s="1244"/>
      <c r="E675" s="1244"/>
      <c r="F675" s="1244"/>
      <c r="G675" s="1244"/>
      <c r="H675" s="1223"/>
      <c r="I675" s="1244"/>
      <c r="J675" s="1244"/>
      <c r="K675" s="1244"/>
      <c r="L675" s="1244"/>
      <c r="M675" s="1244"/>
      <c r="N675" s="1244"/>
      <c r="O675" s="1449"/>
      <c r="P675" s="1449"/>
      <c r="Q675" s="1449"/>
      <c r="R675" s="1449"/>
      <c r="S675" s="1449"/>
      <c r="T675" s="1449"/>
      <c r="U675" s="1449"/>
      <c r="V675" s="1449"/>
      <c r="W675" s="1449"/>
      <c r="X675" s="1449"/>
      <c r="Y675" s="1449"/>
      <c r="Z675" s="1449"/>
      <c r="AA675" s="1449"/>
      <c r="AB675" s="1449"/>
      <c r="AC675" s="1449"/>
      <c r="AD675" s="1449"/>
      <c r="AE675" s="1449"/>
      <c r="AF675" s="1449"/>
      <c r="AG675" s="1449"/>
    </row>
    <row r="676" spans="1:33" x14ac:dyDescent="0.15">
      <c r="A676" s="1463"/>
      <c r="B676" s="1463"/>
      <c r="C676" s="1463"/>
      <c r="D676" s="1244"/>
      <c r="E676" s="1244"/>
      <c r="F676" s="1244"/>
      <c r="G676" s="1244"/>
      <c r="H676" s="1223"/>
      <c r="I676" s="1244"/>
      <c r="J676" s="1244"/>
      <c r="K676" s="1244"/>
      <c r="L676" s="1244"/>
      <c r="M676" s="1244"/>
      <c r="N676" s="1244"/>
      <c r="O676" s="1449"/>
      <c r="P676" s="1449"/>
      <c r="Q676" s="1449"/>
      <c r="R676" s="1449"/>
      <c r="S676" s="1449"/>
      <c r="T676" s="1449"/>
      <c r="U676" s="1449"/>
      <c r="V676" s="1449"/>
      <c r="W676" s="1449"/>
      <c r="X676" s="1449"/>
      <c r="Y676" s="1449"/>
      <c r="Z676" s="1449"/>
      <c r="AA676" s="1449"/>
      <c r="AB676" s="1449"/>
      <c r="AC676" s="1449"/>
      <c r="AD676" s="1449"/>
      <c r="AE676" s="1449"/>
      <c r="AF676" s="1449"/>
      <c r="AG676" s="1449"/>
    </row>
    <row r="677" spans="1:33" x14ac:dyDescent="0.15">
      <c r="A677" s="2046"/>
      <c r="B677" s="2200"/>
      <c r="C677" s="2052"/>
      <c r="D677" s="1244"/>
      <c r="E677" s="1244"/>
      <c r="F677" s="1244"/>
      <c r="G677" s="1244"/>
      <c r="H677" s="1223"/>
      <c r="I677" s="1244"/>
      <c r="J677" s="1244"/>
      <c r="K677" s="1244"/>
      <c r="L677" s="1244"/>
      <c r="M677" s="1244"/>
      <c r="N677" s="1244"/>
      <c r="O677" s="1449"/>
      <c r="P677" s="1449"/>
      <c r="Q677" s="1449"/>
      <c r="R677" s="1449"/>
      <c r="S677" s="1449"/>
      <c r="T677" s="1449"/>
      <c r="U677" s="1449"/>
      <c r="V677" s="1449"/>
      <c r="W677" s="1449"/>
      <c r="X677" s="1449"/>
      <c r="Y677" s="1449"/>
      <c r="Z677" s="1449"/>
      <c r="AA677" s="1449"/>
      <c r="AB677" s="1449"/>
      <c r="AC677" s="1449"/>
      <c r="AD677" s="1449"/>
      <c r="AE677" s="1449"/>
      <c r="AF677" s="1449"/>
      <c r="AG677" s="1449"/>
    </row>
    <row r="678" spans="1:33" x14ac:dyDescent="0.15">
      <c r="A678" s="1465"/>
      <c r="B678" s="2195"/>
      <c r="C678" s="2052"/>
      <c r="D678" s="1244"/>
      <c r="E678" s="1244"/>
      <c r="F678" s="1244"/>
      <c r="G678" s="1244"/>
      <c r="H678" s="1223"/>
      <c r="I678" s="1244"/>
      <c r="J678" s="1244"/>
      <c r="K678" s="1244"/>
      <c r="L678" s="1244"/>
      <c r="M678" s="1244"/>
      <c r="N678" s="1244"/>
      <c r="O678" s="1449"/>
      <c r="P678" s="1449"/>
      <c r="Q678" s="1449"/>
      <c r="R678" s="1449"/>
      <c r="S678" s="1449"/>
      <c r="T678" s="1449"/>
      <c r="U678" s="1449"/>
      <c r="V678" s="1449"/>
      <c r="W678" s="1449"/>
      <c r="X678" s="1449"/>
      <c r="Y678" s="1449"/>
      <c r="Z678" s="1449"/>
      <c r="AA678" s="1449"/>
      <c r="AB678" s="1449"/>
      <c r="AC678" s="1449"/>
      <c r="AD678" s="1449"/>
      <c r="AE678" s="1449"/>
      <c r="AF678" s="1449"/>
      <c r="AG678" s="1449"/>
    </row>
    <row r="679" spans="1:33" x14ac:dyDescent="0.15">
      <c r="A679" s="1465"/>
      <c r="B679" s="2047"/>
      <c r="C679" s="2040"/>
      <c r="D679" s="1244"/>
      <c r="E679" s="1244"/>
      <c r="F679" s="1244"/>
      <c r="G679" s="1244"/>
      <c r="H679" s="1223"/>
      <c r="I679" s="1244"/>
      <c r="J679" s="1244"/>
      <c r="K679" s="1244"/>
      <c r="L679" s="1244"/>
      <c r="M679" s="1244"/>
      <c r="N679" s="1244"/>
      <c r="O679" s="1449"/>
      <c r="P679" s="1449"/>
      <c r="Q679" s="1449"/>
      <c r="R679" s="1449"/>
      <c r="S679" s="1449"/>
      <c r="T679" s="1449"/>
      <c r="U679" s="1449"/>
      <c r="V679" s="1449"/>
      <c r="W679" s="1449"/>
      <c r="X679" s="1449"/>
      <c r="Y679" s="1449"/>
      <c r="Z679" s="1449"/>
      <c r="AA679" s="1449"/>
      <c r="AB679" s="1449"/>
      <c r="AC679" s="1449"/>
      <c r="AD679" s="1449"/>
      <c r="AE679" s="1449"/>
      <c r="AF679" s="1449"/>
      <c r="AG679" s="1449"/>
    </row>
    <row r="680" spans="1:33" x14ac:dyDescent="0.15">
      <c r="A680" s="1465"/>
      <c r="B680" s="2047"/>
      <c r="C680" s="2040"/>
      <c r="D680" s="1244"/>
      <c r="E680" s="1244"/>
      <c r="F680" s="1244"/>
      <c r="G680" s="1244"/>
      <c r="H680" s="1223"/>
      <c r="I680" s="1244"/>
      <c r="J680" s="1244"/>
      <c r="K680" s="1244"/>
      <c r="L680" s="1244"/>
      <c r="M680" s="1244"/>
      <c r="N680" s="1244"/>
      <c r="O680" s="1449"/>
      <c r="P680" s="1449"/>
      <c r="Q680" s="1449"/>
      <c r="R680" s="1449"/>
      <c r="S680" s="1449"/>
      <c r="T680" s="1449"/>
      <c r="U680" s="1449"/>
      <c r="V680" s="1449"/>
      <c r="W680" s="1449"/>
      <c r="X680" s="1449"/>
      <c r="Y680" s="1449"/>
      <c r="Z680" s="1449"/>
      <c r="AA680" s="1449"/>
      <c r="AB680" s="1449"/>
      <c r="AC680" s="1449"/>
      <c r="AD680" s="1449"/>
      <c r="AE680" s="1449"/>
      <c r="AF680" s="1449"/>
      <c r="AG680" s="1449"/>
    </row>
    <row r="681" spans="1:33" x14ac:dyDescent="0.15">
      <c r="A681" s="1465"/>
      <c r="B681" s="2047"/>
      <c r="C681" s="2040"/>
      <c r="D681" s="1244"/>
      <c r="E681" s="1244"/>
      <c r="F681" s="1244"/>
      <c r="G681" s="1244"/>
      <c r="H681" s="1223"/>
      <c r="I681" s="1244"/>
      <c r="J681" s="1244"/>
      <c r="K681" s="1244"/>
      <c r="L681" s="1244"/>
      <c r="M681" s="1244"/>
      <c r="N681" s="1244"/>
      <c r="O681" s="1449"/>
      <c r="P681" s="1449"/>
      <c r="Q681" s="1449"/>
      <c r="R681" s="1449"/>
      <c r="S681" s="1449"/>
      <c r="T681" s="1449"/>
      <c r="U681" s="1449"/>
      <c r="V681" s="1449"/>
      <c r="W681" s="1449"/>
      <c r="X681" s="1449"/>
      <c r="Y681" s="1449"/>
      <c r="Z681" s="1449"/>
      <c r="AA681" s="1449"/>
      <c r="AB681" s="1449"/>
      <c r="AC681" s="1449"/>
      <c r="AD681" s="1449"/>
      <c r="AE681" s="1449"/>
      <c r="AF681" s="1449"/>
      <c r="AG681" s="1449"/>
    </row>
    <row r="682" spans="1:33" x14ac:dyDescent="0.15">
      <c r="A682" s="1465"/>
      <c r="B682" s="2047"/>
      <c r="C682" s="2040"/>
      <c r="D682" s="1244"/>
      <c r="E682" s="1244"/>
      <c r="F682" s="1244"/>
      <c r="G682" s="1244"/>
      <c r="H682" s="1223"/>
      <c r="I682" s="1244"/>
      <c r="J682" s="1244"/>
      <c r="K682" s="1244"/>
      <c r="L682" s="1244"/>
      <c r="M682" s="1244"/>
      <c r="N682" s="1244"/>
      <c r="O682" s="1449"/>
      <c r="P682" s="1449"/>
      <c r="Q682" s="1449"/>
      <c r="R682" s="1449"/>
      <c r="S682" s="1449"/>
      <c r="T682" s="1449"/>
      <c r="U682" s="1449"/>
      <c r="V682" s="1449"/>
      <c r="W682" s="1449"/>
      <c r="X682" s="1449"/>
      <c r="Y682" s="1449"/>
      <c r="Z682" s="1449"/>
      <c r="AA682" s="1449"/>
      <c r="AB682" s="1449"/>
      <c r="AC682" s="1449"/>
      <c r="AD682" s="1449"/>
      <c r="AE682" s="1449"/>
      <c r="AF682" s="1449"/>
      <c r="AG682" s="1449"/>
    </row>
    <row r="683" spans="1:33" x14ac:dyDescent="0.15">
      <c r="A683" s="1465"/>
      <c r="B683" s="2047"/>
      <c r="C683" s="2039"/>
      <c r="D683" s="1244"/>
      <c r="E683" s="1244"/>
      <c r="F683" s="1244"/>
      <c r="G683" s="1244"/>
      <c r="H683" s="1223"/>
      <c r="I683" s="1244"/>
      <c r="J683" s="1244"/>
      <c r="K683" s="1244"/>
      <c r="L683" s="1244"/>
      <c r="M683" s="1244"/>
      <c r="N683" s="1244"/>
      <c r="O683" s="1449"/>
      <c r="P683" s="1449"/>
      <c r="Q683" s="1449"/>
      <c r="R683" s="1449"/>
      <c r="S683" s="1449"/>
      <c r="T683" s="1449"/>
      <c r="U683" s="1449"/>
      <c r="V683" s="1449"/>
      <c r="W683" s="1449"/>
      <c r="X683" s="1449"/>
      <c r="Y683" s="1449"/>
      <c r="Z683" s="1449"/>
      <c r="AA683" s="1449"/>
      <c r="AB683" s="1449"/>
      <c r="AC683" s="1449"/>
      <c r="AD683" s="1449"/>
      <c r="AE683" s="1449"/>
      <c r="AF683" s="1449"/>
      <c r="AG683" s="1449"/>
    </row>
    <row r="684" spans="1:33" x14ac:dyDescent="0.15">
      <c r="A684" s="1465"/>
      <c r="B684" s="2047"/>
      <c r="C684" s="2039"/>
      <c r="D684" s="1244"/>
      <c r="E684" s="1244"/>
      <c r="F684" s="1244"/>
      <c r="G684" s="1244"/>
      <c r="H684" s="1223"/>
      <c r="I684" s="1244"/>
      <c r="J684" s="1244"/>
      <c r="K684" s="1244"/>
      <c r="L684" s="1244"/>
      <c r="M684" s="1244"/>
      <c r="N684" s="1244"/>
      <c r="O684" s="1449"/>
      <c r="P684" s="1449"/>
      <c r="Q684" s="1449"/>
      <c r="R684" s="1449"/>
      <c r="S684" s="1449"/>
      <c r="T684" s="1449"/>
      <c r="U684" s="1449"/>
      <c r="V684" s="1449"/>
      <c r="W684" s="1449"/>
      <c r="X684" s="1449"/>
      <c r="Y684" s="1449"/>
      <c r="Z684" s="1449"/>
      <c r="AA684" s="1449"/>
      <c r="AB684" s="1449"/>
      <c r="AC684" s="1449"/>
      <c r="AD684" s="1449"/>
      <c r="AE684" s="1449"/>
      <c r="AF684" s="1449"/>
      <c r="AG684" s="1449"/>
    </row>
    <row r="685" spans="1:33" x14ac:dyDescent="0.15">
      <c r="A685" s="1465"/>
      <c r="B685" s="2047"/>
      <c r="C685" s="2044"/>
      <c r="D685" s="1244"/>
      <c r="E685" s="1244"/>
      <c r="F685" s="1244"/>
      <c r="G685" s="1244"/>
      <c r="H685" s="1223"/>
      <c r="I685" s="1244"/>
      <c r="J685" s="1244"/>
      <c r="K685" s="1244"/>
      <c r="L685" s="1244"/>
      <c r="M685" s="1244"/>
      <c r="N685" s="1244"/>
      <c r="O685" s="1449"/>
      <c r="P685" s="1449"/>
      <c r="Q685" s="1449"/>
      <c r="R685" s="1449"/>
      <c r="S685" s="1449"/>
      <c r="T685" s="1449"/>
      <c r="U685" s="1449"/>
      <c r="V685" s="1449"/>
      <c r="W685" s="1449"/>
      <c r="X685" s="1449"/>
      <c r="Y685" s="1449"/>
      <c r="Z685" s="1449"/>
      <c r="AA685" s="1449"/>
      <c r="AB685" s="1449"/>
      <c r="AC685" s="1449"/>
      <c r="AD685" s="1449"/>
      <c r="AE685" s="1449"/>
      <c r="AF685" s="1449"/>
      <c r="AG685" s="1449"/>
    </row>
    <row r="686" spans="1:33" x14ac:dyDescent="0.15">
      <c r="A686" s="1465"/>
      <c r="B686" s="2047"/>
      <c r="C686" s="2044"/>
      <c r="D686" s="1244"/>
      <c r="E686" s="1244"/>
      <c r="F686" s="1244"/>
      <c r="G686" s="1244"/>
      <c r="H686" s="1223"/>
      <c r="I686" s="1244"/>
      <c r="J686" s="1244"/>
      <c r="K686" s="1244"/>
      <c r="L686" s="1244"/>
      <c r="M686" s="1244"/>
      <c r="N686" s="1244"/>
      <c r="O686" s="1449"/>
      <c r="P686" s="1449"/>
      <c r="Q686" s="1449"/>
      <c r="R686" s="1449"/>
      <c r="S686" s="1449"/>
      <c r="T686" s="1449"/>
      <c r="U686" s="1449"/>
      <c r="V686" s="1449"/>
      <c r="W686" s="1449"/>
      <c r="X686" s="1449"/>
      <c r="Y686" s="1449"/>
      <c r="Z686" s="1449"/>
      <c r="AA686" s="1449"/>
      <c r="AB686" s="1449"/>
      <c r="AC686" s="1449"/>
      <c r="AD686" s="1449"/>
      <c r="AE686" s="1449"/>
      <c r="AF686" s="1449"/>
      <c r="AG686" s="1449"/>
    </row>
    <row r="687" spans="1:33" x14ac:dyDescent="0.15">
      <c r="A687" s="1465"/>
      <c r="B687" s="2047"/>
      <c r="C687" s="2044"/>
      <c r="D687" s="1244"/>
      <c r="E687" s="1244"/>
      <c r="F687" s="1244"/>
      <c r="G687" s="1244"/>
      <c r="H687" s="1223"/>
      <c r="I687" s="1244"/>
      <c r="J687" s="1244"/>
      <c r="K687" s="1244"/>
      <c r="L687" s="1244"/>
      <c r="M687" s="1244"/>
      <c r="N687" s="1244"/>
      <c r="O687" s="1449"/>
      <c r="P687" s="1449"/>
      <c r="Q687" s="1449"/>
      <c r="R687" s="1449"/>
      <c r="S687" s="1449"/>
      <c r="T687" s="1449"/>
      <c r="U687" s="1449"/>
      <c r="V687" s="1449"/>
      <c r="W687" s="1449"/>
      <c r="X687" s="1449"/>
      <c r="Y687" s="1449"/>
      <c r="Z687" s="1449"/>
      <c r="AA687" s="1449"/>
      <c r="AB687" s="1449"/>
      <c r="AC687" s="1449"/>
      <c r="AD687" s="1449"/>
      <c r="AE687" s="1449"/>
      <c r="AF687" s="1449"/>
      <c r="AG687" s="1449"/>
    </row>
    <row r="688" spans="1:33" x14ac:dyDescent="0.15">
      <c r="A688" s="1465"/>
      <c r="B688" s="2047"/>
      <c r="C688" s="2044"/>
      <c r="D688" s="1244"/>
      <c r="E688" s="1244"/>
      <c r="F688" s="1244"/>
      <c r="G688" s="1244"/>
      <c r="H688" s="1223"/>
      <c r="I688" s="1244"/>
      <c r="J688" s="1244"/>
      <c r="K688" s="1244"/>
      <c r="L688" s="1244"/>
      <c r="M688" s="1244"/>
      <c r="N688" s="1244"/>
      <c r="O688" s="1449"/>
      <c r="P688" s="1449"/>
      <c r="Q688" s="1449"/>
      <c r="R688" s="1449"/>
      <c r="S688" s="1449"/>
      <c r="T688" s="1449"/>
      <c r="U688" s="1449"/>
      <c r="V688" s="1449"/>
      <c r="W688" s="1449"/>
      <c r="X688" s="1449"/>
      <c r="Y688" s="1449"/>
      <c r="Z688" s="1449"/>
      <c r="AA688" s="1449"/>
      <c r="AB688" s="1449"/>
      <c r="AC688" s="1449"/>
      <c r="AD688" s="1449"/>
      <c r="AE688" s="1449"/>
      <c r="AF688" s="1449"/>
      <c r="AG688" s="1449"/>
    </row>
    <row r="689" spans="1:33" x14ac:dyDescent="0.15">
      <c r="A689" s="1465"/>
      <c r="B689" s="2047"/>
      <c r="C689" s="2044"/>
      <c r="D689" s="1244"/>
      <c r="E689" s="1244"/>
      <c r="F689" s="1244"/>
      <c r="G689" s="1244"/>
      <c r="H689" s="1223"/>
      <c r="I689" s="1244"/>
      <c r="J689" s="1244"/>
      <c r="K689" s="1244"/>
      <c r="L689" s="1244"/>
      <c r="M689" s="1244"/>
      <c r="N689" s="1244"/>
      <c r="O689" s="1449"/>
      <c r="P689" s="1449"/>
      <c r="Q689" s="1449"/>
      <c r="R689" s="1449"/>
      <c r="S689" s="1449"/>
      <c r="T689" s="1449"/>
      <c r="U689" s="1449"/>
      <c r="V689" s="1449"/>
      <c r="W689" s="1449"/>
      <c r="X689" s="1449"/>
      <c r="Y689" s="1449"/>
      <c r="Z689" s="1449"/>
      <c r="AA689" s="1449"/>
      <c r="AB689" s="1449"/>
      <c r="AC689" s="1449"/>
      <c r="AD689" s="1449"/>
      <c r="AE689" s="1449"/>
      <c r="AF689" s="1449"/>
      <c r="AG689" s="1449"/>
    </row>
    <row r="690" spans="1:33" x14ac:dyDescent="0.15">
      <c r="A690" s="1465"/>
      <c r="B690" s="2047"/>
      <c r="C690" s="2044"/>
      <c r="D690" s="1244"/>
      <c r="E690" s="1244"/>
      <c r="F690" s="1244"/>
      <c r="G690" s="1244"/>
      <c r="H690" s="1223"/>
      <c r="I690" s="1244"/>
      <c r="J690" s="1244"/>
      <c r="K690" s="1244"/>
      <c r="L690" s="1244"/>
      <c r="M690" s="1244"/>
      <c r="N690" s="1244"/>
      <c r="O690" s="1449"/>
      <c r="P690" s="1449"/>
      <c r="Q690" s="1449"/>
      <c r="R690" s="1449"/>
      <c r="S690" s="1449"/>
      <c r="T690" s="1449"/>
      <c r="U690" s="1449"/>
      <c r="V690" s="1449"/>
      <c r="W690" s="1449"/>
      <c r="X690" s="1449"/>
      <c r="Y690" s="1449"/>
      <c r="Z690" s="1449"/>
      <c r="AA690" s="1449"/>
      <c r="AB690" s="1449"/>
      <c r="AC690" s="1449"/>
      <c r="AD690" s="1449"/>
      <c r="AE690" s="1449"/>
      <c r="AF690" s="1449"/>
      <c r="AG690" s="1449"/>
    </row>
    <row r="691" spans="1:33" x14ac:dyDescent="0.15">
      <c r="A691" s="1465"/>
      <c r="B691" s="2047"/>
      <c r="C691" s="2044"/>
      <c r="D691" s="1244"/>
      <c r="E691" s="1244"/>
      <c r="F691" s="1244"/>
      <c r="G691" s="1244"/>
      <c r="H691" s="1223"/>
      <c r="I691" s="1244"/>
      <c r="J691" s="1244"/>
      <c r="K691" s="1244"/>
      <c r="L691" s="1244"/>
      <c r="M691" s="1244"/>
      <c r="N691" s="1244"/>
      <c r="O691" s="1449"/>
      <c r="P691" s="1449"/>
      <c r="Q691" s="1449"/>
      <c r="R691" s="1449"/>
      <c r="S691" s="1449"/>
      <c r="T691" s="1449"/>
      <c r="U691" s="1449"/>
      <c r="V691" s="1449"/>
      <c r="W691" s="1449"/>
      <c r="X691" s="1449"/>
      <c r="Y691" s="1449"/>
      <c r="Z691" s="1449"/>
      <c r="AA691" s="1449"/>
      <c r="AB691" s="1449"/>
      <c r="AC691" s="1449"/>
      <c r="AD691" s="1449"/>
      <c r="AE691" s="1449"/>
      <c r="AF691" s="1449"/>
      <c r="AG691" s="1449"/>
    </row>
    <row r="692" spans="1:33" x14ac:dyDescent="0.15">
      <c r="A692" s="1465"/>
      <c r="B692" s="2047"/>
      <c r="C692" s="2039"/>
      <c r="D692" s="1244"/>
      <c r="E692" s="1244"/>
      <c r="F692" s="1244"/>
      <c r="G692" s="1244"/>
      <c r="H692" s="1223"/>
      <c r="I692" s="1244"/>
      <c r="J692" s="1244"/>
      <c r="K692" s="1244"/>
      <c r="L692" s="1244"/>
      <c r="M692" s="1244"/>
      <c r="N692" s="1244"/>
      <c r="O692" s="1449"/>
      <c r="P692" s="1449"/>
      <c r="Q692" s="1449"/>
      <c r="R692" s="1449"/>
      <c r="S692" s="1449"/>
      <c r="T692" s="1449"/>
      <c r="U692" s="1449"/>
      <c r="V692" s="1449"/>
      <c r="W692" s="1449"/>
      <c r="X692" s="1449"/>
      <c r="Y692" s="1449"/>
      <c r="Z692" s="1449"/>
      <c r="AA692" s="1449"/>
      <c r="AB692" s="1449"/>
      <c r="AC692" s="1449"/>
      <c r="AD692" s="1449"/>
      <c r="AE692" s="1449"/>
      <c r="AF692" s="1449"/>
      <c r="AG692" s="1449"/>
    </row>
    <row r="693" spans="1:33" x14ac:dyDescent="0.15">
      <c r="A693" s="1465"/>
      <c r="B693" s="2195"/>
      <c r="C693" s="2195"/>
      <c r="D693" s="1244"/>
      <c r="E693" s="1244"/>
      <c r="F693" s="1244"/>
      <c r="G693" s="1244"/>
      <c r="H693" s="1223"/>
      <c r="I693" s="1244"/>
      <c r="J693" s="1244"/>
      <c r="K693" s="1244"/>
      <c r="L693" s="1244"/>
      <c r="M693" s="1244"/>
      <c r="N693" s="1244"/>
      <c r="O693" s="1449"/>
      <c r="P693" s="1449"/>
      <c r="Q693" s="1449"/>
      <c r="R693" s="1449"/>
      <c r="S693" s="1449"/>
      <c r="T693" s="1449"/>
      <c r="U693" s="1449"/>
      <c r="V693" s="1449"/>
      <c r="W693" s="1449"/>
      <c r="X693" s="1449"/>
      <c r="Y693" s="1449"/>
      <c r="Z693" s="1449"/>
      <c r="AA693" s="1449"/>
      <c r="AB693" s="1449"/>
      <c r="AC693" s="1449"/>
      <c r="AD693" s="1449"/>
      <c r="AE693" s="1449"/>
      <c r="AF693" s="1449"/>
      <c r="AG693" s="1449"/>
    </row>
    <row r="694" spans="1:33" x14ac:dyDescent="0.15">
      <c r="A694" s="1465"/>
      <c r="B694" s="2190"/>
      <c r="C694" s="2190"/>
      <c r="D694" s="1244"/>
      <c r="E694" s="1244"/>
      <c r="F694" s="1244"/>
      <c r="G694" s="1244"/>
      <c r="H694" s="1223"/>
      <c r="I694" s="1244"/>
      <c r="J694" s="1244"/>
      <c r="K694" s="1244"/>
      <c r="L694" s="1244"/>
      <c r="M694" s="1244"/>
      <c r="N694" s="1244"/>
      <c r="O694" s="1449"/>
      <c r="P694" s="1449"/>
      <c r="Q694" s="1449"/>
      <c r="R694" s="1449"/>
      <c r="S694" s="1449"/>
      <c r="T694" s="1449"/>
      <c r="U694" s="1449"/>
      <c r="V694" s="1449"/>
      <c r="W694" s="1449"/>
      <c r="X694" s="1449"/>
      <c r="Y694" s="1449"/>
      <c r="Z694" s="1449"/>
      <c r="AA694" s="1449"/>
      <c r="AB694" s="1449"/>
      <c r="AC694" s="1449"/>
      <c r="AD694" s="1449"/>
      <c r="AE694" s="1449"/>
      <c r="AF694" s="1449"/>
      <c r="AG694" s="1449"/>
    </row>
    <row r="695" spans="1:33" x14ac:dyDescent="0.15">
      <c r="A695" s="1465"/>
      <c r="B695" s="2190"/>
      <c r="C695" s="2054"/>
      <c r="D695" s="1244"/>
      <c r="E695" s="1244"/>
      <c r="F695" s="1244"/>
      <c r="G695" s="1244"/>
      <c r="H695" s="1223"/>
      <c r="I695" s="1244"/>
      <c r="J695" s="1244"/>
      <c r="K695" s="1244"/>
      <c r="L695" s="1244"/>
      <c r="M695" s="1244"/>
      <c r="N695" s="1244"/>
      <c r="O695" s="1449"/>
      <c r="P695" s="1449"/>
      <c r="Q695" s="1449"/>
      <c r="R695" s="1449"/>
      <c r="S695" s="1449"/>
      <c r="T695" s="1449"/>
      <c r="U695" s="1449"/>
      <c r="V695" s="1449"/>
      <c r="W695" s="1449"/>
      <c r="X695" s="1449"/>
      <c r="Y695" s="1449"/>
      <c r="Z695" s="1449"/>
      <c r="AA695" s="1449"/>
      <c r="AB695" s="1449"/>
      <c r="AC695" s="1449"/>
      <c r="AD695" s="1449"/>
      <c r="AE695" s="1449"/>
      <c r="AF695" s="1449"/>
      <c r="AG695" s="1449"/>
    </row>
    <row r="696" spans="1:33" x14ac:dyDescent="0.15">
      <c r="A696" s="1465"/>
      <c r="B696" s="2198"/>
      <c r="C696" s="2054"/>
      <c r="D696" s="1244"/>
      <c r="E696" s="1244"/>
      <c r="F696" s="1244"/>
      <c r="G696" s="1244"/>
      <c r="H696" s="1223"/>
      <c r="I696" s="1244"/>
      <c r="J696" s="1244"/>
      <c r="K696" s="1244"/>
      <c r="L696" s="1244"/>
      <c r="M696" s="1244"/>
      <c r="N696" s="1244"/>
      <c r="O696" s="1449"/>
      <c r="P696" s="1449"/>
      <c r="Q696" s="1449"/>
      <c r="R696" s="1449"/>
      <c r="S696" s="1449"/>
      <c r="T696" s="1449"/>
      <c r="U696" s="1449"/>
      <c r="V696" s="1449"/>
      <c r="W696" s="1449"/>
      <c r="X696" s="1449"/>
      <c r="Y696" s="1449"/>
      <c r="Z696" s="1449"/>
      <c r="AA696" s="1449"/>
      <c r="AB696" s="1449"/>
      <c r="AC696" s="1449"/>
      <c r="AD696" s="1449"/>
      <c r="AE696" s="1449"/>
      <c r="AF696" s="1449"/>
      <c r="AG696" s="1449"/>
    </row>
    <row r="697" spans="1:33" x14ac:dyDescent="0.15">
      <c r="A697" s="1459"/>
      <c r="B697" s="2198"/>
      <c r="C697" s="2054"/>
      <c r="D697" s="1244"/>
      <c r="E697" s="1244"/>
      <c r="F697" s="1244"/>
      <c r="G697" s="1244"/>
      <c r="H697" s="1223"/>
      <c r="I697" s="1244"/>
      <c r="J697" s="1244"/>
      <c r="K697" s="1244"/>
      <c r="L697" s="1244"/>
      <c r="M697" s="1244"/>
      <c r="N697" s="1244"/>
      <c r="O697" s="1449"/>
      <c r="P697" s="1449"/>
      <c r="Q697" s="1449"/>
      <c r="R697" s="1449"/>
      <c r="S697" s="1449"/>
      <c r="T697" s="1449"/>
      <c r="U697" s="1449"/>
      <c r="V697" s="1449"/>
      <c r="W697" s="1449"/>
      <c r="X697" s="1449"/>
      <c r="Y697" s="1449"/>
      <c r="Z697" s="1449"/>
      <c r="AA697" s="1449"/>
      <c r="AB697" s="1449"/>
      <c r="AC697" s="1449"/>
      <c r="AD697" s="1449"/>
      <c r="AE697" s="1449"/>
      <c r="AF697" s="1449"/>
      <c r="AG697" s="1449"/>
    </row>
    <row r="698" spans="1:33" x14ac:dyDescent="0.15">
      <c r="A698" s="1459"/>
      <c r="B698" s="2199"/>
      <c r="C698" s="2054"/>
      <c r="D698" s="1244"/>
      <c r="E698" s="1244"/>
      <c r="F698" s="1244"/>
      <c r="G698" s="1244"/>
      <c r="H698" s="1223"/>
      <c r="I698" s="1244"/>
      <c r="J698" s="1244"/>
      <c r="K698" s="1244"/>
      <c r="L698" s="1244"/>
      <c r="M698" s="1244"/>
      <c r="N698" s="1244"/>
      <c r="O698" s="1449"/>
      <c r="P698" s="1449"/>
      <c r="Q698" s="1449"/>
      <c r="R698" s="1449"/>
      <c r="S698" s="1449"/>
      <c r="T698" s="1449"/>
      <c r="U698" s="1449"/>
      <c r="V698" s="1449"/>
      <c r="W698" s="1449"/>
      <c r="X698" s="1449"/>
      <c r="Y698" s="1449"/>
      <c r="Z698" s="1449"/>
      <c r="AA698" s="1449"/>
      <c r="AB698" s="1449"/>
      <c r="AC698" s="1449"/>
      <c r="AD698" s="1449"/>
      <c r="AE698" s="1449"/>
      <c r="AF698" s="1449"/>
      <c r="AG698" s="1449"/>
    </row>
    <row r="699" spans="1:33" x14ac:dyDescent="0.15">
      <c r="A699" s="1459"/>
      <c r="B699" s="2053"/>
      <c r="C699" s="2039"/>
      <c r="D699" s="1244"/>
      <c r="E699" s="1244"/>
      <c r="F699" s="1244"/>
      <c r="G699" s="1244"/>
      <c r="H699" s="1223"/>
      <c r="I699" s="1244"/>
      <c r="J699" s="1244"/>
      <c r="K699" s="1244"/>
      <c r="L699" s="1244"/>
      <c r="M699" s="1244"/>
      <c r="N699" s="1244"/>
      <c r="O699" s="1449"/>
      <c r="P699" s="1449"/>
      <c r="Q699" s="1449"/>
      <c r="R699" s="1449"/>
      <c r="S699" s="1449"/>
      <c r="T699" s="1449"/>
      <c r="U699" s="1449"/>
      <c r="V699" s="1449"/>
      <c r="W699" s="1449"/>
      <c r="X699" s="1449"/>
      <c r="Y699" s="1449"/>
      <c r="Z699" s="1449"/>
      <c r="AA699" s="1449"/>
      <c r="AB699" s="1449"/>
      <c r="AC699" s="1449"/>
      <c r="AD699" s="1449"/>
      <c r="AE699" s="1449"/>
      <c r="AF699" s="1449"/>
      <c r="AG699" s="1449"/>
    </row>
    <row r="700" spans="1:33" x14ac:dyDescent="0.15">
      <c r="A700" s="1459"/>
      <c r="B700" s="2053"/>
      <c r="C700" s="2039"/>
      <c r="D700" s="1244"/>
      <c r="E700" s="1244"/>
      <c r="F700" s="1244"/>
      <c r="G700" s="1244"/>
      <c r="H700" s="1223"/>
      <c r="I700" s="1244"/>
      <c r="J700" s="1244"/>
      <c r="K700" s="1244"/>
      <c r="L700" s="1244"/>
      <c r="M700" s="1244"/>
      <c r="N700" s="1244"/>
      <c r="O700" s="1449"/>
      <c r="P700" s="1449"/>
      <c r="Q700" s="1449"/>
      <c r="R700" s="1449"/>
      <c r="S700" s="1449"/>
      <c r="T700" s="1449"/>
      <c r="U700" s="1449"/>
      <c r="V700" s="1449"/>
      <c r="W700" s="1449"/>
      <c r="X700" s="1449"/>
      <c r="Y700" s="1449"/>
      <c r="Z700" s="1449"/>
      <c r="AA700" s="1449"/>
      <c r="AB700" s="1449"/>
      <c r="AC700" s="1449"/>
      <c r="AD700" s="1449"/>
      <c r="AE700" s="1449"/>
      <c r="AF700" s="1449"/>
      <c r="AG700" s="1449"/>
    </row>
    <row r="701" spans="1:33" x14ac:dyDescent="0.15">
      <c r="A701" s="2050"/>
      <c r="B701" s="2196"/>
      <c r="C701" s="2052"/>
      <c r="D701" s="1244"/>
      <c r="E701" s="1244"/>
      <c r="F701" s="1244"/>
      <c r="G701" s="1244"/>
      <c r="H701" s="1223"/>
      <c r="I701" s="1244"/>
      <c r="J701" s="1244"/>
      <c r="K701" s="1244"/>
      <c r="L701" s="1244"/>
      <c r="M701" s="1244"/>
      <c r="N701" s="1244"/>
      <c r="O701" s="1449"/>
      <c r="P701" s="1449"/>
      <c r="Q701" s="1449"/>
      <c r="R701" s="1449"/>
      <c r="S701" s="1449"/>
      <c r="T701" s="1449"/>
      <c r="U701" s="1449"/>
      <c r="V701" s="1449"/>
      <c r="W701" s="1449"/>
      <c r="X701" s="1449"/>
      <c r="Y701" s="1449"/>
      <c r="Z701" s="1449"/>
      <c r="AA701" s="1449"/>
      <c r="AB701" s="1449"/>
      <c r="AC701" s="1449"/>
      <c r="AD701" s="1449"/>
      <c r="AE701" s="1449"/>
      <c r="AF701" s="1449"/>
      <c r="AG701" s="1449"/>
    </row>
    <row r="702" spans="1:33" x14ac:dyDescent="0.15">
      <c r="A702" s="2190"/>
      <c r="B702" s="2190"/>
      <c r="C702" s="2054"/>
      <c r="D702" s="1244"/>
      <c r="E702" s="1244"/>
      <c r="F702" s="1244"/>
      <c r="G702" s="1244"/>
      <c r="H702" s="1223"/>
      <c r="I702" s="1244"/>
      <c r="J702" s="1244"/>
      <c r="K702" s="1244"/>
      <c r="L702" s="1244"/>
      <c r="M702" s="1244"/>
      <c r="N702" s="1244"/>
      <c r="O702" s="1449"/>
      <c r="P702" s="1449"/>
      <c r="Q702" s="1449"/>
      <c r="R702" s="1449"/>
      <c r="S702" s="1449"/>
      <c r="T702" s="1449"/>
      <c r="U702" s="1449"/>
      <c r="V702" s="1449"/>
      <c r="W702" s="1449"/>
      <c r="X702" s="1449"/>
      <c r="Y702" s="1449"/>
      <c r="Z702" s="1449"/>
      <c r="AA702" s="1449"/>
      <c r="AB702" s="1449"/>
      <c r="AC702" s="1449"/>
      <c r="AD702" s="1449"/>
      <c r="AE702" s="1449"/>
      <c r="AF702" s="1449"/>
      <c r="AG702" s="1449"/>
    </row>
    <row r="703" spans="1:33" x14ac:dyDescent="0.15">
      <c r="A703" s="1465"/>
      <c r="B703" s="2197"/>
      <c r="C703" s="2054"/>
      <c r="D703" s="1244"/>
      <c r="E703" s="1244"/>
      <c r="F703" s="1244"/>
      <c r="G703" s="1244"/>
      <c r="H703" s="1223"/>
      <c r="I703" s="1244"/>
      <c r="J703" s="1244"/>
      <c r="K703" s="1244"/>
      <c r="L703" s="1244"/>
      <c r="M703" s="1244"/>
      <c r="N703" s="1244"/>
      <c r="O703" s="1449"/>
      <c r="P703" s="1449"/>
      <c r="Q703" s="1449"/>
      <c r="R703" s="1449"/>
      <c r="S703" s="1449"/>
      <c r="T703" s="1449"/>
      <c r="U703" s="1449"/>
      <c r="V703" s="1449"/>
      <c r="W703" s="1449"/>
      <c r="X703" s="1449"/>
      <c r="Y703" s="1449"/>
      <c r="Z703" s="1449"/>
      <c r="AA703" s="1449"/>
      <c r="AB703" s="1449"/>
      <c r="AC703" s="1449"/>
      <c r="AD703" s="1449"/>
      <c r="AE703" s="1449"/>
      <c r="AF703" s="1449"/>
      <c r="AG703" s="1449"/>
    </row>
    <row r="704" spans="1:33" x14ac:dyDescent="0.15">
      <c r="A704" s="1465"/>
      <c r="B704" s="2195"/>
      <c r="C704" s="2052"/>
      <c r="D704" s="1244"/>
      <c r="E704" s="1244"/>
      <c r="F704" s="1244"/>
      <c r="G704" s="1244"/>
      <c r="H704" s="1223"/>
      <c r="I704" s="1244"/>
      <c r="J704" s="1244"/>
      <c r="K704" s="1244"/>
      <c r="L704" s="1244"/>
      <c r="M704" s="1244"/>
      <c r="N704" s="1244"/>
      <c r="O704" s="1449"/>
      <c r="P704" s="1449"/>
      <c r="Q704" s="1449"/>
      <c r="R704" s="1449"/>
      <c r="S704" s="1449"/>
      <c r="T704" s="1449"/>
      <c r="U704" s="1449"/>
      <c r="V704" s="1449"/>
      <c r="W704" s="1449"/>
      <c r="X704" s="1449"/>
      <c r="Y704" s="1449"/>
      <c r="Z704" s="1449"/>
      <c r="AA704" s="1449"/>
      <c r="AB704" s="1449"/>
      <c r="AC704" s="1449"/>
      <c r="AD704" s="1449"/>
      <c r="AE704" s="1449"/>
      <c r="AF704" s="1449"/>
      <c r="AG704" s="1449"/>
    </row>
    <row r="705" spans="1:33" x14ac:dyDescent="0.15">
      <c r="A705" s="1465"/>
      <c r="B705" s="2195"/>
      <c r="C705" s="2052"/>
      <c r="D705" s="1244"/>
      <c r="E705" s="1244"/>
      <c r="F705" s="1244"/>
      <c r="G705" s="1244"/>
      <c r="H705" s="1223"/>
      <c r="I705" s="1244"/>
      <c r="J705" s="1244"/>
      <c r="K705" s="1244"/>
      <c r="L705" s="1244"/>
      <c r="M705" s="1244"/>
      <c r="N705" s="1244"/>
      <c r="O705" s="1449"/>
      <c r="P705" s="1449"/>
      <c r="Q705" s="1449"/>
      <c r="R705" s="1449"/>
      <c r="S705" s="1449"/>
      <c r="T705" s="1449"/>
      <c r="U705" s="1449"/>
      <c r="V705" s="1449"/>
      <c r="W705" s="1449"/>
      <c r="X705" s="1449"/>
      <c r="Y705" s="1449"/>
      <c r="Z705" s="1449"/>
      <c r="AA705" s="1449"/>
      <c r="AB705" s="1449"/>
      <c r="AC705" s="1449"/>
      <c r="AD705" s="1449"/>
      <c r="AE705" s="1449"/>
      <c r="AF705" s="1449"/>
      <c r="AG705" s="1449"/>
    </row>
    <row r="706" spans="1:33" x14ac:dyDescent="0.15">
      <c r="A706" s="2190"/>
      <c r="B706" s="2054"/>
      <c r="C706" s="2054"/>
      <c r="D706" s="1244"/>
      <c r="E706" s="1244"/>
      <c r="F706" s="1244"/>
      <c r="G706" s="1244"/>
      <c r="H706" s="1223"/>
      <c r="I706" s="1244"/>
      <c r="J706" s="1244"/>
      <c r="K706" s="1244"/>
      <c r="L706" s="1244"/>
      <c r="M706" s="1244"/>
      <c r="N706" s="1244"/>
      <c r="O706" s="1449"/>
      <c r="P706" s="1449"/>
      <c r="Q706" s="1449"/>
      <c r="R706" s="1449"/>
      <c r="S706" s="1449"/>
      <c r="T706" s="1449"/>
      <c r="U706" s="1449"/>
      <c r="V706" s="1449"/>
      <c r="W706" s="1449"/>
      <c r="X706" s="1449"/>
      <c r="Y706" s="1449"/>
      <c r="Z706" s="1449"/>
      <c r="AA706" s="1449"/>
      <c r="AB706" s="1449"/>
      <c r="AC706" s="1449"/>
      <c r="AD706" s="1449"/>
      <c r="AE706" s="1449"/>
      <c r="AF706" s="1449"/>
      <c r="AG706" s="1449"/>
    </row>
    <row r="707" spans="1:33" x14ac:dyDescent="0.15">
      <c r="A707" s="2191"/>
      <c r="B707" s="2052"/>
      <c r="C707" s="2052"/>
      <c r="D707" s="1244"/>
      <c r="E707" s="1244"/>
      <c r="F707" s="1244"/>
      <c r="G707" s="1244"/>
      <c r="H707" s="1223"/>
      <c r="I707" s="1244"/>
      <c r="J707" s="1244"/>
      <c r="K707" s="1244"/>
      <c r="L707" s="1244"/>
      <c r="M707" s="1244"/>
      <c r="N707" s="1244"/>
      <c r="O707" s="1449"/>
      <c r="P707" s="1449"/>
      <c r="Q707" s="1449"/>
      <c r="R707" s="1449"/>
      <c r="S707" s="1449"/>
      <c r="T707" s="1449"/>
      <c r="U707" s="1449"/>
      <c r="V707" s="1449"/>
      <c r="W707" s="1449"/>
      <c r="X707" s="1449"/>
      <c r="Y707" s="1449"/>
      <c r="Z707" s="1449"/>
      <c r="AA707" s="1449"/>
      <c r="AB707" s="1449"/>
      <c r="AC707" s="1449"/>
      <c r="AD707" s="1449"/>
      <c r="AE707" s="1449"/>
      <c r="AF707" s="1449"/>
      <c r="AG707" s="1449"/>
    </row>
    <row r="708" spans="1:33" x14ac:dyDescent="0.15">
      <c r="A708" s="2055"/>
      <c r="B708" s="2054"/>
      <c r="C708" s="2054"/>
      <c r="D708" s="1244"/>
      <c r="E708" s="1244"/>
      <c r="F708" s="1244"/>
      <c r="G708" s="1244"/>
      <c r="H708" s="1223"/>
      <c r="I708" s="1244"/>
      <c r="J708" s="1244"/>
      <c r="K708" s="1244"/>
      <c r="L708" s="1244"/>
      <c r="M708" s="1244"/>
      <c r="N708" s="1244"/>
      <c r="O708" s="1449"/>
      <c r="P708" s="1449"/>
      <c r="Q708" s="1449"/>
      <c r="R708" s="1449"/>
      <c r="S708" s="1449"/>
      <c r="T708" s="1449"/>
      <c r="U708" s="1449"/>
      <c r="V708" s="1449"/>
      <c r="W708" s="1449"/>
      <c r="X708" s="1449"/>
      <c r="Y708" s="1449"/>
      <c r="Z708" s="1449"/>
      <c r="AA708" s="1449"/>
      <c r="AB708" s="1449"/>
      <c r="AC708" s="1449"/>
      <c r="AD708" s="1449"/>
      <c r="AE708" s="1449"/>
      <c r="AF708" s="1449"/>
      <c r="AG708" s="1449"/>
    </row>
    <row r="709" spans="1:33" x14ac:dyDescent="0.15">
      <c r="A709" s="2192"/>
      <c r="B709" s="2193"/>
      <c r="C709" s="2193"/>
      <c r="D709" s="1244"/>
      <c r="E709" s="1244"/>
      <c r="F709" s="1244"/>
      <c r="G709" s="1244"/>
      <c r="H709" s="1223"/>
      <c r="I709" s="1244"/>
      <c r="J709" s="1244"/>
      <c r="K709" s="1244"/>
      <c r="L709" s="1244"/>
      <c r="M709" s="1244"/>
      <c r="N709" s="1244"/>
      <c r="O709" s="1449"/>
      <c r="P709" s="1449"/>
      <c r="Q709" s="1449"/>
      <c r="R709" s="1449"/>
      <c r="S709" s="1449"/>
      <c r="T709" s="1449"/>
      <c r="U709" s="1449"/>
      <c r="V709" s="1449"/>
      <c r="W709" s="1449"/>
      <c r="X709" s="1449"/>
      <c r="Y709" s="1449"/>
      <c r="Z709" s="1449"/>
      <c r="AA709" s="1449"/>
      <c r="AB709" s="1449"/>
      <c r="AC709" s="1449"/>
      <c r="AD709" s="1449"/>
      <c r="AE709" s="1449"/>
      <c r="AF709" s="1449"/>
      <c r="AG709" s="1449"/>
    </row>
    <row r="710" spans="1:33" x14ac:dyDescent="0.15">
      <c r="A710" s="2192"/>
      <c r="B710" s="2193"/>
      <c r="C710" s="2193"/>
      <c r="D710" s="1244"/>
      <c r="E710" s="1244"/>
      <c r="F710" s="1244"/>
      <c r="G710" s="1244"/>
      <c r="H710" s="1223"/>
      <c r="I710" s="1244"/>
      <c r="J710" s="1244"/>
      <c r="K710" s="1244"/>
      <c r="L710" s="1244"/>
      <c r="M710" s="1244"/>
      <c r="N710" s="1244"/>
      <c r="O710" s="1449"/>
      <c r="P710" s="1449"/>
      <c r="Q710" s="1449"/>
      <c r="R710" s="1449"/>
      <c r="S710" s="1449"/>
      <c r="T710" s="1449"/>
      <c r="U710" s="1449"/>
      <c r="V710" s="1449"/>
      <c r="W710" s="1449"/>
      <c r="X710" s="1449"/>
      <c r="Y710" s="1449"/>
      <c r="Z710" s="1449"/>
      <c r="AA710" s="1449"/>
      <c r="AB710" s="1449"/>
      <c r="AC710" s="1449"/>
      <c r="AD710" s="1449"/>
      <c r="AE710" s="1449"/>
      <c r="AF710" s="1449"/>
      <c r="AG710" s="1449"/>
    </row>
    <row r="711" spans="1:33" x14ac:dyDescent="0.15">
      <c r="A711" s="2194"/>
      <c r="B711" s="2041"/>
      <c r="C711" s="2041"/>
      <c r="D711" s="1244"/>
      <c r="E711" s="1244"/>
      <c r="F711" s="1244"/>
      <c r="G711" s="1244"/>
      <c r="H711" s="1223"/>
      <c r="I711" s="1244"/>
      <c r="J711" s="1244"/>
      <c r="K711" s="1244"/>
      <c r="L711" s="1244"/>
      <c r="M711" s="1244"/>
      <c r="N711" s="1244"/>
      <c r="O711" s="1449"/>
      <c r="P711" s="1449"/>
      <c r="Q711" s="1449"/>
      <c r="R711" s="1449"/>
      <c r="S711" s="1449"/>
      <c r="T711" s="1449"/>
      <c r="U711" s="1449"/>
      <c r="V711" s="1449"/>
      <c r="W711" s="1449"/>
      <c r="X711" s="1449"/>
      <c r="Y711" s="1449"/>
      <c r="Z711" s="1449"/>
      <c r="AA711" s="1449"/>
      <c r="AB711" s="1449"/>
      <c r="AC711" s="1449"/>
      <c r="AD711" s="1449"/>
      <c r="AE711" s="1449"/>
      <c r="AF711" s="1449"/>
      <c r="AG711" s="1449"/>
    </row>
    <row r="712" spans="1:33" x14ac:dyDescent="0.15">
      <c r="A712" s="1448"/>
      <c r="B712" s="1448"/>
      <c r="C712" s="1448"/>
      <c r="D712" s="1244"/>
      <c r="E712" s="1244"/>
      <c r="F712" s="1244"/>
      <c r="G712" s="1244"/>
      <c r="H712" s="1223"/>
      <c r="I712" s="1244"/>
      <c r="J712" s="1244"/>
      <c r="K712" s="1244"/>
      <c r="L712" s="1244"/>
      <c r="M712" s="1244"/>
      <c r="N712" s="1244"/>
      <c r="O712" s="1224"/>
      <c r="P712" s="1224"/>
      <c r="Q712" s="1224"/>
      <c r="R712" s="1224"/>
      <c r="S712" s="1224"/>
      <c r="T712" s="1224"/>
      <c r="U712" s="1224"/>
      <c r="V712" s="1224"/>
      <c r="W712" s="1224"/>
      <c r="X712" s="1224"/>
      <c r="Y712" s="1224"/>
      <c r="Z712" s="1224"/>
      <c r="AA712" s="1224"/>
      <c r="AB712" s="1224"/>
      <c r="AC712" s="1224"/>
      <c r="AD712" s="1224"/>
      <c r="AE712" s="1224"/>
      <c r="AF712" s="1224"/>
      <c r="AG712" s="1224"/>
    </row>
    <row r="713" spans="1:33" x14ac:dyDescent="0.15">
      <c r="A713" s="1467"/>
      <c r="B713" s="1458"/>
      <c r="C713" s="1458"/>
      <c r="D713" s="1244"/>
      <c r="E713" s="1244"/>
      <c r="F713" s="1244"/>
      <c r="G713" s="1244"/>
      <c r="H713" s="1223"/>
      <c r="I713" s="1244"/>
      <c r="J713" s="1244"/>
      <c r="K713" s="1244"/>
      <c r="L713" s="1244"/>
      <c r="M713" s="1244"/>
      <c r="N713" s="1244"/>
      <c r="O713" s="1224"/>
      <c r="P713" s="1224"/>
      <c r="Q713" s="1224"/>
      <c r="R713" s="1224"/>
      <c r="S713" s="1224"/>
      <c r="T713" s="1224"/>
      <c r="U713" s="1224"/>
      <c r="V713" s="1224"/>
      <c r="W713" s="1224"/>
      <c r="X713" s="1224"/>
      <c r="Y713" s="1224"/>
      <c r="Z713" s="1224"/>
      <c r="AA713" s="1224"/>
      <c r="AB713" s="1224"/>
      <c r="AC713" s="1224"/>
      <c r="AD713" s="1224"/>
      <c r="AE713" s="1224"/>
      <c r="AF713" s="1224"/>
      <c r="AG713" s="1224"/>
    </row>
    <row r="714" spans="1:33" x14ac:dyDescent="0.15">
      <c r="A714" s="2202"/>
      <c r="B714" s="2202"/>
      <c r="C714" s="2202"/>
      <c r="D714" s="1244"/>
      <c r="E714" s="1244"/>
      <c r="F714" s="1244"/>
      <c r="G714" s="1244"/>
      <c r="H714" s="1223"/>
      <c r="I714" s="1244"/>
      <c r="J714" s="1244"/>
      <c r="K714" s="1244"/>
      <c r="L714" s="1244"/>
      <c r="M714" s="1244"/>
      <c r="N714" s="1244"/>
      <c r="O714" s="1449"/>
      <c r="P714" s="1449"/>
      <c r="Q714" s="1449"/>
      <c r="R714" s="1449"/>
      <c r="S714" s="1449"/>
      <c r="T714" s="1449"/>
      <c r="U714" s="1449"/>
      <c r="V714" s="1449"/>
      <c r="W714" s="1449"/>
      <c r="X714" s="1449"/>
      <c r="Y714" s="1449"/>
      <c r="Z714" s="1449"/>
      <c r="AA714" s="1449"/>
      <c r="AB714" s="1449"/>
      <c r="AC714" s="1449"/>
      <c r="AD714" s="1449"/>
      <c r="AE714" s="1449"/>
      <c r="AF714" s="1449"/>
      <c r="AG714" s="1449"/>
    </row>
    <row r="715" spans="1:33" x14ac:dyDescent="0.15">
      <c r="A715" s="2203"/>
      <c r="B715" s="2049"/>
      <c r="C715" s="2049"/>
      <c r="D715" s="1244"/>
      <c r="E715" s="1244"/>
      <c r="F715" s="1244"/>
      <c r="G715" s="1244"/>
      <c r="H715" s="1223"/>
      <c r="I715" s="1244"/>
      <c r="J715" s="1244"/>
      <c r="K715" s="1244"/>
      <c r="L715" s="1244"/>
      <c r="M715" s="1244"/>
      <c r="N715" s="1244"/>
      <c r="O715" s="1449"/>
      <c r="P715" s="1449"/>
      <c r="Q715" s="1449"/>
      <c r="R715" s="1449"/>
      <c r="S715" s="1449"/>
      <c r="T715" s="1449"/>
      <c r="U715" s="1449"/>
      <c r="V715" s="1449"/>
      <c r="W715" s="1449"/>
      <c r="X715" s="1449"/>
      <c r="Y715" s="1449"/>
      <c r="Z715" s="1449"/>
      <c r="AA715" s="1449"/>
      <c r="AB715" s="1449"/>
      <c r="AC715" s="1449"/>
      <c r="AD715" s="1449"/>
      <c r="AE715" s="1449"/>
      <c r="AF715" s="1449"/>
      <c r="AG715" s="1449"/>
    </row>
    <row r="716" spans="1:33" x14ac:dyDescent="0.15">
      <c r="A716" s="1459"/>
      <c r="B716" s="2191"/>
      <c r="C716" s="2052"/>
      <c r="D716" s="1244"/>
      <c r="E716" s="1244"/>
      <c r="F716" s="1244"/>
      <c r="G716" s="1244"/>
      <c r="H716" s="1223"/>
      <c r="I716" s="1244"/>
      <c r="J716" s="1244"/>
      <c r="K716" s="1244"/>
      <c r="L716" s="1244"/>
      <c r="M716" s="1244"/>
      <c r="N716" s="1244"/>
      <c r="O716" s="1449"/>
      <c r="P716" s="1449"/>
      <c r="Q716" s="1449"/>
      <c r="R716" s="1449"/>
      <c r="S716" s="1449"/>
      <c r="T716" s="1449"/>
      <c r="U716" s="1449"/>
      <c r="V716" s="1449"/>
      <c r="W716" s="1449"/>
      <c r="X716" s="1449"/>
      <c r="Y716" s="1449"/>
      <c r="Z716" s="1449"/>
      <c r="AA716" s="1449"/>
      <c r="AB716" s="1449"/>
      <c r="AC716" s="1449"/>
      <c r="AD716" s="1449"/>
      <c r="AE716" s="1449"/>
      <c r="AF716" s="1449"/>
      <c r="AG716" s="1449"/>
    </row>
    <row r="717" spans="1:33" x14ac:dyDescent="0.15">
      <c r="A717" s="2201"/>
      <c r="B717" s="1460"/>
      <c r="C717" s="1461"/>
      <c r="D717" s="1244"/>
      <c r="E717" s="1244"/>
      <c r="F717" s="1244"/>
      <c r="G717" s="1244"/>
      <c r="H717" s="1223"/>
      <c r="I717" s="1244"/>
      <c r="J717" s="1244"/>
      <c r="K717" s="1244"/>
      <c r="L717" s="1244"/>
      <c r="M717" s="1244"/>
      <c r="N717" s="1244"/>
      <c r="O717" s="1449"/>
      <c r="P717" s="1449"/>
      <c r="Q717" s="1449"/>
      <c r="R717" s="1449"/>
      <c r="S717" s="1449"/>
      <c r="T717" s="1449"/>
      <c r="U717" s="1449"/>
      <c r="V717" s="1449"/>
      <c r="W717" s="1449"/>
      <c r="X717" s="1449"/>
      <c r="Y717" s="1449"/>
      <c r="Z717" s="1449"/>
      <c r="AA717" s="1449"/>
      <c r="AB717" s="1449"/>
      <c r="AC717" s="1449"/>
      <c r="AD717" s="1449"/>
      <c r="AE717" s="1449"/>
      <c r="AF717" s="1449"/>
      <c r="AG717" s="1449"/>
    </row>
    <row r="718" spans="1:33" x14ac:dyDescent="0.15">
      <c r="A718" s="2201"/>
      <c r="B718" s="1462"/>
      <c r="C718" s="2051"/>
      <c r="D718" s="1244"/>
      <c r="E718" s="1244"/>
      <c r="F718" s="1244"/>
      <c r="G718" s="1244"/>
      <c r="H718" s="1223"/>
      <c r="I718" s="1244"/>
      <c r="J718" s="1244"/>
      <c r="K718" s="1244"/>
      <c r="L718" s="1244"/>
      <c r="M718" s="1244"/>
      <c r="N718" s="1244"/>
      <c r="O718" s="1449"/>
      <c r="P718" s="1449"/>
      <c r="Q718" s="1449"/>
      <c r="R718" s="1449"/>
      <c r="S718" s="1449"/>
      <c r="T718" s="1449"/>
      <c r="U718" s="1449"/>
      <c r="V718" s="1449"/>
      <c r="W718" s="1449"/>
      <c r="X718" s="1449"/>
      <c r="Y718" s="1449"/>
      <c r="Z718" s="1449"/>
      <c r="AA718" s="1449"/>
      <c r="AB718" s="1449"/>
      <c r="AC718" s="1449"/>
      <c r="AD718" s="1449"/>
      <c r="AE718" s="1449"/>
      <c r="AF718" s="1449"/>
      <c r="AG718" s="1449"/>
    </row>
    <row r="719" spans="1:33" x14ac:dyDescent="0.15">
      <c r="A719" s="1463"/>
      <c r="B719" s="1463"/>
      <c r="C719" s="1463"/>
      <c r="D719" s="1244"/>
      <c r="E719" s="1244"/>
      <c r="F719" s="1244"/>
      <c r="G719" s="1244"/>
      <c r="H719" s="1223"/>
      <c r="I719" s="1244"/>
      <c r="J719" s="1244"/>
      <c r="K719" s="1244"/>
      <c r="L719" s="1244"/>
      <c r="M719" s="1244"/>
      <c r="N719" s="1244"/>
      <c r="O719" s="1449"/>
      <c r="P719" s="1449"/>
      <c r="Q719" s="1449"/>
      <c r="R719" s="1449"/>
      <c r="S719" s="1449"/>
      <c r="T719" s="1449"/>
      <c r="U719" s="1449"/>
      <c r="V719" s="1449"/>
      <c r="W719" s="1449"/>
      <c r="X719" s="1449"/>
      <c r="Y719" s="1449"/>
      <c r="Z719" s="1449"/>
      <c r="AA719" s="1449"/>
      <c r="AB719" s="1449"/>
      <c r="AC719" s="1449"/>
      <c r="AD719" s="1449"/>
      <c r="AE719" s="1449"/>
      <c r="AF719" s="1449"/>
      <c r="AG719" s="1449"/>
    </row>
    <row r="720" spans="1:33" x14ac:dyDescent="0.15">
      <c r="A720" s="2046"/>
      <c r="B720" s="2200"/>
      <c r="C720" s="2052"/>
      <c r="D720" s="1244"/>
      <c r="E720" s="1244"/>
      <c r="F720" s="1244"/>
      <c r="G720" s="1244"/>
      <c r="H720" s="1223"/>
      <c r="I720" s="1244"/>
      <c r="J720" s="1244"/>
      <c r="K720" s="1244"/>
      <c r="L720" s="1244"/>
      <c r="M720" s="1244"/>
      <c r="N720" s="1244"/>
      <c r="O720" s="1449"/>
      <c r="P720" s="1449"/>
      <c r="Q720" s="1449"/>
      <c r="R720" s="1449"/>
      <c r="S720" s="1449"/>
      <c r="T720" s="1449"/>
      <c r="U720" s="1449"/>
      <c r="V720" s="1449"/>
      <c r="W720" s="1449"/>
      <c r="X720" s="1449"/>
      <c r="Y720" s="1449"/>
      <c r="Z720" s="1449"/>
      <c r="AA720" s="1449"/>
      <c r="AB720" s="1449"/>
      <c r="AC720" s="1449"/>
      <c r="AD720" s="1449"/>
      <c r="AE720" s="1449"/>
      <c r="AF720" s="1449"/>
      <c r="AG720" s="1449"/>
    </row>
    <row r="721" spans="1:33" x14ac:dyDescent="0.15">
      <c r="A721" s="1465"/>
      <c r="B721" s="2195"/>
      <c r="C721" s="2052"/>
      <c r="D721" s="1244"/>
      <c r="E721" s="1244"/>
      <c r="F721" s="1244"/>
      <c r="G721" s="1244"/>
      <c r="H721" s="1223"/>
      <c r="I721" s="1244"/>
      <c r="J721" s="1244"/>
      <c r="K721" s="1244"/>
      <c r="L721" s="1244"/>
      <c r="M721" s="1244"/>
      <c r="N721" s="1244"/>
      <c r="O721" s="1449"/>
      <c r="P721" s="1449"/>
      <c r="Q721" s="1449"/>
      <c r="R721" s="1449"/>
      <c r="S721" s="1449"/>
      <c r="T721" s="1449"/>
      <c r="U721" s="1449"/>
      <c r="V721" s="1449"/>
      <c r="W721" s="1449"/>
      <c r="X721" s="1449"/>
      <c r="Y721" s="1449"/>
      <c r="Z721" s="1449"/>
      <c r="AA721" s="1449"/>
      <c r="AB721" s="1449"/>
      <c r="AC721" s="1449"/>
      <c r="AD721" s="1449"/>
      <c r="AE721" s="1449"/>
      <c r="AF721" s="1449"/>
      <c r="AG721" s="1449"/>
    </row>
    <row r="722" spans="1:33" x14ac:dyDescent="0.15">
      <c r="A722" s="1465"/>
      <c r="B722" s="2047"/>
      <c r="C722" s="2040"/>
      <c r="D722" s="1244"/>
      <c r="E722" s="1244"/>
      <c r="F722" s="1244"/>
      <c r="G722" s="1244"/>
      <c r="H722" s="1223"/>
      <c r="I722" s="1244"/>
      <c r="J722" s="1244"/>
      <c r="K722" s="1244"/>
      <c r="L722" s="1244"/>
      <c r="M722" s="1244"/>
      <c r="N722" s="1244"/>
      <c r="O722" s="1449"/>
      <c r="P722" s="1449"/>
      <c r="Q722" s="1449"/>
      <c r="R722" s="1449"/>
      <c r="S722" s="1449"/>
      <c r="T722" s="1449"/>
      <c r="U722" s="1449"/>
      <c r="V722" s="1449"/>
      <c r="W722" s="1449"/>
      <c r="X722" s="1449"/>
      <c r="Y722" s="1449"/>
      <c r="Z722" s="1449"/>
      <c r="AA722" s="1449"/>
      <c r="AB722" s="1449"/>
      <c r="AC722" s="1449"/>
      <c r="AD722" s="1449"/>
      <c r="AE722" s="1449"/>
      <c r="AF722" s="1449"/>
      <c r="AG722" s="1449"/>
    </row>
    <row r="723" spans="1:33" x14ac:dyDescent="0.15">
      <c r="A723" s="1465"/>
      <c r="B723" s="2047"/>
      <c r="C723" s="2040"/>
      <c r="D723" s="1244"/>
      <c r="E723" s="1244"/>
      <c r="F723" s="1244"/>
      <c r="G723" s="1244"/>
      <c r="H723" s="1223"/>
      <c r="I723" s="1244"/>
      <c r="J723" s="1244"/>
      <c r="K723" s="1244"/>
      <c r="L723" s="1244"/>
      <c r="M723" s="1244"/>
      <c r="N723" s="1244"/>
      <c r="O723" s="1449"/>
      <c r="P723" s="1449"/>
      <c r="Q723" s="1449"/>
      <c r="R723" s="1449"/>
      <c r="S723" s="1449"/>
      <c r="T723" s="1449"/>
      <c r="U723" s="1449"/>
      <c r="V723" s="1449"/>
      <c r="W723" s="1449"/>
      <c r="X723" s="1449"/>
      <c r="Y723" s="1449"/>
      <c r="Z723" s="1449"/>
      <c r="AA723" s="1449"/>
      <c r="AB723" s="1449"/>
      <c r="AC723" s="1449"/>
      <c r="AD723" s="1449"/>
      <c r="AE723" s="1449"/>
      <c r="AF723" s="1449"/>
      <c r="AG723" s="1449"/>
    </row>
    <row r="724" spans="1:33" x14ac:dyDescent="0.15">
      <c r="A724" s="1465"/>
      <c r="B724" s="2047"/>
      <c r="C724" s="2040"/>
      <c r="D724" s="1244"/>
      <c r="E724" s="1244"/>
      <c r="F724" s="1244"/>
      <c r="G724" s="1244"/>
      <c r="H724" s="1223"/>
      <c r="I724" s="1244"/>
      <c r="J724" s="1244"/>
      <c r="K724" s="1244"/>
      <c r="L724" s="1244"/>
      <c r="M724" s="1244"/>
      <c r="N724" s="1244"/>
      <c r="O724" s="1449"/>
      <c r="P724" s="1449"/>
      <c r="Q724" s="1449"/>
      <c r="R724" s="1449"/>
      <c r="S724" s="1449"/>
      <c r="T724" s="1449"/>
      <c r="U724" s="1449"/>
      <c r="V724" s="1449"/>
      <c r="W724" s="1449"/>
      <c r="X724" s="1449"/>
      <c r="Y724" s="1449"/>
      <c r="Z724" s="1449"/>
      <c r="AA724" s="1449"/>
      <c r="AB724" s="1449"/>
      <c r="AC724" s="1449"/>
      <c r="AD724" s="1449"/>
      <c r="AE724" s="1449"/>
      <c r="AF724" s="1449"/>
      <c r="AG724" s="1449"/>
    </row>
    <row r="725" spans="1:33" x14ac:dyDescent="0.15">
      <c r="A725" s="1465"/>
      <c r="B725" s="2047"/>
      <c r="C725" s="2040"/>
      <c r="D725" s="1244"/>
      <c r="E725" s="1244"/>
      <c r="F725" s="1244"/>
      <c r="G725" s="1244"/>
      <c r="H725" s="1223"/>
      <c r="I725" s="1244"/>
      <c r="J725" s="1244"/>
      <c r="K725" s="1244"/>
      <c r="L725" s="1244"/>
      <c r="M725" s="1244"/>
      <c r="N725" s="1244"/>
      <c r="O725" s="1449"/>
      <c r="P725" s="1449"/>
      <c r="Q725" s="1449"/>
      <c r="R725" s="1449"/>
      <c r="S725" s="1449"/>
      <c r="T725" s="1449"/>
      <c r="U725" s="1449"/>
      <c r="V725" s="1449"/>
      <c r="W725" s="1449"/>
      <c r="X725" s="1449"/>
      <c r="Y725" s="1449"/>
      <c r="Z725" s="1449"/>
      <c r="AA725" s="1449"/>
      <c r="AB725" s="1449"/>
      <c r="AC725" s="1449"/>
      <c r="AD725" s="1449"/>
      <c r="AE725" s="1449"/>
      <c r="AF725" s="1449"/>
      <c r="AG725" s="1449"/>
    </row>
    <row r="726" spans="1:33" x14ac:dyDescent="0.15">
      <c r="A726" s="1465"/>
      <c r="B726" s="2047"/>
      <c r="C726" s="2039"/>
      <c r="D726" s="1244"/>
      <c r="E726" s="1244"/>
      <c r="F726" s="1244"/>
      <c r="G726" s="1244"/>
      <c r="H726" s="1223"/>
      <c r="I726" s="1244"/>
      <c r="J726" s="1244"/>
      <c r="K726" s="1244"/>
      <c r="L726" s="1244"/>
      <c r="M726" s="1244"/>
      <c r="N726" s="1244"/>
      <c r="O726" s="1449"/>
      <c r="P726" s="1449"/>
      <c r="Q726" s="1449"/>
      <c r="R726" s="1449"/>
      <c r="S726" s="1449"/>
      <c r="T726" s="1449"/>
      <c r="U726" s="1449"/>
      <c r="V726" s="1449"/>
      <c r="W726" s="1449"/>
      <c r="X726" s="1449"/>
      <c r="Y726" s="1449"/>
      <c r="Z726" s="1449"/>
      <c r="AA726" s="1449"/>
      <c r="AB726" s="1449"/>
      <c r="AC726" s="1449"/>
      <c r="AD726" s="1449"/>
      <c r="AE726" s="1449"/>
      <c r="AF726" s="1449"/>
      <c r="AG726" s="1449"/>
    </row>
    <row r="727" spans="1:33" x14ac:dyDescent="0.15">
      <c r="A727" s="1465"/>
      <c r="B727" s="2047"/>
      <c r="C727" s="2039"/>
      <c r="D727" s="1244"/>
      <c r="E727" s="1244"/>
      <c r="F727" s="1244"/>
      <c r="G727" s="1244"/>
      <c r="H727" s="1223"/>
      <c r="I727" s="1244"/>
      <c r="J727" s="1244"/>
      <c r="K727" s="1244"/>
      <c r="L727" s="1244"/>
      <c r="M727" s="1244"/>
      <c r="N727" s="1244"/>
      <c r="O727" s="1449"/>
      <c r="P727" s="1449"/>
      <c r="Q727" s="1449"/>
      <c r="R727" s="1449"/>
      <c r="S727" s="1449"/>
      <c r="T727" s="1449"/>
      <c r="U727" s="1449"/>
      <c r="V727" s="1449"/>
      <c r="W727" s="1449"/>
      <c r="X727" s="1449"/>
      <c r="Y727" s="1449"/>
      <c r="Z727" s="1449"/>
      <c r="AA727" s="1449"/>
      <c r="AB727" s="1449"/>
      <c r="AC727" s="1449"/>
      <c r="AD727" s="1449"/>
      <c r="AE727" s="1449"/>
      <c r="AF727" s="1449"/>
      <c r="AG727" s="1449"/>
    </row>
    <row r="728" spans="1:33" x14ac:dyDescent="0.15">
      <c r="A728" s="1465"/>
      <c r="B728" s="2047"/>
      <c r="C728" s="2044"/>
      <c r="D728" s="1244"/>
      <c r="E728" s="1244"/>
      <c r="F728" s="1244"/>
      <c r="G728" s="1244"/>
      <c r="H728" s="1223"/>
      <c r="I728" s="1244"/>
      <c r="J728" s="1244"/>
      <c r="K728" s="1244"/>
      <c r="L728" s="1244"/>
      <c r="M728" s="1244"/>
      <c r="N728" s="1244"/>
      <c r="O728" s="1449"/>
      <c r="P728" s="1449"/>
      <c r="Q728" s="1449"/>
      <c r="R728" s="1449"/>
      <c r="S728" s="1449"/>
      <c r="T728" s="1449"/>
      <c r="U728" s="1449"/>
      <c r="V728" s="1449"/>
      <c r="W728" s="1449"/>
      <c r="X728" s="1449"/>
      <c r="Y728" s="1449"/>
      <c r="Z728" s="1449"/>
      <c r="AA728" s="1449"/>
      <c r="AB728" s="1449"/>
      <c r="AC728" s="1449"/>
      <c r="AD728" s="1449"/>
      <c r="AE728" s="1449"/>
      <c r="AF728" s="1449"/>
      <c r="AG728" s="1449"/>
    </row>
    <row r="729" spans="1:33" x14ac:dyDescent="0.15">
      <c r="A729" s="1465"/>
      <c r="B729" s="2047"/>
      <c r="C729" s="2044"/>
      <c r="D729" s="1244"/>
      <c r="E729" s="1244"/>
      <c r="F729" s="1244"/>
      <c r="G729" s="1244"/>
      <c r="H729" s="1223"/>
      <c r="I729" s="1244"/>
      <c r="J729" s="1244"/>
      <c r="K729" s="1244"/>
      <c r="L729" s="1244"/>
      <c r="M729" s="1244"/>
      <c r="N729" s="1244"/>
      <c r="O729" s="1449"/>
      <c r="P729" s="1449"/>
      <c r="Q729" s="1449"/>
      <c r="R729" s="1449"/>
      <c r="S729" s="1449"/>
      <c r="T729" s="1449"/>
      <c r="U729" s="1449"/>
      <c r="V729" s="1449"/>
      <c r="W729" s="1449"/>
      <c r="X729" s="1449"/>
      <c r="Y729" s="1449"/>
      <c r="Z729" s="1449"/>
      <c r="AA729" s="1449"/>
      <c r="AB729" s="1449"/>
      <c r="AC729" s="1449"/>
      <c r="AD729" s="1449"/>
      <c r="AE729" s="1449"/>
      <c r="AF729" s="1449"/>
      <c r="AG729" s="1449"/>
    </row>
    <row r="730" spans="1:33" x14ac:dyDescent="0.15">
      <c r="A730" s="1465"/>
      <c r="B730" s="2047"/>
      <c r="C730" s="2044"/>
      <c r="D730" s="1244"/>
      <c r="E730" s="1244"/>
      <c r="F730" s="1244"/>
      <c r="G730" s="1244"/>
      <c r="H730" s="1223"/>
      <c r="I730" s="1244"/>
      <c r="J730" s="1244"/>
      <c r="K730" s="1244"/>
      <c r="L730" s="1244"/>
      <c r="M730" s="1244"/>
      <c r="N730" s="1244"/>
      <c r="O730" s="1449"/>
      <c r="P730" s="1449"/>
      <c r="Q730" s="1449"/>
      <c r="R730" s="1449"/>
      <c r="S730" s="1449"/>
      <c r="T730" s="1449"/>
      <c r="U730" s="1449"/>
      <c r="V730" s="1449"/>
      <c r="W730" s="1449"/>
      <c r="X730" s="1449"/>
      <c r="Y730" s="1449"/>
      <c r="Z730" s="1449"/>
      <c r="AA730" s="1449"/>
      <c r="AB730" s="1449"/>
      <c r="AC730" s="1449"/>
      <c r="AD730" s="1449"/>
      <c r="AE730" s="1449"/>
      <c r="AF730" s="1449"/>
      <c r="AG730" s="1449"/>
    </row>
    <row r="731" spans="1:33" x14ac:dyDescent="0.15">
      <c r="A731" s="1465"/>
      <c r="B731" s="2047"/>
      <c r="C731" s="2044"/>
      <c r="D731" s="1244"/>
      <c r="E731" s="1244"/>
      <c r="F731" s="1244"/>
      <c r="G731" s="1244"/>
      <c r="H731" s="1223"/>
      <c r="I731" s="1244"/>
      <c r="J731" s="1244"/>
      <c r="K731" s="1244"/>
      <c r="L731" s="1244"/>
      <c r="M731" s="1244"/>
      <c r="N731" s="1244"/>
      <c r="O731" s="1449"/>
      <c r="P731" s="1449"/>
      <c r="Q731" s="1449"/>
      <c r="R731" s="1449"/>
      <c r="S731" s="1449"/>
      <c r="T731" s="1449"/>
      <c r="U731" s="1449"/>
      <c r="V731" s="1449"/>
      <c r="W731" s="1449"/>
      <c r="X731" s="1449"/>
      <c r="Y731" s="1449"/>
      <c r="Z731" s="1449"/>
      <c r="AA731" s="1449"/>
      <c r="AB731" s="1449"/>
      <c r="AC731" s="1449"/>
      <c r="AD731" s="1449"/>
      <c r="AE731" s="1449"/>
      <c r="AF731" s="1449"/>
      <c r="AG731" s="1449"/>
    </row>
    <row r="732" spans="1:33" x14ac:dyDescent="0.15">
      <c r="A732" s="1465"/>
      <c r="B732" s="2047"/>
      <c r="C732" s="2044"/>
      <c r="D732" s="1244"/>
      <c r="E732" s="1244"/>
      <c r="F732" s="1244"/>
      <c r="G732" s="1244"/>
      <c r="H732" s="1223"/>
      <c r="I732" s="1244"/>
      <c r="J732" s="1244"/>
      <c r="K732" s="1244"/>
      <c r="L732" s="1244"/>
      <c r="M732" s="1244"/>
      <c r="N732" s="1244"/>
      <c r="O732" s="1449"/>
      <c r="P732" s="1449"/>
      <c r="Q732" s="1449"/>
      <c r="R732" s="1449"/>
      <c r="S732" s="1449"/>
      <c r="T732" s="1449"/>
      <c r="U732" s="1449"/>
      <c r="V732" s="1449"/>
      <c r="W732" s="1449"/>
      <c r="X732" s="1449"/>
      <c r="Y732" s="1449"/>
      <c r="Z732" s="1449"/>
      <c r="AA732" s="1449"/>
      <c r="AB732" s="1449"/>
      <c r="AC732" s="1449"/>
      <c r="AD732" s="1449"/>
      <c r="AE732" s="1449"/>
      <c r="AF732" s="1449"/>
      <c r="AG732" s="1449"/>
    </row>
    <row r="733" spans="1:33" x14ac:dyDescent="0.15">
      <c r="A733" s="1465"/>
      <c r="B733" s="2047"/>
      <c r="C733" s="2044"/>
      <c r="D733" s="1244"/>
      <c r="E733" s="1244"/>
      <c r="F733" s="1244"/>
      <c r="G733" s="1244"/>
      <c r="H733" s="1223"/>
      <c r="I733" s="1244"/>
      <c r="J733" s="1244"/>
      <c r="K733" s="1244"/>
      <c r="L733" s="1244"/>
      <c r="M733" s="1244"/>
      <c r="N733" s="1244"/>
      <c r="O733" s="1449"/>
      <c r="P733" s="1449"/>
      <c r="Q733" s="1449"/>
      <c r="R733" s="1449"/>
      <c r="S733" s="1449"/>
      <c r="T733" s="1449"/>
      <c r="U733" s="1449"/>
      <c r="V733" s="1449"/>
      <c r="W733" s="1449"/>
      <c r="X733" s="1449"/>
      <c r="Y733" s="1449"/>
      <c r="Z733" s="1449"/>
      <c r="AA733" s="1449"/>
      <c r="AB733" s="1449"/>
      <c r="AC733" s="1449"/>
      <c r="AD733" s="1449"/>
      <c r="AE733" s="1449"/>
      <c r="AF733" s="1449"/>
      <c r="AG733" s="1449"/>
    </row>
    <row r="734" spans="1:33" x14ac:dyDescent="0.15">
      <c r="A734" s="1465"/>
      <c r="B734" s="2047"/>
      <c r="C734" s="2044"/>
      <c r="D734" s="1244"/>
      <c r="E734" s="1244"/>
      <c r="F734" s="1244"/>
      <c r="G734" s="1244"/>
      <c r="H734" s="1223"/>
      <c r="I734" s="1244"/>
      <c r="J734" s="1244"/>
      <c r="K734" s="1244"/>
      <c r="L734" s="1244"/>
      <c r="M734" s="1244"/>
      <c r="N734" s="1244"/>
      <c r="O734" s="1449"/>
      <c r="P734" s="1449"/>
      <c r="Q734" s="1449"/>
      <c r="R734" s="1449"/>
      <c r="S734" s="1449"/>
      <c r="T734" s="1449"/>
      <c r="U734" s="1449"/>
      <c r="V734" s="1449"/>
      <c r="W734" s="1449"/>
      <c r="X734" s="1449"/>
      <c r="Y734" s="1449"/>
      <c r="Z734" s="1449"/>
      <c r="AA734" s="1449"/>
      <c r="AB734" s="1449"/>
      <c r="AC734" s="1449"/>
      <c r="AD734" s="1449"/>
      <c r="AE734" s="1449"/>
      <c r="AF734" s="1449"/>
      <c r="AG734" s="1449"/>
    </row>
    <row r="735" spans="1:33" x14ac:dyDescent="0.15">
      <c r="A735" s="1465"/>
      <c r="B735" s="2047"/>
      <c r="C735" s="2039"/>
      <c r="D735" s="1244"/>
      <c r="E735" s="1244"/>
      <c r="F735" s="1244"/>
      <c r="G735" s="1244"/>
      <c r="H735" s="1223"/>
      <c r="I735" s="1244"/>
      <c r="J735" s="1244"/>
      <c r="K735" s="1244"/>
      <c r="L735" s="1244"/>
      <c r="M735" s="1244"/>
      <c r="N735" s="1244"/>
      <c r="O735" s="1449"/>
      <c r="P735" s="1449"/>
      <c r="Q735" s="1449"/>
      <c r="R735" s="1449"/>
      <c r="S735" s="1449"/>
      <c r="T735" s="1449"/>
      <c r="U735" s="1449"/>
      <c r="V735" s="1449"/>
      <c r="W735" s="1449"/>
      <c r="X735" s="1449"/>
      <c r="Y735" s="1449"/>
      <c r="Z735" s="1449"/>
      <c r="AA735" s="1449"/>
      <c r="AB735" s="1449"/>
      <c r="AC735" s="1449"/>
      <c r="AD735" s="1449"/>
      <c r="AE735" s="1449"/>
      <c r="AF735" s="1449"/>
      <c r="AG735" s="1449"/>
    </row>
    <row r="736" spans="1:33" x14ac:dyDescent="0.15">
      <c r="A736" s="1465"/>
      <c r="B736" s="2195"/>
      <c r="C736" s="2195"/>
      <c r="D736" s="1244"/>
      <c r="E736" s="1244"/>
      <c r="F736" s="1244"/>
      <c r="G736" s="1244"/>
      <c r="H736" s="1223"/>
      <c r="I736" s="1244"/>
      <c r="J736" s="1244"/>
      <c r="K736" s="1244"/>
      <c r="L736" s="1244"/>
      <c r="M736" s="1244"/>
      <c r="N736" s="1244"/>
      <c r="O736" s="1449"/>
      <c r="P736" s="1449"/>
      <c r="Q736" s="1449"/>
      <c r="R736" s="1449"/>
      <c r="S736" s="1449"/>
      <c r="T736" s="1449"/>
      <c r="U736" s="1449"/>
      <c r="V736" s="1449"/>
      <c r="W736" s="1449"/>
      <c r="X736" s="1449"/>
      <c r="Y736" s="1449"/>
      <c r="Z736" s="1449"/>
      <c r="AA736" s="1449"/>
      <c r="AB736" s="1449"/>
      <c r="AC736" s="1449"/>
      <c r="AD736" s="1449"/>
      <c r="AE736" s="1449"/>
      <c r="AF736" s="1449"/>
      <c r="AG736" s="1449"/>
    </row>
    <row r="737" spans="1:33" x14ac:dyDescent="0.15">
      <c r="A737" s="1465"/>
      <c r="B737" s="2190"/>
      <c r="C737" s="2190"/>
      <c r="D737" s="1244"/>
      <c r="E737" s="1244"/>
      <c r="F737" s="1244"/>
      <c r="G737" s="1244"/>
      <c r="H737" s="1223"/>
      <c r="I737" s="1244"/>
      <c r="J737" s="1244"/>
      <c r="K737" s="1244"/>
      <c r="L737" s="1244"/>
      <c r="M737" s="1244"/>
      <c r="N737" s="1244"/>
      <c r="O737" s="1449"/>
      <c r="P737" s="1449"/>
      <c r="Q737" s="1449"/>
      <c r="R737" s="1449"/>
      <c r="S737" s="1449"/>
      <c r="T737" s="1449"/>
      <c r="U737" s="1449"/>
      <c r="V737" s="1449"/>
      <c r="W737" s="1449"/>
      <c r="X737" s="1449"/>
      <c r="Y737" s="1449"/>
      <c r="Z737" s="1449"/>
      <c r="AA737" s="1449"/>
      <c r="AB737" s="1449"/>
      <c r="AC737" s="1449"/>
      <c r="AD737" s="1449"/>
      <c r="AE737" s="1449"/>
      <c r="AF737" s="1449"/>
      <c r="AG737" s="1449"/>
    </row>
    <row r="738" spans="1:33" x14ac:dyDescent="0.15">
      <c r="A738" s="1465"/>
      <c r="B738" s="2190"/>
      <c r="C738" s="2054"/>
      <c r="D738" s="1244"/>
      <c r="E738" s="1244"/>
      <c r="F738" s="1244"/>
      <c r="G738" s="1244"/>
      <c r="H738" s="1223"/>
      <c r="I738" s="1244"/>
      <c r="J738" s="1244"/>
      <c r="K738" s="1244"/>
      <c r="L738" s="1244"/>
      <c r="M738" s="1244"/>
      <c r="N738" s="1244"/>
      <c r="O738" s="1449"/>
      <c r="P738" s="1449"/>
      <c r="Q738" s="1449"/>
      <c r="R738" s="1449"/>
      <c r="S738" s="1449"/>
      <c r="T738" s="1449"/>
      <c r="U738" s="1449"/>
      <c r="V738" s="1449"/>
      <c r="W738" s="1449"/>
      <c r="X738" s="1449"/>
      <c r="Y738" s="1449"/>
      <c r="Z738" s="1449"/>
      <c r="AA738" s="1449"/>
      <c r="AB738" s="1449"/>
      <c r="AC738" s="1449"/>
      <c r="AD738" s="1449"/>
      <c r="AE738" s="1449"/>
      <c r="AF738" s="1449"/>
      <c r="AG738" s="1449"/>
    </row>
    <row r="739" spans="1:33" x14ac:dyDescent="0.15">
      <c r="A739" s="1465"/>
      <c r="B739" s="2198"/>
      <c r="C739" s="2054"/>
      <c r="D739" s="1244"/>
      <c r="E739" s="1244"/>
      <c r="F739" s="1244"/>
      <c r="G739" s="1244"/>
      <c r="H739" s="1223"/>
      <c r="I739" s="1244"/>
      <c r="J739" s="1244"/>
      <c r="K739" s="1244"/>
      <c r="L739" s="1244"/>
      <c r="M739" s="1244"/>
      <c r="N739" s="1244"/>
      <c r="O739" s="1449"/>
      <c r="P739" s="1449"/>
      <c r="Q739" s="1449"/>
      <c r="R739" s="1449"/>
      <c r="S739" s="1449"/>
      <c r="T739" s="1449"/>
      <c r="U739" s="1449"/>
      <c r="V739" s="1449"/>
      <c r="W739" s="1449"/>
      <c r="X739" s="1449"/>
      <c r="Y739" s="1449"/>
      <c r="Z739" s="1449"/>
      <c r="AA739" s="1449"/>
      <c r="AB739" s="1449"/>
      <c r="AC739" s="1449"/>
      <c r="AD739" s="1449"/>
      <c r="AE739" s="1449"/>
      <c r="AF739" s="1449"/>
      <c r="AG739" s="1449"/>
    </row>
    <row r="740" spans="1:33" x14ac:dyDescent="0.15">
      <c r="A740" s="1459"/>
      <c r="B740" s="2198"/>
      <c r="C740" s="2054"/>
      <c r="D740" s="1244"/>
      <c r="E740" s="1244"/>
      <c r="F740" s="1244"/>
      <c r="G740" s="1244"/>
      <c r="H740" s="1223"/>
      <c r="I740" s="1244"/>
      <c r="J740" s="1244"/>
      <c r="K740" s="1244"/>
      <c r="L740" s="1244"/>
      <c r="M740" s="1244"/>
      <c r="N740" s="1244"/>
      <c r="O740" s="1449"/>
      <c r="P740" s="1449"/>
      <c r="Q740" s="1449"/>
      <c r="R740" s="1449"/>
      <c r="S740" s="1449"/>
      <c r="T740" s="1449"/>
      <c r="U740" s="1449"/>
      <c r="V740" s="1449"/>
      <c r="W740" s="1449"/>
      <c r="X740" s="1449"/>
      <c r="Y740" s="1449"/>
      <c r="Z740" s="1449"/>
      <c r="AA740" s="1449"/>
      <c r="AB740" s="1449"/>
      <c r="AC740" s="1449"/>
      <c r="AD740" s="1449"/>
      <c r="AE740" s="1449"/>
      <c r="AF740" s="1449"/>
      <c r="AG740" s="1449"/>
    </row>
    <row r="741" spans="1:33" x14ac:dyDescent="0.15">
      <c r="A741" s="1459"/>
      <c r="B741" s="2199"/>
      <c r="C741" s="2054"/>
      <c r="D741" s="1244"/>
      <c r="E741" s="1244"/>
      <c r="F741" s="1244"/>
      <c r="G741" s="1244"/>
      <c r="H741" s="1223"/>
      <c r="I741" s="1244"/>
      <c r="J741" s="1244"/>
      <c r="K741" s="1244"/>
      <c r="L741" s="1244"/>
      <c r="M741" s="1244"/>
      <c r="N741" s="1244"/>
      <c r="O741" s="1449"/>
      <c r="P741" s="1449"/>
      <c r="Q741" s="1449"/>
      <c r="R741" s="1449"/>
      <c r="S741" s="1449"/>
      <c r="T741" s="1449"/>
      <c r="U741" s="1449"/>
      <c r="V741" s="1449"/>
      <c r="W741" s="1449"/>
      <c r="X741" s="1449"/>
      <c r="Y741" s="1449"/>
      <c r="Z741" s="1449"/>
      <c r="AA741" s="1449"/>
      <c r="AB741" s="1449"/>
      <c r="AC741" s="1449"/>
      <c r="AD741" s="1449"/>
      <c r="AE741" s="1449"/>
      <c r="AF741" s="1449"/>
      <c r="AG741" s="1449"/>
    </row>
    <row r="742" spans="1:33" x14ac:dyDescent="0.15">
      <c r="A742" s="1459"/>
      <c r="B742" s="2053"/>
      <c r="C742" s="2039"/>
      <c r="D742" s="1244"/>
      <c r="E742" s="1244"/>
      <c r="F742" s="1244"/>
      <c r="G742" s="1244"/>
      <c r="H742" s="1223"/>
      <c r="I742" s="1244"/>
      <c r="J742" s="1244"/>
      <c r="K742" s="1244"/>
      <c r="L742" s="1244"/>
      <c r="M742" s="1244"/>
      <c r="N742" s="1244"/>
      <c r="O742" s="1449"/>
      <c r="P742" s="1449"/>
      <c r="Q742" s="1449"/>
      <c r="R742" s="1449"/>
      <c r="S742" s="1449"/>
      <c r="T742" s="1449"/>
      <c r="U742" s="1449"/>
      <c r="V742" s="1449"/>
      <c r="W742" s="1449"/>
      <c r="X742" s="1449"/>
      <c r="Y742" s="1449"/>
      <c r="Z742" s="1449"/>
      <c r="AA742" s="1449"/>
      <c r="AB742" s="1449"/>
      <c r="AC742" s="1449"/>
      <c r="AD742" s="1449"/>
      <c r="AE742" s="1449"/>
      <c r="AF742" s="1449"/>
      <c r="AG742" s="1449"/>
    </row>
    <row r="743" spans="1:33" x14ac:dyDescent="0.15">
      <c r="A743" s="1459"/>
      <c r="B743" s="2053"/>
      <c r="C743" s="2039"/>
      <c r="D743" s="1244"/>
      <c r="E743" s="1244"/>
      <c r="F743" s="1244"/>
      <c r="G743" s="1244"/>
      <c r="H743" s="1223"/>
      <c r="I743" s="1244"/>
      <c r="J743" s="1244"/>
      <c r="K743" s="1244"/>
      <c r="L743" s="1244"/>
      <c r="M743" s="1244"/>
      <c r="N743" s="1244"/>
      <c r="O743" s="1449"/>
      <c r="P743" s="1449"/>
      <c r="Q743" s="1449"/>
      <c r="R743" s="1449"/>
      <c r="S743" s="1449"/>
      <c r="T743" s="1449"/>
      <c r="U743" s="1449"/>
      <c r="V743" s="1449"/>
      <c r="W743" s="1449"/>
      <c r="X743" s="1449"/>
      <c r="Y743" s="1449"/>
      <c r="Z743" s="1449"/>
      <c r="AA743" s="1449"/>
      <c r="AB743" s="1449"/>
      <c r="AC743" s="1449"/>
      <c r="AD743" s="1449"/>
      <c r="AE743" s="1449"/>
      <c r="AF743" s="1449"/>
      <c r="AG743" s="1449"/>
    </row>
    <row r="744" spans="1:33" x14ac:dyDescent="0.15">
      <c r="A744" s="2050"/>
      <c r="B744" s="2196"/>
      <c r="C744" s="2052"/>
      <c r="D744" s="1244"/>
      <c r="E744" s="1244"/>
      <c r="F744" s="1244"/>
      <c r="G744" s="1244"/>
      <c r="H744" s="1223"/>
      <c r="I744" s="1244"/>
      <c r="J744" s="1244"/>
      <c r="K744" s="1244"/>
      <c r="L744" s="1244"/>
      <c r="M744" s="1244"/>
      <c r="N744" s="1244"/>
      <c r="O744" s="1449"/>
      <c r="P744" s="1449"/>
      <c r="Q744" s="1449"/>
      <c r="R744" s="1449"/>
      <c r="S744" s="1449"/>
      <c r="T744" s="1449"/>
      <c r="U744" s="1449"/>
      <c r="V744" s="1449"/>
      <c r="W744" s="1449"/>
      <c r="X744" s="1449"/>
      <c r="Y744" s="1449"/>
      <c r="Z744" s="1449"/>
      <c r="AA744" s="1449"/>
      <c r="AB744" s="1449"/>
      <c r="AC744" s="1449"/>
      <c r="AD744" s="1449"/>
      <c r="AE744" s="1449"/>
      <c r="AF744" s="1449"/>
      <c r="AG744" s="1449"/>
    </row>
    <row r="745" spans="1:33" x14ac:dyDescent="0.15">
      <c r="A745" s="2190"/>
      <c r="B745" s="2190"/>
      <c r="C745" s="2054"/>
      <c r="D745" s="1244"/>
      <c r="E745" s="1244"/>
      <c r="F745" s="1244"/>
      <c r="G745" s="1244"/>
      <c r="H745" s="1223"/>
      <c r="I745" s="1244"/>
      <c r="J745" s="1244"/>
      <c r="K745" s="1244"/>
      <c r="L745" s="1244"/>
      <c r="M745" s="1244"/>
      <c r="N745" s="1244"/>
      <c r="O745" s="1449"/>
      <c r="P745" s="1449"/>
      <c r="Q745" s="1449"/>
      <c r="R745" s="1449"/>
      <c r="S745" s="1449"/>
      <c r="T745" s="1449"/>
      <c r="U745" s="1449"/>
      <c r="V745" s="1449"/>
      <c r="W745" s="1449"/>
      <c r="X745" s="1449"/>
      <c r="Y745" s="1449"/>
      <c r="Z745" s="1449"/>
      <c r="AA745" s="1449"/>
      <c r="AB745" s="1449"/>
      <c r="AC745" s="1449"/>
      <c r="AD745" s="1449"/>
      <c r="AE745" s="1449"/>
      <c r="AF745" s="1449"/>
      <c r="AG745" s="1449"/>
    </row>
    <row r="746" spans="1:33" x14ac:dyDescent="0.15">
      <c r="A746" s="1465"/>
      <c r="B746" s="2197"/>
      <c r="C746" s="2054"/>
      <c r="D746" s="1244"/>
      <c r="E746" s="1244"/>
      <c r="F746" s="1244"/>
      <c r="G746" s="1244"/>
      <c r="H746" s="1223"/>
      <c r="I746" s="1244"/>
      <c r="J746" s="1244"/>
      <c r="K746" s="1244"/>
      <c r="L746" s="1244"/>
      <c r="M746" s="1244"/>
      <c r="N746" s="1244"/>
      <c r="O746" s="1449"/>
      <c r="P746" s="1449"/>
      <c r="Q746" s="1449"/>
      <c r="R746" s="1449"/>
      <c r="S746" s="1449"/>
      <c r="T746" s="1449"/>
      <c r="U746" s="1449"/>
      <c r="V746" s="1449"/>
      <c r="W746" s="1449"/>
      <c r="X746" s="1449"/>
      <c r="Y746" s="1449"/>
      <c r="Z746" s="1449"/>
      <c r="AA746" s="1449"/>
      <c r="AB746" s="1449"/>
      <c r="AC746" s="1449"/>
      <c r="AD746" s="1449"/>
      <c r="AE746" s="1449"/>
      <c r="AF746" s="1449"/>
      <c r="AG746" s="1449"/>
    </row>
    <row r="747" spans="1:33" x14ac:dyDescent="0.15">
      <c r="A747" s="1465"/>
      <c r="B747" s="2195"/>
      <c r="C747" s="2052"/>
      <c r="D747" s="1244"/>
      <c r="E747" s="1244"/>
      <c r="F747" s="1244"/>
      <c r="G747" s="1244"/>
      <c r="H747" s="1223"/>
      <c r="I747" s="1244"/>
      <c r="J747" s="1244"/>
      <c r="K747" s="1244"/>
      <c r="L747" s="1244"/>
      <c r="M747" s="1244"/>
      <c r="N747" s="1244"/>
      <c r="O747" s="1449"/>
      <c r="P747" s="1449"/>
      <c r="Q747" s="1449"/>
      <c r="R747" s="1449"/>
      <c r="S747" s="1449"/>
      <c r="T747" s="1449"/>
      <c r="U747" s="1449"/>
      <c r="V747" s="1449"/>
      <c r="W747" s="1449"/>
      <c r="X747" s="1449"/>
      <c r="Y747" s="1449"/>
      <c r="Z747" s="1449"/>
      <c r="AA747" s="1449"/>
      <c r="AB747" s="1449"/>
      <c r="AC747" s="1449"/>
      <c r="AD747" s="1449"/>
      <c r="AE747" s="1449"/>
      <c r="AF747" s="1449"/>
      <c r="AG747" s="1449"/>
    </row>
    <row r="748" spans="1:33" x14ac:dyDescent="0.15">
      <c r="A748" s="1465"/>
      <c r="B748" s="2195"/>
      <c r="C748" s="2052"/>
      <c r="D748" s="1244"/>
      <c r="E748" s="1244"/>
      <c r="F748" s="1244"/>
      <c r="G748" s="1244"/>
      <c r="H748" s="1223"/>
      <c r="I748" s="1244"/>
      <c r="J748" s="1244"/>
      <c r="K748" s="1244"/>
      <c r="L748" s="1244"/>
      <c r="M748" s="1244"/>
      <c r="N748" s="1244"/>
      <c r="O748" s="1449"/>
      <c r="P748" s="1449"/>
      <c r="Q748" s="1449"/>
      <c r="R748" s="1449"/>
      <c r="S748" s="1449"/>
      <c r="T748" s="1449"/>
      <c r="U748" s="1449"/>
      <c r="V748" s="1449"/>
      <c r="W748" s="1449"/>
      <c r="X748" s="1449"/>
      <c r="Y748" s="1449"/>
      <c r="Z748" s="1449"/>
      <c r="AA748" s="1449"/>
      <c r="AB748" s="1449"/>
      <c r="AC748" s="1449"/>
      <c r="AD748" s="1449"/>
      <c r="AE748" s="1449"/>
      <c r="AF748" s="1449"/>
      <c r="AG748" s="1449"/>
    </row>
    <row r="749" spans="1:33" x14ac:dyDescent="0.15">
      <c r="A749" s="2190"/>
      <c r="B749" s="2054"/>
      <c r="C749" s="2054"/>
      <c r="D749" s="1244"/>
      <c r="E749" s="1244"/>
      <c r="F749" s="1244"/>
      <c r="G749" s="1244"/>
      <c r="H749" s="1223"/>
      <c r="I749" s="1244"/>
      <c r="J749" s="1244"/>
      <c r="K749" s="1244"/>
      <c r="L749" s="1244"/>
      <c r="M749" s="1244"/>
      <c r="N749" s="1244"/>
      <c r="O749" s="1449"/>
      <c r="P749" s="1449"/>
      <c r="Q749" s="1449"/>
      <c r="R749" s="1449"/>
      <c r="S749" s="1449"/>
      <c r="T749" s="1449"/>
      <c r="U749" s="1449"/>
      <c r="V749" s="1449"/>
      <c r="W749" s="1449"/>
      <c r="X749" s="1449"/>
      <c r="Y749" s="1449"/>
      <c r="Z749" s="1449"/>
      <c r="AA749" s="1449"/>
      <c r="AB749" s="1449"/>
      <c r="AC749" s="1449"/>
      <c r="AD749" s="1449"/>
      <c r="AE749" s="1449"/>
      <c r="AF749" s="1449"/>
      <c r="AG749" s="1449"/>
    </row>
    <row r="750" spans="1:33" x14ac:dyDescent="0.15">
      <c r="A750" s="2191"/>
      <c r="B750" s="2052"/>
      <c r="C750" s="2052"/>
      <c r="D750" s="1244"/>
      <c r="E750" s="1244"/>
      <c r="F750" s="1244"/>
      <c r="G750" s="1244"/>
      <c r="H750" s="1223"/>
      <c r="I750" s="1244"/>
      <c r="J750" s="1244"/>
      <c r="K750" s="1244"/>
      <c r="L750" s="1244"/>
      <c r="M750" s="1244"/>
      <c r="N750" s="1244"/>
      <c r="O750" s="1449"/>
      <c r="P750" s="1449"/>
      <c r="Q750" s="1449"/>
      <c r="R750" s="1449"/>
      <c r="S750" s="1449"/>
      <c r="T750" s="1449"/>
      <c r="U750" s="1449"/>
      <c r="V750" s="1449"/>
      <c r="W750" s="1449"/>
      <c r="X750" s="1449"/>
      <c r="Y750" s="1449"/>
      <c r="Z750" s="1449"/>
      <c r="AA750" s="1449"/>
      <c r="AB750" s="1449"/>
      <c r="AC750" s="1449"/>
      <c r="AD750" s="1449"/>
      <c r="AE750" s="1449"/>
      <c r="AF750" s="1449"/>
      <c r="AG750" s="1449"/>
    </row>
    <row r="751" spans="1:33" x14ac:dyDescent="0.15">
      <c r="A751" s="2055"/>
      <c r="B751" s="2054"/>
      <c r="C751" s="2054"/>
      <c r="D751" s="1244"/>
      <c r="E751" s="1244"/>
      <c r="F751" s="1244"/>
      <c r="G751" s="1244"/>
      <c r="H751" s="1223"/>
      <c r="I751" s="1244"/>
      <c r="J751" s="1244"/>
      <c r="K751" s="1244"/>
      <c r="L751" s="1244"/>
      <c r="M751" s="1244"/>
      <c r="N751" s="1244"/>
      <c r="O751" s="1449"/>
      <c r="P751" s="1449"/>
      <c r="Q751" s="1449"/>
      <c r="R751" s="1449"/>
      <c r="S751" s="1449"/>
      <c r="T751" s="1449"/>
      <c r="U751" s="1449"/>
      <c r="V751" s="1449"/>
      <c r="W751" s="1449"/>
      <c r="X751" s="1449"/>
      <c r="Y751" s="1449"/>
      <c r="Z751" s="1449"/>
      <c r="AA751" s="1449"/>
      <c r="AB751" s="1449"/>
      <c r="AC751" s="1449"/>
      <c r="AD751" s="1449"/>
      <c r="AE751" s="1449"/>
      <c r="AF751" s="1449"/>
      <c r="AG751" s="1449"/>
    </row>
    <row r="752" spans="1:33" x14ac:dyDescent="0.15">
      <c r="A752" s="2192"/>
      <c r="B752" s="2193"/>
      <c r="C752" s="2193"/>
      <c r="D752" s="1244"/>
      <c r="E752" s="1244"/>
      <c r="F752" s="1244"/>
      <c r="G752" s="1244"/>
      <c r="H752" s="1223"/>
      <c r="I752" s="1244"/>
      <c r="J752" s="1244"/>
      <c r="K752" s="1244"/>
      <c r="L752" s="1244"/>
      <c r="M752" s="1244"/>
      <c r="N752" s="1244"/>
      <c r="O752" s="1449"/>
      <c r="P752" s="1449"/>
      <c r="Q752" s="1449"/>
      <c r="R752" s="1449"/>
      <c r="S752" s="1449"/>
      <c r="T752" s="1449"/>
      <c r="U752" s="1449"/>
      <c r="V752" s="1449"/>
      <c r="W752" s="1449"/>
      <c r="X752" s="1449"/>
      <c r="Y752" s="1449"/>
      <c r="Z752" s="1449"/>
      <c r="AA752" s="1449"/>
      <c r="AB752" s="1449"/>
      <c r="AC752" s="1449"/>
      <c r="AD752" s="1449"/>
      <c r="AE752" s="1449"/>
      <c r="AF752" s="1449"/>
      <c r="AG752" s="1449"/>
    </row>
    <row r="753" spans="1:33" x14ac:dyDescent="0.15">
      <c r="A753" s="2192"/>
      <c r="B753" s="2193"/>
      <c r="C753" s="2193"/>
      <c r="D753" s="1244"/>
      <c r="E753" s="1244"/>
      <c r="F753" s="1244"/>
      <c r="G753" s="1244"/>
      <c r="H753" s="1223"/>
      <c r="I753" s="1244"/>
      <c r="J753" s="1244"/>
      <c r="K753" s="1244"/>
      <c r="L753" s="1244"/>
      <c r="M753" s="1244"/>
      <c r="N753" s="1244"/>
      <c r="O753" s="1449"/>
      <c r="P753" s="1449"/>
      <c r="Q753" s="1449"/>
      <c r="R753" s="1449"/>
      <c r="S753" s="1449"/>
      <c r="T753" s="1449"/>
      <c r="U753" s="1449"/>
      <c r="V753" s="1449"/>
      <c r="W753" s="1449"/>
      <c r="X753" s="1449"/>
      <c r="Y753" s="1449"/>
      <c r="Z753" s="1449"/>
      <c r="AA753" s="1449"/>
      <c r="AB753" s="1449"/>
      <c r="AC753" s="1449"/>
      <c r="AD753" s="1449"/>
      <c r="AE753" s="1449"/>
      <c r="AF753" s="1449"/>
      <c r="AG753" s="1449"/>
    </row>
    <row r="754" spans="1:33" x14ac:dyDescent="0.15">
      <c r="A754" s="2194"/>
      <c r="B754" s="2041"/>
      <c r="C754" s="2041"/>
      <c r="D754" s="1244"/>
      <c r="E754" s="1244"/>
      <c r="F754" s="1244"/>
      <c r="G754" s="1244"/>
      <c r="H754" s="1223"/>
      <c r="I754" s="1244"/>
      <c r="J754" s="1244"/>
      <c r="K754" s="1244"/>
      <c r="L754" s="1244"/>
      <c r="M754" s="1244"/>
      <c r="N754" s="1244"/>
      <c r="O754" s="1449"/>
      <c r="P754" s="1449"/>
      <c r="Q754" s="1449"/>
      <c r="R754" s="1449"/>
      <c r="S754" s="1449"/>
      <c r="T754" s="1449"/>
      <c r="U754" s="1449"/>
      <c r="V754" s="1449"/>
      <c r="W754" s="1449"/>
      <c r="X754" s="1449"/>
      <c r="Y754" s="1449"/>
      <c r="Z754" s="1449"/>
      <c r="AA754" s="1449"/>
      <c r="AB754" s="1449"/>
      <c r="AC754" s="1449"/>
      <c r="AD754" s="1449"/>
      <c r="AE754" s="1449"/>
      <c r="AF754" s="1449"/>
      <c r="AG754" s="1449"/>
    </row>
    <row r="755" spans="1:33" x14ac:dyDescent="0.15">
      <c r="A755" s="1448"/>
      <c r="B755" s="1448"/>
      <c r="C755" s="1448"/>
      <c r="D755" s="1244"/>
      <c r="E755" s="1244"/>
      <c r="F755" s="1244"/>
      <c r="G755" s="1244"/>
      <c r="H755" s="1223"/>
      <c r="I755" s="1244"/>
      <c r="J755" s="1244"/>
      <c r="K755" s="1244"/>
      <c r="L755" s="1244"/>
      <c r="M755" s="1244"/>
      <c r="N755" s="1244"/>
      <c r="O755" s="1224"/>
      <c r="P755" s="1224"/>
      <c r="Q755" s="1224"/>
      <c r="R755" s="1224"/>
      <c r="S755" s="1224"/>
      <c r="T755" s="1224"/>
      <c r="U755" s="1224"/>
      <c r="V755" s="1224"/>
      <c r="W755" s="1224"/>
      <c r="X755" s="1224"/>
      <c r="Y755" s="1224"/>
      <c r="Z755" s="1224"/>
      <c r="AA755" s="1224"/>
      <c r="AB755" s="1224"/>
      <c r="AC755" s="1224"/>
      <c r="AD755" s="1224"/>
      <c r="AE755" s="1224"/>
      <c r="AF755" s="1224"/>
      <c r="AG755" s="1224"/>
    </row>
    <row r="756" spans="1:33" x14ac:dyDescent="0.15">
      <c r="A756" s="1457"/>
      <c r="B756" s="1458"/>
      <c r="C756" s="1458"/>
      <c r="D756" s="1244"/>
      <c r="E756" s="1244"/>
      <c r="F756" s="1244"/>
      <c r="G756" s="1244"/>
      <c r="H756" s="1223"/>
      <c r="I756" s="1244"/>
      <c r="J756" s="1244"/>
      <c r="K756" s="1244"/>
      <c r="L756" s="1244"/>
      <c r="M756" s="1244"/>
      <c r="N756" s="1244"/>
      <c r="O756" s="1224"/>
      <c r="P756" s="1224"/>
      <c r="Q756" s="1224"/>
      <c r="R756" s="1224"/>
      <c r="S756" s="1224"/>
      <c r="T756" s="1224"/>
      <c r="U756" s="1224"/>
      <c r="V756" s="1224"/>
      <c r="W756" s="1224"/>
      <c r="X756" s="1224"/>
      <c r="Y756" s="1224"/>
      <c r="Z756" s="1224"/>
      <c r="AA756" s="1224"/>
      <c r="AB756" s="1224"/>
      <c r="AC756" s="1224"/>
      <c r="AD756" s="1224"/>
      <c r="AE756" s="1224"/>
      <c r="AF756" s="1224"/>
      <c r="AG756" s="1224"/>
    </row>
    <row r="757" spans="1:33" x14ac:dyDescent="0.15">
      <c r="A757" s="2202"/>
      <c r="B757" s="2202"/>
      <c r="C757" s="2202"/>
      <c r="D757" s="1244"/>
      <c r="E757" s="1244"/>
      <c r="F757" s="1244"/>
      <c r="G757" s="1244"/>
      <c r="H757" s="1223"/>
      <c r="I757" s="1244"/>
      <c r="J757" s="1244"/>
      <c r="K757" s="1244"/>
      <c r="L757" s="1244"/>
      <c r="M757" s="1244"/>
      <c r="N757" s="1244"/>
      <c r="O757" s="1449"/>
      <c r="P757" s="1449"/>
      <c r="Q757" s="1449"/>
      <c r="R757" s="1449"/>
      <c r="S757" s="1449"/>
      <c r="T757" s="1449"/>
      <c r="U757" s="1449"/>
      <c r="V757" s="1449"/>
      <c r="W757" s="1449"/>
      <c r="X757" s="1449"/>
      <c r="Y757" s="1449"/>
      <c r="Z757" s="1449"/>
      <c r="AA757" s="1449"/>
      <c r="AB757" s="1449"/>
      <c r="AC757" s="1449"/>
      <c r="AD757" s="1449"/>
      <c r="AE757" s="1449"/>
      <c r="AF757" s="1449"/>
      <c r="AG757" s="1449"/>
    </row>
    <row r="758" spans="1:33" x14ac:dyDescent="0.15">
      <c r="A758" s="2203"/>
      <c r="B758" s="2049"/>
      <c r="C758" s="2049"/>
      <c r="D758" s="1244"/>
      <c r="E758" s="1244"/>
      <c r="F758" s="1244"/>
      <c r="G758" s="1244"/>
      <c r="H758" s="1223"/>
      <c r="I758" s="1244"/>
      <c r="J758" s="1244"/>
      <c r="K758" s="1244"/>
      <c r="L758" s="1244"/>
      <c r="M758" s="1244"/>
      <c r="N758" s="1244"/>
      <c r="O758" s="1449"/>
      <c r="P758" s="1449"/>
      <c r="Q758" s="1449"/>
      <c r="R758" s="1449"/>
      <c r="S758" s="1449"/>
      <c r="T758" s="1449"/>
      <c r="U758" s="1449"/>
      <c r="V758" s="1449"/>
      <c r="W758" s="1449"/>
      <c r="X758" s="1449"/>
      <c r="Y758" s="1449"/>
      <c r="Z758" s="1449"/>
      <c r="AA758" s="1449"/>
      <c r="AB758" s="1449"/>
      <c r="AC758" s="1449"/>
      <c r="AD758" s="1449"/>
      <c r="AE758" s="1449"/>
      <c r="AF758" s="1449"/>
      <c r="AG758" s="1449"/>
    </row>
    <row r="759" spans="1:33" x14ac:dyDescent="0.15">
      <c r="A759" s="1459"/>
      <c r="B759" s="2191"/>
      <c r="C759" s="2052"/>
      <c r="D759" s="1244"/>
      <c r="E759" s="1244"/>
      <c r="F759" s="1244"/>
      <c r="G759" s="1244"/>
      <c r="H759" s="1223"/>
      <c r="I759" s="1244"/>
      <c r="J759" s="1244"/>
      <c r="K759" s="1244"/>
      <c r="L759" s="1244"/>
      <c r="M759" s="1244"/>
      <c r="N759" s="1244"/>
      <c r="O759" s="1449"/>
      <c r="P759" s="1449"/>
      <c r="Q759" s="1449"/>
      <c r="R759" s="1449"/>
      <c r="S759" s="1449"/>
      <c r="T759" s="1449"/>
      <c r="U759" s="1449"/>
      <c r="V759" s="1449"/>
      <c r="W759" s="1449"/>
      <c r="X759" s="1449"/>
      <c r="Y759" s="1449"/>
      <c r="Z759" s="1449"/>
      <c r="AA759" s="1449"/>
      <c r="AB759" s="1449"/>
      <c r="AC759" s="1449"/>
      <c r="AD759" s="1449"/>
      <c r="AE759" s="1449"/>
      <c r="AF759" s="1449"/>
      <c r="AG759" s="1449"/>
    </row>
    <row r="760" spans="1:33" x14ac:dyDescent="0.15">
      <c r="A760" s="2201"/>
      <c r="B760" s="1460"/>
      <c r="C760" s="1461"/>
      <c r="D760" s="1244"/>
      <c r="E760" s="1244"/>
      <c r="F760" s="1244"/>
      <c r="G760" s="1244"/>
      <c r="H760" s="1223"/>
      <c r="I760" s="1244"/>
      <c r="J760" s="1244"/>
      <c r="K760" s="1244"/>
      <c r="L760" s="1244"/>
      <c r="M760" s="1244"/>
      <c r="N760" s="1244"/>
      <c r="O760" s="1449"/>
      <c r="P760" s="1449"/>
      <c r="Q760" s="1449"/>
      <c r="R760" s="1449"/>
      <c r="S760" s="1449"/>
      <c r="T760" s="1449"/>
      <c r="U760" s="1449"/>
      <c r="V760" s="1449"/>
      <c r="W760" s="1449"/>
      <c r="X760" s="1449"/>
      <c r="Y760" s="1449"/>
      <c r="Z760" s="1449"/>
      <c r="AA760" s="1449"/>
      <c r="AB760" s="1449"/>
      <c r="AC760" s="1449"/>
      <c r="AD760" s="1449"/>
      <c r="AE760" s="1449"/>
      <c r="AF760" s="1449"/>
      <c r="AG760" s="1449"/>
    </row>
    <row r="761" spans="1:33" x14ac:dyDescent="0.15">
      <c r="A761" s="2201"/>
      <c r="B761" s="1462"/>
      <c r="C761" s="1437"/>
      <c r="D761" s="1244"/>
      <c r="E761" s="1244"/>
      <c r="F761" s="1244"/>
      <c r="G761" s="1244"/>
      <c r="H761" s="1223"/>
      <c r="I761" s="1244"/>
      <c r="J761" s="1244"/>
      <c r="K761" s="1244"/>
      <c r="L761" s="1244"/>
      <c r="M761" s="1244"/>
      <c r="N761" s="1244"/>
      <c r="O761" s="1449"/>
      <c r="P761" s="1449"/>
      <c r="Q761" s="1449"/>
      <c r="R761" s="1449"/>
      <c r="S761" s="1449"/>
      <c r="T761" s="1449"/>
      <c r="U761" s="1449"/>
      <c r="V761" s="1449"/>
      <c r="W761" s="1449"/>
      <c r="X761" s="1449"/>
      <c r="Y761" s="1449"/>
      <c r="Z761" s="1449"/>
      <c r="AA761" s="1449"/>
      <c r="AB761" s="1449"/>
      <c r="AC761" s="1449"/>
      <c r="AD761" s="1449"/>
      <c r="AE761" s="1449"/>
      <c r="AF761" s="1449"/>
      <c r="AG761" s="1449"/>
    </row>
    <row r="762" spans="1:33" x14ac:dyDescent="0.15">
      <c r="A762" s="1463"/>
      <c r="B762" s="1463"/>
      <c r="C762" s="1463"/>
      <c r="D762" s="1244"/>
      <c r="E762" s="1244"/>
      <c r="F762" s="1244"/>
      <c r="G762" s="1244"/>
      <c r="H762" s="1223"/>
      <c r="I762" s="1244"/>
      <c r="J762" s="1244"/>
      <c r="K762" s="1244"/>
      <c r="L762" s="1244"/>
      <c r="M762" s="1244"/>
      <c r="N762" s="1244"/>
      <c r="O762" s="1449"/>
      <c r="P762" s="1449"/>
      <c r="Q762" s="1449"/>
      <c r="R762" s="1449"/>
      <c r="S762" s="1449"/>
      <c r="T762" s="1449"/>
      <c r="U762" s="1449"/>
      <c r="V762" s="1449"/>
      <c r="W762" s="1449"/>
      <c r="X762" s="1449"/>
      <c r="Y762" s="1449"/>
      <c r="Z762" s="1449"/>
      <c r="AA762" s="1449"/>
      <c r="AB762" s="1449"/>
      <c r="AC762" s="1449"/>
      <c r="AD762" s="1449"/>
      <c r="AE762" s="1449"/>
      <c r="AF762" s="1449"/>
      <c r="AG762" s="1449"/>
    </row>
    <row r="763" spans="1:33" x14ac:dyDescent="0.15">
      <c r="A763" s="1464"/>
      <c r="B763" s="2200"/>
      <c r="C763" s="2052"/>
      <c r="D763" s="1244"/>
      <c r="E763" s="1244"/>
      <c r="F763" s="1244"/>
      <c r="G763" s="1244"/>
      <c r="H763" s="1223"/>
      <c r="I763" s="1244"/>
      <c r="J763" s="1244"/>
      <c r="K763" s="1244"/>
      <c r="L763" s="1244"/>
      <c r="M763" s="1244"/>
      <c r="N763" s="1244"/>
      <c r="O763" s="1449"/>
      <c r="P763" s="1449"/>
      <c r="Q763" s="1449"/>
      <c r="R763" s="1449"/>
      <c r="S763" s="1449"/>
      <c r="T763" s="1449"/>
      <c r="U763" s="1449"/>
      <c r="V763" s="1449"/>
      <c r="W763" s="1449"/>
      <c r="X763" s="1449"/>
      <c r="Y763" s="1449"/>
      <c r="Z763" s="1449"/>
      <c r="AA763" s="1449"/>
      <c r="AB763" s="1449"/>
      <c r="AC763" s="1449"/>
      <c r="AD763" s="1449"/>
      <c r="AE763" s="1449"/>
      <c r="AF763" s="1449"/>
      <c r="AG763" s="1449"/>
    </row>
    <row r="764" spans="1:33" x14ac:dyDescent="0.15">
      <c r="A764" s="1465"/>
      <c r="B764" s="2195"/>
      <c r="C764" s="2052"/>
      <c r="D764" s="1244"/>
      <c r="E764" s="1244"/>
      <c r="F764" s="1244"/>
      <c r="G764" s="1244"/>
      <c r="H764" s="1223"/>
      <c r="I764" s="1244"/>
      <c r="J764" s="1244"/>
      <c r="K764" s="1244"/>
      <c r="L764" s="1244"/>
      <c r="M764" s="1244"/>
      <c r="N764" s="1244"/>
      <c r="O764" s="1449"/>
      <c r="P764" s="1449"/>
      <c r="Q764" s="1449"/>
      <c r="R764" s="1449"/>
      <c r="S764" s="1449"/>
      <c r="T764" s="1449"/>
      <c r="U764" s="1449"/>
      <c r="V764" s="1449"/>
      <c r="W764" s="1449"/>
      <c r="X764" s="1449"/>
      <c r="Y764" s="1449"/>
      <c r="Z764" s="1449"/>
      <c r="AA764" s="1449"/>
      <c r="AB764" s="1449"/>
      <c r="AC764" s="1449"/>
      <c r="AD764" s="1449"/>
      <c r="AE764" s="1449"/>
      <c r="AF764" s="1449"/>
      <c r="AG764" s="1449"/>
    </row>
    <row r="765" spans="1:33" x14ac:dyDescent="0.15">
      <c r="A765" s="1465"/>
      <c r="B765" s="2047"/>
      <c r="C765" s="2040"/>
      <c r="D765" s="1244"/>
      <c r="E765" s="1244"/>
      <c r="F765" s="1244"/>
      <c r="G765" s="1244"/>
      <c r="H765" s="1223"/>
      <c r="I765" s="1244"/>
      <c r="J765" s="1244"/>
      <c r="K765" s="1244"/>
      <c r="L765" s="1244"/>
      <c r="M765" s="1244"/>
      <c r="N765" s="1244"/>
      <c r="O765" s="1449"/>
      <c r="P765" s="1449"/>
      <c r="Q765" s="1449"/>
      <c r="R765" s="1449"/>
      <c r="S765" s="1449"/>
      <c r="T765" s="1449"/>
      <c r="U765" s="1449"/>
      <c r="V765" s="1449"/>
      <c r="W765" s="1449"/>
      <c r="X765" s="1449"/>
      <c r="Y765" s="1449"/>
      <c r="Z765" s="1449"/>
      <c r="AA765" s="1449"/>
      <c r="AB765" s="1449"/>
      <c r="AC765" s="1449"/>
      <c r="AD765" s="1449"/>
      <c r="AE765" s="1449"/>
      <c r="AF765" s="1449"/>
      <c r="AG765" s="1449"/>
    </row>
    <row r="766" spans="1:33" x14ac:dyDescent="0.15">
      <c r="A766" s="1465"/>
      <c r="B766" s="1466"/>
      <c r="C766" s="1456"/>
      <c r="D766" s="1244"/>
      <c r="E766" s="1244"/>
      <c r="F766" s="1244"/>
      <c r="G766" s="1244"/>
      <c r="H766" s="1223"/>
      <c r="I766" s="1244"/>
      <c r="J766" s="1244"/>
      <c r="K766" s="1244"/>
      <c r="L766" s="1244"/>
      <c r="M766" s="1244"/>
      <c r="N766" s="1244"/>
      <c r="O766" s="1449"/>
      <c r="P766" s="1449"/>
      <c r="Q766" s="1449"/>
      <c r="R766" s="1449"/>
      <c r="S766" s="1449"/>
      <c r="T766" s="1449"/>
      <c r="U766" s="1449"/>
      <c r="V766" s="1449"/>
      <c r="W766" s="1449"/>
      <c r="X766" s="1449"/>
      <c r="Y766" s="1449"/>
      <c r="Z766" s="1449"/>
      <c r="AA766" s="1449"/>
      <c r="AB766" s="1449"/>
      <c r="AC766" s="1449"/>
      <c r="AD766" s="1449"/>
      <c r="AE766" s="1449"/>
      <c r="AF766" s="1449"/>
      <c r="AG766" s="1449"/>
    </row>
    <row r="767" spans="1:33" x14ac:dyDescent="0.15">
      <c r="A767" s="1465"/>
      <c r="B767" s="1466"/>
      <c r="C767" s="1456"/>
      <c r="D767" s="1244"/>
      <c r="E767" s="1244"/>
      <c r="F767" s="1244"/>
      <c r="G767" s="1244"/>
      <c r="H767" s="1223"/>
      <c r="I767" s="1244"/>
      <c r="J767" s="1244"/>
      <c r="K767" s="1244"/>
      <c r="L767" s="1244"/>
      <c r="M767" s="1244"/>
      <c r="N767" s="1244"/>
      <c r="O767" s="1449"/>
      <c r="P767" s="1449"/>
      <c r="Q767" s="1449"/>
      <c r="R767" s="1449"/>
      <c r="S767" s="1449"/>
      <c r="T767" s="1449"/>
      <c r="U767" s="1449"/>
      <c r="V767" s="1449"/>
      <c r="W767" s="1449"/>
      <c r="X767" s="1449"/>
      <c r="Y767" s="1449"/>
      <c r="Z767" s="1449"/>
      <c r="AA767" s="1449"/>
      <c r="AB767" s="1449"/>
      <c r="AC767" s="1449"/>
      <c r="AD767" s="1449"/>
      <c r="AE767" s="1449"/>
      <c r="AF767" s="1449"/>
      <c r="AG767" s="1449"/>
    </row>
    <row r="768" spans="1:33" x14ac:dyDescent="0.15">
      <c r="A768" s="1465"/>
      <c r="B768" s="1466"/>
      <c r="C768" s="1456"/>
      <c r="D768" s="1244"/>
      <c r="E768" s="1244"/>
      <c r="F768" s="1244"/>
      <c r="G768" s="1244"/>
      <c r="H768" s="1223"/>
      <c r="I768" s="1244"/>
      <c r="J768" s="1244"/>
      <c r="K768" s="1244"/>
      <c r="L768" s="1244"/>
      <c r="M768" s="1244"/>
      <c r="N768" s="1244"/>
      <c r="O768" s="1449"/>
      <c r="P768" s="1449"/>
      <c r="Q768" s="1449"/>
      <c r="R768" s="1449"/>
      <c r="S768" s="1449"/>
      <c r="T768" s="1449"/>
      <c r="U768" s="1449"/>
      <c r="V768" s="1449"/>
      <c r="W768" s="1449"/>
      <c r="X768" s="1449"/>
      <c r="Y768" s="1449"/>
      <c r="Z768" s="1449"/>
      <c r="AA768" s="1449"/>
      <c r="AB768" s="1449"/>
      <c r="AC768" s="1449"/>
      <c r="AD768" s="1449"/>
      <c r="AE768" s="1449"/>
      <c r="AF768" s="1449"/>
      <c r="AG768" s="1449"/>
    </row>
    <row r="769" spans="1:33" x14ac:dyDescent="0.15">
      <c r="A769" s="1465"/>
      <c r="B769" s="1466"/>
      <c r="C769" s="1435"/>
      <c r="D769" s="1244"/>
      <c r="E769" s="1244"/>
      <c r="F769" s="1244"/>
      <c r="G769" s="1244"/>
      <c r="H769" s="1223"/>
      <c r="I769" s="1244"/>
      <c r="J769" s="1244"/>
      <c r="K769" s="1244"/>
      <c r="L769" s="1244"/>
      <c r="M769" s="1244"/>
      <c r="N769" s="1244"/>
      <c r="O769" s="1449"/>
      <c r="P769" s="1449"/>
      <c r="Q769" s="1449"/>
      <c r="R769" s="1449"/>
      <c r="S769" s="1449"/>
      <c r="T769" s="1449"/>
      <c r="U769" s="1449"/>
      <c r="V769" s="1449"/>
      <c r="W769" s="1449"/>
      <c r="X769" s="1449"/>
      <c r="Y769" s="1449"/>
      <c r="Z769" s="1449"/>
      <c r="AA769" s="1449"/>
      <c r="AB769" s="1449"/>
      <c r="AC769" s="1449"/>
      <c r="AD769" s="1449"/>
      <c r="AE769" s="1449"/>
      <c r="AF769" s="1449"/>
      <c r="AG769" s="1449"/>
    </row>
    <row r="770" spans="1:33" x14ac:dyDescent="0.15">
      <c r="A770" s="1465"/>
      <c r="B770" s="1466"/>
      <c r="C770" s="1435"/>
      <c r="D770" s="1244"/>
      <c r="E770" s="1244"/>
      <c r="F770" s="1244"/>
      <c r="G770" s="1244"/>
      <c r="H770" s="1223"/>
      <c r="I770" s="1244"/>
      <c r="J770" s="1244"/>
      <c r="K770" s="1244"/>
      <c r="L770" s="1244"/>
      <c r="M770" s="1244"/>
      <c r="N770" s="1244"/>
      <c r="O770" s="1449"/>
      <c r="P770" s="1449"/>
      <c r="Q770" s="1449"/>
      <c r="R770" s="1449"/>
      <c r="S770" s="1449"/>
      <c r="T770" s="1449"/>
      <c r="U770" s="1449"/>
      <c r="V770" s="1449"/>
      <c r="W770" s="1449"/>
      <c r="X770" s="1449"/>
      <c r="Y770" s="1449"/>
      <c r="Z770" s="1449"/>
      <c r="AA770" s="1449"/>
      <c r="AB770" s="1449"/>
      <c r="AC770" s="1449"/>
      <c r="AD770" s="1449"/>
      <c r="AE770" s="1449"/>
      <c r="AF770" s="1449"/>
      <c r="AG770" s="1449"/>
    </row>
    <row r="771" spans="1:33" x14ac:dyDescent="0.15">
      <c r="A771" s="1465"/>
      <c r="B771" s="1466"/>
      <c r="C771" s="1223"/>
      <c r="D771" s="1244"/>
      <c r="E771" s="1244"/>
      <c r="F771" s="1244"/>
      <c r="G771" s="1244"/>
      <c r="H771" s="1223"/>
      <c r="I771" s="1244"/>
      <c r="J771" s="1244"/>
      <c r="K771" s="1244"/>
      <c r="L771" s="1244"/>
      <c r="M771" s="1244"/>
      <c r="N771" s="1244"/>
      <c r="O771" s="1449"/>
      <c r="P771" s="1449"/>
      <c r="Q771" s="1449"/>
      <c r="R771" s="1449"/>
      <c r="S771" s="1449"/>
      <c r="T771" s="1449"/>
      <c r="U771" s="1449"/>
      <c r="V771" s="1449"/>
      <c r="W771" s="1449"/>
      <c r="X771" s="1449"/>
      <c r="Y771" s="1449"/>
      <c r="Z771" s="1449"/>
      <c r="AA771" s="1449"/>
      <c r="AB771" s="1449"/>
      <c r="AC771" s="1449"/>
      <c r="AD771" s="1449"/>
      <c r="AE771" s="1449"/>
      <c r="AF771" s="1449"/>
      <c r="AG771" s="1449"/>
    </row>
    <row r="772" spans="1:33" x14ac:dyDescent="0.15">
      <c r="A772" s="1465"/>
      <c r="B772" s="1466"/>
      <c r="C772" s="1223"/>
      <c r="D772" s="1244"/>
      <c r="E772" s="1244"/>
      <c r="F772" s="1244"/>
      <c r="G772" s="1244"/>
      <c r="H772" s="1223"/>
      <c r="I772" s="1244"/>
      <c r="J772" s="1244"/>
      <c r="K772" s="1244"/>
      <c r="L772" s="1244"/>
      <c r="M772" s="1244"/>
      <c r="N772" s="1244"/>
      <c r="O772" s="1449"/>
      <c r="P772" s="1449"/>
      <c r="Q772" s="1449"/>
      <c r="R772" s="1449"/>
      <c r="S772" s="1449"/>
      <c r="T772" s="1449"/>
      <c r="U772" s="1449"/>
      <c r="V772" s="1449"/>
      <c r="W772" s="1449"/>
      <c r="X772" s="1449"/>
      <c r="Y772" s="1449"/>
      <c r="Z772" s="1449"/>
      <c r="AA772" s="1449"/>
      <c r="AB772" s="1449"/>
      <c r="AC772" s="1449"/>
      <c r="AD772" s="1449"/>
      <c r="AE772" s="1449"/>
      <c r="AF772" s="1449"/>
      <c r="AG772" s="1449"/>
    </row>
    <row r="773" spans="1:33" x14ac:dyDescent="0.15">
      <c r="A773" s="1465"/>
      <c r="B773" s="1466"/>
      <c r="C773" s="1223"/>
      <c r="D773" s="1244"/>
      <c r="E773" s="1244"/>
      <c r="F773" s="1244"/>
      <c r="G773" s="1244"/>
      <c r="H773" s="1223"/>
      <c r="I773" s="1244"/>
      <c r="J773" s="1244"/>
      <c r="K773" s="1244"/>
      <c r="L773" s="1244"/>
      <c r="M773" s="1244"/>
      <c r="N773" s="1244"/>
      <c r="O773" s="1449"/>
      <c r="P773" s="1449"/>
      <c r="Q773" s="1449"/>
      <c r="R773" s="1449"/>
      <c r="S773" s="1449"/>
      <c r="T773" s="1449"/>
      <c r="U773" s="1449"/>
      <c r="V773" s="1449"/>
      <c r="W773" s="1449"/>
      <c r="X773" s="1449"/>
      <c r="Y773" s="1449"/>
      <c r="Z773" s="1449"/>
      <c r="AA773" s="1449"/>
      <c r="AB773" s="1449"/>
      <c r="AC773" s="1449"/>
      <c r="AD773" s="1449"/>
      <c r="AE773" s="1449"/>
      <c r="AF773" s="1449"/>
      <c r="AG773" s="1449"/>
    </row>
    <row r="774" spans="1:33" x14ac:dyDescent="0.15">
      <c r="A774" s="1465"/>
      <c r="B774" s="1466"/>
      <c r="C774" s="1223"/>
      <c r="D774" s="1244"/>
      <c r="E774" s="1244"/>
      <c r="F774" s="1244"/>
      <c r="G774" s="1244"/>
      <c r="H774" s="1223"/>
      <c r="I774" s="1244"/>
      <c r="J774" s="1244"/>
      <c r="K774" s="1244"/>
      <c r="L774" s="1244"/>
      <c r="M774" s="1244"/>
      <c r="N774" s="1244"/>
      <c r="O774" s="1449"/>
      <c r="P774" s="1449"/>
      <c r="Q774" s="1449"/>
      <c r="R774" s="1449"/>
      <c r="S774" s="1449"/>
      <c r="T774" s="1449"/>
      <c r="U774" s="1449"/>
      <c r="V774" s="1449"/>
      <c r="W774" s="1449"/>
      <c r="X774" s="1449"/>
      <c r="Y774" s="1449"/>
      <c r="Z774" s="1449"/>
      <c r="AA774" s="1449"/>
      <c r="AB774" s="1449"/>
      <c r="AC774" s="1449"/>
      <c r="AD774" s="1449"/>
      <c r="AE774" s="1449"/>
      <c r="AF774" s="1449"/>
      <c r="AG774" s="1449"/>
    </row>
    <row r="775" spans="1:33" x14ac:dyDescent="0.15">
      <c r="A775" s="1465"/>
      <c r="B775" s="1466"/>
      <c r="C775" s="1223"/>
      <c r="D775" s="1244"/>
      <c r="E775" s="1244"/>
      <c r="F775" s="1244"/>
      <c r="G775" s="1244"/>
      <c r="H775" s="1223"/>
      <c r="I775" s="1244"/>
      <c r="J775" s="1244"/>
      <c r="K775" s="1244"/>
      <c r="L775" s="1244"/>
      <c r="M775" s="1244"/>
      <c r="N775" s="1244"/>
      <c r="O775" s="1449"/>
      <c r="P775" s="1449"/>
      <c r="Q775" s="1449"/>
      <c r="R775" s="1449"/>
      <c r="S775" s="1449"/>
      <c r="T775" s="1449"/>
      <c r="U775" s="1449"/>
      <c r="V775" s="1449"/>
      <c r="W775" s="1449"/>
      <c r="X775" s="1449"/>
      <c r="Y775" s="1449"/>
      <c r="Z775" s="1449"/>
      <c r="AA775" s="1449"/>
      <c r="AB775" s="1449"/>
      <c r="AC775" s="1449"/>
      <c r="AD775" s="1449"/>
      <c r="AE775" s="1449"/>
      <c r="AF775" s="1449"/>
      <c r="AG775" s="1449"/>
    </row>
    <row r="776" spans="1:33" x14ac:dyDescent="0.15">
      <c r="A776" s="1465"/>
      <c r="B776" s="1466"/>
      <c r="C776" s="1223"/>
      <c r="D776" s="1244"/>
      <c r="E776" s="1244"/>
      <c r="F776" s="1244"/>
      <c r="G776" s="1244"/>
      <c r="H776" s="1223"/>
      <c r="I776" s="1244"/>
      <c r="J776" s="1244"/>
      <c r="K776" s="1244"/>
      <c r="L776" s="1244"/>
      <c r="M776" s="1244"/>
      <c r="N776" s="1244"/>
      <c r="O776" s="1449"/>
      <c r="P776" s="1449"/>
      <c r="Q776" s="1449"/>
      <c r="R776" s="1449"/>
      <c r="S776" s="1449"/>
      <c r="T776" s="1449"/>
      <c r="U776" s="1449"/>
      <c r="V776" s="1449"/>
      <c r="W776" s="1449"/>
      <c r="X776" s="1449"/>
      <c r="Y776" s="1449"/>
      <c r="Z776" s="1449"/>
      <c r="AA776" s="1449"/>
      <c r="AB776" s="1449"/>
      <c r="AC776" s="1449"/>
      <c r="AD776" s="1449"/>
      <c r="AE776" s="1449"/>
      <c r="AF776" s="1449"/>
      <c r="AG776" s="1449"/>
    </row>
    <row r="777" spans="1:33" x14ac:dyDescent="0.15">
      <c r="A777" s="1465"/>
      <c r="B777" s="1466"/>
      <c r="C777" s="1223"/>
      <c r="D777" s="1244"/>
      <c r="E777" s="1244"/>
      <c r="F777" s="1244"/>
      <c r="G777" s="1244"/>
      <c r="H777" s="1223"/>
      <c r="I777" s="1244"/>
      <c r="J777" s="1244"/>
      <c r="K777" s="1244"/>
      <c r="L777" s="1244"/>
      <c r="M777" s="1244"/>
      <c r="N777" s="1244"/>
      <c r="O777" s="1449"/>
      <c r="P777" s="1449"/>
      <c r="Q777" s="1449"/>
      <c r="R777" s="1449"/>
      <c r="S777" s="1449"/>
      <c r="T777" s="1449"/>
      <c r="U777" s="1449"/>
      <c r="V777" s="1449"/>
      <c r="W777" s="1449"/>
      <c r="X777" s="1449"/>
      <c r="Y777" s="1449"/>
      <c r="Z777" s="1449"/>
      <c r="AA777" s="1449"/>
      <c r="AB777" s="1449"/>
      <c r="AC777" s="1449"/>
      <c r="AD777" s="1449"/>
      <c r="AE777" s="1449"/>
      <c r="AF777" s="1449"/>
      <c r="AG777" s="1449"/>
    </row>
    <row r="778" spans="1:33" x14ac:dyDescent="0.15">
      <c r="A778" s="1465"/>
      <c r="B778" s="1466"/>
      <c r="C778" s="1435"/>
      <c r="D778" s="1244"/>
      <c r="E778" s="1244"/>
      <c r="F778" s="1244"/>
      <c r="G778" s="1244"/>
      <c r="H778" s="1223"/>
      <c r="I778" s="1244"/>
      <c r="J778" s="1244"/>
      <c r="K778" s="1244"/>
      <c r="L778" s="1244"/>
      <c r="M778" s="1244"/>
      <c r="N778" s="1244"/>
      <c r="O778" s="1449"/>
      <c r="P778" s="1449"/>
      <c r="Q778" s="1449"/>
      <c r="R778" s="1449"/>
      <c r="S778" s="1449"/>
      <c r="T778" s="1449"/>
      <c r="U778" s="1449"/>
      <c r="V778" s="1449"/>
      <c r="W778" s="1449"/>
      <c r="X778" s="1449"/>
      <c r="Y778" s="1449"/>
      <c r="Z778" s="1449"/>
      <c r="AA778" s="1449"/>
      <c r="AB778" s="1449"/>
      <c r="AC778" s="1449"/>
      <c r="AD778" s="1449"/>
      <c r="AE778" s="1449"/>
      <c r="AF778" s="1449"/>
      <c r="AG778" s="1449"/>
    </row>
    <row r="779" spans="1:33" x14ac:dyDescent="0.15">
      <c r="A779" s="1465"/>
      <c r="B779" s="2195"/>
      <c r="C779" s="2195"/>
      <c r="D779" s="1244"/>
      <c r="E779" s="1244"/>
      <c r="F779" s="1244"/>
      <c r="G779" s="1244"/>
      <c r="H779" s="1223"/>
      <c r="I779" s="1244"/>
      <c r="J779" s="1244"/>
      <c r="K779" s="1244"/>
      <c r="L779" s="1244"/>
      <c r="M779" s="1244"/>
      <c r="N779" s="1244"/>
      <c r="O779" s="1449"/>
      <c r="P779" s="1449"/>
      <c r="Q779" s="1449"/>
      <c r="R779" s="1449"/>
      <c r="S779" s="1449"/>
      <c r="T779" s="1449"/>
      <c r="U779" s="1449"/>
      <c r="V779" s="1449"/>
      <c r="W779" s="1449"/>
      <c r="X779" s="1449"/>
      <c r="Y779" s="1449"/>
      <c r="Z779" s="1449"/>
      <c r="AA779" s="1449"/>
      <c r="AB779" s="1449"/>
      <c r="AC779" s="1449"/>
      <c r="AD779" s="1449"/>
      <c r="AE779" s="1449"/>
      <c r="AF779" s="1449"/>
      <c r="AG779" s="1449"/>
    </row>
    <row r="780" spans="1:33" x14ac:dyDescent="0.15">
      <c r="A780" s="1465"/>
      <c r="B780" s="2190"/>
      <c r="C780" s="2190"/>
      <c r="D780" s="1244"/>
      <c r="E780" s="1244"/>
      <c r="F780" s="1244"/>
      <c r="G780" s="1244"/>
      <c r="H780" s="1223"/>
      <c r="I780" s="1244"/>
      <c r="J780" s="1244"/>
      <c r="K780" s="1244"/>
      <c r="L780" s="1244"/>
      <c r="M780" s="1244"/>
      <c r="N780" s="1244"/>
      <c r="O780" s="1449"/>
      <c r="P780" s="1449"/>
      <c r="Q780" s="1449"/>
      <c r="R780" s="1449"/>
      <c r="S780" s="1449"/>
      <c r="T780" s="1449"/>
      <c r="U780" s="1449"/>
      <c r="V780" s="1449"/>
      <c r="W780" s="1449"/>
      <c r="X780" s="1449"/>
      <c r="Y780" s="1449"/>
      <c r="Z780" s="1449"/>
      <c r="AA780" s="1449"/>
      <c r="AB780" s="1449"/>
      <c r="AC780" s="1449"/>
      <c r="AD780" s="1449"/>
      <c r="AE780" s="1449"/>
      <c r="AF780" s="1449"/>
      <c r="AG780" s="1449"/>
    </row>
    <row r="781" spans="1:33" x14ac:dyDescent="0.15">
      <c r="A781" s="1465"/>
      <c r="B781" s="2190"/>
      <c r="C781" s="2054"/>
      <c r="D781" s="1244"/>
      <c r="E781" s="1244"/>
      <c r="F781" s="1244"/>
      <c r="G781" s="1244"/>
      <c r="H781" s="1223"/>
      <c r="I781" s="1244"/>
      <c r="J781" s="1244"/>
      <c r="K781" s="1244"/>
      <c r="L781" s="1244"/>
      <c r="M781" s="1244"/>
      <c r="N781" s="1244"/>
      <c r="O781" s="1449"/>
      <c r="P781" s="1449"/>
      <c r="Q781" s="1449"/>
      <c r="R781" s="1449"/>
      <c r="S781" s="1449"/>
      <c r="T781" s="1449"/>
      <c r="U781" s="1449"/>
      <c r="V781" s="1449"/>
      <c r="W781" s="1449"/>
      <c r="X781" s="1449"/>
      <c r="Y781" s="1449"/>
      <c r="Z781" s="1449"/>
      <c r="AA781" s="1449"/>
      <c r="AB781" s="1449"/>
      <c r="AC781" s="1449"/>
      <c r="AD781" s="1449"/>
      <c r="AE781" s="1449"/>
      <c r="AF781" s="1449"/>
      <c r="AG781" s="1449"/>
    </row>
    <row r="782" spans="1:33" x14ac:dyDescent="0.15">
      <c r="A782" s="1465"/>
      <c r="B782" s="2198"/>
      <c r="C782" s="2054"/>
      <c r="D782" s="1244"/>
      <c r="E782" s="1244"/>
      <c r="F782" s="1244"/>
      <c r="G782" s="1244"/>
      <c r="H782" s="1223"/>
      <c r="I782" s="1244"/>
      <c r="J782" s="1244"/>
      <c r="K782" s="1244"/>
      <c r="L782" s="1244"/>
      <c r="M782" s="1244"/>
      <c r="N782" s="1244"/>
      <c r="O782" s="1449"/>
      <c r="P782" s="1449"/>
      <c r="Q782" s="1449"/>
      <c r="R782" s="1449"/>
      <c r="S782" s="1449"/>
      <c r="T782" s="1449"/>
      <c r="U782" s="1449"/>
      <c r="V782" s="1449"/>
      <c r="W782" s="1449"/>
      <c r="X782" s="1449"/>
      <c r="Y782" s="1449"/>
      <c r="Z782" s="1449"/>
      <c r="AA782" s="1449"/>
      <c r="AB782" s="1449"/>
      <c r="AC782" s="1449"/>
      <c r="AD782" s="1449"/>
      <c r="AE782" s="1449"/>
      <c r="AF782" s="1449"/>
      <c r="AG782" s="1449"/>
    </row>
    <row r="783" spans="1:33" x14ac:dyDescent="0.15">
      <c r="A783" s="1459"/>
      <c r="B783" s="2198"/>
      <c r="C783" s="2054"/>
      <c r="D783" s="1244"/>
      <c r="E783" s="1244"/>
      <c r="F783" s="1244"/>
      <c r="G783" s="1244"/>
      <c r="H783" s="1223"/>
      <c r="I783" s="1244"/>
      <c r="J783" s="1244"/>
      <c r="K783" s="1244"/>
      <c r="L783" s="1244"/>
      <c r="M783" s="1244"/>
      <c r="N783" s="1244"/>
      <c r="O783" s="1449"/>
      <c r="P783" s="1449"/>
      <c r="Q783" s="1449"/>
      <c r="R783" s="1449"/>
      <c r="S783" s="1449"/>
      <c r="T783" s="1449"/>
      <c r="U783" s="1449"/>
      <c r="V783" s="1449"/>
      <c r="W783" s="1449"/>
      <c r="X783" s="1449"/>
      <c r="Y783" s="1449"/>
      <c r="Z783" s="1449"/>
      <c r="AA783" s="1449"/>
      <c r="AB783" s="1449"/>
      <c r="AC783" s="1449"/>
      <c r="AD783" s="1449"/>
      <c r="AE783" s="1449"/>
      <c r="AF783" s="1449"/>
      <c r="AG783" s="1449"/>
    </row>
    <row r="784" spans="1:33" x14ac:dyDescent="0.15">
      <c r="A784" s="1459"/>
      <c r="B784" s="2199"/>
      <c r="C784" s="2054"/>
      <c r="D784" s="1244"/>
      <c r="E784" s="1244"/>
      <c r="F784" s="1244"/>
      <c r="G784" s="1244"/>
      <c r="H784" s="1223"/>
      <c r="I784" s="1244"/>
      <c r="J784" s="1244"/>
      <c r="K784" s="1244"/>
      <c r="L784" s="1244"/>
      <c r="M784" s="1244"/>
      <c r="N784" s="1244"/>
      <c r="O784" s="1449"/>
      <c r="P784" s="1449"/>
      <c r="Q784" s="1449"/>
      <c r="R784" s="1449"/>
      <c r="S784" s="1449"/>
      <c r="T784" s="1449"/>
      <c r="U784" s="1449"/>
      <c r="V784" s="1449"/>
      <c r="W784" s="1449"/>
      <c r="X784" s="1449"/>
      <c r="Y784" s="1449"/>
      <c r="Z784" s="1449"/>
      <c r="AA784" s="1449"/>
      <c r="AB784" s="1449"/>
      <c r="AC784" s="1449"/>
      <c r="AD784" s="1449"/>
      <c r="AE784" s="1449"/>
      <c r="AF784" s="1449"/>
      <c r="AG784" s="1449"/>
    </row>
    <row r="785" spans="1:33" x14ac:dyDescent="0.15">
      <c r="A785" s="1459"/>
      <c r="B785" s="1436"/>
      <c r="C785" s="1435"/>
      <c r="D785" s="1244"/>
      <c r="E785" s="1244"/>
      <c r="F785" s="1244"/>
      <c r="G785" s="1244"/>
      <c r="H785" s="1223"/>
      <c r="I785" s="1244"/>
      <c r="J785" s="1244"/>
      <c r="K785" s="1244"/>
      <c r="L785" s="1244"/>
      <c r="M785" s="1244"/>
      <c r="N785" s="1244"/>
      <c r="O785" s="1449"/>
      <c r="P785" s="1449"/>
      <c r="Q785" s="1449"/>
      <c r="R785" s="1449"/>
      <c r="S785" s="1449"/>
      <c r="T785" s="1449"/>
      <c r="U785" s="1449"/>
      <c r="V785" s="1449"/>
      <c r="W785" s="1449"/>
      <c r="X785" s="1449"/>
      <c r="Y785" s="1449"/>
      <c r="Z785" s="1449"/>
      <c r="AA785" s="1449"/>
      <c r="AB785" s="1449"/>
      <c r="AC785" s="1449"/>
      <c r="AD785" s="1449"/>
      <c r="AE785" s="1449"/>
      <c r="AF785" s="1449"/>
      <c r="AG785" s="1449"/>
    </row>
    <row r="786" spans="1:33" x14ac:dyDescent="0.15">
      <c r="A786" s="1459"/>
      <c r="B786" s="1436"/>
      <c r="C786" s="1435"/>
      <c r="D786" s="1244"/>
      <c r="E786" s="1244"/>
      <c r="F786" s="1244"/>
      <c r="G786" s="1244"/>
      <c r="H786" s="1223"/>
      <c r="I786" s="1244"/>
      <c r="J786" s="1244"/>
      <c r="K786" s="1244"/>
      <c r="L786" s="1244"/>
      <c r="M786" s="1244"/>
      <c r="N786" s="1244"/>
      <c r="O786" s="1449"/>
      <c r="P786" s="1449"/>
      <c r="Q786" s="1449"/>
      <c r="R786" s="1449"/>
      <c r="S786" s="1449"/>
      <c r="T786" s="1449"/>
      <c r="U786" s="1449"/>
      <c r="V786" s="1449"/>
      <c r="W786" s="1449"/>
      <c r="X786" s="1449"/>
      <c r="Y786" s="1449"/>
      <c r="Z786" s="1449"/>
      <c r="AA786" s="1449"/>
      <c r="AB786" s="1449"/>
      <c r="AC786" s="1449"/>
      <c r="AD786" s="1449"/>
      <c r="AE786" s="1449"/>
      <c r="AF786" s="1449"/>
      <c r="AG786" s="1449"/>
    </row>
    <row r="787" spans="1:33" x14ac:dyDescent="0.15">
      <c r="A787" s="2050"/>
      <c r="B787" s="2196"/>
      <c r="C787" s="2052"/>
      <c r="D787" s="1244"/>
      <c r="E787" s="1244"/>
      <c r="F787" s="1244"/>
      <c r="G787" s="1244"/>
      <c r="H787" s="1223"/>
      <c r="I787" s="1244"/>
      <c r="J787" s="1244"/>
      <c r="K787" s="1244"/>
      <c r="L787" s="1244"/>
      <c r="M787" s="1244"/>
      <c r="N787" s="1244"/>
      <c r="O787" s="1449"/>
      <c r="P787" s="1449"/>
      <c r="Q787" s="1449"/>
      <c r="R787" s="1449"/>
      <c r="S787" s="1449"/>
      <c r="T787" s="1449"/>
      <c r="U787" s="1449"/>
      <c r="V787" s="1449"/>
      <c r="W787" s="1449"/>
      <c r="X787" s="1449"/>
      <c r="Y787" s="1449"/>
      <c r="Z787" s="1449"/>
      <c r="AA787" s="1449"/>
      <c r="AB787" s="1449"/>
      <c r="AC787" s="1449"/>
      <c r="AD787" s="1449"/>
      <c r="AE787" s="1449"/>
      <c r="AF787" s="1449"/>
      <c r="AG787" s="1449"/>
    </row>
    <row r="788" spans="1:33" x14ac:dyDescent="0.15">
      <c r="A788" s="2190"/>
      <c r="B788" s="2190"/>
      <c r="C788" s="2054"/>
      <c r="D788" s="1244"/>
      <c r="E788" s="1244"/>
      <c r="F788" s="1244"/>
      <c r="G788" s="1244"/>
      <c r="H788" s="1223"/>
      <c r="I788" s="1244"/>
      <c r="J788" s="1244"/>
      <c r="K788" s="1244"/>
      <c r="L788" s="1244"/>
      <c r="M788" s="1244"/>
      <c r="N788" s="1244"/>
      <c r="O788" s="1449"/>
      <c r="P788" s="1449"/>
      <c r="Q788" s="1449"/>
      <c r="R788" s="1449"/>
      <c r="S788" s="1449"/>
      <c r="T788" s="1449"/>
      <c r="U788" s="1449"/>
      <c r="V788" s="1449"/>
      <c r="W788" s="1449"/>
      <c r="X788" s="1449"/>
      <c r="Y788" s="1449"/>
      <c r="Z788" s="1449"/>
      <c r="AA788" s="1449"/>
      <c r="AB788" s="1449"/>
      <c r="AC788" s="1449"/>
      <c r="AD788" s="1449"/>
      <c r="AE788" s="1449"/>
      <c r="AF788" s="1449"/>
      <c r="AG788" s="1449"/>
    </row>
    <row r="789" spans="1:33" x14ac:dyDescent="0.15">
      <c r="A789" s="1465"/>
      <c r="B789" s="2197"/>
      <c r="C789" s="2054"/>
      <c r="D789" s="1244"/>
      <c r="E789" s="1244"/>
      <c r="F789" s="1244"/>
      <c r="G789" s="1244"/>
      <c r="H789" s="1223"/>
      <c r="I789" s="1244"/>
      <c r="J789" s="1244"/>
      <c r="K789" s="1244"/>
      <c r="L789" s="1244"/>
      <c r="M789" s="1244"/>
      <c r="N789" s="1244"/>
      <c r="O789" s="1449"/>
      <c r="P789" s="1449"/>
      <c r="Q789" s="1449"/>
      <c r="R789" s="1449"/>
      <c r="S789" s="1449"/>
      <c r="T789" s="1449"/>
      <c r="U789" s="1449"/>
      <c r="V789" s="1449"/>
      <c r="W789" s="1449"/>
      <c r="X789" s="1449"/>
      <c r="Y789" s="1449"/>
      <c r="Z789" s="1449"/>
      <c r="AA789" s="1449"/>
      <c r="AB789" s="1449"/>
      <c r="AC789" s="1449"/>
      <c r="AD789" s="1449"/>
      <c r="AE789" s="1449"/>
      <c r="AF789" s="1449"/>
      <c r="AG789" s="1449"/>
    </row>
    <row r="790" spans="1:33" x14ac:dyDescent="0.15">
      <c r="A790" s="1465"/>
      <c r="B790" s="2195"/>
      <c r="C790" s="2052"/>
      <c r="D790" s="1244"/>
      <c r="E790" s="1244"/>
      <c r="F790" s="1244"/>
      <c r="G790" s="1244"/>
      <c r="H790" s="1223"/>
      <c r="I790" s="1244"/>
      <c r="J790" s="1244"/>
      <c r="K790" s="1244"/>
      <c r="L790" s="1244"/>
      <c r="M790" s="1244"/>
      <c r="N790" s="1244"/>
      <c r="O790" s="1449"/>
      <c r="P790" s="1449"/>
      <c r="Q790" s="1449"/>
      <c r="R790" s="1449"/>
      <c r="S790" s="1449"/>
      <c r="T790" s="1449"/>
      <c r="U790" s="1449"/>
      <c r="V790" s="1449"/>
      <c r="W790" s="1449"/>
      <c r="X790" s="1449"/>
      <c r="Y790" s="1449"/>
      <c r="Z790" s="1449"/>
      <c r="AA790" s="1449"/>
      <c r="AB790" s="1449"/>
      <c r="AC790" s="1449"/>
      <c r="AD790" s="1449"/>
      <c r="AE790" s="1449"/>
      <c r="AF790" s="1449"/>
      <c r="AG790" s="1449"/>
    </row>
    <row r="791" spans="1:33" x14ac:dyDescent="0.15">
      <c r="A791" s="1465"/>
      <c r="B791" s="2195"/>
      <c r="C791" s="2052"/>
      <c r="D791" s="1244"/>
      <c r="E791" s="1244"/>
      <c r="F791" s="1244"/>
      <c r="G791" s="1244"/>
      <c r="H791" s="1223"/>
      <c r="I791" s="1244"/>
      <c r="J791" s="1244"/>
      <c r="K791" s="1244"/>
      <c r="L791" s="1244"/>
      <c r="M791" s="1244"/>
      <c r="N791" s="1244"/>
      <c r="O791" s="1449"/>
      <c r="P791" s="1449"/>
      <c r="Q791" s="1449"/>
      <c r="R791" s="1449"/>
      <c r="S791" s="1449"/>
      <c r="T791" s="1449"/>
      <c r="U791" s="1449"/>
      <c r="V791" s="1449"/>
      <c r="W791" s="1449"/>
      <c r="X791" s="1449"/>
      <c r="Y791" s="1449"/>
      <c r="Z791" s="1449"/>
      <c r="AA791" s="1449"/>
      <c r="AB791" s="1449"/>
      <c r="AC791" s="1449"/>
      <c r="AD791" s="1449"/>
      <c r="AE791" s="1449"/>
      <c r="AF791" s="1449"/>
      <c r="AG791" s="1449"/>
    </row>
    <row r="792" spans="1:33" x14ac:dyDescent="0.15">
      <c r="A792" s="2190"/>
      <c r="B792" s="2054"/>
      <c r="C792" s="2054"/>
      <c r="D792" s="1244"/>
      <c r="E792" s="1244"/>
      <c r="F792" s="1244"/>
      <c r="G792" s="1244"/>
      <c r="H792" s="1223"/>
      <c r="I792" s="1244"/>
      <c r="J792" s="1244"/>
      <c r="K792" s="1244"/>
      <c r="L792" s="1244"/>
      <c r="M792" s="1244"/>
      <c r="N792" s="1244"/>
      <c r="O792" s="1449"/>
      <c r="P792" s="1449"/>
      <c r="Q792" s="1449"/>
      <c r="R792" s="1449"/>
      <c r="S792" s="1449"/>
      <c r="T792" s="1449"/>
      <c r="U792" s="1449"/>
      <c r="V792" s="1449"/>
      <c r="W792" s="1449"/>
      <c r="X792" s="1449"/>
      <c r="Y792" s="1449"/>
      <c r="Z792" s="1449"/>
      <c r="AA792" s="1449"/>
      <c r="AB792" s="1449"/>
      <c r="AC792" s="1449"/>
      <c r="AD792" s="1449"/>
      <c r="AE792" s="1449"/>
      <c r="AF792" s="1449"/>
      <c r="AG792" s="1449"/>
    </row>
    <row r="793" spans="1:33" x14ac:dyDescent="0.15">
      <c r="A793" s="2191"/>
      <c r="B793" s="2052"/>
      <c r="C793" s="2052"/>
      <c r="D793" s="1244"/>
      <c r="E793" s="1244"/>
      <c r="F793" s="1244"/>
      <c r="G793" s="1244"/>
      <c r="H793" s="1223"/>
      <c r="I793" s="1244"/>
      <c r="J793" s="1244"/>
      <c r="K793" s="1244"/>
      <c r="L793" s="1244"/>
      <c r="M793" s="1244"/>
      <c r="N793" s="1244"/>
      <c r="O793" s="1449"/>
      <c r="P793" s="1449"/>
      <c r="Q793" s="1449"/>
      <c r="R793" s="1449"/>
      <c r="S793" s="1449"/>
      <c r="T793" s="1449"/>
      <c r="U793" s="1449"/>
      <c r="V793" s="1449"/>
      <c r="W793" s="1449"/>
      <c r="X793" s="1449"/>
      <c r="Y793" s="1449"/>
      <c r="Z793" s="1449"/>
      <c r="AA793" s="1449"/>
      <c r="AB793" s="1449"/>
      <c r="AC793" s="1449"/>
      <c r="AD793" s="1449"/>
      <c r="AE793" s="1449"/>
      <c r="AF793" s="1449"/>
      <c r="AG793" s="1449"/>
    </row>
    <row r="794" spans="1:33" x14ac:dyDescent="0.15">
      <c r="A794" s="2055"/>
      <c r="B794" s="2054"/>
      <c r="C794" s="2054"/>
      <c r="D794" s="1244"/>
      <c r="E794" s="1244"/>
      <c r="F794" s="1244"/>
      <c r="G794" s="1244"/>
      <c r="H794" s="1223"/>
      <c r="I794" s="1244"/>
      <c r="J794" s="1244"/>
      <c r="K794" s="1244"/>
      <c r="L794" s="1244"/>
      <c r="M794" s="1244"/>
      <c r="N794" s="1244"/>
      <c r="O794" s="1449"/>
      <c r="P794" s="1449"/>
      <c r="Q794" s="1449"/>
      <c r="R794" s="1449"/>
      <c r="S794" s="1449"/>
      <c r="T794" s="1449"/>
      <c r="U794" s="1449"/>
      <c r="V794" s="1449"/>
      <c r="W794" s="1449"/>
      <c r="X794" s="1449"/>
      <c r="Y794" s="1449"/>
      <c r="Z794" s="1449"/>
      <c r="AA794" s="1449"/>
      <c r="AB794" s="1449"/>
      <c r="AC794" s="1449"/>
      <c r="AD794" s="1449"/>
      <c r="AE794" s="1449"/>
      <c r="AF794" s="1449"/>
      <c r="AG794" s="1449"/>
    </row>
    <row r="795" spans="1:33" x14ac:dyDescent="0.15">
      <c r="A795" s="2192"/>
      <c r="B795" s="2193"/>
      <c r="C795" s="2193"/>
      <c r="D795" s="1244"/>
      <c r="E795" s="1244"/>
      <c r="F795" s="1244"/>
      <c r="G795" s="1244"/>
      <c r="H795" s="1223"/>
      <c r="I795" s="1244"/>
      <c r="J795" s="1244"/>
      <c r="K795" s="1244"/>
      <c r="L795" s="1244"/>
      <c r="M795" s="1244"/>
      <c r="N795" s="1244"/>
      <c r="O795" s="1449"/>
      <c r="P795" s="1449"/>
      <c r="Q795" s="1449"/>
      <c r="R795" s="1449"/>
      <c r="S795" s="1449"/>
      <c r="T795" s="1449"/>
      <c r="U795" s="1449"/>
      <c r="V795" s="1449"/>
      <c r="W795" s="1449"/>
      <c r="X795" s="1449"/>
      <c r="Y795" s="1449"/>
      <c r="Z795" s="1449"/>
      <c r="AA795" s="1449"/>
      <c r="AB795" s="1449"/>
      <c r="AC795" s="1449"/>
      <c r="AD795" s="1449"/>
      <c r="AE795" s="1449"/>
      <c r="AF795" s="1449"/>
      <c r="AG795" s="1449"/>
    </row>
    <row r="796" spans="1:33" x14ac:dyDescent="0.15">
      <c r="A796" s="2192"/>
      <c r="B796" s="2193"/>
      <c r="C796" s="2193"/>
      <c r="D796" s="1244"/>
      <c r="E796" s="1244"/>
      <c r="F796" s="1244"/>
      <c r="G796" s="1244"/>
      <c r="H796" s="1223"/>
      <c r="I796" s="1244"/>
      <c r="J796" s="1244"/>
      <c r="K796" s="1244"/>
      <c r="L796" s="1244"/>
      <c r="M796" s="1244"/>
      <c r="N796" s="1244"/>
      <c r="O796" s="1449"/>
      <c r="P796" s="1449"/>
      <c r="Q796" s="1449"/>
      <c r="R796" s="1449"/>
      <c r="S796" s="1449"/>
      <c r="T796" s="1449"/>
      <c r="U796" s="1449"/>
      <c r="V796" s="1449"/>
      <c r="W796" s="1449"/>
      <c r="X796" s="1449"/>
      <c r="Y796" s="1449"/>
      <c r="Z796" s="1449"/>
      <c r="AA796" s="1449"/>
      <c r="AB796" s="1449"/>
      <c r="AC796" s="1449"/>
      <c r="AD796" s="1449"/>
      <c r="AE796" s="1449"/>
      <c r="AF796" s="1449"/>
      <c r="AG796" s="1449"/>
    </row>
    <row r="797" spans="1:33" x14ac:dyDescent="0.15">
      <c r="A797" s="2194"/>
      <c r="B797" s="2041"/>
      <c r="C797" s="2041"/>
      <c r="D797" s="1244"/>
      <c r="E797" s="1244"/>
      <c r="F797" s="1244"/>
      <c r="G797" s="1244"/>
      <c r="H797" s="1223"/>
      <c r="I797" s="1244"/>
      <c r="J797" s="1244"/>
      <c r="K797" s="1244"/>
      <c r="L797" s="1244"/>
      <c r="M797" s="1244"/>
      <c r="N797" s="1244"/>
      <c r="O797" s="1449"/>
      <c r="P797" s="1449"/>
      <c r="Q797" s="1449"/>
      <c r="R797" s="1449"/>
      <c r="S797" s="1449"/>
      <c r="T797" s="1449"/>
      <c r="U797" s="1449"/>
      <c r="V797" s="1449"/>
      <c r="W797" s="1449"/>
      <c r="X797" s="1449"/>
      <c r="Y797" s="1449"/>
      <c r="Z797" s="1449"/>
      <c r="AA797" s="1449"/>
      <c r="AB797" s="1449"/>
      <c r="AC797" s="1449"/>
      <c r="AD797" s="1449"/>
      <c r="AE797" s="1449"/>
      <c r="AF797" s="1449"/>
      <c r="AG797" s="1449"/>
    </row>
    <row r="798" spans="1:33" x14ac:dyDescent="0.15">
      <c r="A798" s="1224"/>
      <c r="B798" s="1446"/>
      <c r="C798" s="1244"/>
      <c r="D798" s="1244"/>
      <c r="E798" s="1244"/>
      <c r="F798" s="1244"/>
      <c r="G798" s="1244"/>
      <c r="H798" s="1223"/>
      <c r="I798" s="1244"/>
      <c r="J798" s="1244"/>
      <c r="K798" s="1244"/>
      <c r="L798" s="1244"/>
      <c r="M798" s="1244"/>
      <c r="N798" s="1244"/>
      <c r="O798" s="1224"/>
      <c r="P798" s="1224"/>
      <c r="Q798" s="1224"/>
      <c r="R798" s="1224"/>
      <c r="S798" s="1224"/>
      <c r="T798" s="1224"/>
      <c r="U798" s="1224"/>
      <c r="V798" s="1224"/>
      <c r="W798" s="1224"/>
      <c r="X798" s="1224"/>
      <c r="Y798" s="1224"/>
      <c r="Z798" s="1224"/>
      <c r="AA798" s="1224"/>
      <c r="AB798" s="1224"/>
      <c r="AC798" s="1224"/>
      <c r="AD798" s="1224"/>
      <c r="AE798" s="1224"/>
      <c r="AF798" s="1224"/>
      <c r="AG798" s="1224"/>
    </row>
    <row r="799" spans="1:33" x14ac:dyDescent="0.15">
      <c r="A799" s="1224"/>
      <c r="B799" s="1446"/>
      <c r="C799" s="1244"/>
      <c r="D799" s="1244"/>
      <c r="E799" s="1244"/>
      <c r="F799" s="1244"/>
      <c r="G799" s="1244"/>
      <c r="H799" s="1223"/>
      <c r="I799" s="1244"/>
      <c r="J799" s="1244"/>
      <c r="K799" s="1244"/>
      <c r="L799" s="1244"/>
      <c r="M799" s="1244"/>
      <c r="N799" s="1244"/>
      <c r="O799" s="1224"/>
      <c r="P799" s="1224"/>
      <c r="Q799" s="1224"/>
      <c r="R799" s="1224"/>
      <c r="S799" s="1224"/>
      <c r="T799" s="1224"/>
      <c r="U799" s="1224"/>
      <c r="V799" s="1224"/>
      <c r="W799" s="1224"/>
      <c r="X799" s="1224"/>
      <c r="Y799" s="1224"/>
      <c r="Z799" s="1224"/>
      <c r="AA799" s="1224"/>
      <c r="AB799" s="1224"/>
      <c r="AC799" s="1224"/>
      <c r="AD799" s="1224"/>
      <c r="AE799" s="1224"/>
      <c r="AF799" s="1224"/>
      <c r="AG799" s="1224"/>
    </row>
    <row r="800" spans="1:33" x14ac:dyDescent="0.15">
      <c r="A800" s="1224"/>
      <c r="B800" s="1446"/>
      <c r="C800" s="1244"/>
      <c r="D800" s="1244"/>
      <c r="E800" s="1244"/>
      <c r="F800" s="1244"/>
      <c r="G800" s="1244"/>
      <c r="H800" s="1223"/>
      <c r="I800" s="1244"/>
      <c r="J800" s="1244"/>
      <c r="K800" s="1244"/>
      <c r="L800" s="1244"/>
      <c r="M800" s="1244"/>
      <c r="N800" s="1244"/>
      <c r="O800" s="1224"/>
      <c r="P800" s="1224"/>
      <c r="Q800" s="1224"/>
      <c r="R800" s="1224"/>
      <c r="S800" s="1224"/>
      <c r="T800" s="1224"/>
      <c r="U800" s="1224"/>
      <c r="V800" s="1224"/>
      <c r="W800" s="1224"/>
      <c r="X800" s="1224"/>
      <c r="Y800" s="1224"/>
      <c r="Z800" s="1224"/>
      <c r="AA800" s="1224"/>
      <c r="AB800" s="1224"/>
      <c r="AC800" s="1224"/>
      <c r="AD800" s="1224"/>
      <c r="AE800" s="1224"/>
      <c r="AF800" s="1224"/>
      <c r="AG800" s="1224"/>
    </row>
    <row r="801" spans="1:33" x14ac:dyDescent="0.15">
      <c r="A801" s="1224"/>
      <c r="B801" s="1446"/>
      <c r="C801" s="1244"/>
      <c r="D801" s="1244"/>
      <c r="E801" s="1244"/>
      <c r="F801" s="1244"/>
      <c r="G801" s="1244"/>
      <c r="H801" s="1223"/>
      <c r="I801" s="1244"/>
      <c r="J801" s="1244"/>
      <c r="K801" s="1244"/>
      <c r="L801" s="1244"/>
      <c r="M801" s="1244"/>
      <c r="N801" s="1244"/>
      <c r="O801" s="1224"/>
      <c r="P801" s="1224"/>
      <c r="Q801" s="1224"/>
      <c r="R801" s="1224"/>
      <c r="S801" s="1224"/>
      <c r="T801" s="1224"/>
      <c r="U801" s="1224"/>
      <c r="V801" s="1224"/>
      <c r="W801" s="1224"/>
      <c r="X801" s="1224"/>
      <c r="Y801" s="1224"/>
      <c r="Z801" s="1224"/>
      <c r="AA801" s="1224"/>
      <c r="AB801" s="1224"/>
      <c r="AC801" s="1224"/>
      <c r="AD801" s="1224"/>
      <c r="AE801" s="1224"/>
      <c r="AF801" s="1224"/>
      <c r="AG801" s="1224"/>
    </row>
    <row r="802" spans="1:33" x14ac:dyDescent="0.15">
      <c r="A802" s="1224"/>
      <c r="B802" s="1446"/>
      <c r="C802" s="1244"/>
      <c r="D802" s="1244"/>
      <c r="E802" s="1244"/>
      <c r="F802" s="1244"/>
      <c r="G802" s="1244"/>
      <c r="H802" s="1223"/>
      <c r="I802" s="1244"/>
      <c r="J802" s="1244"/>
      <c r="K802" s="1244"/>
      <c r="L802" s="1244"/>
      <c r="M802" s="1244"/>
      <c r="N802" s="1244"/>
      <c r="O802" s="1224"/>
      <c r="P802" s="1224"/>
      <c r="Q802" s="1224"/>
      <c r="R802" s="1224"/>
      <c r="S802" s="1224"/>
      <c r="T802" s="1224"/>
      <c r="U802" s="1224"/>
      <c r="V802" s="1224"/>
      <c r="W802" s="1224"/>
      <c r="X802" s="1224"/>
      <c r="Y802" s="1224"/>
      <c r="Z802" s="1224"/>
      <c r="AA802" s="1224"/>
      <c r="AB802" s="1224"/>
      <c r="AC802" s="1224"/>
      <c r="AD802" s="1224"/>
      <c r="AE802" s="1224"/>
      <c r="AF802" s="1224"/>
      <c r="AG802" s="1224"/>
    </row>
    <row r="803" spans="1:33" x14ac:dyDescent="0.15">
      <c r="A803" s="1224"/>
      <c r="B803" s="1446"/>
      <c r="C803" s="1244"/>
      <c r="D803" s="1244"/>
      <c r="E803" s="1244"/>
      <c r="F803" s="1244"/>
      <c r="G803" s="1244"/>
      <c r="H803" s="1223"/>
      <c r="I803" s="1244"/>
      <c r="J803" s="1244"/>
      <c r="K803" s="1244"/>
      <c r="L803" s="1244"/>
      <c r="M803" s="1244"/>
      <c r="N803" s="1244"/>
      <c r="O803" s="1224"/>
      <c r="P803" s="1224"/>
      <c r="Q803" s="1224"/>
      <c r="R803" s="1224"/>
      <c r="S803" s="1224"/>
      <c r="T803" s="1224"/>
      <c r="U803" s="1224"/>
      <c r="V803" s="1224"/>
      <c r="W803" s="1224"/>
      <c r="X803" s="1224"/>
      <c r="Y803" s="1224"/>
      <c r="Z803" s="1224"/>
      <c r="AA803" s="1224"/>
      <c r="AB803" s="1224"/>
      <c r="AC803" s="1224"/>
      <c r="AD803" s="1224"/>
      <c r="AE803" s="1224"/>
      <c r="AF803" s="1224"/>
      <c r="AG803" s="1224"/>
    </row>
    <row r="804" spans="1:33" x14ac:dyDescent="0.15">
      <c r="A804" s="1224"/>
      <c r="B804" s="1446"/>
      <c r="C804" s="1244"/>
      <c r="D804" s="1244"/>
      <c r="E804" s="1244"/>
      <c r="F804" s="1244"/>
      <c r="G804" s="1244"/>
      <c r="H804" s="1223"/>
      <c r="I804" s="1244"/>
      <c r="J804" s="1244"/>
      <c r="K804" s="1244"/>
      <c r="L804" s="1244"/>
      <c r="M804" s="1244"/>
      <c r="N804" s="1244"/>
      <c r="O804" s="1224"/>
      <c r="P804" s="1224"/>
      <c r="Q804" s="1224"/>
      <c r="R804" s="1224"/>
      <c r="S804" s="1224"/>
      <c r="T804" s="1224"/>
      <c r="U804" s="1224"/>
      <c r="V804" s="1224"/>
      <c r="W804" s="1224"/>
      <c r="X804" s="1224"/>
      <c r="Y804" s="1224"/>
      <c r="Z804" s="1224"/>
      <c r="AA804" s="1224"/>
      <c r="AB804" s="1224"/>
      <c r="AC804" s="1224"/>
      <c r="AD804" s="1224"/>
      <c r="AE804" s="1224"/>
      <c r="AF804" s="1224"/>
      <c r="AG804" s="1224"/>
    </row>
    <row r="805" spans="1:33" x14ac:dyDescent="0.15">
      <c r="A805" s="1224"/>
      <c r="B805" s="1446"/>
      <c r="C805" s="1244"/>
      <c r="D805" s="1244"/>
      <c r="E805" s="1244"/>
      <c r="F805" s="1244"/>
      <c r="G805" s="1244"/>
      <c r="H805" s="1223"/>
      <c r="I805" s="1244"/>
      <c r="J805" s="1244"/>
      <c r="K805" s="1244"/>
      <c r="L805" s="1244"/>
      <c r="M805" s="1244"/>
      <c r="N805" s="1244"/>
      <c r="O805" s="1224"/>
      <c r="P805" s="1224"/>
      <c r="Q805" s="1224"/>
      <c r="R805" s="1224"/>
      <c r="S805" s="1224"/>
      <c r="T805" s="1224"/>
      <c r="U805" s="1224"/>
      <c r="V805" s="1224"/>
      <c r="W805" s="1224"/>
      <c r="X805" s="1224"/>
      <c r="Y805" s="1224"/>
      <c r="Z805" s="1224"/>
      <c r="AA805" s="1224"/>
      <c r="AB805" s="1224"/>
      <c r="AC805" s="1224"/>
      <c r="AD805" s="1224"/>
      <c r="AE805" s="1224"/>
      <c r="AF805" s="1224"/>
      <c r="AG805" s="1224"/>
    </row>
  </sheetData>
  <phoneticPr fontId="11"/>
  <pageMargins left="0.75" right="0.75" top="1" bottom="1"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O117"/>
  <sheetViews>
    <sheetView workbookViewId="0">
      <pane xSplit="8" ySplit="5" topLeftCell="AD57" activePane="bottomRight" state="frozen"/>
      <selection activeCell="AX30" sqref="AX30"/>
      <selection pane="topRight" activeCell="AX30" sqref="AX30"/>
      <selection pane="bottomLeft" activeCell="AX30" sqref="AX30"/>
      <selection pane="bottomRight" activeCell="AX30" sqref="AX30"/>
    </sheetView>
  </sheetViews>
  <sheetFormatPr defaultRowHeight="12" customHeight="1" x14ac:dyDescent="0.15"/>
  <cols>
    <col min="1" max="1" width="2.69921875" style="498" customWidth="1"/>
    <col min="2" max="2" width="27.796875" style="498" customWidth="1"/>
    <col min="3" max="7" width="10.69921875" style="498" hidden="1" customWidth="1"/>
    <col min="8" max="21" width="9.5" style="498" hidden="1" customWidth="1"/>
    <col min="22" max="24" width="8.69921875" style="498" hidden="1" customWidth="1"/>
    <col min="25" max="25" width="8.8984375" style="498" hidden="1" customWidth="1"/>
    <col min="26" max="29" width="8.796875" style="498" hidden="1" customWidth="1"/>
    <col min="30" max="39" width="9.19921875" style="498" bestFit="1" customWidth="1"/>
    <col min="40" max="16384" width="8.796875" style="498"/>
  </cols>
  <sheetData>
    <row r="1" spans="1:41" s="163" customFormat="1" ht="12" customHeight="1" x14ac:dyDescent="0.2">
      <c r="B1" s="502" t="s">
        <v>1198</v>
      </c>
      <c r="V1" s="503"/>
      <c r="W1" s="503"/>
      <c r="X1" s="503"/>
    </row>
    <row r="2" spans="1:41" s="163" customFormat="1" ht="12" customHeight="1" x14ac:dyDescent="0.2">
      <c r="V2" s="503"/>
      <c r="W2" s="503"/>
      <c r="X2" s="503"/>
    </row>
    <row r="3" spans="1:41" s="163" customFormat="1" ht="12" customHeight="1" x14ac:dyDescent="0.2">
      <c r="A3" s="163" t="s">
        <v>1204</v>
      </c>
      <c r="O3" s="1041" t="s">
        <v>1191</v>
      </c>
      <c r="V3" s="503"/>
      <c r="W3" s="503"/>
      <c r="X3" s="503"/>
    </row>
    <row r="4" spans="1:41" s="163" customFormat="1" ht="12" customHeight="1" x14ac:dyDescent="0.2">
      <c r="A4" s="163">
        <v>1</v>
      </c>
      <c r="B4" s="2717" t="s">
        <v>148</v>
      </c>
      <c r="C4" s="504"/>
      <c r="D4" s="504" t="s">
        <v>1203</v>
      </c>
      <c r="E4" s="504" t="s">
        <v>1199</v>
      </c>
      <c r="F4" s="504" t="s">
        <v>1200</v>
      </c>
      <c r="G4" s="504" t="s">
        <v>1201</v>
      </c>
      <c r="H4" s="504" t="s">
        <v>1202</v>
      </c>
      <c r="I4" s="517">
        <v>2</v>
      </c>
      <c r="J4" s="517">
        <v>3</v>
      </c>
      <c r="K4" s="517">
        <v>4</v>
      </c>
      <c r="L4" s="517">
        <v>5</v>
      </c>
      <c r="M4" s="517">
        <v>6</v>
      </c>
      <c r="N4" s="517">
        <v>7</v>
      </c>
      <c r="O4" s="517">
        <v>8</v>
      </c>
      <c r="P4" s="517">
        <v>9</v>
      </c>
      <c r="Q4" s="517">
        <v>10</v>
      </c>
      <c r="R4" s="517">
        <v>11</v>
      </c>
      <c r="S4" s="517">
        <v>12</v>
      </c>
      <c r="T4" s="517">
        <v>13</v>
      </c>
      <c r="U4" s="517">
        <v>14</v>
      </c>
      <c r="V4" s="517">
        <v>15</v>
      </c>
      <c r="W4" s="517">
        <v>16</v>
      </c>
      <c r="X4" s="517">
        <v>17</v>
      </c>
      <c r="Y4" s="517">
        <v>18</v>
      </c>
      <c r="Z4" s="517">
        <v>19</v>
      </c>
      <c r="AA4" s="517">
        <v>20</v>
      </c>
      <c r="AB4" s="517">
        <v>21</v>
      </c>
      <c r="AC4" s="517">
        <v>22</v>
      </c>
      <c r="AD4" s="2221">
        <v>23</v>
      </c>
      <c r="AE4" s="2221">
        <v>24</v>
      </c>
      <c r="AF4" s="2221">
        <v>25</v>
      </c>
      <c r="AG4" s="2221">
        <v>26</v>
      </c>
      <c r="AH4" s="2221">
        <v>27</v>
      </c>
      <c r="AI4" s="2221">
        <v>28</v>
      </c>
      <c r="AJ4" s="2221">
        <v>29</v>
      </c>
      <c r="AK4" s="2221">
        <v>30</v>
      </c>
      <c r="AL4" s="2221">
        <v>31</v>
      </c>
      <c r="AM4" s="2221">
        <v>32</v>
      </c>
      <c r="AN4" s="2221">
        <v>33</v>
      </c>
      <c r="AO4" s="2221">
        <v>34</v>
      </c>
    </row>
    <row r="5" spans="1:41" s="163" customFormat="1" ht="12" customHeight="1" x14ac:dyDescent="0.2">
      <c r="A5" s="163">
        <f t="shared" ref="A5:A75" si="0">A4+1</f>
        <v>2</v>
      </c>
      <c r="B5" s="2718"/>
      <c r="C5" s="505"/>
      <c r="D5" s="505" t="s">
        <v>1197</v>
      </c>
      <c r="E5" s="505" t="s">
        <v>1196</v>
      </c>
      <c r="F5" s="505" t="s">
        <v>1195</v>
      </c>
      <c r="G5" s="505">
        <v>1988</v>
      </c>
      <c r="H5" s="505">
        <v>1989</v>
      </c>
      <c r="I5" s="518">
        <v>1990</v>
      </c>
      <c r="J5" s="518">
        <v>1991</v>
      </c>
      <c r="K5" s="518">
        <v>1992</v>
      </c>
      <c r="L5" s="518">
        <v>1993</v>
      </c>
      <c r="M5" s="518">
        <v>1994</v>
      </c>
      <c r="N5" s="518">
        <v>1995</v>
      </c>
      <c r="O5" s="518">
        <v>1996</v>
      </c>
      <c r="P5" s="518">
        <v>1997</v>
      </c>
      <c r="Q5" s="518">
        <v>1998</v>
      </c>
      <c r="R5" s="518">
        <v>1999</v>
      </c>
      <c r="S5" s="518">
        <v>2000</v>
      </c>
      <c r="T5" s="518">
        <v>2001</v>
      </c>
      <c r="U5" s="518">
        <v>2002</v>
      </c>
      <c r="V5" s="518">
        <v>2003</v>
      </c>
      <c r="W5" s="518">
        <v>2004</v>
      </c>
      <c r="X5" s="518">
        <v>2005</v>
      </c>
      <c r="Y5" s="518">
        <v>2006</v>
      </c>
      <c r="Z5" s="518">
        <v>2007</v>
      </c>
      <c r="AA5" s="518">
        <v>2008</v>
      </c>
      <c r="AB5" s="518">
        <v>2009</v>
      </c>
      <c r="AC5" s="518">
        <v>2010</v>
      </c>
      <c r="AD5" s="2220">
        <v>2011</v>
      </c>
      <c r="AE5" s="2220">
        <v>2012</v>
      </c>
      <c r="AF5" s="2220">
        <v>2013</v>
      </c>
      <c r="AG5" s="2220">
        <v>2014</v>
      </c>
      <c r="AH5" s="2220">
        <v>2015</v>
      </c>
      <c r="AI5" s="2220">
        <v>2016</v>
      </c>
      <c r="AJ5" s="2220">
        <v>2017</v>
      </c>
      <c r="AK5" s="2220">
        <v>2018</v>
      </c>
      <c r="AL5" s="2220">
        <v>2019</v>
      </c>
      <c r="AM5" s="2220">
        <v>2020</v>
      </c>
      <c r="AN5" s="2220">
        <v>2021</v>
      </c>
      <c r="AO5" s="2220">
        <v>2022</v>
      </c>
    </row>
    <row r="6" spans="1:41" s="163" customFormat="1" ht="12" customHeight="1" x14ac:dyDescent="0.2">
      <c r="A6" s="163">
        <f t="shared" si="0"/>
        <v>3</v>
      </c>
      <c r="B6" s="506" t="s">
        <v>39</v>
      </c>
      <c r="C6" s="507"/>
      <c r="D6" s="507"/>
      <c r="E6" s="507"/>
      <c r="F6" s="507"/>
      <c r="G6" s="507"/>
      <c r="H6" s="507"/>
      <c r="I6" s="507">
        <v>1880556</v>
      </c>
      <c r="J6" s="507">
        <v>1892664</v>
      </c>
      <c r="K6" s="507">
        <v>1903011</v>
      </c>
      <c r="L6" s="507">
        <v>1917183</v>
      </c>
      <c r="M6" s="507">
        <v>1932199</v>
      </c>
      <c r="N6" s="507">
        <v>1950985</v>
      </c>
      <c r="O6" s="507"/>
      <c r="P6" s="507"/>
      <c r="Q6" s="507"/>
      <c r="R6" s="507"/>
      <c r="S6" s="507"/>
      <c r="T6" s="507"/>
      <c r="U6" s="507"/>
      <c r="V6" s="507"/>
      <c r="W6" s="507"/>
      <c r="X6" s="507"/>
      <c r="Y6" s="1499"/>
      <c r="Z6" s="1499"/>
      <c r="AA6" s="1499"/>
      <c r="AB6" s="1499"/>
      <c r="AC6" s="1499"/>
      <c r="AD6" s="2223">
        <v>80462.337486245218</v>
      </c>
      <c r="AE6" s="2223">
        <v>78697.413291613178</v>
      </c>
      <c r="AF6" s="2223">
        <v>76960.009839917373</v>
      </c>
      <c r="AG6" s="2223">
        <v>75327.872274378213</v>
      </c>
      <c r="AH6" s="2223">
        <v>73792.926772833831</v>
      </c>
      <c r="AI6" s="2223">
        <v>72389.717436002349</v>
      </c>
      <c r="AJ6" s="2223">
        <v>71154.140214220955</v>
      </c>
      <c r="AK6" s="2223">
        <v>69941.366867593417</v>
      </c>
      <c r="AL6" s="2223">
        <v>68562.406277890681</v>
      </c>
      <c r="AM6" s="2223">
        <v>67710.382638649258</v>
      </c>
      <c r="AN6" s="2223">
        <v>66325.338427048526</v>
      </c>
      <c r="AO6" s="2223">
        <v>65748.106130736822</v>
      </c>
    </row>
    <row r="7" spans="1:41" s="163" customFormat="1" ht="12" customHeight="1" x14ac:dyDescent="0.2">
      <c r="A7" s="163">
        <f t="shared" si="0"/>
        <v>4</v>
      </c>
      <c r="B7" s="506" t="s">
        <v>18</v>
      </c>
      <c r="D7" s="507"/>
      <c r="E7" s="507"/>
      <c r="F7" s="507"/>
      <c r="G7" s="507"/>
      <c r="H7" s="507"/>
      <c r="I7" s="507">
        <v>125591</v>
      </c>
      <c r="J7" s="507">
        <v>123728</v>
      </c>
      <c r="K7" s="507">
        <v>122024</v>
      </c>
      <c r="L7" s="507">
        <v>120309</v>
      </c>
      <c r="M7" s="507">
        <v>118635</v>
      </c>
      <c r="N7" s="507">
        <v>117013</v>
      </c>
      <c r="O7" s="507"/>
      <c r="P7" s="507"/>
      <c r="Q7" s="507"/>
      <c r="R7" s="507"/>
      <c r="S7" s="507"/>
      <c r="T7" s="507"/>
      <c r="U7" s="507"/>
      <c r="V7" s="507"/>
      <c r="W7" s="507"/>
      <c r="X7" s="507"/>
      <c r="Y7" s="1499"/>
      <c r="Z7" s="1499"/>
      <c r="AA7" s="1499"/>
      <c r="AB7" s="1499"/>
      <c r="AC7" s="1499"/>
      <c r="AD7" s="2223">
        <v>72830.503019801152</v>
      </c>
      <c r="AE7" s="2223">
        <v>71346.977469093894</v>
      </c>
      <c r="AF7" s="2223">
        <v>69904.709151951072</v>
      </c>
      <c r="AG7" s="2223">
        <v>68514.967946822086</v>
      </c>
      <c r="AH7" s="2223">
        <v>67161.703771932705</v>
      </c>
      <c r="AI7" s="2223">
        <v>65943.86215322651</v>
      </c>
      <c r="AJ7" s="2223">
        <v>64879.68719033838</v>
      </c>
      <c r="AK7" s="2223">
        <v>63826.056292314417</v>
      </c>
      <c r="AL7" s="2223">
        <v>62615.375571453893</v>
      </c>
      <c r="AM7" s="2223">
        <v>61868.046602173068</v>
      </c>
      <c r="AN7" s="2223">
        <v>60599.084066219511</v>
      </c>
      <c r="AO7" s="2223">
        <v>60058.360031253658</v>
      </c>
    </row>
    <row r="8" spans="1:41" s="163" customFormat="1" ht="12" customHeight="1" x14ac:dyDescent="0.2">
      <c r="A8" s="163">
        <f t="shared" si="0"/>
        <v>5</v>
      </c>
      <c r="B8" s="506" t="s">
        <v>19</v>
      </c>
      <c r="C8" s="507"/>
      <c r="D8" s="507"/>
      <c r="E8" s="507"/>
      <c r="F8" s="507"/>
      <c r="G8" s="507"/>
      <c r="H8" s="507"/>
      <c r="I8" s="754">
        <v>3284</v>
      </c>
      <c r="J8" s="754">
        <v>3058</v>
      </c>
      <c r="K8" s="754">
        <v>2828</v>
      </c>
      <c r="L8" s="754">
        <v>2640</v>
      </c>
      <c r="M8" s="754">
        <v>2429</v>
      </c>
      <c r="N8" s="754">
        <v>2256</v>
      </c>
      <c r="O8" s="507"/>
      <c r="P8" s="507"/>
      <c r="Q8" s="507"/>
      <c r="R8" s="507"/>
      <c r="S8" s="507"/>
      <c r="T8" s="507"/>
      <c r="U8" s="507"/>
      <c r="V8" s="507"/>
      <c r="W8" s="507"/>
      <c r="X8" s="507"/>
      <c r="Y8" s="1499"/>
      <c r="Z8" s="1499"/>
      <c r="AA8" s="1499"/>
      <c r="AB8" s="1499"/>
      <c r="AC8" s="1499"/>
      <c r="AD8" s="2223">
        <v>1884.186706215479</v>
      </c>
      <c r="AE8" s="2223">
        <v>1907.4569138834618</v>
      </c>
      <c r="AF8" s="2223">
        <v>1931.1972608839965</v>
      </c>
      <c r="AG8" s="2223">
        <v>1967.9296606267562</v>
      </c>
      <c r="AH8" s="2223">
        <v>2017.626866528683</v>
      </c>
      <c r="AI8" s="2223">
        <v>1974.9639784316901</v>
      </c>
      <c r="AJ8" s="2223">
        <v>1934.1562602418726</v>
      </c>
      <c r="AK8" s="2223">
        <v>1876.8802710992343</v>
      </c>
      <c r="AL8" s="2223">
        <v>1824.3565275590959</v>
      </c>
      <c r="AM8" s="2223">
        <v>1819.9904613236702</v>
      </c>
      <c r="AN8" s="2223">
        <v>1782.6109017065264</v>
      </c>
      <c r="AO8" s="2223">
        <v>1768.3780366955621</v>
      </c>
    </row>
    <row r="9" spans="1:41" s="163" customFormat="1" ht="12" customHeight="1" x14ac:dyDescent="0.2">
      <c r="A9" s="163">
        <f t="shared" si="0"/>
        <v>6</v>
      </c>
      <c r="B9" s="506" t="s">
        <v>20</v>
      </c>
      <c r="C9" s="507"/>
      <c r="D9" s="507"/>
      <c r="E9" s="507"/>
      <c r="F9" s="507"/>
      <c r="G9" s="507"/>
      <c r="H9" s="507"/>
      <c r="I9" s="754">
        <v>10207</v>
      </c>
      <c r="J9" s="754">
        <v>9896</v>
      </c>
      <c r="K9" s="754">
        <v>9597</v>
      </c>
      <c r="L9" s="754">
        <v>9320</v>
      </c>
      <c r="M9" s="754">
        <v>9053</v>
      </c>
      <c r="N9" s="754">
        <v>8731</v>
      </c>
      <c r="O9" s="507"/>
      <c r="P9" s="507"/>
      <c r="Q9" s="507"/>
      <c r="R9" s="507"/>
      <c r="S9" s="507"/>
      <c r="T9" s="507"/>
      <c r="U9" s="507"/>
      <c r="V9" s="507"/>
      <c r="W9" s="507"/>
      <c r="X9" s="507"/>
      <c r="Y9" s="1499"/>
      <c r="Z9" s="1499"/>
      <c r="AA9" s="1499"/>
      <c r="AB9" s="1499"/>
      <c r="AC9" s="1499"/>
      <c r="AD9" s="2223">
        <v>5747.6477602285922</v>
      </c>
      <c r="AE9" s="2223">
        <v>5442.9789086358269</v>
      </c>
      <c r="AF9" s="2223">
        <v>5124.1034270823066</v>
      </c>
      <c r="AG9" s="2223">
        <v>4844.9746669293709</v>
      </c>
      <c r="AH9" s="2223">
        <v>4613.5961343724421</v>
      </c>
      <c r="AI9" s="2223">
        <v>4470.8913043441407</v>
      </c>
      <c r="AJ9" s="2223">
        <v>4340.296763640692</v>
      </c>
      <c r="AK9" s="2223">
        <v>4238.4303041797684</v>
      </c>
      <c r="AL9" s="2223">
        <v>4122.6741788776981</v>
      </c>
      <c r="AM9" s="2223">
        <v>4022.3455751525198</v>
      </c>
      <c r="AN9" s="2223">
        <v>3943.6434591224834</v>
      </c>
      <c r="AO9" s="2223">
        <v>3921.3680627876056</v>
      </c>
    </row>
    <row r="10" spans="1:41" s="163" customFormat="1" ht="12" customHeight="1" x14ac:dyDescent="0.2">
      <c r="A10" s="163">
        <f t="shared" si="0"/>
        <v>7</v>
      </c>
      <c r="B10" s="506" t="s">
        <v>21</v>
      </c>
      <c r="C10" s="507"/>
      <c r="D10" s="507"/>
      <c r="E10" s="507"/>
      <c r="F10" s="507"/>
      <c r="G10" s="507"/>
      <c r="H10" s="507"/>
      <c r="I10" s="754">
        <v>1724</v>
      </c>
      <c r="J10" s="754">
        <v>1718</v>
      </c>
      <c r="K10" s="754">
        <v>1723</v>
      </c>
      <c r="L10" s="754">
        <v>1771</v>
      </c>
      <c r="M10" s="754">
        <v>1782</v>
      </c>
      <c r="N10" s="754">
        <v>1784</v>
      </c>
      <c r="O10" s="507"/>
      <c r="P10" s="507"/>
      <c r="Q10" s="507"/>
      <c r="R10" s="507"/>
      <c r="S10" s="507"/>
      <c r="T10" s="507"/>
      <c r="U10" s="507"/>
      <c r="V10" s="507"/>
      <c r="W10" s="507"/>
      <c r="X10" s="507"/>
      <c r="Y10" s="1499"/>
      <c r="Z10" s="1499"/>
      <c r="AA10" s="1499"/>
      <c r="AB10" s="1499"/>
      <c r="AC10" s="1499"/>
      <c r="AD10" s="2223">
        <v>759.07127488800245</v>
      </c>
      <c r="AE10" s="2223">
        <v>662.07277132197385</v>
      </c>
      <c r="AF10" s="2223">
        <v>583.81972641330344</v>
      </c>
      <c r="AG10" s="2223">
        <v>515.70671053435433</v>
      </c>
      <c r="AH10" s="2223">
        <v>459.00737164721954</v>
      </c>
      <c r="AI10" s="2223">
        <v>470.71038716938159</v>
      </c>
      <c r="AJ10" s="2223">
        <v>482.21901663910432</v>
      </c>
      <c r="AK10" s="2223">
        <v>495.55848800227466</v>
      </c>
      <c r="AL10" s="2223">
        <v>504.3946051567296</v>
      </c>
      <c r="AM10" s="2223">
        <v>516.4790578874273</v>
      </c>
      <c r="AN10" s="2223">
        <v>530.21253186744275</v>
      </c>
      <c r="AO10" s="2223">
        <v>550.09286157262784</v>
      </c>
    </row>
    <row r="11" spans="1:41" s="163" customFormat="1" ht="12" customHeight="1" x14ac:dyDescent="0.2">
      <c r="A11" s="163">
        <f t="shared" si="0"/>
        <v>8</v>
      </c>
      <c r="B11" s="506" t="s">
        <v>22</v>
      </c>
      <c r="C11" s="507"/>
      <c r="D11" s="507"/>
      <c r="E11" s="507"/>
      <c r="F11" s="507"/>
      <c r="G11" s="507"/>
      <c r="H11" s="507"/>
      <c r="I11" s="754">
        <v>634469</v>
      </c>
      <c r="J11" s="754">
        <v>629181</v>
      </c>
      <c r="K11" s="754">
        <v>624079</v>
      </c>
      <c r="L11" s="754">
        <v>619061</v>
      </c>
      <c r="M11" s="754">
        <v>614290</v>
      </c>
      <c r="N11" s="754">
        <v>609581</v>
      </c>
      <c r="O11" s="507"/>
      <c r="P11" s="507"/>
      <c r="Q11" s="507"/>
      <c r="R11" s="507"/>
      <c r="S11" s="507"/>
      <c r="T11" s="507"/>
      <c r="U11" s="507"/>
      <c r="V11" s="507"/>
      <c r="W11" s="507"/>
      <c r="X11" s="507"/>
      <c r="Y11" s="1499"/>
      <c r="Z11" s="1499"/>
      <c r="AA11" s="1499"/>
      <c r="AB11" s="1499"/>
      <c r="AC11" s="1499"/>
      <c r="AD11" s="2223">
        <v>497461.73839528661</v>
      </c>
      <c r="AE11" s="2223">
        <v>494103.02218921151</v>
      </c>
      <c r="AF11" s="2223">
        <v>490982.60558623809</v>
      </c>
      <c r="AG11" s="2223">
        <v>487900.61967010575</v>
      </c>
      <c r="AH11" s="2223">
        <v>484886.92773268849</v>
      </c>
      <c r="AI11" s="2223">
        <v>482838.76885661576</v>
      </c>
      <c r="AJ11" s="2223">
        <v>480818.02446904359</v>
      </c>
      <c r="AK11" s="2223">
        <v>478717.81904211506</v>
      </c>
      <c r="AL11" s="2223">
        <v>476586.28623744671</v>
      </c>
      <c r="AM11" s="2223">
        <v>474607.53469082585</v>
      </c>
      <c r="AN11" s="2223">
        <v>471009.57316880475</v>
      </c>
      <c r="AO11" s="2223">
        <v>468909.49596544285</v>
      </c>
    </row>
    <row r="12" spans="1:41" s="163" customFormat="1" ht="12" customHeight="1" x14ac:dyDescent="0.2">
      <c r="A12" s="163">
        <f t="shared" si="0"/>
        <v>9</v>
      </c>
      <c r="B12" s="506" t="s">
        <v>23</v>
      </c>
      <c r="C12" s="507"/>
      <c r="D12" s="507"/>
      <c r="E12" s="507"/>
      <c r="F12" s="507"/>
      <c r="G12" s="507"/>
      <c r="H12" s="507"/>
      <c r="I12" s="754">
        <v>176749</v>
      </c>
      <c r="J12" s="754">
        <v>180269</v>
      </c>
      <c r="K12" s="754">
        <v>183667</v>
      </c>
      <c r="L12" s="754">
        <v>186954</v>
      </c>
      <c r="M12" s="754">
        <v>190408</v>
      </c>
      <c r="N12" s="754">
        <v>193901</v>
      </c>
      <c r="O12" s="507"/>
      <c r="P12" s="507"/>
      <c r="Q12" s="507"/>
      <c r="R12" s="507"/>
      <c r="S12" s="507"/>
      <c r="T12" s="507"/>
      <c r="U12" s="507"/>
      <c r="V12" s="507"/>
      <c r="W12" s="507"/>
      <c r="X12" s="507"/>
      <c r="Y12" s="1499"/>
      <c r="Z12" s="1499"/>
      <c r="AA12" s="1499"/>
      <c r="AB12" s="1499"/>
      <c r="AC12" s="1499"/>
      <c r="AD12" s="2223">
        <v>18453.137399191888</v>
      </c>
      <c r="AE12" s="2223">
        <v>18272.281655589319</v>
      </c>
      <c r="AF12" s="2223">
        <v>18114.533339128087</v>
      </c>
      <c r="AG12" s="2223">
        <v>17953.951287765325</v>
      </c>
      <c r="AH12" s="2223">
        <v>17802.678597598308</v>
      </c>
      <c r="AI12" s="2223">
        <v>18112.998940214213</v>
      </c>
      <c r="AJ12" s="2223">
        <v>18443.833065914176</v>
      </c>
      <c r="AK12" s="2223">
        <v>18764.897560291305</v>
      </c>
      <c r="AL12" s="2223">
        <v>19037.681369362388</v>
      </c>
      <c r="AM12" s="2223">
        <v>19329.762810621174</v>
      </c>
      <c r="AN12" s="2223">
        <v>19270.888914368959</v>
      </c>
      <c r="AO12" s="2223">
        <v>19280.979576645463</v>
      </c>
    </row>
    <row r="13" spans="1:41" s="163" customFormat="1" ht="12" customHeight="1" x14ac:dyDescent="0.2">
      <c r="A13" s="163">
        <f t="shared" si="0"/>
        <v>10</v>
      </c>
      <c r="B13" s="506" t="s">
        <v>24</v>
      </c>
      <c r="C13" s="507"/>
      <c r="D13" s="507"/>
      <c r="E13" s="507"/>
      <c r="F13" s="507"/>
      <c r="G13" s="507"/>
      <c r="H13" s="507"/>
      <c r="I13" s="754">
        <v>12551</v>
      </c>
      <c r="J13" s="754">
        <v>12867</v>
      </c>
      <c r="K13" s="754">
        <v>13269</v>
      </c>
      <c r="L13" s="754">
        <v>13680</v>
      </c>
      <c r="M13" s="754">
        <v>14107</v>
      </c>
      <c r="N13" s="754">
        <v>14560</v>
      </c>
      <c r="O13" s="507"/>
      <c r="P13" s="507"/>
      <c r="Q13" s="507"/>
      <c r="R13" s="507"/>
      <c r="S13" s="507"/>
      <c r="T13" s="507"/>
      <c r="U13" s="507"/>
      <c r="V13" s="507"/>
      <c r="W13" s="507"/>
      <c r="X13" s="507"/>
      <c r="Y13" s="1499"/>
      <c r="Z13" s="1499"/>
      <c r="AA13" s="1499"/>
      <c r="AB13" s="1499"/>
      <c r="AC13" s="1499"/>
      <c r="AD13" s="2223">
        <v>152732.70286274195</v>
      </c>
      <c r="AE13" s="2223">
        <v>150750.1836205867</v>
      </c>
      <c r="AF13" s="2223">
        <v>148884.24539886595</v>
      </c>
      <c r="AG13" s="2223">
        <v>147012.42626179475</v>
      </c>
      <c r="AH13" s="2223">
        <v>145192.07032346536</v>
      </c>
      <c r="AI13" s="2223">
        <v>143190.35620798217</v>
      </c>
      <c r="AJ13" s="2223">
        <v>141220.12393805996</v>
      </c>
      <c r="AK13" s="2223">
        <v>139286.04828136723</v>
      </c>
      <c r="AL13" s="2223">
        <v>137383.09436034926</v>
      </c>
      <c r="AM13" s="2223">
        <v>135529.38475470612</v>
      </c>
      <c r="AN13" s="2223">
        <v>132548.9751562805</v>
      </c>
      <c r="AO13" s="2223">
        <v>131147.83267769273</v>
      </c>
    </row>
    <row r="14" spans="1:41" s="163" customFormat="1" ht="12" customHeight="1" x14ac:dyDescent="0.2">
      <c r="A14" s="163">
        <f t="shared" si="0"/>
        <v>11</v>
      </c>
      <c r="B14" s="506" t="s">
        <v>25</v>
      </c>
      <c r="C14" s="507"/>
      <c r="D14" s="507"/>
      <c r="E14" s="507"/>
      <c r="F14" s="507"/>
      <c r="G14" s="507"/>
      <c r="H14" s="507"/>
      <c r="I14" s="754">
        <v>324993</v>
      </c>
      <c r="J14" s="754">
        <v>327197</v>
      </c>
      <c r="K14" s="754">
        <v>330833</v>
      </c>
      <c r="L14" s="754">
        <v>334465</v>
      </c>
      <c r="M14" s="754">
        <v>337810</v>
      </c>
      <c r="N14" s="754">
        <v>340868</v>
      </c>
      <c r="O14" s="507"/>
      <c r="P14" s="507"/>
      <c r="Q14" s="507"/>
      <c r="R14" s="507"/>
      <c r="S14" s="507"/>
      <c r="T14" s="507"/>
      <c r="U14" s="507"/>
      <c r="V14" s="507"/>
      <c r="W14" s="507"/>
      <c r="X14" s="507"/>
      <c r="Y14" s="1499"/>
      <c r="Z14" s="1499"/>
      <c r="AA14" s="1499"/>
      <c r="AB14" s="1499"/>
      <c r="AC14" s="1499"/>
      <c r="AD14" s="2223">
        <v>321094.24471675215</v>
      </c>
      <c r="AE14" s="2223">
        <v>317073.24933622661</v>
      </c>
      <c r="AF14" s="2223">
        <v>313077.9469052871</v>
      </c>
      <c r="AG14" s="2223">
        <v>309193.14589864807</v>
      </c>
      <c r="AH14" s="2223">
        <v>305475.74766173778</v>
      </c>
      <c r="AI14" s="2223">
        <v>301268.27268524736</v>
      </c>
      <c r="AJ14" s="2223">
        <v>297177.89980890014</v>
      </c>
      <c r="AK14" s="2223">
        <v>293238.80539733637</v>
      </c>
      <c r="AL14" s="2223">
        <v>289823.74616003415</v>
      </c>
      <c r="AM14" s="2223">
        <v>285931.84022937214</v>
      </c>
      <c r="AN14" s="2223">
        <v>285322.56531275751</v>
      </c>
      <c r="AO14" s="2223">
        <v>279471.89992662705</v>
      </c>
    </row>
    <row r="15" spans="1:41" s="163" customFormat="1" ht="12" customHeight="1" x14ac:dyDescent="0.2">
      <c r="A15" s="163">
        <f t="shared" si="0"/>
        <v>12</v>
      </c>
      <c r="B15" s="506" t="s">
        <v>26</v>
      </c>
      <c r="C15" s="507"/>
      <c r="D15" s="507"/>
      <c r="E15" s="507"/>
      <c r="F15" s="507"/>
      <c r="G15" s="507"/>
      <c r="H15" s="507"/>
      <c r="I15" s="754">
        <v>53731</v>
      </c>
      <c r="J15" s="754">
        <v>54189</v>
      </c>
      <c r="K15" s="754">
        <v>54520</v>
      </c>
      <c r="L15" s="754">
        <v>54822</v>
      </c>
      <c r="M15" s="754">
        <v>55111</v>
      </c>
      <c r="N15" s="754">
        <v>55401</v>
      </c>
      <c r="O15" s="507"/>
      <c r="P15" s="507"/>
      <c r="Q15" s="507"/>
      <c r="R15" s="507"/>
      <c r="S15" s="507"/>
      <c r="T15" s="507"/>
      <c r="U15" s="507"/>
      <c r="V15" s="507"/>
      <c r="W15" s="507"/>
      <c r="X15" s="507"/>
      <c r="Y15" s="1499"/>
      <c r="Z15" s="1499"/>
      <c r="AA15" s="1499"/>
      <c r="AB15" s="1499"/>
      <c r="AC15" s="1499"/>
      <c r="AD15" s="2223">
        <v>114282.22181448127</v>
      </c>
      <c r="AE15" s="2223">
        <v>114065.53095829352</v>
      </c>
      <c r="AF15" s="2223">
        <v>113754.08942996238</v>
      </c>
      <c r="AG15" s="2223">
        <v>113440.04788040573</v>
      </c>
      <c r="AH15" s="2223">
        <v>113130.52859517249</v>
      </c>
      <c r="AI15" s="2223">
        <v>113013.6259666439</v>
      </c>
      <c r="AJ15" s="2223">
        <v>112893.31973431224</v>
      </c>
      <c r="AK15" s="2223">
        <v>112711.30120164948</v>
      </c>
      <c r="AL15" s="2223">
        <v>112414.66427903078</v>
      </c>
      <c r="AM15" s="2223">
        <v>112262.96158574676</v>
      </c>
      <c r="AN15" s="2223">
        <v>113058.13409323973</v>
      </c>
      <c r="AO15" s="2223">
        <v>111923.08169713571</v>
      </c>
    </row>
    <row r="16" spans="1:41" s="163" customFormat="1" ht="12" customHeight="1" x14ac:dyDescent="0.2">
      <c r="A16" s="163">
        <f t="shared" si="0"/>
        <v>13</v>
      </c>
      <c r="B16" s="506" t="s">
        <v>27</v>
      </c>
      <c r="C16" s="507"/>
      <c r="D16" s="507"/>
      <c r="E16" s="507"/>
      <c r="F16" s="507"/>
      <c r="G16" s="507"/>
      <c r="H16" s="507"/>
      <c r="I16" s="754">
        <v>14067</v>
      </c>
      <c r="J16" s="754">
        <v>14462</v>
      </c>
      <c r="K16" s="754">
        <v>11548</v>
      </c>
      <c r="L16" s="754">
        <v>11544</v>
      </c>
      <c r="M16" s="754">
        <v>11537</v>
      </c>
      <c r="N16" s="754">
        <v>14609</v>
      </c>
      <c r="O16" s="507"/>
      <c r="P16" s="507"/>
      <c r="Q16" s="507"/>
      <c r="R16" s="507"/>
      <c r="S16" s="507"/>
      <c r="T16" s="507"/>
      <c r="U16" s="507"/>
      <c r="V16" s="507"/>
      <c r="W16" s="507"/>
      <c r="X16" s="507"/>
      <c r="Y16" s="1499"/>
      <c r="Z16" s="1499"/>
      <c r="AA16" s="1499"/>
      <c r="AB16" s="1499"/>
      <c r="AC16" s="1499"/>
      <c r="AD16" s="2223">
        <v>125729.43294568951</v>
      </c>
      <c r="AE16" s="2223">
        <v>124760.01238466827</v>
      </c>
      <c r="AF16" s="2223">
        <v>123925.71213022879</v>
      </c>
      <c r="AG16" s="2223">
        <v>123185.94711086301</v>
      </c>
      <c r="AH16" s="2223">
        <v>122440.34627059849</v>
      </c>
      <c r="AI16" s="2223">
        <v>120584.05697427265</v>
      </c>
      <c r="AJ16" s="2223">
        <v>118657.21070527738</v>
      </c>
      <c r="AK16" s="2223">
        <v>116471.36986891006</v>
      </c>
      <c r="AL16" s="2223">
        <v>114431.70253130778</v>
      </c>
      <c r="AM16" s="2223">
        <v>112987.88849148754</v>
      </c>
      <c r="AN16" s="2223">
        <v>110161.76344620602</v>
      </c>
      <c r="AO16" s="2223">
        <v>113830.3861146673</v>
      </c>
    </row>
    <row r="17" spans="1:41" s="163" customFormat="1" ht="12" customHeight="1" x14ac:dyDescent="0.2">
      <c r="A17" s="163">
        <f t="shared" si="0"/>
        <v>14</v>
      </c>
      <c r="B17" s="506" t="s">
        <v>28</v>
      </c>
      <c r="C17" s="507"/>
      <c r="D17" s="507"/>
      <c r="E17" s="507"/>
      <c r="F17" s="507"/>
      <c r="G17" s="507"/>
      <c r="H17" s="507"/>
      <c r="I17" s="754">
        <v>104894</v>
      </c>
      <c r="J17" s="754">
        <v>105949</v>
      </c>
      <c r="K17" s="754">
        <v>106889</v>
      </c>
      <c r="L17" s="754">
        <v>107918</v>
      </c>
      <c r="M17" s="754">
        <v>109007</v>
      </c>
      <c r="N17" s="754">
        <v>110053</v>
      </c>
      <c r="O17" s="507"/>
      <c r="P17" s="507"/>
      <c r="Q17" s="507"/>
      <c r="R17" s="507"/>
      <c r="S17" s="507"/>
      <c r="T17" s="507"/>
      <c r="U17" s="507"/>
      <c r="V17" s="507"/>
      <c r="W17" s="507"/>
      <c r="X17" s="507"/>
      <c r="Y17" s="1499"/>
      <c r="Z17" s="1499"/>
      <c r="AA17" s="1499"/>
      <c r="AB17" s="1499"/>
      <c r="AC17" s="1499"/>
      <c r="AD17" s="2223">
        <v>23943.604243407448</v>
      </c>
      <c r="AE17" s="2223">
        <v>24079.986003141254</v>
      </c>
      <c r="AF17" s="2223">
        <v>24210.390617295121</v>
      </c>
      <c r="AG17" s="2223">
        <v>24343.297106349284</v>
      </c>
      <c r="AH17" s="2223">
        <v>24485.000750017633</v>
      </c>
      <c r="AI17" s="2223">
        <v>24761.759652407658</v>
      </c>
      <c r="AJ17" s="2223">
        <v>25038.476255566235</v>
      </c>
      <c r="AK17" s="2223">
        <v>25308.963547441901</v>
      </c>
      <c r="AL17" s="2223">
        <v>25592.870838269017</v>
      </c>
      <c r="AM17" s="2223">
        <v>25876.228536255891</v>
      </c>
      <c r="AN17" s="2223">
        <v>27312.400334486163</v>
      </c>
      <c r="AO17" s="2223">
        <v>28749.657752706244</v>
      </c>
    </row>
    <row r="18" spans="1:41" s="163" customFormat="1" ht="12" customHeight="1" x14ac:dyDescent="0.2">
      <c r="A18" s="163">
        <f t="shared" si="0"/>
        <v>15</v>
      </c>
      <c r="B18" s="506" t="s">
        <v>29</v>
      </c>
      <c r="C18" s="507"/>
      <c r="D18" s="507"/>
      <c r="E18" s="507"/>
      <c r="F18" s="507"/>
      <c r="G18" s="507"/>
      <c r="H18" s="507"/>
      <c r="I18" s="754">
        <v>0</v>
      </c>
      <c r="J18" s="754">
        <v>0</v>
      </c>
      <c r="K18" s="754">
        <v>0</v>
      </c>
      <c r="L18" s="754">
        <v>0</v>
      </c>
      <c r="M18" s="754">
        <v>0</v>
      </c>
      <c r="N18" s="754">
        <v>0</v>
      </c>
      <c r="O18" s="507"/>
      <c r="P18" s="507"/>
      <c r="Q18" s="507"/>
      <c r="R18" s="507"/>
      <c r="S18" s="507"/>
      <c r="T18" s="507"/>
      <c r="U18" s="507"/>
      <c r="V18" s="507"/>
      <c r="W18" s="507"/>
      <c r="X18" s="507"/>
      <c r="Y18" s="1499"/>
      <c r="Z18" s="1499"/>
      <c r="AA18" s="1499"/>
      <c r="AB18" s="1499"/>
      <c r="AC18" s="1499"/>
      <c r="AD18" s="2223">
        <v>40938.36043350392</v>
      </c>
      <c r="AE18" s="2223">
        <v>40500.851704897308</v>
      </c>
      <c r="AF18" s="2223">
        <v>40037.182733660797</v>
      </c>
      <c r="AG18" s="2223">
        <v>39594.861855015413</v>
      </c>
      <c r="AH18" s="2223">
        <v>39143.669009926991</v>
      </c>
      <c r="AI18" s="2223">
        <v>38845.800465095803</v>
      </c>
      <c r="AJ18" s="2223">
        <v>38553.340440277316</v>
      </c>
      <c r="AK18" s="2223">
        <v>38253.574406336709</v>
      </c>
      <c r="AL18" s="2223">
        <v>37865.281735894401</v>
      </c>
      <c r="AM18" s="2223">
        <v>37589.147925998077</v>
      </c>
      <c r="AN18" s="2223">
        <v>37076.266313693457</v>
      </c>
      <c r="AO18" s="2223">
        <v>36118.86211611404</v>
      </c>
    </row>
    <row r="19" spans="1:41" s="163" customFormat="1" ht="12" customHeight="1" x14ac:dyDescent="0.2">
      <c r="A19" s="163">
        <f t="shared" si="0"/>
        <v>16</v>
      </c>
      <c r="B19" s="506" t="s">
        <v>30</v>
      </c>
      <c r="C19" s="507"/>
      <c r="D19" s="507"/>
      <c r="E19" s="507"/>
      <c r="F19" s="507"/>
      <c r="G19" s="507"/>
      <c r="H19" s="507"/>
      <c r="I19" s="754">
        <v>0</v>
      </c>
      <c r="J19" s="754">
        <v>0</v>
      </c>
      <c r="K19" s="754">
        <v>0</v>
      </c>
      <c r="L19" s="754">
        <v>0</v>
      </c>
      <c r="M19" s="754">
        <v>0</v>
      </c>
      <c r="N19" s="754">
        <v>0</v>
      </c>
      <c r="O19" s="507"/>
      <c r="P19" s="507"/>
      <c r="Q19" s="507"/>
      <c r="R19" s="507"/>
      <c r="S19" s="507"/>
      <c r="T19" s="507"/>
      <c r="U19" s="507"/>
      <c r="V19" s="507"/>
      <c r="W19" s="507"/>
      <c r="X19" s="507"/>
      <c r="Y19" s="1499"/>
      <c r="Z19" s="1499"/>
      <c r="AA19" s="1499"/>
      <c r="AB19" s="1499"/>
      <c r="AC19" s="1499"/>
      <c r="AD19" s="2223">
        <v>20808.312349515705</v>
      </c>
      <c r="AE19" s="2223">
        <v>20930.075605294729</v>
      </c>
      <c r="AF19" s="2223">
        <v>21040.726496693795</v>
      </c>
      <c r="AG19" s="2223">
        <v>21210.260095601305</v>
      </c>
      <c r="AH19" s="2223">
        <v>21297.046323432525</v>
      </c>
      <c r="AI19" s="2223">
        <v>21477.550888074264</v>
      </c>
      <c r="AJ19" s="2223">
        <v>21778.613772734097</v>
      </c>
      <c r="AK19" s="2223">
        <v>21930.319858042443</v>
      </c>
      <c r="AL19" s="2223">
        <v>22054.02444061992</v>
      </c>
      <c r="AM19" s="2223">
        <v>22190.659211033293</v>
      </c>
      <c r="AN19" s="2223">
        <v>22206.056069588933</v>
      </c>
      <c r="AO19" s="2223">
        <v>21978.373981072531</v>
      </c>
    </row>
    <row r="20" spans="1:41" s="163" customFormat="1" ht="12" customHeight="1" x14ac:dyDescent="0.2">
      <c r="A20" s="163">
        <f t="shared" si="0"/>
        <v>17</v>
      </c>
      <c r="B20" s="506" t="s">
        <v>34</v>
      </c>
      <c r="C20" s="507"/>
      <c r="D20" s="507"/>
      <c r="E20" s="507"/>
      <c r="F20" s="507"/>
      <c r="G20" s="507"/>
      <c r="H20" s="507"/>
      <c r="I20" s="754">
        <v>418296</v>
      </c>
      <c r="J20" s="754">
        <v>430150</v>
      </c>
      <c r="K20" s="754">
        <v>442034</v>
      </c>
      <c r="L20" s="754">
        <v>454699</v>
      </c>
      <c r="M20" s="754">
        <v>468030</v>
      </c>
      <c r="N20" s="754">
        <v>482228</v>
      </c>
      <c r="O20" s="507"/>
      <c r="P20" s="507"/>
      <c r="Q20" s="507"/>
      <c r="R20" s="507"/>
      <c r="S20" s="507"/>
      <c r="T20" s="507"/>
      <c r="U20" s="507"/>
      <c r="V20" s="507"/>
      <c r="W20" s="507"/>
      <c r="X20" s="507"/>
      <c r="Y20" s="1499"/>
      <c r="Z20" s="1499"/>
      <c r="AA20" s="1499"/>
      <c r="AB20" s="1499"/>
      <c r="AC20" s="1499"/>
      <c r="AD20" s="2223">
        <v>119041.88861345717</v>
      </c>
      <c r="AE20" s="2223">
        <v>119588.90802845932</v>
      </c>
      <c r="AF20" s="2223">
        <v>120244.12369043686</v>
      </c>
      <c r="AG20" s="2223">
        <v>120833.76261344986</v>
      </c>
      <c r="AH20" s="2223">
        <v>121439.43425087209</v>
      </c>
      <c r="AI20" s="2223">
        <v>122005.7474501353</v>
      </c>
      <c r="AJ20" s="2223">
        <v>122570.92721252381</v>
      </c>
      <c r="AK20" s="2223">
        <v>123053.87478970808</v>
      </c>
      <c r="AL20" s="2223">
        <v>123612.83975373537</v>
      </c>
      <c r="AM20" s="2223">
        <v>124150.30650581134</v>
      </c>
      <c r="AN20" s="2223">
        <v>126262.1617771383</v>
      </c>
      <c r="AO20" s="2223">
        <v>129214.12339952929</v>
      </c>
    </row>
    <row r="21" spans="1:41" s="163" customFormat="1" ht="12" customHeight="1" x14ac:dyDescent="0.2">
      <c r="A21" s="163">
        <f t="shared" si="0"/>
        <v>18</v>
      </c>
      <c r="B21" s="506" t="s">
        <v>35</v>
      </c>
      <c r="C21" s="507"/>
      <c r="D21" s="507"/>
      <c r="E21" s="507"/>
      <c r="F21" s="507"/>
      <c r="G21" s="507"/>
      <c r="H21" s="507"/>
      <c r="I21" s="754">
        <v>100731</v>
      </c>
      <c r="J21" s="754">
        <v>101463</v>
      </c>
      <c r="K21" s="754">
        <v>101677</v>
      </c>
      <c r="L21" s="754">
        <v>101912</v>
      </c>
      <c r="M21" s="754">
        <v>101895</v>
      </c>
      <c r="N21" s="754">
        <v>101624</v>
      </c>
      <c r="O21" s="507"/>
      <c r="P21" s="507"/>
      <c r="Q21" s="507"/>
      <c r="R21" s="507"/>
      <c r="S21" s="507"/>
      <c r="T21" s="507"/>
      <c r="U21" s="507"/>
      <c r="V21" s="507"/>
      <c r="W21" s="507"/>
      <c r="X21" s="507"/>
      <c r="Y21" s="1499"/>
      <c r="Z21" s="1499"/>
      <c r="AA21" s="1499"/>
      <c r="AB21" s="1499"/>
      <c r="AC21" s="1499"/>
      <c r="AD21" s="2223">
        <v>58156.033032226507</v>
      </c>
      <c r="AE21" s="2223">
        <v>58148.785872201057</v>
      </c>
      <c r="AF21" s="2223">
        <v>58172.537085767079</v>
      </c>
      <c r="AG21" s="2223">
        <v>58197.637931827587</v>
      </c>
      <c r="AH21" s="2223">
        <v>58248.358047984009</v>
      </c>
      <c r="AI21" s="2223">
        <v>58265.294720284495</v>
      </c>
      <c r="AJ21" s="2223">
        <v>58299.041495843747</v>
      </c>
      <c r="AK21" s="2223">
        <v>58269.978018093934</v>
      </c>
      <c r="AL21" s="2223">
        <v>58229.301241912559</v>
      </c>
      <c r="AM21" s="2223">
        <v>58181.660145175316</v>
      </c>
      <c r="AN21" s="2223">
        <v>58532.169621696528</v>
      </c>
      <c r="AO21" s="2223">
        <v>59134.272448546821</v>
      </c>
    </row>
    <row r="22" spans="1:41" s="163" customFormat="1" ht="12" customHeight="1" x14ac:dyDescent="0.2">
      <c r="A22" s="163">
        <f t="shared" si="0"/>
        <v>19</v>
      </c>
      <c r="B22" s="506" t="s">
        <v>36</v>
      </c>
      <c r="C22" s="507"/>
      <c r="D22" s="507"/>
      <c r="E22" s="507"/>
      <c r="F22" s="507"/>
      <c r="G22" s="507"/>
      <c r="H22" s="507"/>
      <c r="I22" s="754">
        <v>2983</v>
      </c>
      <c r="J22" s="754">
        <v>3010</v>
      </c>
      <c r="K22" s="754">
        <v>3054</v>
      </c>
      <c r="L22" s="754">
        <v>3099</v>
      </c>
      <c r="M22" s="754">
        <v>3147</v>
      </c>
      <c r="N22" s="754">
        <v>3196</v>
      </c>
      <c r="O22" s="507"/>
      <c r="P22" s="507"/>
      <c r="Q22" s="507"/>
      <c r="R22" s="507"/>
      <c r="S22" s="507"/>
      <c r="T22" s="507"/>
      <c r="U22" s="507"/>
      <c r="V22" s="507"/>
      <c r="W22" s="507"/>
      <c r="X22" s="507"/>
      <c r="Y22" s="1499"/>
      <c r="Z22" s="1499"/>
      <c r="AA22" s="1499"/>
      <c r="AB22" s="1499"/>
      <c r="AC22" s="1499"/>
      <c r="AD22" s="2223">
        <v>62946.026026479209</v>
      </c>
      <c r="AE22" s="2223">
        <v>63159.589104451035</v>
      </c>
      <c r="AF22" s="2223">
        <v>63465.37081179949</v>
      </c>
      <c r="AG22" s="2223">
        <v>63747.528194773236</v>
      </c>
      <c r="AH22" s="2223">
        <v>63987.259377258568</v>
      </c>
      <c r="AI22" s="2223">
        <v>64377.32929696959</v>
      </c>
      <c r="AJ22" s="2223">
        <v>64722.603558642528</v>
      </c>
      <c r="AK22" s="2223">
        <v>65032.096048262414</v>
      </c>
      <c r="AL22" s="2223">
        <v>65283.960519322325</v>
      </c>
      <c r="AM22" s="2223">
        <v>65508.382835241238</v>
      </c>
      <c r="AN22" s="2223">
        <v>65574.365606612395</v>
      </c>
      <c r="AO22" s="2223">
        <v>65378.987985217049</v>
      </c>
    </row>
    <row r="23" spans="1:41" s="163" customFormat="1" ht="12" customHeight="1" x14ac:dyDescent="0.2">
      <c r="A23" s="163">
        <f t="shared" si="0"/>
        <v>20</v>
      </c>
      <c r="B23" s="506" t="s">
        <v>37</v>
      </c>
      <c r="C23" s="507"/>
      <c r="D23" s="507"/>
      <c r="E23" s="507"/>
      <c r="F23" s="507"/>
      <c r="G23" s="507"/>
      <c r="H23" s="507"/>
      <c r="I23" s="754">
        <v>35352</v>
      </c>
      <c r="J23" s="754">
        <v>35607</v>
      </c>
      <c r="K23" s="754">
        <v>35277</v>
      </c>
      <c r="L23" s="754">
        <v>35048</v>
      </c>
      <c r="M23" s="754">
        <v>34876</v>
      </c>
      <c r="N23" s="754">
        <v>34666</v>
      </c>
      <c r="O23" s="507"/>
      <c r="P23" s="507"/>
      <c r="Q23" s="507"/>
      <c r="R23" s="507"/>
      <c r="S23" s="507"/>
      <c r="T23" s="507"/>
      <c r="U23" s="507"/>
      <c r="V23" s="507"/>
      <c r="W23" s="507"/>
      <c r="X23" s="507"/>
      <c r="Y23" s="1499"/>
      <c r="Z23" s="1499"/>
      <c r="AA23" s="1499"/>
      <c r="AB23" s="1499"/>
      <c r="AC23" s="1499"/>
      <c r="AD23" s="2223">
        <v>183279.05371655009</v>
      </c>
      <c r="AE23" s="2223">
        <v>189616.19750054186</v>
      </c>
      <c r="AF23" s="2223">
        <v>196375.35329415352</v>
      </c>
      <c r="AG23" s="2223">
        <v>203336.86481224251</v>
      </c>
      <c r="AH23" s="2223">
        <v>210468.83020700267</v>
      </c>
      <c r="AI23" s="2223">
        <v>213799.57095056106</v>
      </c>
      <c r="AJ23" s="2223">
        <v>217179.91101307876</v>
      </c>
      <c r="AK23" s="2223">
        <v>220186.65557351214</v>
      </c>
      <c r="AL23" s="2223">
        <v>223127.28866230857</v>
      </c>
      <c r="AM23" s="2223">
        <v>226306.29815139351</v>
      </c>
      <c r="AN23" s="2223">
        <v>230436.70649812618</v>
      </c>
      <c r="AO23" s="2223">
        <v>234153.91457903531</v>
      </c>
    </row>
    <row r="24" spans="1:41" s="163" customFormat="1" ht="12" customHeight="1" x14ac:dyDescent="0.2">
      <c r="A24" s="163">
        <f t="shared" si="0"/>
        <v>21</v>
      </c>
      <c r="B24" s="508" t="s">
        <v>38</v>
      </c>
      <c r="C24" s="509"/>
      <c r="D24" s="509"/>
      <c r="E24" s="509"/>
      <c r="F24" s="509"/>
      <c r="G24" s="509"/>
      <c r="H24" s="509"/>
      <c r="I24" s="755">
        <v>62396</v>
      </c>
      <c r="J24" s="755">
        <v>62846</v>
      </c>
      <c r="K24" s="755">
        <v>63346</v>
      </c>
      <c r="L24" s="755">
        <v>63765</v>
      </c>
      <c r="M24" s="755">
        <v>63872</v>
      </c>
      <c r="N24" s="755">
        <v>63762</v>
      </c>
      <c r="O24" s="509"/>
      <c r="P24" s="509"/>
      <c r="Q24" s="509"/>
      <c r="R24" s="509"/>
      <c r="S24" s="509"/>
      <c r="T24" s="509"/>
      <c r="U24" s="509"/>
      <c r="V24" s="509"/>
      <c r="W24" s="509"/>
      <c r="X24" s="509"/>
      <c r="Y24" s="1500"/>
      <c r="Z24" s="1500"/>
      <c r="AA24" s="1500"/>
      <c r="AB24" s="1500"/>
      <c r="AC24" s="1500"/>
      <c r="AD24" s="2224">
        <v>143445.21772069129</v>
      </c>
      <c r="AE24" s="2224">
        <v>143130.22030971863</v>
      </c>
      <c r="AF24" s="2224">
        <v>143026.67726942565</v>
      </c>
      <c r="AG24" s="2224">
        <v>143125.36611638041</v>
      </c>
      <c r="AH24" s="2224">
        <v>143212.17303460563</v>
      </c>
      <c r="AI24" s="2224">
        <v>140598.18626837543</v>
      </c>
      <c r="AJ24" s="2224">
        <v>138080.59601320958</v>
      </c>
      <c r="AK24" s="2224">
        <v>135260.76425686391</v>
      </c>
      <c r="AL24" s="2224">
        <v>131944.61871206053</v>
      </c>
      <c r="AM24" s="2224">
        <v>129600.13869989773</v>
      </c>
      <c r="AN24" s="2224">
        <v>127076.84185804788</v>
      </c>
      <c r="AO24" s="2224">
        <v>128550.63520162734</v>
      </c>
    </row>
    <row r="25" spans="1:41" s="163" customFormat="1" ht="12" customHeight="1" x14ac:dyDescent="0.2">
      <c r="A25" s="163">
        <f t="shared" si="0"/>
        <v>22</v>
      </c>
      <c r="B25" s="1171" t="s">
        <v>1405</v>
      </c>
      <c r="C25" s="1172"/>
      <c r="D25" s="1172"/>
      <c r="E25" s="1172"/>
      <c r="F25" s="1172"/>
      <c r="G25" s="1172"/>
      <c r="H25" s="1172"/>
      <c r="I25" s="1173">
        <v>38560</v>
      </c>
      <c r="J25" s="1173">
        <v>40199</v>
      </c>
      <c r="K25" s="1173">
        <v>40471</v>
      </c>
      <c r="L25" s="1173">
        <v>40896</v>
      </c>
      <c r="M25" s="1173">
        <v>41469</v>
      </c>
      <c r="N25" s="1173">
        <v>42183</v>
      </c>
      <c r="O25" s="1172"/>
      <c r="P25" s="1172"/>
      <c r="Q25" s="1172"/>
      <c r="R25" s="1172"/>
      <c r="S25" s="1172"/>
      <c r="T25" s="1172"/>
      <c r="U25" s="1172"/>
      <c r="V25" s="1172"/>
      <c r="W25" s="1172"/>
      <c r="X25" s="1172"/>
      <c r="Y25" s="1501"/>
      <c r="Z25" s="1501"/>
      <c r="AA25" s="1501"/>
      <c r="AB25" s="1501"/>
      <c r="AC25" s="1501"/>
      <c r="AD25" s="2225">
        <v>1963533.383031108</v>
      </c>
      <c r="AE25" s="2225">
        <v>1957538.3803362162</v>
      </c>
      <c r="AF25" s="2225">
        <v>1952855.3243552733</v>
      </c>
      <c r="AG25" s="2225">
        <v>1948919.2958201349</v>
      </c>
      <c r="AH25" s="2225">
        <v>1945462.0043268423</v>
      </c>
      <c r="AI25" s="2225">
        <v>1935999.7471460514</v>
      </c>
      <c r="AJ25" s="2225">
        <v>1927070.2807142434</v>
      </c>
      <c r="AK25" s="2225">
        <v>1916923.3932055268</v>
      </c>
      <c r="AL25" s="2225">
        <v>1906454.1617247015</v>
      </c>
      <c r="AM25" s="2225">
        <v>1898279.0562701027</v>
      </c>
      <c r="AN25" s="2225">
        <v>1892704.4191299635</v>
      </c>
      <c r="AO25" s="2225">
        <v>1894140.7024143692</v>
      </c>
    </row>
    <row r="26" spans="1:41" s="163" customFormat="1" ht="12" customHeight="1" x14ac:dyDescent="0.2">
      <c r="A26" s="163">
        <f t="shared" si="0"/>
        <v>23</v>
      </c>
      <c r="B26" s="506" t="s">
        <v>56</v>
      </c>
      <c r="C26" s="507"/>
      <c r="D26" s="507"/>
      <c r="E26" s="507"/>
      <c r="F26" s="507"/>
      <c r="G26" s="507"/>
      <c r="H26" s="507"/>
      <c r="I26" s="754"/>
      <c r="J26" s="754"/>
      <c r="K26" s="754"/>
      <c r="L26" s="754"/>
      <c r="M26" s="754"/>
      <c r="N26" s="754"/>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row>
    <row r="27" spans="1:41" s="163" customFormat="1" ht="12" customHeight="1" x14ac:dyDescent="0.2">
      <c r="A27" s="163">
        <f t="shared" si="0"/>
        <v>24</v>
      </c>
      <c r="B27" s="506" t="s">
        <v>57</v>
      </c>
      <c r="C27" s="507"/>
      <c r="D27" s="507"/>
      <c r="E27" s="507"/>
      <c r="F27" s="507"/>
      <c r="G27" s="507"/>
      <c r="H27" s="507"/>
      <c r="I27" s="754"/>
      <c r="J27" s="754"/>
      <c r="K27" s="754"/>
      <c r="L27" s="754"/>
      <c r="M27" s="754"/>
      <c r="N27" s="754"/>
      <c r="O27" s="507"/>
      <c r="P27" s="507"/>
      <c r="Q27" s="507"/>
      <c r="R27" s="507"/>
      <c r="S27" s="507"/>
      <c r="T27" s="507"/>
      <c r="U27" s="507"/>
      <c r="V27" s="507"/>
      <c r="W27" s="507"/>
      <c r="X27" s="507"/>
      <c r="Y27" s="1502"/>
      <c r="Z27" s="1502"/>
      <c r="AA27" s="1502"/>
      <c r="AB27" s="1502"/>
      <c r="AC27" s="1502"/>
      <c r="AD27" s="2222">
        <f t="shared" ref="AD27:AL27" si="1">AD25-AD28-AD29</f>
        <v>1784957.5179162046</v>
      </c>
      <c r="AE27" s="2222">
        <f t="shared" si="1"/>
        <v>1778292.1653940873</v>
      </c>
      <c r="AF27" s="2222">
        <f t="shared" si="1"/>
        <v>1772537.6638551205</v>
      </c>
      <c r="AG27" s="2222">
        <f t="shared" si="1"/>
        <v>1767203.0823419208</v>
      </c>
      <c r="AH27" s="2222">
        <f t="shared" si="1"/>
        <v>1763057.0245177499</v>
      </c>
      <c r="AI27" s="2222">
        <f t="shared" si="1"/>
        <v>1752674.7064831625</v>
      </c>
      <c r="AJ27" s="2222">
        <f t="shared" si="1"/>
        <v>1742603.1718642483</v>
      </c>
      <c r="AK27" s="2222">
        <f t="shared" si="1"/>
        <v>1741614.6360417698</v>
      </c>
      <c r="AL27" s="2222">
        <f t="shared" si="1"/>
        <v>1730229.9938100362</v>
      </c>
      <c r="AM27" s="2222">
        <f>AM25-AM28-AM29</f>
        <v>1710353.8150600703</v>
      </c>
      <c r="AN27" s="2222">
        <f>AN25-AN28-AN29</f>
        <v>1703101.8627885499</v>
      </c>
      <c r="AO27" s="2222">
        <f>AO25-AO28-AO29</f>
        <v>1702863.4664581025</v>
      </c>
    </row>
    <row r="28" spans="1:41" s="163" customFormat="1" ht="12" customHeight="1" x14ac:dyDescent="0.2">
      <c r="A28" s="163">
        <f t="shared" si="0"/>
        <v>25</v>
      </c>
      <c r="B28" s="506" t="s">
        <v>58</v>
      </c>
      <c r="C28" s="507"/>
      <c r="D28" s="507"/>
      <c r="E28" s="507"/>
      <c r="F28" s="507"/>
      <c r="G28" s="507"/>
      <c r="H28" s="507"/>
      <c r="I28" s="754"/>
      <c r="J28" s="754"/>
      <c r="K28" s="754"/>
      <c r="L28" s="754"/>
      <c r="M28" s="754"/>
      <c r="N28" s="754"/>
      <c r="O28" s="507"/>
      <c r="P28" s="507"/>
      <c r="Q28" s="507"/>
      <c r="R28" s="507"/>
      <c r="S28" s="507"/>
      <c r="T28" s="507"/>
      <c r="U28" s="507"/>
      <c r="V28" s="507"/>
      <c r="W28" s="507"/>
      <c r="X28" s="507"/>
      <c r="Y28" s="1499"/>
      <c r="Z28" s="1499"/>
      <c r="AA28" s="1499"/>
      <c r="AB28" s="1499"/>
      <c r="AC28" s="1499"/>
      <c r="AD28" s="2223">
        <v>102551.7900393973</v>
      </c>
      <c r="AE28" s="2223">
        <v>101740.26944725352</v>
      </c>
      <c r="AF28" s="2223">
        <v>101091.38174862957</v>
      </c>
      <c r="AG28" s="2223">
        <v>100563</v>
      </c>
      <c r="AH28" s="2223">
        <v>99736.2</v>
      </c>
      <c r="AI28" s="2223">
        <v>99124.4</v>
      </c>
      <c r="AJ28" s="2223">
        <v>98746.2</v>
      </c>
      <c r="AK28" s="2223">
        <v>98482.599999999991</v>
      </c>
      <c r="AL28" s="2223">
        <v>98227.999999999985</v>
      </c>
      <c r="AM28" s="2223">
        <v>98034.799999999988</v>
      </c>
      <c r="AN28" s="2223">
        <v>97904.599999999962</v>
      </c>
      <c r="AO28" s="2223">
        <v>97774.399999999965</v>
      </c>
    </row>
    <row r="29" spans="1:41" s="163" customFormat="1" ht="12" customHeight="1" x14ac:dyDescent="0.2">
      <c r="A29" s="163">
        <f t="shared" si="0"/>
        <v>26</v>
      </c>
      <c r="B29" s="510" t="s">
        <v>59</v>
      </c>
      <c r="C29" s="511"/>
      <c r="D29" s="511"/>
      <c r="E29" s="511"/>
      <c r="F29" s="511"/>
      <c r="G29" s="511"/>
      <c r="H29" s="511"/>
      <c r="I29" s="756"/>
      <c r="J29" s="756"/>
      <c r="K29" s="756"/>
      <c r="L29" s="756"/>
      <c r="M29" s="756"/>
      <c r="N29" s="756"/>
      <c r="O29" s="511"/>
      <c r="P29" s="511"/>
      <c r="Q29" s="511"/>
      <c r="R29" s="511"/>
      <c r="S29" s="511"/>
      <c r="T29" s="511"/>
      <c r="U29" s="511"/>
      <c r="V29" s="511"/>
      <c r="W29" s="511"/>
      <c r="X29" s="511"/>
      <c r="Y29" s="1503"/>
      <c r="Z29" s="1503"/>
      <c r="AA29" s="1503"/>
      <c r="AB29" s="1503"/>
      <c r="AC29" s="1503"/>
      <c r="AD29" s="2226">
        <v>76024.075075505913</v>
      </c>
      <c r="AE29" s="2226">
        <v>77505.945494875385</v>
      </c>
      <c r="AF29" s="2226">
        <v>79226.278751523321</v>
      </c>
      <c r="AG29" s="2226">
        <v>81153.213478214107</v>
      </c>
      <c r="AH29" s="2226">
        <v>82668.779809092463</v>
      </c>
      <c r="AI29" s="2226">
        <v>84200.640662889011</v>
      </c>
      <c r="AJ29" s="2226">
        <v>85720.908849995001</v>
      </c>
      <c r="AK29" s="2226">
        <v>76826.157163757001</v>
      </c>
      <c r="AL29" s="2226">
        <v>77996.167914665246</v>
      </c>
      <c r="AM29" s="2226">
        <v>89890.441210032484</v>
      </c>
      <c r="AN29" s="2226">
        <v>91697.956341413839</v>
      </c>
      <c r="AO29" s="2226">
        <v>93502.835956266805</v>
      </c>
    </row>
    <row r="30" spans="1:41" s="163" customFormat="1" ht="12" customHeight="1" x14ac:dyDescent="0.2">
      <c r="A30" s="163">
        <f t="shared" si="0"/>
        <v>27</v>
      </c>
      <c r="B30" s="506"/>
      <c r="C30" s="507"/>
      <c r="D30" s="507"/>
      <c r="E30" s="507"/>
      <c r="F30" s="507"/>
      <c r="G30" s="507"/>
      <c r="H30" s="507"/>
      <c r="I30" s="754"/>
      <c r="J30" s="754"/>
      <c r="K30" s="754"/>
      <c r="L30" s="754"/>
      <c r="M30" s="754"/>
      <c r="N30" s="754"/>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row>
    <row r="31" spans="1:41" s="163" customFormat="1" ht="12" customHeight="1" x14ac:dyDescent="0.2">
      <c r="A31" s="163">
        <f t="shared" si="0"/>
        <v>28</v>
      </c>
      <c r="B31" s="510"/>
      <c r="C31" s="511"/>
      <c r="D31" s="511"/>
      <c r="E31" s="511"/>
      <c r="F31" s="511"/>
      <c r="G31" s="511"/>
      <c r="H31" s="511"/>
      <c r="I31" s="756"/>
      <c r="J31" s="756"/>
      <c r="K31" s="756"/>
      <c r="L31" s="756"/>
      <c r="M31" s="756"/>
      <c r="N31" s="756"/>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row>
    <row r="32" spans="1:41" ht="12" customHeight="1" x14ac:dyDescent="0.15">
      <c r="A32" s="163">
        <f t="shared" si="0"/>
        <v>29</v>
      </c>
      <c r="B32" s="506" t="s">
        <v>40</v>
      </c>
      <c r="C32" s="525"/>
      <c r="D32" s="525"/>
      <c r="E32" s="525"/>
      <c r="F32" s="525"/>
      <c r="G32" s="525"/>
      <c r="H32" s="525"/>
      <c r="I32" s="757">
        <v>1877827</v>
      </c>
      <c r="J32" s="757">
        <v>1887329</v>
      </c>
      <c r="K32" s="757">
        <v>1899539</v>
      </c>
      <c r="L32" s="757">
        <v>1914370</v>
      </c>
      <c r="M32" s="757">
        <v>1931765</v>
      </c>
      <c r="N32" s="757">
        <v>1951665</v>
      </c>
      <c r="O32" s="525"/>
      <c r="P32" s="525"/>
      <c r="Q32" s="525"/>
      <c r="R32" s="525"/>
      <c r="S32" s="525"/>
      <c r="T32" s="525"/>
      <c r="U32" s="525"/>
      <c r="V32" s="525"/>
      <c r="W32" s="525"/>
      <c r="X32" s="525"/>
      <c r="Y32" s="1504"/>
      <c r="Z32" s="1504"/>
      <c r="AA32" s="1504"/>
      <c r="AB32" s="1504"/>
      <c r="AC32" s="1504"/>
      <c r="AD32" s="2227">
        <v>80222.493934347702</v>
      </c>
      <c r="AE32" s="2227">
        <v>78519.315677851206</v>
      </c>
      <c r="AF32" s="2227">
        <v>76843.994118868199</v>
      </c>
      <c r="AG32" s="2227">
        <v>75268.658073675018</v>
      </c>
      <c r="AH32" s="2227">
        <v>73785.309746879895</v>
      </c>
      <c r="AI32" s="2227">
        <v>72860.259082751843</v>
      </c>
      <c r="AJ32" s="2227">
        <v>72090.102912058734</v>
      </c>
      <c r="AK32" s="2227">
        <v>71328.463866045786</v>
      </c>
      <c r="AL32" s="2227">
        <v>70382.508701531115</v>
      </c>
      <c r="AM32" s="2227">
        <v>69970.42417705353</v>
      </c>
      <c r="AN32" s="2227">
        <v>68538.967968686135</v>
      </c>
      <c r="AO32" s="2227">
        <v>67941.373754820117</v>
      </c>
    </row>
    <row r="33" spans="1:41" ht="12" customHeight="1" x14ac:dyDescent="0.15">
      <c r="A33" s="163">
        <f t="shared" si="0"/>
        <v>30</v>
      </c>
      <c r="B33" s="506" t="s">
        <v>18</v>
      </c>
      <c r="C33" s="507"/>
      <c r="D33" s="507"/>
      <c r="E33" s="507"/>
      <c r="F33" s="507"/>
      <c r="G33" s="507"/>
      <c r="H33" s="507"/>
      <c r="I33" s="754">
        <v>125561</v>
      </c>
      <c r="J33" s="754">
        <v>123711</v>
      </c>
      <c r="K33" s="754">
        <v>121930</v>
      </c>
      <c r="L33" s="754">
        <v>120216</v>
      </c>
      <c r="M33" s="754">
        <v>118571</v>
      </c>
      <c r="N33" s="754">
        <v>116995</v>
      </c>
      <c r="O33" s="507"/>
      <c r="P33" s="507"/>
      <c r="Q33" s="507"/>
      <c r="R33" s="507"/>
      <c r="S33" s="507"/>
      <c r="T33" s="507"/>
      <c r="U33" s="507"/>
      <c r="V33" s="507"/>
      <c r="W33" s="507"/>
      <c r="X33" s="507"/>
      <c r="Y33" s="1499"/>
      <c r="Z33" s="1499"/>
      <c r="AA33" s="1499"/>
      <c r="AB33" s="1499"/>
      <c r="AC33" s="1499"/>
      <c r="AD33" s="2223">
        <v>72924.801140489159</v>
      </c>
      <c r="AE33" s="2223">
        <v>71446.492884352134</v>
      </c>
      <c r="AF33" s="2223">
        <v>70007.166448163931</v>
      </c>
      <c r="AG33" s="2223">
        <v>68618.282166817429</v>
      </c>
      <c r="AH33" s="2223">
        <v>67263.886721784846</v>
      </c>
      <c r="AI33" s="2223">
        <v>66486.070047818255</v>
      </c>
      <c r="AJ33" s="2223">
        <v>65852.73463780366</v>
      </c>
      <c r="AK33" s="2223">
        <v>65220.654903974777</v>
      </c>
      <c r="AL33" s="2223">
        <v>64417.593022357709</v>
      </c>
      <c r="AM33" s="2223">
        <v>64082.881496569695</v>
      </c>
      <c r="AN33" s="2223">
        <v>62768.634496375576</v>
      </c>
      <c r="AO33" s="2223">
        <v>62208.280395885478</v>
      </c>
    </row>
    <row r="34" spans="1:41" ht="12" customHeight="1" x14ac:dyDescent="0.15">
      <c r="A34" s="163">
        <f t="shared" si="0"/>
        <v>31</v>
      </c>
      <c r="B34" s="506" t="s">
        <v>19</v>
      </c>
      <c r="C34" s="507"/>
      <c r="D34" s="507"/>
      <c r="E34" s="507"/>
      <c r="F34" s="507"/>
      <c r="G34" s="507"/>
      <c r="H34" s="507"/>
      <c r="I34" s="754">
        <v>3271</v>
      </c>
      <c r="J34" s="754">
        <v>3031</v>
      </c>
      <c r="K34" s="754">
        <v>2813</v>
      </c>
      <c r="L34" s="754">
        <v>2613</v>
      </c>
      <c r="M34" s="754">
        <v>2430</v>
      </c>
      <c r="N34" s="754">
        <v>2261</v>
      </c>
      <c r="O34" s="507"/>
      <c r="P34" s="507"/>
      <c r="Q34" s="507"/>
      <c r="R34" s="507"/>
      <c r="S34" s="507"/>
      <c r="T34" s="507"/>
      <c r="U34" s="507"/>
      <c r="V34" s="507"/>
      <c r="W34" s="507"/>
      <c r="X34" s="507"/>
      <c r="Y34" s="1499"/>
      <c r="Z34" s="1499"/>
      <c r="AA34" s="1499"/>
      <c r="AB34" s="1499"/>
      <c r="AC34" s="1499"/>
      <c r="AD34" s="2223">
        <v>1894.1400488159802</v>
      </c>
      <c r="AE34" s="2223">
        <v>1917.277196321113</v>
      </c>
      <c r="AF34" s="2223">
        <v>1941.0835211572107</v>
      </c>
      <c r="AG34" s="2223">
        <v>1978.0984619883939</v>
      </c>
      <c r="AH34" s="2223">
        <v>2028.2885324252993</v>
      </c>
      <c r="AI34" s="2223">
        <v>2004.1216670192175</v>
      </c>
      <c r="AJ34" s="2223">
        <v>1979.2798351259448</v>
      </c>
      <c r="AK34" s="2223">
        <v>1934.6809124614977</v>
      </c>
      <c r="AL34" s="2223">
        <v>1890.7690180758266</v>
      </c>
      <c r="AM34" s="2223">
        <v>1897.2729226259953</v>
      </c>
      <c r="AN34" s="2223">
        <v>1858.295585380286</v>
      </c>
      <c r="AO34" s="2223">
        <v>1843.4511786775599</v>
      </c>
    </row>
    <row r="35" spans="1:41" ht="12" customHeight="1" x14ac:dyDescent="0.15">
      <c r="A35" s="163">
        <f t="shared" si="0"/>
        <v>32</v>
      </c>
      <c r="B35" s="506" t="s">
        <v>20</v>
      </c>
      <c r="C35" s="507"/>
      <c r="D35" s="507"/>
      <c r="E35" s="507"/>
      <c r="F35" s="507"/>
      <c r="G35" s="507"/>
      <c r="H35" s="507"/>
      <c r="I35" s="754">
        <v>9002</v>
      </c>
      <c r="J35" s="754">
        <v>8733</v>
      </c>
      <c r="K35" s="754">
        <v>8478</v>
      </c>
      <c r="L35" s="754">
        <v>8236</v>
      </c>
      <c r="M35" s="754">
        <v>8006</v>
      </c>
      <c r="N35" s="754">
        <v>7786</v>
      </c>
      <c r="O35" s="507"/>
      <c r="P35" s="507"/>
      <c r="Q35" s="507"/>
      <c r="R35" s="507"/>
      <c r="S35" s="507"/>
      <c r="T35" s="507"/>
      <c r="U35" s="507"/>
      <c r="V35" s="507"/>
      <c r="W35" s="507"/>
      <c r="X35" s="507"/>
      <c r="Y35" s="1499"/>
      <c r="Z35" s="1499"/>
      <c r="AA35" s="1499"/>
      <c r="AB35" s="1499"/>
      <c r="AC35" s="1499"/>
      <c r="AD35" s="2223">
        <v>5403.5527450425634</v>
      </c>
      <c r="AE35" s="2223">
        <v>5155.5455971779538</v>
      </c>
      <c r="AF35" s="2223">
        <v>4895.7441495470521</v>
      </c>
      <c r="AG35" s="2223">
        <v>4672.2774448691925</v>
      </c>
      <c r="AH35" s="2223">
        <v>4493.1344926697539</v>
      </c>
      <c r="AI35" s="2223">
        <v>4370.0673679143692</v>
      </c>
      <c r="AJ35" s="2223">
        <v>4258.0884391291402</v>
      </c>
      <c r="AK35" s="2223">
        <v>4173.1280496095133</v>
      </c>
      <c r="AL35" s="2223">
        <v>4074.1466610975717</v>
      </c>
      <c r="AM35" s="2223">
        <v>3990.2697578578432</v>
      </c>
      <c r="AN35" s="2223">
        <v>3912.0378869302772</v>
      </c>
      <c r="AO35" s="2223">
        <v>3889.6421802570821</v>
      </c>
    </row>
    <row r="36" spans="1:41" ht="12" customHeight="1" x14ac:dyDescent="0.15">
      <c r="A36" s="163">
        <f t="shared" si="0"/>
        <v>33</v>
      </c>
      <c r="B36" s="506" t="s">
        <v>21</v>
      </c>
      <c r="C36" s="507"/>
      <c r="D36" s="507"/>
      <c r="E36" s="507"/>
      <c r="F36" s="507"/>
      <c r="G36" s="507"/>
      <c r="H36" s="507"/>
      <c r="I36" s="754">
        <v>1792</v>
      </c>
      <c r="J36" s="754">
        <v>1801</v>
      </c>
      <c r="K36" s="754">
        <v>1814</v>
      </c>
      <c r="L36" s="754">
        <v>1831</v>
      </c>
      <c r="M36" s="754">
        <v>1851</v>
      </c>
      <c r="N36" s="754">
        <v>1873</v>
      </c>
      <c r="O36" s="507"/>
      <c r="P36" s="507"/>
      <c r="Q36" s="507"/>
      <c r="R36" s="507"/>
      <c r="S36" s="507"/>
      <c r="T36" s="507"/>
      <c r="U36" s="507"/>
      <c r="V36" s="507"/>
      <c r="W36" s="507"/>
      <c r="X36" s="507"/>
      <c r="Y36" s="1499"/>
      <c r="Z36" s="1499"/>
      <c r="AA36" s="1499"/>
      <c r="AB36" s="1499"/>
      <c r="AC36" s="1499"/>
      <c r="AD36" s="2223">
        <v>774.74018082400676</v>
      </c>
      <c r="AE36" s="2223">
        <v>674.5099288646353</v>
      </c>
      <c r="AF36" s="2223">
        <v>594.53521404990261</v>
      </c>
      <c r="AG36" s="2223">
        <v>525.86072018076857</v>
      </c>
      <c r="AH36" s="2223">
        <v>469.53165342991474</v>
      </c>
      <c r="AI36" s="2223">
        <v>484.38784232317744</v>
      </c>
      <c r="AJ36" s="2223">
        <v>499.31138006092601</v>
      </c>
      <c r="AK36" s="2223">
        <v>516.4018304741727</v>
      </c>
      <c r="AL36" s="2223">
        <v>529.14315143659951</v>
      </c>
      <c r="AM36" s="2223">
        <v>545.4215025206654</v>
      </c>
      <c r="AN36" s="2223">
        <v>559.92297328030668</v>
      </c>
      <c r="AO36" s="2223">
        <v>580.9317907941662</v>
      </c>
    </row>
    <row r="37" spans="1:41" ht="12" customHeight="1" x14ac:dyDescent="0.15">
      <c r="A37" s="163">
        <f t="shared" si="0"/>
        <v>34</v>
      </c>
      <c r="B37" s="506" t="s">
        <v>22</v>
      </c>
      <c r="C37" s="507"/>
      <c r="D37" s="507"/>
      <c r="E37" s="507"/>
      <c r="F37" s="507"/>
      <c r="G37" s="507"/>
      <c r="H37" s="507"/>
      <c r="I37" s="754">
        <v>630065</v>
      </c>
      <c r="J37" s="754">
        <v>624104</v>
      </c>
      <c r="K37" s="754">
        <v>618813</v>
      </c>
      <c r="L37" s="754">
        <v>614118</v>
      </c>
      <c r="M37" s="754">
        <v>609956</v>
      </c>
      <c r="N37" s="754">
        <v>606271</v>
      </c>
      <c r="O37" s="507"/>
      <c r="P37" s="507"/>
      <c r="Q37" s="507"/>
      <c r="R37" s="507"/>
      <c r="S37" s="507"/>
      <c r="T37" s="507"/>
      <c r="U37" s="507"/>
      <c r="V37" s="507"/>
      <c r="W37" s="507"/>
      <c r="X37" s="507"/>
      <c r="Y37" s="1499"/>
      <c r="Z37" s="1499"/>
      <c r="AA37" s="1499"/>
      <c r="AB37" s="1499"/>
      <c r="AC37" s="1499"/>
      <c r="AD37" s="2223">
        <v>492334.96356388577</v>
      </c>
      <c r="AE37" s="2223">
        <v>489021.8851583139</v>
      </c>
      <c r="AF37" s="2223">
        <v>485942.40681696142</v>
      </c>
      <c r="AG37" s="2223">
        <v>482898.8339768154</v>
      </c>
      <c r="AH37" s="2223">
        <v>479920.82471771166</v>
      </c>
      <c r="AI37" s="2223">
        <v>481263.56169523974</v>
      </c>
      <c r="AJ37" s="2223">
        <v>482627.48423997482</v>
      </c>
      <c r="AK37" s="2223">
        <v>483904.94066339568</v>
      </c>
      <c r="AL37" s="2223">
        <v>485143.02735689183</v>
      </c>
      <c r="AM37" s="2223">
        <v>486530.43826494727</v>
      </c>
      <c r="AN37" s="2223">
        <v>482842.08237478515</v>
      </c>
      <c r="AO37" s="2223">
        <v>480689.23343612434</v>
      </c>
    </row>
    <row r="38" spans="1:41" ht="12" customHeight="1" x14ac:dyDescent="0.15">
      <c r="A38" s="163">
        <f t="shared" si="0"/>
        <v>35</v>
      </c>
      <c r="B38" s="506" t="s">
        <v>23</v>
      </c>
      <c r="C38" s="507"/>
      <c r="D38" s="507"/>
      <c r="E38" s="507"/>
      <c r="F38" s="507"/>
      <c r="G38" s="507"/>
      <c r="H38" s="507"/>
      <c r="I38" s="754">
        <v>176169</v>
      </c>
      <c r="J38" s="754">
        <v>179046</v>
      </c>
      <c r="K38" s="754">
        <v>182277</v>
      </c>
      <c r="L38" s="754">
        <v>185848</v>
      </c>
      <c r="M38" s="754">
        <v>189749</v>
      </c>
      <c r="N38" s="754">
        <v>193971</v>
      </c>
      <c r="O38" s="507"/>
      <c r="P38" s="507"/>
      <c r="Q38" s="507"/>
      <c r="R38" s="507"/>
      <c r="S38" s="507"/>
      <c r="T38" s="507"/>
      <c r="U38" s="507"/>
      <c r="V38" s="507"/>
      <c r="W38" s="507"/>
      <c r="X38" s="507"/>
      <c r="Y38" s="1499"/>
      <c r="Z38" s="1499"/>
      <c r="AA38" s="1499"/>
      <c r="AB38" s="1499"/>
      <c r="AC38" s="1499"/>
      <c r="AD38" s="2223">
        <v>18520.676588338472</v>
      </c>
      <c r="AE38" s="2223">
        <v>18340.127016662947</v>
      </c>
      <c r="AF38" s="2223">
        <v>18183.280614474246</v>
      </c>
      <c r="AG38" s="2223">
        <v>18024.025845888151</v>
      </c>
      <c r="AH38" s="2223">
        <v>17874.484143470454</v>
      </c>
      <c r="AI38" s="2223">
        <v>18352.046287852496</v>
      </c>
      <c r="AJ38" s="2223">
        <v>18857.046831431217</v>
      </c>
      <c r="AK38" s="2223">
        <v>19358.803163382323</v>
      </c>
      <c r="AL38" s="2223">
        <v>19816.86153962617</v>
      </c>
      <c r="AM38" s="2223">
        <v>20300.824081136539</v>
      </c>
      <c r="AN38" s="2223">
        <v>20239.003834524236</v>
      </c>
      <c r="AO38" s="2223">
        <v>20249.619736511231</v>
      </c>
    </row>
    <row r="39" spans="1:41" ht="12" customHeight="1" x14ac:dyDescent="0.15">
      <c r="A39" s="163">
        <f t="shared" si="0"/>
        <v>36</v>
      </c>
      <c r="B39" s="506" t="s">
        <v>24</v>
      </c>
      <c r="C39" s="507"/>
      <c r="D39" s="507"/>
      <c r="E39" s="507"/>
      <c r="F39" s="507"/>
      <c r="G39" s="507"/>
      <c r="H39" s="507"/>
      <c r="I39" s="754">
        <v>12557</v>
      </c>
      <c r="J39" s="754">
        <v>12932</v>
      </c>
      <c r="K39" s="754">
        <v>13323</v>
      </c>
      <c r="L39" s="754">
        <v>13733</v>
      </c>
      <c r="M39" s="754">
        <v>14162</v>
      </c>
      <c r="N39" s="754">
        <v>14608</v>
      </c>
      <c r="O39" s="507"/>
      <c r="P39" s="507"/>
      <c r="Q39" s="507"/>
      <c r="R39" s="507"/>
      <c r="S39" s="507"/>
      <c r="T39" s="507"/>
      <c r="U39" s="507"/>
      <c r="V39" s="507"/>
      <c r="W39" s="507"/>
      <c r="X39" s="507"/>
      <c r="Y39" s="1499"/>
      <c r="Z39" s="1499"/>
      <c r="AA39" s="1499"/>
      <c r="AB39" s="1499"/>
      <c r="AC39" s="1499"/>
      <c r="AD39" s="2223">
        <v>152598.60254478978</v>
      </c>
      <c r="AE39" s="2223">
        <v>150780.0622575728</v>
      </c>
      <c r="AF39" s="2223">
        <v>149072.95025293904</v>
      </c>
      <c r="AG39" s="2223">
        <v>147354.95859597236</v>
      </c>
      <c r="AH39" s="2223">
        <v>145683.64466501359</v>
      </c>
      <c r="AI39" s="2223">
        <v>144636.52893087053</v>
      </c>
      <c r="AJ39" s="2223">
        <v>143599.13783965379</v>
      </c>
      <c r="AK39" s="2223">
        <v>142576.62434177328</v>
      </c>
      <c r="AL39" s="2223">
        <v>141564.27379522446</v>
      </c>
      <c r="AM39" s="2223">
        <v>140581.28271819954</v>
      </c>
      <c r="AN39" s="2223">
        <v>137489.8135879965</v>
      </c>
      <c r="AO39" s="2223">
        <v>136036.44546963662</v>
      </c>
    </row>
    <row r="40" spans="1:41" ht="12" customHeight="1" x14ac:dyDescent="0.15">
      <c r="A40" s="163">
        <f t="shared" si="0"/>
        <v>37</v>
      </c>
      <c r="B40" s="506" t="s">
        <v>25</v>
      </c>
      <c r="C40" s="507"/>
      <c r="D40" s="507"/>
      <c r="E40" s="507"/>
      <c r="F40" s="507"/>
      <c r="G40" s="507"/>
      <c r="H40" s="507"/>
      <c r="I40" s="754">
        <v>325986</v>
      </c>
      <c r="J40" s="754">
        <v>328491</v>
      </c>
      <c r="K40" s="754">
        <v>331405</v>
      </c>
      <c r="L40" s="754">
        <v>334710</v>
      </c>
      <c r="M40" s="754">
        <v>338388</v>
      </c>
      <c r="N40" s="754">
        <v>342424</v>
      </c>
      <c r="O40" s="507"/>
      <c r="P40" s="507"/>
      <c r="Q40" s="507"/>
      <c r="R40" s="507"/>
      <c r="S40" s="507"/>
      <c r="T40" s="507"/>
      <c r="U40" s="507"/>
      <c r="V40" s="507"/>
      <c r="W40" s="507"/>
      <c r="X40" s="507"/>
      <c r="Y40" s="1499"/>
      <c r="Z40" s="1499"/>
      <c r="AA40" s="1499"/>
      <c r="AB40" s="1499"/>
      <c r="AC40" s="1499"/>
      <c r="AD40" s="2223">
        <v>322494.14283620752</v>
      </c>
      <c r="AE40" s="2223">
        <v>318392.41216531541</v>
      </c>
      <c r="AF40" s="2223">
        <v>314317.9894800625</v>
      </c>
      <c r="AG40" s="2223">
        <v>310356.06915944431</v>
      </c>
      <c r="AH40" s="2223">
        <v>306563.84691587731</v>
      </c>
      <c r="AI40" s="2223">
        <v>304382.77477369981</v>
      </c>
      <c r="AJ40" s="2223">
        <v>302273.8645206053</v>
      </c>
      <c r="AK40" s="2223">
        <v>300275.47583253571</v>
      </c>
      <c r="AL40" s="2223">
        <v>298776.36025297834</v>
      </c>
      <c r="AM40" s="2223">
        <v>296742.18217939185</v>
      </c>
      <c r="AN40" s="2223">
        <v>296109.87322425394</v>
      </c>
      <c r="AO40" s="2223">
        <v>290037.91391724418</v>
      </c>
    </row>
    <row r="41" spans="1:41" ht="12" customHeight="1" x14ac:dyDescent="0.15">
      <c r="A41" s="163">
        <f t="shared" si="0"/>
        <v>38</v>
      </c>
      <c r="B41" s="506" t="s">
        <v>26</v>
      </c>
      <c r="C41" s="507"/>
      <c r="D41" s="507"/>
      <c r="E41" s="507"/>
      <c r="F41" s="507"/>
      <c r="G41" s="507"/>
      <c r="H41" s="507"/>
      <c r="I41" s="754">
        <v>53966</v>
      </c>
      <c r="J41" s="754">
        <v>54240</v>
      </c>
      <c r="K41" s="754">
        <v>54548</v>
      </c>
      <c r="L41" s="754">
        <v>54886</v>
      </c>
      <c r="M41" s="754">
        <v>55253</v>
      </c>
      <c r="N41" s="754">
        <v>55647</v>
      </c>
      <c r="O41" s="507"/>
      <c r="P41" s="507"/>
      <c r="Q41" s="507"/>
      <c r="R41" s="507"/>
      <c r="S41" s="507"/>
      <c r="T41" s="507"/>
      <c r="U41" s="507"/>
      <c r="V41" s="507"/>
      <c r="W41" s="507"/>
      <c r="X41" s="507"/>
      <c r="Y41" s="1499"/>
      <c r="Z41" s="1499"/>
      <c r="AA41" s="1499"/>
      <c r="AB41" s="1499"/>
      <c r="AC41" s="1499"/>
      <c r="AD41" s="2223">
        <v>115038.87973936916</v>
      </c>
      <c r="AE41" s="2223">
        <v>114813.46618664399</v>
      </c>
      <c r="AF41" s="2223">
        <v>114490.76913025873</v>
      </c>
      <c r="AG41" s="2223">
        <v>114163.84346769456</v>
      </c>
      <c r="AH41" s="2223">
        <v>113839.97980486085</v>
      </c>
      <c r="AI41" s="2223">
        <v>114488.51649018272</v>
      </c>
      <c r="AJ41" s="2223">
        <v>115137.26048551513</v>
      </c>
      <c r="AK41" s="2223">
        <v>115726.39873317022</v>
      </c>
      <c r="AL41" s="2223">
        <v>116200.83170066246</v>
      </c>
      <c r="AM41" s="2223">
        <v>116827.13503852375</v>
      </c>
      <c r="AN41" s="2223">
        <v>117654.63134492375</v>
      </c>
      <c r="AO41" s="2223">
        <v>116473.43928474115</v>
      </c>
    </row>
    <row r="42" spans="1:41" ht="12" customHeight="1" x14ac:dyDescent="0.15">
      <c r="A42" s="163">
        <f t="shared" si="0"/>
        <v>39</v>
      </c>
      <c r="B42" s="506" t="s">
        <v>27</v>
      </c>
      <c r="C42" s="507"/>
      <c r="D42" s="507"/>
      <c r="E42" s="507"/>
      <c r="F42" s="507"/>
      <c r="G42" s="507"/>
      <c r="H42" s="507"/>
      <c r="I42" s="754">
        <v>14179</v>
      </c>
      <c r="J42" s="754">
        <v>14259</v>
      </c>
      <c r="K42" s="754">
        <v>14356</v>
      </c>
      <c r="L42" s="754">
        <v>14469</v>
      </c>
      <c r="M42" s="754">
        <v>14602</v>
      </c>
      <c r="N42" s="754">
        <v>14750</v>
      </c>
      <c r="O42" s="507"/>
      <c r="P42" s="507"/>
      <c r="Q42" s="507"/>
      <c r="R42" s="507"/>
      <c r="S42" s="507"/>
      <c r="T42" s="507"/>
      <c r="U42" s="507"/>
      <c r="V42" s="507"/>
      <c r="W42" s="507"/>
      <c r="X42" s="507"/>
      <c r="Y42" s="1499"/>
      <c r="Z42" s="1499"/>
      <c r="AA42" s="1499"/>
      <c r="AB42" s="1499"/>
      <c r="AC42" s="1499"/>
      <c r="AD42" s="2223">
        <v>125678.23422431832</v>
      </c>
      <c r="AE42" s="2223">
        <v>124723.61203176377</v>
      </c>
      <c r="AF42" s="2223">
        <v>123906.61637464154</v>
      </c>
      <c r="AG42" s="2223">
        <v>123186.51100285134</v>
      </c>
      <c r="AH42" s="2223">
        <v>122462.69720534288</v>
      </c>
      <c r="AI42" s="2223">
        <v>121515.97435549987</v>
      </c>
      <c r="AJ42" s="2223">
        <v>120476.82970934859</v>
      </c>
      <c r="AK42" s="2223">
        <v>119150.85375980883</v>
      </c>
      <c r="AL42" s="2223">
        <v>117950.45536729824</v>
      </c>
      <c r="AM42" s="2223">
        <v>117343.76046482379</v>
      </c>
      <c r="AN42" s="2223">
        <v>114408.87948954129</v>
      </c>
      <c r="AO42" s="2223">
        <v>118218.63870447864</v>
      </c>
    </row>
    <row r="43" spans="1:41" ht="12" customHeight="1" x14ac:dyDescent="0.15">
      <c r="A43" s="163">
        <f t="shared" si="0"/>
        <v>40</v>
      </c>
      <c r="B43" s="506" t="s">
        <v>28</v>
      </c>
      <c r="C43" s="507"/>
      <c r="D43" s="507"/>
      <c r="E43" s="507"/>
      <c r="F43" s="507"/>
      <c r="G43" s="507"/>
      <c r="H43" s="507"/>
      <c r="I43" s="754">
        <v>106845</v>
      </c>
      <c r="J43" s="754">
        <v>107789</v>
      </c>
      <c r="K43" s="754">
        <v>108785</v>
      </c>
      <c r="L43" s="754">
        <v>109830</v>
      </c>
      <c r="M43" s="754">
        <v>110921</v>
      </c>
      <c r="N43" s="754">
        <v>112059</v>
      </c>
      <c r="O43" s="507"/>
      <c r="P43" s="507"/>
      <c r="Q43" s="507"/>
      <c r="R43" s="507"/>
      <c r="S43" s="507"/>
      <c r="T43" s="507"/>
      <c r="U43" s="507"/>
      <c r="V43" s="507"/>
      <c r="W43" s="507"/>
      <c r="X43" s="507"/>
      <c r="Y43" s="1499"/>
      <c r="Z43" s="1499"/>
      <c r="AA43" s="1499"/>
      <c r="AB43" s="1499"/>
      <c r="AC43" s="1499"/>
      <c r="AD43" s="2223">
        <v>25779.982980496534</v>
      </c>
      <c r="AE43" s="2223">
        <v>25968.411132578487</v>
      </c>
      <c r="AF43" s="2223">
        <v>26150.680083776217</v>
      </c>
      <c r="AG43" s="2223">
        <v>26335.960594857745</v>
      </c>
      <c r="AH43" s="2223">
        <v>26531.101065520146</v>
      </c>
      <c r="AI43" s="2223">
        <v>26883.766606977573</v>
      </c>
      <c r="AJ43" s="2223">
        <v>27237.40049350385</v>
      </c>
      <c r="AK43" s="2223">
        <v>27585.241884538169</v>
      </c>
      <c r="AL43" s="2223">
        <v>27948.757797827002</v>
      </c>
      <c r="AM43" s="2223">
        <v>28312.723318362572</v>
      </c>
      <c r="AN43" s="2223">
        <v>29884.056245530832</v>
      </c>
      <c r="AO43" s="2223">
        <v>31456.580353877845</v>
      </c>
    </row>
    <row r="44" spans="1:41" ht="12" customHeight="1" x14ac:dyDescent="0.15">
      <c r="A44" s="163">
        <f t="shared" si="0"/>
        <v>41</v>
      </c>
      <c r="B44" s="506" t="s">
        <v>29</v>
      </c>
      <c r="C44" s="507"/>
      <c r="D44" s="507"/>
      <c r="E44" s="507"/>
      <c r="F44" s="507"/>
      <c r="G44" s="507"/>
      <c r="H44" s="507"/>
      <c r="I44" s="754"/>
      <c r="J44" s="754"/>
      <c r="K44" s="754"/>
      <c r="L44" s="754"/>
      <c r="M44" s="754"/>
      <c r="N44" s="754"/>
      <c r="O44" s="507"/>
      <c r="P44" s="507"/>
      <c r="Q44" s="507"/>
      <c r="R44" s="507"/>
      <c r="S44" s="507"/>
      <c r="T44" s="507"/>
      <c r="U44" s="507"/>
      <c r="V44" s="507"/>
      <c r="W44" s="507"/>
      <c r="X44" s="507"/>
      <c r="Y44" s="1499"/>
      <c r="Z44" s="1499"/>
      <c r="AA44" s="1499"/>
      <c r="AB44" s="1499"/>
      <c r="AC44" s="1499"/>
      <c r="AD44" s="2223">
        <v>40996.175866122292</v>
      </c>
      <c r="AE44" s="2223">
        <v>40577.530930613</v>
      </c>
      <c r="AF44" s="2223">
        <v>40132.621615467266</v>
      </c>
      <c r="AG44" s="2223">
        <v>39708.943890948729</v>
      </c>
      <c r="AH44" s="2223">
        <v>39276.175130169773</v>
      </c>
      <c r="AI44" s="2223">
        <v>39265.501538077544</v>
      </c>
      <c r="AJ44" s="2223">
        <v>39258.24558377068</v>
      </c>
      <c r="AK44" s="2223">
        <v>39241.574472635883</v>
      </c>
      <c r="AL44" s="2223">
        <v>39131.679986030831</v>
      </c>
      <c r="AM44" s="2223">
        <v>39134.402634290993</v>
      </c>
      <c r="AN44" s="2223">
        <v>38600.438897800239</v>
      </c>
      <c r="AO44" s="2223">
        <v>37603.681205041525</v>
      </c>
    </row>
    <row r="45" spans="1:41" ht="12" customHeight="1" x14ac:dyDescent="0.15">
      <c r="A45" s="163">
        <f t="shared" si="0"/>
        <v>42</v>
      </c>
      <c r="B45" s="506" t="s">
        <v>30</v>
      </c>
      <c r="C45" s="507"/>
      <c r="D45" s="507"/>
      <c r="E45" s="507"/>
      <c r="F45" s="507"/>
      <c r="G45" s="507"/>
      <c r="H45" s="507"/>
      <c r="I45" s="754"/>
      <c r="J45" s="754"/>
      <c r="K45" s="754"/>
      <c r="L45" s="754"/>
      <c r="M45" s="754"/>
      <c r="N45" s="754"/>
      <c r="O45" s="507"/>
      <c r="P45" s="507"/>
      <c r="Q45" s="507"/>
      <c r="R45" s="507"/>
      <c r="S45" s="507"/>
      <c r="T45" s="507"/>
      <c r="U45" s="507"/>
      <c r="V45" s="507"/>
      <c r="W45" s="507"/>
      <c r="X45" s="507"/>
      <c r="Y45" s="1499"/>
      <c r="Z45" s="1499"/>
      <c r="AA45" s="1499"/>
      <c r="AB45" s="1499"/>
      <c r="AC45" s="1499"/>
      <c r="AD45" s="2223">
        <v>21018.292070658506</v>
      </c>
      <c r="AE45" s="2223">
        <v>21108.445479530201</v>
      </c>
      <c r="AF45" s="2223">
        <v>21188.882979993396</v>
      </c>
      <c r="AG45" s="2223">
        <v>21328.950362978263</v>
      </c>
      <c r="AH45" s="2223">
        <v>21387.736388036301</v>
      </c>
      <c r="AI45" s="2223">
        <v>21700.550223207902</v>
      </c>
      <c r="AJ45" s="2223">
        <v>22138.06864881561</v>
      </c>
      <c r="AK45" s="2223">
        <v>22429.659532289796</v>
      </c>
      <c r="AL45" s="2223">
        <v>22695.640413693036</v>
      </c>
      <c r="AM45" s="2223">
        <v>22977.293442759448</v>
      </c>
      <c r="AN45" s="2223">
        <v>22993.421843146796</v>
      </c>
      <c r="AO45" s="2223">
        <v>22757.507154358405</v>
      </c>
    </row>
    <row r="46" spans="1:41" ht="12" customHeight="1" x14ac:dyDescent="0.15">
      <c r="A46" s="163">
        <f t="shared" si="0"/>
        <v>43</v>
      </c>
      <c r="B46" s="506" t="s">
        <v>34</v>
      </c>
      <c r="C46" s="509"/>
      <c r="D46" s="509"/>
      <c r="E46" s="509"/>
      <c r="F46" s="509"/>
      <c r="G46" s="509"/>
      <c r="H46" s="509"/>
      <c r="I46" s="755">
        <v>418434</v>
      </c>
      <c r="J46" s="755">
        <v>429192</v>
      </c>
      <c r="K46" s="755">
        <v>440997</v>
      </c>
      <c r="L46" s="755">
        <v>453880</v>
      </c>
      <c r="M46" s="755">
        <v>467876</v>
      </c>
      <c r="N46" s="755">
        <v>483020</v>
      </c>
      <c r="O46" s="509"/>
      <c r="P46" s="509"/>
      <c r="Q46" s="509"/>
      <c r="R46" s="509"/>
      <c r="S46" s="509"/>
      <c r="T46" s="509"/>
      <c r="U46" s="509"/>
      <c r="V46" s="509"/>
      <c r="W46" s="509"/>
      <c r="X46" s="509"/>
      <c r="Y46" s="1499"/>
      <c r="Z46" s="1499"/>
      <c r="AA46" s="1499"/>
      <c r="AB46" s="1499"/>
      <c r="AC46" s="1499"/>
      <c r="AD46" s="2223">
        <v>119061.83938995351</v>
      </c>
      <c r="AE46" s="2223">
        <v>119941.42773783443</v>
      </c>
      <c r="AF46" s="2223">
        <v>120930.80791087792</v>
      </c>
      <c r="AG46" s="2223">
        <v>121855.65767462253</v>
      </c>
      <c r="AH46" s="2223">
        <v>122798.04730318185</v>
      </c>
      <c r="AI46" s="2223">
        <v>124053.58209372089</v>
      </c>
      <c r="AJ46" s="2223">
        <v>125315.90875575731</v>
      </c>
      <c r="AK46" s="2223">
        <v>126501.62906321367</v>
      </c>
      <c r="AL46" s="2223">
        <v>127773.02374352606</v>
      </c>
      <c r="AM46" s="2223">
        <v>129029.97933385638</v>
      </c>
      <c r="AN46" s="2223">
        <v>131224.69996022308</v>
      </c>
      <c r="AO46" s="2223">
        <v>134292.70539596124</v>
      </c>
    </row>
    <row r="47" spans="1:41" ht="12" customHeight="1" x14ac:dyDescent="0.15">
      <c r="A47" s="163">
        <f t="shared" si="0"/>
        <v>44</v>
      </c>
      <c r="B47" s="506" t="s">
        <v>35</v>
      </c>
      <c r="C47" s="507"/>
      <c r="D47" s="507"/>
      <c r="E47" s="507"/>
      <c r="F47" s="507"/>
      <c r="G47" s="507"/>
      <c r="H47" s="507"/>
      <c r="I47" s="754">
        <v>100895</v>
      </c>
      <c r="J47" s="754">
        <v>101052</v>
      </c>
      <c r="K47" s="754">
        <v>101220</v>
      </c>
      <c r="L47" s="754">
        <v>101397</v>
      </c>
      <c r="M47" s="754">
        <v>101582</v>
      </c>
      <c r="N47" s="754">
        <v>101775</v>
      </c>
      <c r="O47" s="507"/>
      <c r="P47" s="507"/>
      <c r="Q47" s="507"/>
      <c r="R47" s="507"/>
      <c r="S47" s="507"/>
      <c r="T47" s="507"/>
      <c r="U47" s="507"/>
      <c r="V47" s="507"/>
      <c r="W47" s="507"/>
      <c r="X47" s="507"/>
      <c r="Y47" s="1499"/>
      <c r="Z47" s="1499"/>
      <c r="AA47" s="1499"/>
      <c r="AB47" s="1499"/>
      <c r="AC47" s="1499"/>
      <c r="AD47" s="2223">
        <v>58102.3815489302</v>
      </c>
      <c r="AE47" s="2223">
        <v>58029.443086288935</v>
      </c>
      <c r="AF47" s="2223">
        <v>57987.452897825184</v>
      </c>
      <c r="AG47" s="2223">
        <v>57946.798591645347</v>
      </c>
      <c r="AH47" s="2223">
        <v>57931.62290133458</v>
      </c>
      <c r="AI47" s="2223">
        <v>58402.993938012798</v>
      </c>
      <c r="AJ47" s="2223">
        <v>58895.313253847766</v>
      </c>
      <c r="AK47" s="2223">
        <v>59327.975992597792</v>
      </c>
      <c r="AL47" s="2223">
        <v>59752.078786742568</v>
      </c>
      <c r="AM47" s="2223">
        <v>60172.210070987603</v>
      </c>
      <c r="AN47" s="2223">
        <v>60534.71103744537</v>
      </c>
      <c r="AO47" s="2223">
        <v>61157.413723809121</v>
      </c>
    </row>
    <row r="48" spans="1:41" ht="12" customHeight="1" x14ac:dyDescent="0.15">
      <c r="A48" s="163">
        <f t="shared" si="0"/>
        <v>45</v>
      </c>
      <c r="B48" s="506" t="s">
        <v>36</v>
      </c>
      <c r="C48" s="507"/>
      <c r="D48" s="507"/>
      <c r="E48" s="507"/>
      <c r="F48" s="507"/>
      <c r="G48" s="507"/>
      <c r="H48" s="507"/>
      <c r="I48" s="754">
        <v>2985</v>
      </c>
      <c r="J48" s="754">
        <v>3030</v>
      </c>
      <c r="K48" s="754">
        <v>3076</v>
      </c>
      <c r="L48" s="754">
        <v>3123</v>
      </c>
      <c r="M48" s="754">
        <v>3171</v>
      </c>
      <c r="N48" s="754">
        <v>3219</v>
      </c>
      <c r="O48" s="507"/>
      <c r="P48" s="507"/>
      <c r="Q48" s="507"/>
      <c r="R48" s="507"/>
      <c r="S48" s="507"/>
      <c r="T48" s="507"/>
      <c r="U48" s="507"/>
      <c r="V48" s="507"/>
      <c r="W48" s="507"/>
      <c r="X48" s="507"/>
      <c r="Y48" s="1499"/>
      <c r="Z48" s="1499"/>
      <c r="AA48" s="1499"/>
      <c r="AB48" s="1499"/>
      <c r="AC48" s="1499"/>
      <c r="AD48" s="2223">
        <v>63255.120368885953</v>
      </c>
      <c r="AE48" s="2223">
        <v>63463.59473581479</v>
      </c>
      <c r="AF48" s="2223">
        <v>63763.204400206392</v>
      </c>
      <c r="AG48" s="2223">
        <v>64038.019121258127</v>
      </c>
      <c r="AH48" s="2223">
        <v>64269.470924335248</v>
      </c>
      <c r="AI48" s="2223">
        <v>65104.735953997748</v>
      </c>
      <c r="AJ48" s="2223">
        <v>65902.821689138858</v>
      </c>
      <c r="AK48" s="2223">
        <v>66671.803038448779</v>
      </c>
      <c r="AL48" s="2223">
        <v>67387.812572660143</v>
      </c>
      <c r="AM48" s="2223">
        <v>68083.07330561617</v>
      </c>
      <c r="AN48" s="2223">
        <v>68151.648610817341</v>
      </c>
      <c r="AO48" s="2223">
        <v>67948.60170403152</v>
      </c>
    </row>
    <row r="49" spans="1:41" ht="12" customHeight="1" x14ac:dyDescent="0.15">
      <c r="A49" s="163">
        <f t="shared" si="0"/>
        <v>46</v>
      </c>
      <c r="B49" s="506" t="s">
        <v>37</v>
      </c>
      <c r="C49" s="507"/>
      <c r="D49" s="507"/>
      <c r="E49" s="507"/>
      <c r="F49" s="507"/>
      <c r="G49" s="507"/>
      <c r="H49" s="507"/>
      <c r="I49" s="754">
        <v>35381</v>
      </c>
      <c r="J49" s="754">
        <v>35244</v>
      </c>
      <c r="K49" s="754">
        <v>35112</v>
      </c>
      <c r="L49" s="754">
        <v>34984</v>
      </c>
      <c r="M49" s="754">
        <v>34860</v>
      </c>
      <c r="N49" s="754">
        <v>34740</v>
      </c>
      <c r="O49" s="507"/>
      <c r="P49" s="507"/>
      <c r="Q49" s="507"/>
      <c r="R49" s="507"/>
      <c r="S49" s="507"/>
      <c r="T49" s="507"/>
      <c r="U49" s="507"/>
      <c r="V49" s="507"/>
      <c r="W49" s="507"/>
      <c r="X49" s="507"/>
      <c r="Y49" s="1499"/>
      <c r="Z49" s="1499"/>
      <c r="AA49" s="1499"/>
      <c r="AB49" s="1499"/>
      <c r="AC49" s="1499"/>
      <c r="AD49" s="2223">
        <v>182890.49163564114</v>
      </c>
      <c r="AE49" s="2223">
        <v>189047.03559511411</v>
      </c>
      <c r="AF49" s="2223">
        <v>195612.91218275591</v>
      </c>
      <c r="AG49" s="2223">
        <v>202368.37454461309</v>
      </c>
      <c r="AH49" s="2223">
        <v>209281.17370052834</v>
      </c>
      <c r="AI49" s="2223">
        <v>214168.36259745067</v>
      </c>
      <c r="AJ49" s="2223">
        <v>219166.77582007137</v>
      </c>
      <c r="AK49" s="2223">
        <v>223848.81217117296</v>
      </c>
      <c r="AL49" s="2223">
        <v>228523.41477319339</v>
      </c>
      <c r="AM49" s="2223">
        <v>233498.17762052669</v>
      </c>
      <c r="AN49" s="2223">
        <v>237759.76859357726</v>
      </c>
      <c r="AO49" s="2223">
        <v>241595.04330627021</v>
      </c>
    </row>
    <row r="50" spans="1:41" ht="12" customHeight="1" x14ac:dyDescent="0.15">
      <c r="A50" s="163">
        <f t="shared" si="0"/>
        <v>47</v>
      </c>
      <c r="B50" s="506" t="s">
        <v>38</v>
      </c>
      <c r="C50" s="507"/>
      <c r="D50" s="507"/>
      <c r="E50" s="507"/>
      <c r="F50" s="507"/>
      <c r="G50" s="507"/>
      <c r="H50" s="507"/>
      <c r="I50" s="754">
        <v>62529</v>
      </c>
      <c r="J50" s="754">
        <v>62778</v>
      </c>
      <c r="K50" s="754">
        <v>63032</v>
      </c>
      <c r="L50" s="754">
        <v>63290</v>
      </c>
      <c r="M50" s="754">
        <v>63551</v>
      </c>
      <c r="N50" s="754">
        <v>63816</v>
      </c>
      <c r="O50" s="507"/>
      <c r="P50" s="507"/>
      <c r="Q50" s="507"/>
      <c r="R50" s="507"/>
      <c r="S50" s="507"/>
      <c r="T50" s="507"/>
      <c r="U50" s="507"/>
      <c r="V50" s="507"/>
      <c r="W50" s="507"/>
      <c r="X50" s="507"/>
      <c r="Y50" s="1499"/>
      <c r="Z50" s="1499"/>
      <c r="AA50" s="1499"/>
      <c r="AB50" s="1499"/>
      <c r="AC50" s="1499"/>
      <c r="AD50" s="2223">
        <v>144160.83884380819</v>
      </c>
      <c r="AE50" s="2223">
        <v>143610.65115079586</v>
      </c>
      <c r="AF50" s="2223">
        <v>143274.11637217691</v>
      </c>
      <c r="AG50" s="2223">
        <v>143140.51956684428</v>
      </c>
      <c r="AH50" s="2223">
        <v>142995.58183807533</v>
      </c>
      <c r="AI50" s="2223">
        <v>141428.69133663381</v>
      </c>
      <c r="AJ50" s="2223">
        <v>139923.98448706866</v>
      </c>
      <c r="AK50" s="2223">
        <v>138078.12999196758</v>
      </c>
      <c r="AL50" s="2223">
        <v>135690.65315329513</v>
      </c>
      <c r="AM50" s="2223">
        <v>134259.14203725202</v>
      </c>
      <c r="AN50" s="2223">
        <v>131645.27112289943</v>
      </c>
      <c r="AO50" s="2223">
        <v>133172.06032556103</v>
      </c>
    </row>
    <row r="51" spans="1:41" ht="12" customHeight="1" x14ac:dyDescent="0.15">
      <c r="A51" s="163">
        <f t="shared" si="0"/>
        <v>48</v>
      </c>
      <c r="B51" s="1183" t="s">
        <v>1405</v>
      </c>
      <c r="C51" s="1184"/>
      <c r="D51" s="1184"/>
      <c r="E51" s="1184"/>
      <c r="F51" s="1184"/>
      <c r="G51" s="1184"/>
      <c r="H51" s="1184"/>
      <c r="I51" s="757">
        <v>38590</v>
      </c>
      <c r="J51" s="757">
        <v>39215</v>
      </c>
      <c r="K51" s="757">
        <v>39898</v>
      </c>
      <c r="L51" s="757">
        <v>40637</v>
      </c>
      <c r="M51" s="757">
        <v>41430</v>
      </c>
      <c r="N51" s="757">
        <v>42272</v>
      </c>
      <c r="O51" s="1184"/>
      <c r="P51" s="1184"/>
      <c r="Q51" s="1184"/>
      <c r="R51" s="1184"/>
      <c r="S51" s="1184"/>
      <c r="T51" s="1184"/>
      <c r="U51" s="1184"/>
      <c r="V51" s="1184"/>
      <c r="W51" s="1184"/>
      <c r="X51" s="1184"/>
      <c r="Y51" s="1504"/>
      <c r="Z51" s="1504"/>
      <c r="AA51" s="1504"/>
      <c r="AB51" s="1504"/>
      <c r="AC51" s="1504"/>
      <c r="AD51" s="2227">
        <v>1962927.8563165772</v>
      </c>
      <c r="AE51" s="2227">
        <v>1957011.9302715582</v>
      </c>
      <c r="AF51" s="2227">
        <v>1952393.2204453351</v>
      </c>
      <c r="AG51" s="2227">
        <v>1948501.9851902903</v>
      </c>
      <c r="AH51" s="2227">
        <v>1945071.2281037683</v>
      </c>
      <c r="AI51" s="2227">
        <v>1948992.2337464991</v>
      </c>
      <c r="AJ51" s="2227">
        <v>1953399.5566506227</v>
      </c>
      <c r="AK51" s="2227">
        <v>1956522.7883374509</v>
      </c>
      <c r="AL51" s="2227">
        <v>1959266.5230926175</v>
      </c>
      <c r="AM51" s="2227">
        <v>1964308.4701902487</v>
      </c>
      <c r="AN51" s="2227">
        <v>1958637.1911094314</v>
      </c>
      <c r="AO51" s="2227">
        <v>1960211.1892632612</v>
      </c>
    </row>
    <row r="52" spans="1:41" ht="12" customHeight="1" x14ac:dyDescent="0.15">
      <c r="A52" s="163">
        <f t="shared" si="0"/>
        <v>49</v>
      </c>
      <c r="B52" s="1183" t="s">
        <v>56</v>
      </c>
      <c r="C52" s="1184"/>
      <c r="D52" s="1184"/>
      <c r="E52" s="1184"/>
      <c r="F52" s="1184"/>
      <c r="G52" s="1184"/>
      <c r="H52" s="1184"/>
      <c r="I52" s="757"/>
      <c r="J52" s="757"/>
      <c r="K52" s="757"/>
      <c r="L52" s="757"/>
      <c r="M52" s="757"/>
      <c r="N52" s="757"/>
      <c r="O52" s="1185"/>
      <c r="P52" s="1185"/>
      <c r="Q52" s="1185"/>
      <c r="R52" s="1185"/>
      <c r="S52" s="1185"/>
      <c r="T52" s="1185"/>
      <c r="U52" s="1185"/>
      <c r="V52" s="1185"/>
      <c r="W52" s="1185"/>
      <c r="X52" s="1185"/>
      <c r="Y52" s="1185"/>
      <c r="Z52" s="1185"/>
      <c r="AA52" s="1185"/>
      <c r="AB52" s="1185"/>
      <c r="AC52" s="1185"/>
      <c r="AD52" s="1185"/>
      <c r="AE52" s="1185"/>
      <c r="AF52" s="1185"/>
      <c r="AG52" s="1185"/>
      <c r="AH52" s="1185"/>
      <c r="AI52" s="1185"/>
      <c r="AJ52" s="1185"/>
      <c r="AK52" s="1185"/>
      <c r="AL52" s="1185"/>
      <c r="AM52" s="1185"/>
      <c r="AN52" s="1185"/>
      <c r="AO52" s="1185"/>
    </row>
    <row r="53" spans="1:41" ht="12" customHeight="1" x14ac:dyDescent="0.15">
      <c r="A53" s="163">
        <f t="shared" si="0"/>
        <v>50</v>
      </c>
      <c r="B53" s="506" t="s">
        <v>57</v>
      </c>
      <c r="C53" s="507"/>
      <c r="D53" s="507"/>
      <c r="E53" s="507"/>
      <c r="F53" s="507"/>
      <c r="G53" s="507"/>
      <c r="H53" s="507"/>
      <c r="I53" s="754"/>
      <c r="J53" s="754"/>
      <c r="K53" s="754"/>
      <c r="L53" s="754"/>
      <c r="M53" s="754"/>
      <c r="N53" s="754"/>
      <c r="O53" s="507"/>
      <c r="P53" s="507"/>
      <c r="Q53" s="507"/>
      <c r="R53" s="507"/>
      <c r="S53" s="507"/>
      <c r="T53" s="507"/>
      <c r="U53" s="507"/>
      <c r="V53" s="507"/>
      <c r="W53" s="507"/>
      <c r="X53" s="507"/>
      <c r="Y53" s="1203"/>
      <c r="Z53" s="1203"/>
      <c r="AA53" s="1203"/>
      <c r="AB53" s="1203"/>
      <c r="AC53" s="1203"/>
      <c r="AD53" s="2222">
        <f t="shared" ref="AD53:AL53" si="2">AD51-AD54-AD55</f>
        <v>1783849.4960245891</v>
      </c>
      <c r="AE53" s="2222">
        <f t="shared" si="2"/>
        <v>1777291.6170581884</v>
      </c>
      <c r="AF53" s="2222">
        <f t="shared" si="2"/>
        <v>1771629.7186778043</v>
      </c>
      <c r="AG53" s="2222">
        <f t="shared" si="2"/>
        <v>1766368.360408609</v>
      </c>
      <c r="AH53" s="2222">
        <f t="shared" si="2"/>
        <v>1762279.6098784732</v>
      </c>
      <c r="AI53" s="2222">
        <f t="shared" si="2"/>
        <v>1763978.8374581956</v>
      </c>
      <c r="AJ53" s="2222">
        <f t="shared" si="2"/>
        <v>1765919.550654063</v>
      </c>
      <c r="AK53" s="2222">
        <f t="shared" si="2"/>
        <v>1777088.9415465563</v>
      </c>
      <c r="AL53" s="2222">
        <f t="shared" si="2"/>
        <v>1777622.716056796</v>
      </c>
      <c r="AM53" s="2222">
        <f>AM51-AM54-AM55</f>
        <v>1769253.4477415686</v>
      </c>
      <c r="AN53" s="2222">
        <f>AN51-AN54-AN55</f>
        <v>1761843.2717010868</v>
      </c>
      <c r="AO53" s="2222">
        <f>AO51-AO54-AO55</f>
        <v>1761681.0952726011</v>
      </c>
    </row>
    <row r="54" spans="1:41" ht="12" customHeight="1" x14ac:dyDescent="0.15">
      <c r="A54" s="163">
        <f t="shared" si="0"/>
        <v>51</v>
      </c>
      <c r="B54" s="506" t="s">
        <v>58</v>
      </c>
      <c r="C54" s="507"/>
      <c r="D54" s="507"/>
      <c r="E54" s="507"/>
      <c r="F54" s="507"/>
      <c r="G54" s="507"/>
      <c r="H54" s="507"/>
      <c r="I54" s="754"/>
      <c r="J54" s="754"/>
      <c r="K54" s="754"/>
      <c r="L54" s="754"/>
      <c r="M54" s="754"/>
      <c r="N54" s="754"/>
      <c r="O54" s="507"/>
      <c r="P54" s="507"/>
      <c r="Q54" s="507"/>
      <c r="R54" s="507"/>
      <c r="S54" s="507"/>
      <c r="T54" s="507"/>
      <c r="U54" s="507"/>
      <c r="V54" s="507"/>
      <c r="W54" s="507"/>
      <c r="X54" s="507"/>
      <c r="Y54" s="1499"/>
      <c r="Z54" s="1499"/>
      <c r="AA54" s="1499"/>
      <c r="AB54" s="1499"/>
      <c r="AC54" s="1499"/>
      <c r="AD54" s="2223">
        <v>102857.76470544793</v>
      </c>
      <c r="AE54" s="2223">
        <v>102020.84610996477</v>
      </c>
      <c r="AF54" s="2223">
        <v>101346.97869991744</v>
      </c>
      <c r="AG54" s="2223">
        <v>100793.88099689125</v>
      </c>
      <c r="AH54" s="2223">
        <v>99941.772790441973</v>
      </c>
      <c r="AI54" s="2223">
        <v>100051.46016979257</v>
      </c>
      <c r="AJ54" s="2223">
        <v>100393.78288802101</v>
      </c>
      <c r="AK54" s="2223">
        <v>100852.16260770102</v>
      </c>
      <c r="AL54" s="2223">
        <v>101321.09073572727</v>
      </c>
      <c r="AM54" s="2223">
        <v>101853.45559058973</v>
      </c>
      <c r="AN54" s="2223">
        <v>101718.19351386371</v>
      </c>
      <c r="AO54" s="2223">
        <v>101582.93771519058</v>
      </c>
    </row>
    <row r="55" spans="1:41" ht="12" customHeight="1" x14ac:dyDescent="0.15">
      <c r="A55" s="163">
        <f t="shared" si="0"/>
        <v>52</v>
      </c>
      <c r="B55" s="510" t="s">
        <v>59</v>
      </c>
      <c r="C55" s="511"/>
      <c r="D55" s="511"/>
      <c r="E55" s="511"/>
      <c r="F55" s="511"/>
      <c r="G55" s="511"/>
      <c r="H55" s="511"/>
      <c r="I55" s="756"/>
      <c r="J55" s="756"/>
      <c r="K55" s="756"/>
      <c r="L55" s="756"/>
      <c r="M55" s="756"/>
      <c r="N55" s="756"/>
      <c r="O55" s="511"/>
      <c r="P55" s="511"/>
      <c r="Q55" s="511"/>
      <c r="R55" s="511"/>
      <c r="S55" s="511"/>
      <c r="T55" s="511"/>
      <c r="U55" s="511"/>
      <c r="V55" s="511"/>
      <c r="W55" s="511"/>
      <c r="X55" s="511"/>
      <c r="Y55" s="1503"/>
      <c r="Z55" s="1503"/>
      <c r="AA55" s="1503"/>
      <c r="AB55" s="1503"/>
      <c r="AC55" s="1503"/>
      <c r="AD55" s="2226">
        <v>76220.595586540061</v>
      </c>
      <c r="AE55" s="2226">
        <v>77699.467103405172</v>
      </c>
      <c r="AF55" s="2226">
        <v>79416.523067613365</v>
      </c>
      <c r="AG55" s="2226">
        <v>81339.743784789825</v>
      </c>
      <c r="AH55" s="2226">
        <v>82849.845434853079</v>
      </c>
      <c r="AI55" s="2226">
        <v>84961.936118510886</v>
      </c>
      <c r="AJ55" s="2226">
        <v>87086.223108538616</v>
      </c>
      <c r="AK55" s="2226">
        <v>78581.68418319356</v>
      </c>
      <c r="AL55" s="2226">
        <v>80322.716300094253</v>
      </c>
      <c r="AM55" s="2226">
        <v>93201.566858090417</v>
      </c>
      <c r="AN55" s="2226">
        <v>95075.725894480915</v>
      </c>
      <c r="AO55" s="2226">
        <v>96947.156275469417</v>
      </c>
    </row>
    <row r="56" spans="1:41" ht="12" customHeight="1" x14ac:dyDescent="0.15">
      <c r="A56" s="163">
        <f t="shared" si="0"/>
        <v>53</v>
      </c>
      <c r="B56" s="506"/>
      <c r="C56" s="507"/>
      <c r="D56" s="507"/>
      <c r="E56" s="507"/>
      <c r="F56" s="507"/>
      <c r="G56" s="507"/>
      <c r="H56" s="507"/>
      <c r="I56" s="754"/>
      <c r="J56" s="754"/>
      <c r="K56" s="754"/>
      <c r="L56" s="754"/>
      <c r="M56" s="754"/>
      <c r="N56" s="754"/>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row>
    <row r="57" spans="1:41" ht="12" customHeight="1" x14ac:dyDescent="0.15">
      <c r="A57" s="163">
        <f t="shared" si="0"/>
        <v>54</v>
      </c>
      <c r="B57" s="510"/>
      <c r="C57" s="511"/>
      <c r="D57" s="511"/>
      <c r="E57" s="511"/>
      <c r="F57" s="511"/>
      <c r="G57" s="511"/>
      <c r="H57" s="511"/>
      <c r="I57" s="756"/>
      <c r="J57" s="756"/>
      <c r="K57" s="756"/>
      <c r="L57" s="756"/>
      <c r="M57" s="756"/>
      <c r="N57" s="756"/>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c r="AM57" s="511"/>
      <c r="AN57" s="511"/>
      <c r="AO57" s="511"/>
    </row>
    <row r="58" spans="1:41" s="163" customFormat="1" ht="12" customHeight="1" x14ac:dyDescent="0.2">
      <c r="A58" s="163">
        <f t="shared" si="0"/>
        <v>55</v>
      </c>
      <c r="B58" s="506" t="s">
        <v>41</v>
      </c>
      <c r="C58" s="524"/>
      <c r="D58" s="524"/>
      <c r="E58" s="524"/>
      <c r="F58" s="524"/>
      <c r="G58" s="524"/>
      <c r="H58" s="524"/>
      <c r="I58" s="758">
        <v>1523926</v>
      </c>
      <c r="J58" s="758">
        <v>1540082</v>
      </c>
      <c r="K58" s="759">
        <v>1559233</v>
      </c>
      <c r="L58" s="759">
        <v>1581017</v>
      </c>
      <c r="M58" s="758">
        <v>1600346</v>
      </c>
      <c r="N58" s="758">
        <v>1617405</v>
      </c>
      <c r="O58" s="524"/>
      <c r="P58" s="524"/>
      <c r="Q58" s="524"/>
      <c r="R58" s="524"/>
      <c r="S58" s="524"/>
      <c r="T58" s="524"/>
      <c r="U58" s="524"/>
      <c r="V58" s="524"/>
      <c r="W58" s="524"/>
      <c r="X58" s="524"/>
      <c r="Y58" s="1505"/>
      <c r="Z58" s="1505"/>
      <c r="AA58" s="1505"/>
      <c r="AB58" s="1505"/>
      <c r="AC58" s="1506"/>
      <c r="AD58" s="2228">
        <v>24928.988195687125</v>
      </c>
      <c r="AE58" s="2228">
        <v>24900.286711803961</v>
      </c>
      <c r="AF58" s="2228">
        <v>24718.249671269106</v>
      </c>
      <c r="AG58" s="2228">
        <v>24620.458788499163</v>
      </c>
      <c r="AH58" s="2228">
        <v>24598.621332392846</v>
      </c>
      <c r="AI58" s="2228">
        <v>24912.799964811991</v>
      </c>
      <c r="AJ58" s="2228">
        <v>25326.143203823449</v>
      </c>
      <c r="AK58" s="2228">
        <v>25596.921659118641</v>
      </c>
      <c r="AL58" s="2228">
        <v>25681.811559124613</v>
      </c>
      <c r="AM58" s="2228">
        <v>26288.997075122556</v>
      </c>
      <c r="AN58" s="2228">
        <v>25719.760588128076</v>
      </c>
      <c r="AO58" s="2228">
        <v>25402.987240276936</v>
      </c>
    </row>
    <row r="59" spans="1:41" s="163" customFormat="1" ht="12" customHeight="1" x14ac:dyDescent="0.2">
      <c r="A59" s="163">
        <f t="shared" si="0"/>
        <v>56</v>
      </c>
      <c r="B59" s="506" t="s">
        <v>18</v>
      </c>
      <c r="C59" s="512"/>
      <c r="D59" s="512"/>
      <c r="E59" s="512"/>
      <c r="F59" s="512"/>
      <c r="G59" s="512"/>
      <c r="H59" s="512"/>
      <c r="I59" s="760">
        <v>18625</v>
      </c>
      <c r="J59" s="760">
        <v>18197</v>
      </c>
      <c r="K59" s="761">
        <v>18459</v>
      </c>
      <c r="L59" s="761">
        <v>18932</v>
      </c>
      <c r="M59" s="760">
        <v>18925</v>
      </c>
      <c r="N59" s="760">
        <v>18777</v>
      </c>
      <c r="O59" s="512"/>
      <c r="P59" s="512"/>
      <c r="Q59" s="512"/>
      <c r="R59" s="512"/>
      <c r="S59" s="512"/>
      <c r="T59" s="512"/>
      <c r="U59" s="512"/>
      <c r="V59" s="512"/>
      <c r="W59" s="512"/>
      <c r="X59" s="512"/>
      <c r="Y59" s="1507"/>
      <c r="Z59" s="1499"/>
      <c r="AA59" s="1499"/>
      <c r="AB59" s="1499"/>
      <c r="AC59" s="1499"/>
      <c r="AD59" s="2223">
        <v>19987.161108417895</v>
      </c>
      <c r="AE59" s="2223">
        <v>20027.500948864668</v>
      </c>
      <c r="AF59" s="2223">
        <v>19955.452209733317</v>
      </c>
      <c r="AG59" s="2223">
        <v>19935.765308123264</v>
      </c>
      <c r="AH59" s="2223">
        <v>19950.807463841975</v>
      </c>
      <c r="AI59" s="2223">
        <v>20370.968154480986</v>
      </c>
      <c r="AJ59" s="2223">
        <v>20883.49414852167</v>
      </c>
      <c r="AK59" s="2223">
        <v>21249.971529962226</v>
      </c>
      <c r="AL59" s="2223">
        <v>21450.49283039596</v>
      </c>
      <c r="AM59" s="2223">
        <v>22104.543701405026</v>
      </c>
      <c r="AN59" s="2223">
        <v>21621.77031476346</v>
      </c>
      <c r="AO59" s="2223">
        <v>21329.016246628918</v>
      </c>
    </row>
    <row r="60" spans="1:41" s="163" customFormat="1" ht="12" customHeight="1" x14ac:dyDescent="0.2">
      <c r="A60" s="163">
        <f t="shared" si="0"/>
        <v>57</v>
      </c>
      <c r="B60" s="506" t="s">
        <v>19</v>
      </c>
      <c r="C60" s="512"/>
      <c r="D60" s="512"/>
      <c r="E60" s="512"/>
      <c r="F60" s="512"/>
      <c r="G60" s="512"/>
      <c r="H60" s="512"/>
      <c r="I60" s="760">
        <v>2270</v>
      </c>
      <c r="J60" s="760">
        <v>2106</v>
      </c>
      <c r="K60" s="761">
        <v>1935</v>
      </c>
      <c r="L60" s="761">
        <v>1789</v>
      </c>
      <c r="M60" s="760">
        <v>1657</v>
      </c>
      <c r="N60" s="760">
        <v>1498</v>
      </c>
      <c r="O60" s="512"/>
      <c r="P60" s="512"/>
      <c r="Q60" s="512"/>
      <c r="R60" s="512"/>
      <c r="S60" s="512"/>
      <c r="T60" s="512"/>
      <c r="U60" s="512"/>
      <c r="V60" s="512"/>
      <c r="W60" s="512"/>
      <c r="X60" s="512"/>
      <c r="Y60" s="1507"/>
      <c r="Z60" s="1499"/>
      <c r="AA60" s="1499"/>
      <c r="AB60" s="1499"/>
      <c r="AC60" s="1499"/>
      <c r="AD60" s="2223">
        <v>1573.4952687950849</v>
      </c>
      <c r="AE60" s="2223">
        <v>1607.2744995198968</v>
      </c>
      <c r="AF60" s="2223">
        <v>1637.9233311724549</v>
      </c>
      <c r="AG60" s="2223">
        <v>1683.6439333365352</v>
      </c>
      <c r="AH60" s="2223">
        <v>1742.2137221240087</v>
      </c>
      <c r="AI60" s="2223">
        <v>1715.6880124859033</v>
      </c>
      <c r="AJ60" s="2223">
        <v>1693.5876945399973</v>
      </c>
      <c r="AK60" s="2223">
        <v>1652.4277612745088</v>
      </c>
      <c r="AL60" s="2223">
        <v>1614.0087043303745</v>
      </c>
      <c r="AM60" s="2223">
        <v>1622.694548756617</v>
      </c>
      <c r="AN60" s="2223">
        <v>1588.9204687041165</v>
      </c>
      <c r="AO60" s="2223">
        <v>1574.2525800230001</v>
      </c>
    </row>
    <row r="61" spans="1:41" s="163" customFormat="1" ht="12" customHeight="1" x14ac:dyDescent="0.2">
      <c r="A61" s="163">
        <f t="shared" si="0"/>
        <v>58</v>
      </c>
      <c r="B61" s="506" t="s">
        <v>20</v>
      </c>
      <c r="C61" s="512"/>
      <c r="D61" s="512"/>
      <c r="E61" s="512"/>
      <c r="F61" s="512"/>
      <c r="G61" s="512"/>
      <c r="H61" s="512"/>
      <c r="I61" s="760">
        <v>6444</v>
      </c>
      <c r="J61" s="760">
        <v>6228</v>
      </c>
      <c r="K61" s="761">
        <v>5912</v>
      </c>
      <c r="L61" s="761">
        <v>5746</v>
      </c>
      <c r="M61" s="760">
        <v>5525</v>
      </c>
      <c r="N61" s="760">
        <v>5253</v>
      </c>
      <c r="O61" s="512"/>
      <c r="P61" s="512"/>
      <c r="Q61" s="512"/>
      <c r="R61" s="512"/>
      <c r="S61" s="512"/>
      <c r="T61" s="512"/>
      <c r="U61" s="512"/>
      <c r="V61" s="512"/>
      <c r="W61" s="512"/>
      <c r="X61" s="512"/>
      <c r="Y61" s="1507"/>
      <c r="Z61" s="1499"/>
      <c r="AA61" s="1499"/>
      <c r="AB61" s="1499"/>
      <c r="AC61" s="1499"/>
      <c r="AD61" s="2223">
        <v>3368.3318184741452</v>
      </c>
      <c r="AE61" s="2223">
        <v>3265.511263419397</v>
      </c>
      <c r="AF61" s="2223">
        <v>3124.874130363331</v>
      </c>
      <c r="AG61" s="2223">
        <v>3001.0495470393644</v>
      </c>
      <c r="AH61" s="2223">
        <v>2905.6001464268647</v>
      </c>
      <c r="AI61" s="2223">
        <v>2826.1437978451036</v>
      </c>
      <c r="AJ61" s="2223">
        <v>2749.0613607617815</v>
      </c>
      <c r="AK61" s="2223">
        <v>2694.5223678819075</v>
      </c>
      <c r="AL61" s="2223">
        <v>2617.3100243982776</v>
      </c>
      <c r="AM61" s="2223">
        <v>2561.7588249609144</v>
      </c>
      <c r="AN61" s="2223">
        <v>2509.0698046605007</v>
      </c>
      <c r="AO61" s="2223">
        <v>2499.7184136250175</v>
      </c>
    </row>
    <row r="62" spans="1:41" s="163" customFormat="1" ht="12" customHeight="1" x14ac:dyDescent="0.2">
      <c r="A62" s="163">
        <f t="shared" si="0"/>
        <v>59</v>
      </c>
      <c r="B62" s="506" t="s">
        <v>21</v>
      </c>
      <c r="C62" s="512"/>
      <c r="D62" s="512"/>
      <c r="E62" s="512"/>
      <c r="F62" s="512"/>
      <c r="G62" s="512"/>
      <c r="H62" s="512"/>
      <c r="I62" s="760">
        <v>1619</v>
      </c>
      <c r="J62" s="760">
        <v>1620</v>
      </c>
      <c r="K62" s="761">
        <v>1631</v>
      </c>
      <c r="L62" s="761">
        <v>1685</v>
      </c>
      <c r="M62" s="760">
        <v>1701</v>
      </c>
      <c r="N62" s="760">
        <v>1709</v>
      </c>
      <c r="O62" s="512"/>
      <c r="P62" s="512"/>
      <c r="Q62" s="512"/>
      <c r="R62" s="512"/>
      <c r="S62" s="512"/>
      <c r="T62" s="512"/>
      <c r="U62" s="512"/>
      <c r="V62" s="512"/>
      <c r="W62" s="512"/>
      <c r="X62" s="512"/>
      <c r="Y62" s="1507"/>
      <c r="Z62" s="1499"/>
      <c r="AA62" s="1499"/>
      <c r="AB62" s="1499"/>
      <c r="AC62" s="1499"/>
      <c r="AD62" s="2223">
        <v>733.96751745861616</v>
      </c>
      <c r="AE62" s="2223">
        <v>643.24495324993416</v>
      </c>
      <c r="AF62" s="2223">
        <v>571.26784769861035</v>
      </c>
      <c r="AG62" s="2223">
        <v>509.43077117700773</v>
      </c>
      <c r="AH62" s="2223">
        <v>459.00737164721954</v>
      </c>
      <c r="AI62" s="2223">
        <v>470.71038716938159</v>
      </c>
      <c r="AJ62" s="2223">
        <v>482.21901663910432</v>
      </c>
      <c r="AK62" s="2223">
        <v>495.55848800227466</v>
      </c>
      <c r="AL62" s="2223">
        <v>504.3946051567296</v>
      </c>
      <c r="AM62" s="2223">
        <v>516.4790578874273</v>
      </c>
      <c r="AN62" s="2223">
        <v>530.21253186744275</v>
      </c>
      <c r="AO62" s="2223">
        <v>550.09286157262784</v>
      </c>
    </row>
    <row r="63" spans="1:41" s="163" customFormat="1" ht="12" customHeight="1" x14ac:dyDescent="0.2">
      <c r="A63" s="163">
        <f t="shared" si="0"/>
        <v>60</v>
      </c>
      <c r="B63" s="506" t="s">
        <v>22</v>
      </c>
      <c r="C63" s="512"/>
      <c r="D63" s="512"/>
      <c r="E63" s="512"/>
      <c r="F63" s="512"/>
      <c r="G63" s="512"/>
      <c r="H63" s="512"/>
      <c r="I63" s="760">
        <v>583873</v>
      </c>
      <c r="J63" s="760">
        <v>581170</v>
      </c>
      <c r="K63" s="761">
        <v>578775</v>
      </c>
      <c r="L63" s="761">
        <v>576357</v>
      </c>
      <c r="M63" s="760">
        <v>573762</v>
      </c>
      <c r="N63" s="760">
        <v>570564</v>
      </c>
      <c r="O63" s="512"/>
      <c r="P63" s="512"/>
      <c r="Q63" s="512"/>
      <c r="R63" s="512"/>
      <c r="S63" s="512"/>
      <c r="T63" s="512"/>
      <c r="U63" s="512"/>
      <c r="V63" s="512"/>
      <c r="W63" s="512"/>
      <c r="X63" s="512"/>
      <c r="Y63" s="1507"/>
      <c r="Z63" s="1499"/>
      <c r="AA63" s="1499"/>
      <c r="AB63" s="1499"/>
      <c r="AC63" s="1499"/>
      <c r="AD63" s="2223">
        <v>475523.46497813414</v>
      </c>
      <c r="AE63" s="2223">
        <v>472615.62052658165</v>
      </c>
      <c r="AF63" s="2223">
        <v>469929.65820253984</v>
      </c>
      <c r="AG63" s="2223">
        <v>467266.39131353371</v>
      </c>
      <c r="AH63" s="2223">
        <v>464656.33559040114</v>
      </c>
      <c r="AI63" s="2223">
        <v>463486.75218733051</v>
      </c>
      <c r="AJ63" s="2223">
        <v>462294.86077924928</v>
      </c>
      <c r="AK63" s="2223">
        <v>460977.14104776998</v>
      </c>
      <c r="AL63" s="2223">
        <v>459584.83245555277</v>
      </c>
      <c r="AM63" s="2223">
        <v>458304.91946387489</v>
      </c>
      <c r="AN63" s="2223">
        <v>454830.92041862942</v>
      </c>
      <c r="AO63" s="2223">
        <v>452803.6711703731</v>
      </c>
    </row>
    <row r="64" spans="1:41" s="163" customFormat="1" ht="12" customHeight="1" x14ac:dyDescent="0.2">
      <c r="A64" s="163">
        <f t="shared" si="0"/>
        <v>61</v>
      </c>
      <c r="B64" s="506" t="s">
        <v>23</v>
      </c>
      <c r="C64" s="512"/>
      <c r="D64" s="512"/>
      <c r="E64" s="512"/>
      <c r="F64" s="512"/>
      <c r="G64" s="512"/>
      <c r="H64" s="512"/>
      <c r="I64" s="760">
        <v>139670</v>
      </c>
      <c r="J64" s="760">
        <v>142248</v>
      </c>
      <c r="K64" s="761">
        <v>145104</v>
      </c>
      <c r="L64" s="761">
        <v>148065</v>
      </c>
      <c r="M64" s="760">
        <v>150927</v>
      </c>
      <c r="N64" s="760">
        <v>153507</v>
      </c>
      <c r="O64" s="512"/>
      <c r="P64" s="512"/>
      <c r="Q64" s="512"/>
      <c r="R64" s="512"/>
      <c r="S64" s="512"/>
      <c r="T64" s="512"/>
      <c r="U64" s="512"/>
      <c r="V64" s="512"/>
      <c r="W64" s="512"/>
      <c r="X64" s="512"/>
      <c r="Y64" s="1507"/>
      <c r="Z64" s="1499"/>
      <c r="AA64" s="1499"/>
      <c r="AB64" s="1499"/>
      <c r="AC64" s="1499"/>
      <c r="AD64" s="2223">
        <v>18158.669960681429</v>
      </c>
      <c r="AE64" s="2223">
        <v>18004.996471472663</v>
      </c>
      <c r="AF64" s="2223">
        <v>17871.858966813146</v>
      </c>
      <c r="AG64" s="2223">
        <v>17733.563203733567</v>
      </c>
      <c r="AH64" s="2223">
        <v>17602.475277326805</v>
      </c>
      <c r="AI64" s="2223">
        <v>17911.335173834337</v>
      </c>
      <c r="AJ64" s="2223">
        <v>18240.42336542167</v>
      </c>
      <c r="AK64" s="2223">
        <v>18559.469536910303</v>
      </c>
      <c r="AL64" s="2223">
        <v>18829.974487801133</v>
      </c>
      <c r="AM64" s="2223">
        <v>19119.527236100377</v>
      </c>
      <c r="AN64" s="2223">
        <v>19061.361203735436</v>
      </c>
      <c r="AO64" s="2223">
        <v>19071.451866011939</v>
      </c>
    </row>
    <row r="65" spans="1:41" s="163" customFormat="1" ht="12" customHeight="1" x14ac:dyDescent="0.2">
      <c r="A65" s="163">
        <f t="shared" si="0"/>
        <v>62</v>
      </c>
      <c r="B65" s="506" t="s">
        <v>24</v>
      </c>
      <c r="C65" s="512"/>
      <c r="D65" s="512"/>
      <c r="E65" s="512"/>
      <c r="F65" s="512"/>
      <c r="G65" s="512"/>
      <c r="H65" s="512"/>
      <c r="I65" s="760">
        <v>12488</v>
      </c>
      <c r="J65" s="760">
        <v>12810</v>
      </c>
      <c r="K65" s="761">
        <v>13211</v>
      </c>
      <c r="L65" s="761">
        <v>13624</v>
      </c>
      <c r="M65" s="760">
        <v>14050</v>
      </c>
      <c r="N65" s="760">
        <v>14503</v>
      </c>
      <c r="O65" s="512"/>
      <c r="P65" s="512"/>
      <c r="Q65" s="512"/>
      <c r="R65" s="512"/>
      <c r="S65" s="512"/>
      <c r="T65" s="512"/>
      <c r="U65" s="512"/>
      <c r="V65" s="512"/>
      <c r="W65" s="512"/>
      <c r="X65" s="512"/>
      <c r="Y65" s="1507"/>
      <c r="Z65" s="1499"/>
      <c r="AA65" s="1499"/>
      <c r="AB65" s="1499"/>
      <c r="AC65" s="1499"/>
      <c r="AD65" s="2223">
        <v>113983.03122355396</v>
      </c>
      <c r="AE65" s="2223">
        <v>112449.68260827257</v>
      </c>
      <c r="AF65" s="2223">
        <v>111020.66347349592</v>
      </c>
      <c r="AG65" s="2223">
        <v>109573.94315046222</v>
      </c>
      <c r="AH65" s="2223">
        <v>108167.28127053889</v>
      </c>
      <c r="AI65" s="2223">
        <v>106872.75156622773</v>
      </c>
      <c r="AJ65" s="2223">
        <v>105596.13586527942</v>
      </c>
      <c r="AK65" s="2223">
        <v>104342.37050765648</v>
      </c>
      <c r="AL65" s="2223">
        <v>103106.67711897982</v>
      </c>
      <c r="AM65" s="2223">
        <v>101907.42981178845</v>
      </c>
      <c r="AN65" s="2223">
        <v>99672.754321729211</v>
      </c>
      <c r="AO65" s="2223">
        <v>98619.621093712383</v>
      </c>
    </row>
    <row r="66" spans="1:41" s="163" customFormat="1" ht="12" customHeight="1" x14ac:dyDescent="0.2">
      <c r="A66" s="163">
        <f t="shared" si="0"/>
        <v>63</v>
      </c>
      <c r="B66" s="506" t="s">
        <v>25</v>
      </c>
      <c r="C66" s="512"/>
      <c r="D66" s="512"/>
      <c r="E66" s="512"/>
      <c r="F66" s="512"/>
      <c r="G66" s="512"/>
      <c r="H66" s="512"/>
      <c r="I66" s="760">
        <v>265940</v>
      </c>
      <c r="J66" s="760">
        <v>268054</v>
      </c>
      <c r="K66" s="761">
        <v>273190</v>
      </c>
      <c r="L66" s="761">
        <v>278912</v>
      </c>
      <c r="M66" s="760">
        <v>282690</v>
      </c>
      <c r="N66" s="760">
        <v>285526</v>
      </c>
      <c r="O66" s="512"/>
      <c r="P66" s="512"/>
      <c r="Q66" s="512"/>
      <c r="R66" s="512"/>
      <c r="S66" s="512"/>
      <c r="T66" s="512"/>
      <c r="U66" s="512"/>
      <c r="V66" s="512"/>
      <c r="W66" s="512"/>
      <c r="X66" s="512"/>
      <c r="Y66" s="1507"/>
      <c r="Z66" s="1499"/>
      <c r="AA66" s="1499"/>
      <c r="AB66" s="1499"/>
      <c r="AC66" s="1499"/>
      <c r="AD66" s="2223">
        <v>280568.01060688938</v>
      </c>
      <c r="AE66" s="2223">
        <v>278087.57097471191</v>
      </c>
      <c r="AF66" s="2223">
        <v>275574.07955905591</v>
      </c>
      <c r="AG66" s="2223">
        <v>273114.59204553347</v>
      </c>
      <c r="AH66" s="2223">
        <v>270768.170746852</v>
      </c>
      <c r="AI66" s="2223">
        <v>268520.64381102816</v>
      </c>
      <c r="AJ66" s="2223">
        <v>266274.89547817764</v>
      </c>
      <c r="AK66" s="2223">
        <v>264072.17281393404</v>
      </c>
      <c r="AL66" s="2223">
        <v>262291.85292028368</v>
      </c>
      <c r="AM66" s="2223">
        <v>259939.25364134082</v>
      </c>
      <c r="AN66" s="2223">
        <v>259385.19132537668</v>
      </c>
      <c r="AO66" s="2223">
        <v>254081.63261841881</v>
      </c>
    </row>
    <row r="67" spans="1:41" s="163" customFormat="1" ht="12" customHeight="1" x14ac:dyDescent="0.2">
      <c r="A67" s="163">
        <f t="shared" si="0"/>
        <v>64</v>
      </c>
      <c r="B67" s="506" t="s">
        <v>26</v>
      </c>
      <c r="C67" s="512"/>
      <c r="D67" s="512"/>
      <c r="E67" s="512"/>
      <c r="F67" s="512"/>
      <c r="G67" s="512"/>
      <c r="H67" s="512"/>
      <c r="I67" s="760">
        <v>51439</v>
      </c>
      <c r="J67" s="760">
        <v>51875</v>
      </c>
      <c r="K67" s="761">
        <v>52193</v>
      </c>
      <c r="L67" s="761">
        <v>52489</v>
      </c>
      <c r="M67" s="760">
        <v>52837</v>
      </c>
      <c r="N67" s="760">
        <v>53109</v>
      </c>
      <c r="O67" s="512"/>
      <c r="P67" s="512"/>
      <c r="Q67" s="512"/>
      <c r="R67" s="512"/>
      <c r="S67" s="512"/>
      <c r="T67" s="512"/>
      <c r="U67" s="512"/>
      <c r="V67" s="512"/>
      <c r="W67" s="512"/>
      <c r="X67" s="512"/>
      <c r="Y67" s="1507"/>
      <c r="Z67" s="1499"/>
      <c r="AA67" s="1499"/>
      <c r="AB67" s="1499"/>
      <c r="AC67" s="1499"/>
      <c r="AD67" s="2223">
        <v>110040.22710321986</v>
      </c>
      <c r="AE67" s="2223">
        <v>110046.95895178358</v>
      </c>
      <c r="AF67" s="2223">
        <v>109946.8588446888</v>
      </c>
      <c r="AG67" s="2223">
        <v>109832.75237595955</v>
      </c>
      <c r="AH67" s="2223">
        <v>109712.39761043196</v>
      </c>
      <c r="AI67" s="2223">
        <v>109594.64140450468</v>
      </c>
      <c r="AJ67" s="2223">
        <v>109470.84452139866</v>
      </c>
      <c r="AK67" s="2223">
        <v>109282.85899689578</v>
      </c>
      <c r="AL67" s="2223">
        <v>108977.92756115305</v>
      </c>
      <c r="AM67" s="2223">
        <v>108815.74059629028</v>
      </c>
      <c r="AN67" s="2223">
        <v>109585.98485282643</v>
      </c>
      <c r="AO67" s="2223">
        <v>108486.54424380358</v>
      </c>
    </row>
    <row r="68" spans="1:41" s="163" customFormat="1" ht="12" customHeight="1" x14ac:dyDescent="0.2">
      <c r="A68" s="163">
        <f t="shared" si="0"/>
        <v>65</v>
      </c>
      <c r="B68" s="506" t="s">
        <v>27</v>
      </c>
      <c r="C68" s="512"/>
      <c r="D68" s="512"/>
      <c r="E68" s="512"/>
      <c r="F68" s="512"/>
      <c r="G68" s="512"/>
      <c r="H68" s="512"/>
      <c r="I68" s="760">
        <v>10788</v>
      </c>
      <c r="J68" s="760">
        <v>11118</v>
      </c>
      <c r="K68" s="761">
        <v>11115</v>
      </c>
      <c r="L68" s="761">
        <v>11125</v>
      </c>
      <c r="M68" s="760">
        <v>11265</v>
      </c>
      <c r="N68" s="760">
        <v>11234</v>
      </c>
      <c r="O68" s="512"/>
      <c r="P68" s="512"/>
      <c r="Q68" s="512"/>
      <c r="R68" s="512"/>
      <c r="S68" s="512"/>
      <c r="T68" s="512"/>
      <c r="U68" s="512"/>
      <c r="V68" s="512"/>
      <c r="W68" s="512"/>
      <c r="X68" s="512"/>
      <c r="Y68" s="1507"/>
      <c r="Z68" s="1499"/>
      <c r="AA68" s="1499"/>
      <c r="AB68" s="1499"/>
      <c r="AC68" s="1499"/>
      <c r="AD68" s="2223">
        <v>101361.25161335319</v>
      </c>
      <c r="AE68" s="2223">
        <v>101162.89864201275</v>
      </c>
      <c r="AF68" s="2223">
        <v>101074.15626252267</v>
      </c>
      <c r="AG68" s="2223">
        <v>101055.32145325019</v>
      </c>
      <c r="AH68" s="2223">
        <v>101006.87346037726</v>
      </c>
      <c r="AI68" s="2223">
        <v>99712.399848979039</v>
      </c>
      <c r="AJ68" s="2223">
        <v>98332.309032032674</v>
      </c>
      <c r="AK68" s="2223">
        <v>96678.574801297393</v>
      </c>
      <c r="AL68" s="2223">
        <v>95156.765199327318</v>
      </c>
      <c r="AM68" s="2223">
        <v>94216.948911783504</v>
      </c>
      <c r="AN68" s="2223">
        <v>91881.345185402402</v>
      </c>
      <c r="AO68" s="2223">
        <v>94908.890486587887</v>
      </c>
    </row>
    <row r="69" spans="1:41" s="163" customFormat="1" ht="12" customHeight="1" x14ac:dyDescent="0.2">
      <c r="A69" s="163">
        <f t="shared" si="0"/>
        <v>66</v>
      </c>
      <c r="B69" s="506" t="s">
        <v>28</v>
      </c>
      <c r="C69" s="512"/>
      <c r="D69" s="512"/>
      <c r="E69" s="512"/>
      <c r="F69" s="512"/>
      <c r="G69" s="512"/>
      <c r="H69" s="512"/>
      <c r="I69" s="760">
        <v>98771</v>
      </c>
      <c r="J69" s="760">
        <v>99764</v>
      </c>
      <c r="K69" s="761">
        <v>100491</v>
      </c>
      <c r="L69" s="761">
        <v>101572</v>
      </c>
      <c r="M69" s="760">
        <v>102641</v>
      </c>
      <c r="N69" s="760">
        <v>103534</v>
      </c>
      <c r="O69" s="512"/>
      <c r="P69" s="512"/>
      <c r="Q69" s="512"/>
      <c r="R69" s="512"/>
      <c r="S69" s="512"/>
      <c r="T69" s="512"/>
      <c r="U69" s="512"/>
      <c r="V69" s="512"/>
      <c r="W69" s="512"/>
      <c r="X69" s="512"/>
      <c r="Y69" s="1507"/>
      <c r="Z69" s="1499"/>
      <c r="AA69" s="1499"/>
      <c r="AB69" s="1499"/>
      <c r="AC69" s="1499"/>
      <c r="AD69" s="2223">
        <v>22647.849943744488</v>
      </c>
      <c r="AE69" s="2223">
        <v>22782.942107605031</v>
      </c>
      <c r="AF69" s="2223">
        <v>22910.165717917811</v>
      </c>
      <c r="AG69" s="2223">
        <v>23038.212047615922</v>
      </c>
      <c r="AH69" s="2223">
        <v>23173.561608342905</v>
      </c>
      <c r="AI69" s="2223">
        <v>23351.681754769874</v>
      </c>
      <c r="AJ69" s="2223">
        <v>23522.000312417662</v>
      </c>
      <c r="AK69" s="2223">
        <v>23677.672300941427</v>
      </c>
      <c r="AL69" s="2223">
        <v>23837.626902983742</v>
      </c>
      <c r="AM69" s="2223">
        <v>23987.105577862541</v>
      </c>
      <c r="AN69" s="2223">
        <v>25316.809463697813</v>
      </c>
      <c r="AO69" s="2223">
        <v>26647.598969522893</v>
      </c>
    </row>
    <row r="70" spans="1:41" s="163" customFormat="1" ht="12" customHeight="1" x14ac:dyDescent="0.2">
      <c r="A70" s="163">
        <f t="shared" si="0"/>
        <v>67</v>
      </c>
      <c r="B70" s="506" t="s">
        <v>29</v>
      </c>
      <c r="C70" s="512"/>
      <c r="D70" s="512"/>
      <c r="E70" s="512"/>
      <c r="F70" s="512"/>
      <c r="G70" s="512"/>
      <c r="H70" s="512"/>
      <c r="I70" s="760"/>
      <c r="J70" s="760"/>
      <c r="K70" s="761"/>
      <c r="L70" s="761"/>
      <c r="M70" s="760"/>
      <c r="N70" s="760"/>
      <c r="O70" s="512"/>
      <c r="P70" s="512"/>
      <c r="Q70" s="512"/>
      <c r="R70" s="512"/>
      <c r="S70" s="512"/>
      <c r="T70" s="512"/>
      <c r="U70" s="512"/>
      <c r="V70" s="512"/>
      <c r="W70" s="512"/>
      <c r="X70" s="512"/>
      <c r="Y70" s="1507"/>
      <c r="Z70" s="1499"/>
      <c r="AA70" s="1499"/>
      <c r="AB70" s="1499"/>
      <c r="AC70" s="1499"/>
      <c r="AD70" s="2223">
        <v>39329.749043447657</v>
      </c>
      <c r="AE70" s="2223">
        <v>38985.284738859387</v>
      </c>
      <c r="AF70" s="2223">
        <v>38606.980965559102</v>
      </c>
      <c r="AG70" s="2223">
        <v>38243.203656571102</v>
      </c>
      <c r="AH70" s="2223">
        <v>37864.479295922501</v>
      </c>
      <c r="AI70" s="2223">
        <v>37594.583574211589</v>
      </c>
      <c r="AJ70" s="2223">
        <v>37329.087897041638</v>
      </c>
      <c r="AK70" s="2223">
        <v>37055.300937407257</v>
      </c>
      <c r="AL70" s="2223">
        <v>36692.024471677607</v>
      </c>
      <c r="AM70" s="2223">
        <v>36439.965621403127</v>
      </c>
      <c r="AN70" s="2223">
        <v>35942.835613988667</v>
      </c>
      <c r="AO70" s="2223">
        <v>35014.880069029976</v>
      </c>
    </row>
    <row r="71" spans="1:41" s="163" customFormat="1" ht="12" customHeight="1" x14ac:dyDescent="0.2">
      <c r="A71" s="163">
        <f t="shared" si="0"/>
        <v>68</v>
      </c>
      <c r="B71" s="506" t="s">
        <v>30</v>
      </c>
      <c r="C71" s="512"/>
      <c r="D71" s="512"/>
      <c r="E71" s="512"/>
      <c r="F71" s="512"/>
      <c r="G71" s="512"/>
      <c r="H71" s="512"/>
      <c r="I71" s="760"/>
      <c r="J71" s="760"/>
      <c r="K71" s="761"/>
      <c r="L71" s="761"/>
      <c r="M71" s="760"/>
      <c r="N71" s="760"/>
      <c r="O71" s="512"/>
      <c r="P71" s="512"/>
      <c r="Q71" s="512"/>
      <c r="R71" s="512"/>
      <c r="S71" s="512"/>
      <c r="T71" s="512"/>
      <c r="U71" s="512"/>
      <c r="V71" s="512"/>
      <c r="W71" s="512"/>
      <c r="X71" s="512"/>
      <c r="Y71" s="1507"/>
      <c r="Z71" s="1499"/>
      <c r="AA71" s="1499"/>
      <c r="AB71" s="1499"/>
      <c r="AC71" s="1499"/>
      <c r="AD71" s="2223">
        <v>15732.673371748</v>
      </c>
      <c r="AE71" s="2223">
        <v>15880.500869991518</v>
      </c>
      <c r="AF71" s="2223">
        <v>16017.004081800824</v>
      </c>
      <c r="AG71" s="2223">
        <v>16212.18040710198</v>
      </c>
      <c r="AH71" s="2223">
        <v>16324.402066813334</v>
      </c>
      <c r="AI71" s="2223">
        <v>16477.485044764344</v>
      </c>
      <c r="AJ71" s="2223">
        <v>16750.592488886232</v>
      </c>
      <c r="AK71" s="2223">
        <v>16873.797154729466</v>
      </c>
      <c r="AL71" s="2223">
        <v>16968.441936225379</v>
      </c>
      <c r="AM71" s="2223">
        <v>17075.445837283663</v>
      </c>
      <c r="AN71" s="2223">
        <v>17078.881947498503</v>
      </c>
      <c r="AO71" s="2223">
        <v>16914.990516799713</v>
      </c>
    </row>
    <row r="72" spans="1:41" s="163" customFormat="1" ht="12" customHeight="1" x14ac:dyDescent="0.2">
      <c r="A72" s="163">
        <f t="shared" si="0"/>
        <v>69</v>
      </c>
      <c r="B72" s="506" t="s">
        <v>34</v>
      </c>
      <c r="C72" s="513"/>
      <c r="D72" s="513"/>
      <c r="E72" s="513"/>
      <c r="F72" s="513"/>
      <c r="G72" s="513"/>
      <c r="H72" s="513"/>
      <c r="I72" s="762">
        <v>331999</v>
      </c>
      <c r="J72" s="762">
        <v>344892</v>
      </c>
      <c r="K72" s="763">
        <v>357217</v>
      </c>
      <c r="L72" s="763">
        <v>370721</v>
      </c>
      <c r="M72" s="762">
        <v>384366</v>
      </c>
      <c r="N72" s="762">
        <v>398191</v>
      </c>
      <c r="O72" s="513"/>
      <c r="P72" s="513"/>
      <c r="Q72" s="513"/>
      <c r="R72" s="513"/>
      <c r="S72" s="513"/>
      <c r="T72" s="513"/>
      <c r="U72" s="513"/>
      <c r="V72" s="513"/>
      <c r="W72" s="513"/>
      <c r="X72" s="513"/>
      <c r="Y72" s="1507"/>
      <c r="Z72" s="1499"/>
      <c r="AA72" s="1499"/>
      <c r="AB72" s="1499"/>
      <c r="AC72" s="1499"/>
      <c r="AD72" s="2223">
        <v>98298.18727448702</v>
      </c>
      <c r="AE72" s="2223">
        <v>98791.892957894204</v>
      </c>
      <c r="AF72" s="2223">
        <v>99392.592230023132</v>
      </c>
      <c r="AG72" s="2223">
        <v>99926.521371584808</v>
      </c>
      <c r="AH72" s="2223">
        <v>100475.29903095061</v>
      </c>
      <c r="AI72" s="2223">
        <v>100829.10493744073</v>
      </c>
      <c r="AJ72" s="2223">
        <v>101153.11449761593</v>
      </c>
      <c r="AK72" s="2223">
        <v>101368.9630753043</v>
      </c>
      <c r="AL72" s="2223">
        <v>101637.22289418693</v>
      </c>
      <c r="AM72" s="2223">
        <v>101862.3467073629</v>
      </c>
      <c r="AN72" s="2223">
        <v>103573.67838823149</v>
      </c>
      <c r="AO72" s="2223">
        <v>105998.48028494563</v>
      </c>
    </row>
    <row r="73" spans="1:41" s="163" customFormat="1" ht="12" customHeight="1" x14ac:dyDescent="0.2">
      <c r="A73" s="163">
        <f t="shared" si="0"/>
        <v>70</v>
      </c>
      <c r="B73" s="506" t="s">
        <v>35</v>
      </c>
      <c r="C73" s="514"/>
      <c r="D73" s="514"/>
      <c r="E73" s="514"/>
      <c r="F73" s="514"/>
      <c r="G73" s="514"/>
      <c r="H73" s="514"/>
      <c r="I73" s="764">
        <v>100731</v>
      </c>
      <c r="J73" s="764">
        <v>101463</v>
      </c>
      <c r="K73" s="765">
        <v>101677</v>
      </c>
      <c r="L73" s="765">
        <v>101912</v>
      </c>
      <c r="M73" s="764">
        <v>101895</v>
      </c>
      <c r="N73" s="764">
        <v>101624</v>
      </c>
      <c r="O73" s="514"/>
      <c r="P73" s="514"/>
      <c r="Q73" s="514"/>
      <c r="R73" s="514"/>
      <c r="S73" s="514"/>
      <c r="T73" s="514"/>
      <c r="U73" s="514"/>
      <c r="V73" s="514"/>
      <c r="W73" s="514"/>
      <c r="X73" s="514"/>
      <c r="Y73" s="1508"/>
      <c r="Z73" s="1509"/>
      <c r="AA73" s="1509"/>
      <c r="AB73" s="1509"/>
      <c r="AC73" s="1509"/>
      <c r="AD73" s="2229">
        <v>58156.033032226507</v>
      </c>
      <c r="AE73" s="2229">
        <v>58148.785872201057</v>
      </c>
      <c r="AF73" s="2229">
        <v>58172.537085767079</v>
      </c>
      <c r="AG73" s="2229">
        <v>58197.637931827587</v>
      </c>
      <c r="AH73" s="2229">
        <v>58248.358047984009</v>
      </c>
      <c r="AI73" s="2229">
        <v>58265.294720284495</v>
      </c>
      <c r="AJ73" s="2229">
        <v>58299.041495843747</v>
      </c>
      <c r="AK73" s="2229">
        <v>58269.978018093934</v>
      </c>
      <c r="AL73" s="2229">
        <v>58229.301241912559</v>
      </c>
      <c r="AM73" s="2229">
        <v>58181.660145175316</v>
      </c>
      <c r="AN73" s="2229">
        <v>58532.169621696528</v>
      </c>
      <c r="AO73" s="2229">
        <v>59134.272448546821</v>
      </c>
    </row>
    <row r="74" spans="1:41" s="163" customFormat="1" ht="12" customHeight="1" x14ac:dyDescent="0.2">
      <c r="A74" s="163">
        <f t="shared" si="0"/>
        <v>71</v>
      </c>
      <c r="B74" s="506" t="s">
        <v>36</v>
      </c>
      <c r="C74" s="514"/>
      <c r="D74" s="514"/>
      <c r="E74" s="514"/>
      <c r="F74" s="514"/>
      <c r="G74" s="514"/>
      <c r="H74" s="514"/>
      <c r="I74" s="764">
        <v>2983</v>
      </c>
      <c r="J74" s="764">
        <v>3010</v>
      </c>
      <c r="K74" s="765">
        <v>3054</v>
      </c>
      <c r="L74" s="765">
        <v>3099</v>
      </c>
      <c r="M74" s="764">
        <v>3147</v>
      </c>
      <c r="N74" s="764">
        <v>3196</v>
      </c>
      <c r="O74" s="514"/>
      <c r="P74" s="514"/>
      <c r="Q74" s="514"/>
      <c r="R74" s="514"/>
      <c r="S74" s="514"/>
      <c r="T74" s="514"/>
      <c r="U74" s="514"/>
      <c r="V74" s="514"/>
      <c r="W74" s="514"/>
      <c r="X74" s="514"/>
      <c r="Y74" s="1508"/>
      <c r="Z74" s="1509"/>
      <c r="AA74" s="1509"/>
      <c r="AB74" s="1509"/>
      <c r="AC74" s="1509"/>
      <c r="AD74" s="2229">
        <v>62860.351113212819</v>
      </c>
      <c r="AE74" s="2229">
        <v>63059.980815773961</v>
      </c>
      <c r="AF74" s="2229">
        <v>63349.560340319833</v>
      </c>
      <c r="AG74" s="2229">
        <v>63612.876873834968</v>
      </c>
      <c r="AH74" s="2229">
        <v>63830.698323059813</v>
      </c>
      <c r="AI74" s="2229">
        <v>64219.127956086166</v>
      </c>
      <c r="AJ74" s="2229">
        <v>64562.510177178119</v>
      </c>
      <c r="AK74" s="2229">
        <v>64869.848022847837</v>
      </c>
      <c r="AL74" s="2229">
        <v>65119.2839295515</v>
      </c>
      <c r="AM74" s="2229">
        <v>65340.991955957274</v>
      </c>
      <c r="AN74" s="2229">
        <v>65406.817257075098</v>
      </c>
      <c r="AO74" s="2229">
        <v>65211.833311313065</v>
      </c>
    </row>
    <row r="75" spans="1:41" s="163" customFormat="1" ht="12" customHeight="1" x14ac:dyDescent="0.2">
      <c r="A75" s="163">
        <f t="shared" si="0"/>
        <v>72</v>
      </c>
      <c r="B75" s="506" t="s">
        <v>37</v>
      </c>
      <c r="C75" s="514"/>
      <c r="D75" s="514"/>
      <c r="E75" s="514"/>
      <c r="F75" s="514"/>
      <c r="G75" s="514"/>
      <c r="H75" s="514"/>
      <c r="I75" s="764">
        <v>35352</v>
      </c>
      <c r="J75" s="764">
        <v>35607</v>
      </c>
      <c r="K75" s="765">
        <v>35277</v>
      </c>
      <c r="L75" s="765">
        <v>35048</v>
      </c>
      <c r="M75" s="764">
        <v>34876</v>
      </c>
      <c r="N75" s="764">
        <v>34666</v>
      </c>
      <c r="O75" s="514"/>
      <c r="P75" s="514"/>
      <c r="Q75" s="514"/>
      <c r="R75" s="514"/>
      <c r="S75" s="514"/>
      <c r="T75" s="514"/>
      <c r="U75" s="514"/>
      <c r="V75" s="514"/>
      <c r="W75" s="514"/>
      <c r="X75" s="514"/>
      <c r="Y75" s="1508"/>
      <c r="Z75" s="1509"/>
      <c r="AA75" s="1509"/>
      <c r="AB75" s="1509"/>
      <c r="AC75" s="1509"/>
      <c r="AD75" s="2229">
        <v>172913.66218940972</v>
      </c>
      <c r="AE75" s="2229">
        <v>179070.63738902283</v>
      </c>
      <c r="AF75" s="2229">
        <v>185645.99765974638</v>
      </c>
      <c r="AG75" s="2229">
        <v>192420.00958573422</v>
      </c>
      <c r="AH75" s="2229">
        <v>199360.69251865472</v>
      </c>
      <c r="AI75" s="2229">
        <v>202834.9443282914</v>
      </c>
      <c r="AJ75" s="2229">
        <v>206356.5148105729</v>
      </c>
      <c r="AK75" s="2229">
        <v>209502.24703917259</v>
      </c>
      <c r="AL75" s="2229">
        <v>212579.66230440853</v>
      </c>
      <c r="AM75" s="2229">
        <v>215893.28511388163</v>
      </c>
      <c r="AN75" s="2229">
        <v>219828.57435414323</v>
      </c>
      <c r="AO75" s="2229">
        <v>223370.64540575005</v>
      </c>
    </row>
    <row r="76" spans="1:41" s="163" customFormat="1" ht="12" customHeight="1" x14ac:dyDescent="0.2">
      <c r="A76" s="163">
        <f t="shared" ref="A76:A112" si="3">A75+1</f>
        <v>73</v>
      </c>
      <c r="B76" s="506" t="s">
        <v>38</v>
      </c>
      <c r="C76" s="514"/>
      <c r="D76" s="514"/>
      <c r="E76" s="514"/>
      <c r="F76" s="514"/>
      <c r="G76" s="514"/>
      <c r="H76" s="514"/>
      <c r="I76" s="764">
        <v>62396</v>
      </c>
      <c r="J76" s="764">
        <v>62846</v>
      </c>
      <c r="K76" s="765">
        <v>63346</v>
      </c>
      <c r="L76" s="765">
        <v>63765</v>
      </c>
      <c r="M76" s="764">
        <v>63872</v>
      </c>
      <c r="N76" s="764">
        <v>63762</v>
      </c>
      <c r="O76" s="514"/>
      <c r="P76" s="514"/>
      <c r="Q76" s="514"/>
      <c r="R76" s="514"/>
      <c r="S76" s="514"/>
      <c r="T76" s="514"/>
      <c r="U76" s="514"/>
      <c r="V76" s="514"/>
      <c r="W76" s="514"/>
      <c r="X76" s="514"/>
      <c r="Y76" s="1508"/>
      <c r="Z76" s="1509"/>
      <c r="AA76" s="1509"/>
      <c r="AB76" s="1509"/>
      <c r="AC76" s="1509"/>
      <c r="AD76" s="2229">
        <v>109447.48640291308</v>
      </c>
      <c r="AE76" s="2229">
        <v>109379.35287641922</v>
      </c>
      <c r="AF76" s="2229">
        <v>109407.17786059018</v>
      </c>
      <c r="AG76" s="2229">
        <v>109569.8905482713</v>
      </c>
      <c r="AH76" s="2229">
        <v>109680.76358701794</v>
      </c>
      <c r="AI76" s="2229">
        <v>107225.02313131843</v>
      </c>
      <c r="AJ76" s="2229">
        <v>104860.05780187462</v>
      </c>
      <c r="AK76" s="2229">
        <v>102187.38118803172</v>
      </c>
      <c r="AL76" s="2229">
        <v>99013.068306586531</v>
      </c>
      <c r="AM76" s="2229">
        <v>96805.24160216676</v>
      </c>
      <c r="AN76" s="2229">
        <v>94938.057821307928</v>
      </c>
      <c r="AO76" s="2229">
        <v>96040.770827113782</v>
      </c>
    </row>
    <row r="77" spans="1:41" s="163" customFormat="1" ht="12" customHeight="1" x14ac:dyDescent="0.2">
      <c r="A77" s="163">
        <f t="shared" si="3"/>
        <v>74</v>
      </c>
      <c r="B77" s="1174" t="s">
        <v>1405</v>
      </c>
      <c r="C77" s="1175"/>
      <c r="D77" s="1175"/>
      <c r="E77" s="1175"/>
      <c r="F77" s="1175"/>
      <c r="G77" s="1175"/>
      <c r="H77" s="1175"/>
      <c r="I77" s="1176">
        <v>38202</v>
      </c>
      <c r="J77" s="1176">
        <v>39868</v>
      </c>
      <c r="K77" s="1177">
        <v>40155</v>
      </c>
      <c r="L77" s="1177">
        <v>40592</v>
      </c>
      <c r="M77" s="1176">
        <v>41176</v>
      </c>
      <c r="N77" s="1176">
        <v>41898</v>
      </c>
      <c r="O77" s="1175"/>
      <c r="P77" s="1175"/>
      <c r="Q77" s="1175"/>
      <c r="R77" s="1175"/>
      <c r="S77" s="1175"/>
      <c r="T77" s="1175"/>
      <c r="U77" s="1175"/>
      <c r="V77" s="1175"/>
      <c r="W77" s="1175"/>
      <c r="X77" s="1175"/>
      <c r="Y77" s="1510"/>
      <c r="Z77" s="1511"/>
      <c r="AA77" s="1511"/>
      <c r="AB77" s="1511"/>
      <c r="AC77" s="1511"/>
      <c r="AD77" s="2230">
        <v>1704683.603570167</v>
      </c>
      <c r="AE77" s="2230">
        <v>1704010.6374676563</v>
      </c>
      <c r="AF77" s="2230">
        <v>1704208.8087698082</v>
      </c>
      <c r="AG77" s="2230">
        <v>1704926.9855246912</v>
      </c>
      <c r="AH77" s="2230">
        <v>1705929.4171387141</v>
      </c>
      <c r="AI77" s="2230">
        <v>1702279.2797910525</v>
      </c>
      <c r="AJ77" s="2230">
        <v>1698850.7507434527</v>
      </c>
      <c r="AK77" s="2230">
        <v>1693810.2555881133</v>
      </c>
      <c r="AL77" s="2230">
        <v>1688210.8678949119</v>
      </c>
      <c r="AM77" s="2230">
        <v>1684695.3383552819</v>
      </c>
      <c r="AN77" s="2230">
        <v>1681285.354895334</v>
      </c>
      <c r="AO77" s="2230">
        <v>1682258.3634137791</v>
      </c>
    </row>
    <row r="78" spans="1:41" s="163" customFormat="1" ht="12" customHeight="1" x14ac:dyDescent="0.2">
      <c r="A78" s="163">
        <f t="shared" si="3"/>
        <v>75</v>
      </c>
      <c r="B78" s="1183" t="s">
        <v>56</v>
      </c>
      <c r="C78" s="1186"/>
      <c r="D78" s="1186"/>
      <c r="E78" s="1186"/>
      <c r="F78" s="1186"/>
      <c r="G78" s="1186"/>
      <c r="H78" s="1186"/>
      <c r="I78" s="1187"/>
      <c r="J78" s="1187"/>
      <c r="K78" s="1187"/>
      <c r="L78" s="1187"/>
      <c r="M78" s="1187"/>
      <c r="N78" s="1187"/>
      <c r="O78" s="1186"/>
      <c r="P78" s="1186"/>
      <c r="Q78" s="1186"/>
      <c r="R78" s="1186"/>
      <c r="S78" s="1186"/>
      <c r="T78" s="1186"/>
      <c r="U78" s="1186"/>
      <c r="V78" s="1186"/>
      <c r="W78" s="1186"/>
      <c r="X78" s="1186"/>
      <c r="Y78" s="1512"/>
      <c r="Z78" s="1512"/>
      <c r="AA78" s="1512"/>
      <c r="AB78" s="1512"/>
      <c r="AC78" s="1512"/>
      <c r="AD78" s="1186"/>
      <c r="AE78" s="1186"/>
      <c r="AF78" s="1186"/>
      <c r="AG78" s="1186"/>
      <c r="AH78" s="1186"/>
      <c r="AI78" s="1186"/>
      <c r="AJ78" s="1186"/>
      <c r="AK78" s="1186"/>
      <c r="AL78" s="1186"/>
      <c r="AM78" s="1186"/>
      <c r="AN78" s="1186"/>
      <c r="AO78" s="1186"/>
    </row>
    <row r="79" spans="1:41" s="163" customFormat="1" ht="12" customHeight="1" x14ac:dyDescent="0.2">
      <c r="A79" s="163">
        <f t="shared" si="3"/>
        <v>76</v>
      </c>
      <c r="B79" s="506" t="s">
        <v>57</v>
      </c>
      <c r="C79" s="856"/>
      <c r="D79" s="856"/>
      <c r="E79" s="856"/>
      <c r="F79" s="856"/>
      <c r="G79" s="856"/>
      <c r="H79" s="856"/>
      <c r="I79" s="1188"/>
      <c r="J79" s="1188"/>
      <c r="K79" s="1188"/>
      <c r="L79" s="1188"/>
      <c r="M79" s="1188"/>
      <c r="N79" s="1188"/>
      <c r="O79" s="856"/>
      <c r="P79" s="856"/>
      <c r="Q79" s="856"/>
      <c r="R79" s="856"/>
      <c r="S79" s="856"/>
      <c r="T79" s="856"/>
      <c r="U79" s="856"/>
      <c r="V79" s="856"/>
      <c r="W79" s="856"/>
      <c r="X79" s="856"/>
      <c r="Y79" s="1502"/>
      <c r="Z79" s="1502"/>
      <c r="AA79" s="1502"/>
      <c r="AB79" s="1502"/>
      <c r="AC79" s="1502"/>
      <c r="AD79" s="2222">
        <f t="shared" ref="AD79:AL79" si="4">AD77-AD80-AD81</f>
        <v>1526296.6717648632</v>
      </c>
      <c r="AE79" s="2222">
        <f t="shared" si="4"/>
        <v>1524948.6501021553</v>
      </c>
      <c r="AF79" s="2222">
        <f t="shared" si="4"/>
        <v>1524070.1913542999</v>
      </c>
      <c r="AG79" s="2222">
        <f t="shared" si="4"/>
        <v>1523386.9779176831</v>
      </c>
      <c r="AH79" s="2222">
        <f t="shared" si="4"/>
        <v>1523696.7995913194</v>
      </c>
      <c r="AI79" s="2222">
        <f t="shared" si="4"/>
        <v>1519122.7154523169</v>
      </c>
      <c r="AJ79" s="2222">
        <f t="shared" si="4"/>
        <v>1514549.2184935238</v>
      </c>
      <c r="AK79" s="2222">
        <f t="shared" si="4"/>
        <v>1518648.2365931564</v>
      </c>
      <c r="AL79" s="2222">
        <f t="shared" si="4"/>
        <v>1512131.2155257643</v>
      </c>
      <c r="AM79" s="2222">
        <f>AM77-AM80-AM81</f>
        <v>1496924.4428368299</v>
      </c>
      <c r="AN79" s="2222">
        <f>AN77-AN80-AN81</f>
        <v>1491836.1444275901</v>
      </c>
      <c r="AO79" s="2222">
        <f>AO77-AO80-AO81</f>
        <v>1491133.7497950208</v>
      </c>
    </row>
    <row r="80" spans="1:41" s="163" customFormat="1" ht="12" customHeight="1" x14ac:dyDescent="0.2">
      <c r="A80" s="163">
        <f t="shared" si="3"/>
        <v>77</v>
      </c>
      <c r="B80" s="506" t="s">
        <v>58</v>
      </c>
      <c r="C80" s="507"/>
      <c r="D80" s="507"/>
      <c r="E80" s="507"/>
      <c r="F80" s="507"/>
      <c r="G80" s="507"/>
      <c r="H80" s="507"/>
      <c r="I80" s="754"/>
      <c r="J80" s="754"/>
      <c r="K80" s="754"/>
      <c r="L80" s="754"/>
      <c r="M80" s="754"/>
      <c r="N80" s="754"/>
      <c r="O80" s="507"/>
      <c r="P80" s="507"/>
      <c r="Q80" s="507"/>
      <c r="R80" s="507"/>
      <c r="S80" s="507"/>
      <c r="T80" s="507"/>
      <c r="U80" s="507"/>
      <c r="V80" s="507"/>
      <c r="W80" s="507"/>
      <c r="X80" s="507"/>
      <c r="Y80" s="1509"/>
      <c r="Z80" s="1509"/>
      <c r="AA80" s="1509"/>
      <c r="AB80" s="1509"/>
      <c r="AC80" s="1509"/>
      <c r="AD80" s="2229">
        <v>102551.7900393973</v>
      </c>
      <c r="AE80" s="2229">
        <v>101740.26944725352</v>
      </c>
      <c r="AF80" s="2229">
        <v>101091.38174862957</v>
      </c>
      <c r="AG80" s="2229">
        <v>100563</v>
      </c>
      <c r="AH80" s="2229">
        <v>99736.2</v>
      </c>
      <c r="AI80" s="2229">
        <v>99124.4</v>
      </c>
      <c r="AJ80" s="2229">
        <v>98746.2</v>
      </c>
      <c r="AK80" s="2229">
        <v>98482.599999999991</v>
      </c>
      <c r="AL80" s="2229">
        <v>98227.999999999985</v>
      </c>
      <c r="AM80" s="2229">
        <v>98034.799999999988</v>
      </c>
      <c r="AN80" s="2229">
        <v>97904.599999999962</v>
      </c>
      <c r="AO80" s="2229">
        <v>97774.399999999965</v>
      </c>
    </row>
    <row r="81" spans="1:41" s="163" customFormat="1" ht="12" customHeight="1" x14ac:dyDescent="0.2">
      <c r="A81" s="163">
        <f t="shared" si="3"/>
        <v>78</v>
      </c>
      <c r="B81" s="510" t="s">
        <v>59</v>
      </c>
      <c r="C81" s="511"/>
      <c r="D81" s="511"/>
      <c r="E81" s="511"/>
      <c r="F81" s="511"/>
      <c r="G81" s="511"/>
      <c r="H81" s="511"/>
      <c r="I81" s="756"/>
      <c r="J81" s="756"/>
      <c r="K81" s="756"/>
      <c r="L81" s="756"/>
      <c r="M81" s="756"/>
      <c r="N81" s="756"/>
      <c r="O81" s="511"/>
      <c r="P81" s="511"/>
      <c r="Q81" s="511"/>
      <c r="R81" s="511"/>
      <c r="S81" s="511"/>
      <c r="T81" s="511"/>
      <c r="U81" s="511"/>
      <c r="V81" s="511"/>
      <c r="W81" s="511"/>
      <c r="X81" s="511"/>
      <c r="Y81" s="1513"/>
      <c r="Z81" s="1513"/>
      <c r="AA81" s="1513"/>
      <c r="AB81" s="1513"/>
      <c r="AC81" s="1513"/>
      <c r="AD81" s="2232">
        <v>75835.141765906505</v>
      </c>
      <c r="AE81" s="2232">
        <v>77321.717918247406</v>
      </c>
      <c r="AF81" s="2232">
        <v>79047.235666878682</v>
      </c>
      <c r="AG81" s="2232">
        <v>80977.007607008141</v>
      </c>
      <c r="AH81" s="2232">
        <v>82496.41754739474</v>
      </c>
      <c r="AI81" s="2232">
        <v>84032.164338735587</v>
      </c>
      <c r="AJ81" s="2232">
        <v>85555.332249929066</v>
      </c>
      <c r="AK81" s="2232">
        <v>76679.41899495697</v>
      </c>
      <c r="AL81" s="2232">
        <v>77851.652369147632</v>
      </c>
      <c r="AM81" s="2232">
        <v>89736.095518451941</v>
      </c>
      <c r="AN81" s="2232">
        <v>91544.610467743987</v>
      </c>
      <c r="AO81" s="2232">
        <v>93350.213618758455</v>
      </c>
    </row>
    <row r="82" spans="1:41" s="163" customFormat="1" ht="12" customHeight="1" x14ac:dyDescent="0.2">
      <c r="A82" s="163">
        <f t="shared" si="3"/>
        <v>79</v>
      </c>
      <c r="B82" s="171"/>
      <c r="C82" s="512"/>
      <c r="D82" s="512"/>
      <c r="E82" s="512"/>
      <c r="F82" s="512"/>
      <c r="G82" s="512"/>
      <c r="H82" s="512"/>
      <c r="I82" s="760"/>
      <c r="J82" s="760"/>
      <c r="K82" s="761"/>
      <c r="L82" s="761"/>
      <c r="M82" s="760"/>
      <c r="N82" s="760"/>
      <c r="O82" s="512"/>
      <c r="P82" s="512"/>
      <c r="Q82" s="512"/>
      <c r="R82" s="512"/>
      <c r="S82" s="512"/>
      <c r="T82" s="512"/>
      <c r="U82" s="512"/>
      <c r="V82" s="512"/>
      <c r="W82" s="512"/>
      <c r="X82" s="512"/>
      <c r="Y82" s="1507"/>
      <c r="Z82" s="1507"/>
      <c r="AA82" s="1507"/>
      <c r="AB82" s="1507"/>
      <c r="AC82" s="1507"/>
      <c r="AD82" s="512"/>
      <c r="AE82" s="512"/>
      <c r="AF82" s="512"/>
      <c r="AG82" s="2231"/>
      <c r="AH82" s="2231"/>
      <c r="AI82" s="2231"/>
      <c r="AJ82" s="2231"/>
      <c r="AK82" s="2231"/>
      <c r="AL82" s="2231"/>
      <c r="AM82" s="2231"/>
      <c r="AN82" s="2231"/>
      <c r="AO82" s="2231"/>
    </row>
    <row r="83" spans="1:41" s="163" customFormat="1" ht="12" customHeight="1" x14ac:dyDescent="0.2">
      <c r="A83" s="163">
        <f t="shared" si="3"/>
        <v>80</v>
      </c>
      <c r="B83" s="515"/>
      <c r="C83" s="516"/>
      <c r="D83" s="516"/>
      <c r="E83" s="516"/>
      <c r="F83" s="516"/>
      <c r="G83" s="516"/>
      <c r="H83" s="516"/>
      <c r="I83" s="766"/>
      <c r="J83" s="766"/>
      <c r="K83" s="767"/>
      <c r="L83" s="767"/>
      <c r="M83" s="766"/>
      <c r="N83" s="766"/>
      <c r="O83" s="516"/>
      <c r="P83" s="516"/>
      <c r="Q83" s="516"/>
      <c r="R83" s="516"/>
      <c r="S83" s="516"/>
      <c r="T83" s="516"/>
      <c r="U83" s="516"/>
      <c r="V83" s="516"/>
      <c r="W83" s="516"/>
      <c r="X83" s="516"/>
      <c r="Y83" s="1514"/>
      <c r="Z83" s="1503"/>
      <c r="AA83" s="1503"/>
      <c r="AB83" s="1503"/>
      <c r="AC83" s="1503"/>
      <c r="AD83" s="511"/>
      <c r="AE83" s="511"/>
      <c r="AF83" s="511"/>
      <c r="AG83" s="511"/>
      <c r="AH83" s="511"/>
      <c r="AI83" s="511"/>
      <c r="AJ83" s="511"/>
      <c r="AK83" s="511"/>
      <c r="AL83" s="511"/>
      <c r="AM83" s="511"/>
      <c r="AN83" s="511"/>
      <c r="AO83" s="511"/>
    </row>
    <row r="84" spans="1:41" ht="12" customHeight="1" x14ac:dyDescent="0.15">
      <c r="A84" s="163">
        <f t="shared" si="3"/>
        <v>81</v>
      </c>
      <c r="B84" s="506" t="s">
        <v>42</v>
      </c>
      <c r="C84" s="524"/>
      <c r="D84" s="524"/>
      <c r="E84" s="524"/>
      <c r="F84" s="524"/>
      <c r="G84" s="524"/>
      <c r="H84" s="524"/>
      <c r="I84" s="758">
        <v>1521233</v>
      </c>
      <c r="J84" s="758">
        <v>1535776</v>
      </c>
      <c r="K84" s="759">
        <v>1552774</v>
      </c>
      <c r="L84" s="759">
        <v>1572155</v>
      </c>
      <c r="M84" s="758">
        <v>1593870</v>
      </c>
      <c r="N84" s="758">
        <v>1617871</v>
      </c>
      <c r="O84" s="524"/>
      <c r="P84" s="524"/>
      <c r="Q84" s="524"/>
      <c r="R84" s="524"/>
      <c r="S84" s="524"/>
      <c r="T84" s="524"/>
      <c r="U84" s="524"/>
      <c r="V84" s="524"/>
      <c r="W84" s="524"/>
      <c r="X84" s="524"/>
      <c r="Y84" s="1505"/>
      <c r="Z84" s="1505"/>
      <c r="AA84" s="1505"/>
      <c r="AB84" s="1505"/>
      <c r="AC84" s="1506"/>
      <c r="AD84" s="2228">
        <v>24701.650871252379</v>
      </c>
      <c r="AE84" s="2228">
        <v>24720.611127555519</v>
      </c>
      <c r="AF84" s="2228">
        <v>24587.145650687362</v>
      </c>
      <c r="AG84" s="2228">
        <v>24533.268486312791</v>
      </c>
      <c r="AH84" s="2228">
        <v>24550.750598053826</v>
      </c>
      <c r="AI84" s="2228">
        <v>25032.995051740127</v>
      </c>
      <c r="AJ84" s="2228">
        <v>25621.441998237518</v>
      </c>
      <c r="AK84" s="2228">
        <v>26069.622425014015</v>
      </c>
      <c r="AL84" s="2228">
        <v>26331.252350079045</v>
      </c>
      <c r="AM84" s="2228">
        <v>27139.843118743964</v>
      </c>
      <c r="AN84" s="2228">
        <v>26551.941760784601</v>
      </c>
      <c r="AO84" s="2228">
        <v>26223.639998249695</v>
      </c>
    </row>
    <row r="85" spans="1:41" ht="12" customHeight="1" x14ac:dyDescent="0.15">
      <c r="A85" s="163">
        <f t="shared" si="3"/>
        <v>82</v>
      </c>
      <c r="B85" s="506" t="s">
        <v>18</v>
      </c>
      <c r="C85" s="512"/>
      <c r="D85" s="512"/>
      <c r="E85" s="512"/>
      <c r="F85" s="512"/>
      <c r="G85" s="512"/>
      <c r="H85" s="512"/>
      <c r="I85" s="760">
        <v>18612</v>
      </c>
      <c r="J85" s="760">
        <v>18597</v>
      </c>
      <c r="K85" s="761">
        <v>18604</v>
      </c>
      <c r="L85" s="761">
        <v>18634</v>
      </c>
      <c r="M85" s="760">
        <v>18689</v>
      </c>
      <c r="N85" s="760">
        <v>18770</v>
      </c>
      <c r="O85" s="512"/>
      <c r="P85" s="512"/>
      <c r="Q85" s="512"/>
      <c r="R85" s="512"/>
      <c r="S85" s="512"/>
      <c r="T85" s="512"/>
      <c r="U85" s="512"/>
      <c r="V85" s="512"/>
      <c r="W85" s="512"/>
      <c r="X85" s="512"/>
      <c r="Y85" s="1507"/>
      <c r="Z85" s="1499"/>
      <c r="AA85" s="1499"/>
      <c r="AB85" s="1499"/>
      <c r="AC85" s="1499"/>
      <c r="AD85" s="2223">
        <v>20097.59467682986</v>
      </c>
      <c r="AE85" s="2223">
        <v>20125.042593544087</v>
      </c>
      <c r="AF85" s="2223">
        <v>20038.802518044995</v>
      </c>
      <c r="AG85" s="2223">
        <v>20003.764331053848</v>
      </c>
      <c r="AH85" s="2223">
        <v>20002.388684323574</v>
      </c>
      <c r="AI85" s="2223">
        <v>20569.798423108208</v>
      </c>
      <c r="AJ85" s="2223">
        <v>21238.918206664657</v>
      </c>
      <c r="AK85" s="2223">
        <v>21768.226348028427</v>
      </c>
      <c r="AL85" s="2223">
        <v>22134.291770297572</v>
      </c>
      <c r="AM85" s="2223">
        <v>22975.504582480113</v>
      </c>
      <c r="AN85" s="2223">
        <v>22473.992546993526</v>
      </c>
      <c r="AO85" s="2223">
        <v>22169.948978409044</v>
      </c>
    </row>
    <row r="86" spans="1:41" ht="12" customHeight="1" x14ac:dyDescent="0.15">
      <c r="A86" s="163">
        <f t="shared" si="3"/>
        <v>83</v>
      </c>
      <c r="B86" s="506" t="s">
        <v>19</v>
      </c>
      <c r="C86" s="512"/>
      <c r="D86" s="512"/>
      <c r="E86" s="512"/>
      <c r="F86" s="512"/>
      <c r="G86" s="512"/>
      <c r="H86" s="512"/>
      <c r="I86" s="760">
        <v>2257</v>
      </c>
      <c r="J86" s="760">
        <v>2078</v>
      </c>
      <c r="K86" s="761">
        <v>1915</v>
      </c>
      <c r="L86" s="761">
        <v>1766</v>
      </c>
      <c r="M86" s="760">
        <v>1631</v>
      </c>
      <c r="N86" s="760">
        <v>1507</v>
      </c>
      <c r="O86" s="512"/>
      <c r="P86" s="512"/>
      <c r="Q86" s="512"/>
      <c r="R86" s="512"/>
      <c r="S86" s="512"/>
      <c r="T86" s="512"/>
      <c r="U86" s="512"/>
      <c r="V86" s="512"/>
      <c r="W86" s="512"/>
      <c r="X86" s="512"/>
      <c r="Y86" s="1507"/>
      <c r="Z86" s="1499"/>
      <c r="AA86" s="1499"/>
      <c r="AB86" s="1499"/>
      <c r="AC86" s="1499"/>
      <c r="AD86" s="2223">
        <v>1577.5429879781523</v>
      </c>
      <c r="AE86" s="2223">
        <v>1612.8340111853297</v>
      </c>
      <c r="AF86" s="2223">
        <v>1645.052021096632</v>
      </c>
      <c r="AG86" s="2223">
        <v>1692.4953118133076</v>
      </c>
      <c r="AH86" s="2223">
        <v>1752.9061926571505</v>
      </c>
      <c r="AI86" s="2223">
        <v>1740.4767013997832</v>
      </c>
      <c r="AJ86" s="2223">
        <v>1730.4111552840491</v>
      </c>
      <c r="AK86" s="2223">
        <v>1698.4007426211444</v>
      </c>
      <c r="AL86" s="2223">
        <v>1665.4201277543179</v>
      </c>
      <c r="AM86" s="2223">
        <v>1682.1368639478349</v>
      </c>
      <c r="AN86" s="2223">
        <v>1647.1196725644588</v>
      </c>
      <c r="AO86" s="2223">
        <v>1631.9133069075342</v>
      </c>
    </row>
    <row r="87" spans="1:41" ht="12" customHeight="1" x14ac:dyDescent="0.15">
      <c r="A87" s="163">
        <f t="shared" si="3"/>
        <v>84</v>
      </c>
      <c r="B87" s="506" t="s">
        <v>20</v>
      </c>
      <c r="C87" s="512"/>
      <c r="D87" s="512"/>
      <c r="E87" s="512"/>
      <c r="F87" s="512"/>
      <c r="G87" s="512"/>
      <c r="H87" s="512"/>
      <c r="I87" s="760">
        <v>5246</v>
      </c>
      <c r="J87" s="760">
        <v>5036</v>
      </c>
      <c r="K87" s="761">
        <v>4839</v>
      </c>
      <c r="L87" s="761">
        <v>4654</v>
      </c>
      <c r="M87" s="760">
        <v>4480</v>
      </c>
      <c r="N87" s="760">
        <v>4315</v>
      </c>
      <c r="O87" s="512"/>
      <c r="P87" s="512"/>
      <c r="Q87" s="512"/>
      <c r="R87" s="512"/>
      <c r="S87" s="512"/>
      <c r="T87" s="512"/>
      <c r="U87" s="512"/>
      <c r="V87" s="512"/>
      <c r="W87" s="512"/>
      <c r="X87" s="512"/>
      <c r="Y87" s="1507"/>
      <c r="Z87" s="1499"/>
      <c r="AA87" s="1499"/>
      <c r="AB87" s="1499"/>
      <c r="AC87" s="1499"/>
      <c r="AD87" s="2223">
        <v>3026.513206444366</v>
      </c>
      <c r="AE87" s="2223">
        <v>2982.7345228261051</v>
      </c>
      <c r="AF87" s="2223">
        <v>2903.291111545735</v>
      </c>
      <c r="AG87" s="2223">
        <v>2837.0088434456343</v>
      </c>
      <c r="AH87" s="2223">
        <v>2795.4557210730991</v>
      </c>
      <c r="AI87" s="2223">
        <v>2722.7199272321354</v>
      </c>
      <c r="AJ87" s="2223">
        <v>2652.1126362888117</v>
      </c>
      <c r="AK87" s="2223">
        <v>2602.9953343644465</v>
      </c>
      <c r="AL87" s="2223">
        <v>2531.540452027155</v>
      </c>
      <c r="AM87" s="2223">
        <v>2482.2016723160173</v>
      </c>
      <c r="AN87" s="2223">
        <v>2430.8295412266148</v>
      </c>
      <c r="AO87" s="2223">
        <v>2421.7777129331143</v>
      </c>
    </row>
    <row r="88" spans="1:41" ht="12" customHeight="1" x14ac:dyDescent="0.15">
      <c r="A88" s="163">
        <f t="shared" si="3"/>
        <v>85</v>
      </c>
      <c r="B88" s="506" t="s">
        <v>21</v>
      </c>
      <c r="C88" s="512"/>
      <c r="D88" s="512"/>
      <c r="E88" s="512"/>
      <c r="F88" s="512"/>
      <c r="G88" s="512"/>
      <c r="H88" s="512"/>
      <c r="I88" s="760">
        <v>1686</v>
      </c>
      <c r="J88" s="760">
        <v>1700</v>
      </c>
      <c r="K88" s="761">
        <v>1718</v>
      </c>
      <c r="L88" s="761">
        <v>1740</v>
      </c>
      <c r="M88" s="760">
        <v>1765</v>
      </c>
      <c r="N88" s="760">
        <v>1793</v>
      </c>
      <c r="O88" s="512"/>
      <c r="P88" s="512"/>
      <c r="Q88" s="512"/>
      <c r="R88" s="512"/>
      <c r="S88" s="512"/>
      <c r="T88" s="512"/>
      <c r="U88" s="512"/>
      <c r="V88" s="512"/>
      <c r="W88" s="512"/>
      <c r="X88" s="512"/>
      <c r="Y88" s="1507"/>
      <c r="Z88" s="1499"/>
      <c r="AA88" s="1499"/>
      <c r="AB88" s="1499"/>
      <c r="AC88" s="1499"/>
      <c r="AD88" s="2223">
        <v>741.13473640982045</v>
      </c>
      <c r="AE88" s="2223">
        <v>647.93680395687647</v>
      </c>
      <c r="AF88" s="2223">
        <v>574.02674760757202</v>
      </c>
      <c r="AG88" s="2223">
        <v>510.6386943584389</v>
      </c>
      <c r="AH88" s="2223">
        <v>458.97020546233875</v>
      </c>
      <c r="AI88" s="2223">
        <v>475.93868394911664</v>
      </c>
      <c r="AJ88" s="2223">
        <v>492.9745112803804</v>
      </c>
      <c r="AK88" s="2223">
        <v>512.17725128714233</v>
      </c>
      <c r="AL88" s="2223">
        <v>527.03086184308438</v>
      </c>
      <c r="AM88" s="2223">
        <v>545.4215025206654</v>
      </c>
      <c r="AN88" s="2223">
        <v>559.92297328030668</v>
      </c>
      <c r="AO88" s="2223">
        <v>580.9317907941662</v>
      </c>
    </row>
    <row r="89" spans="1:41" ht="12" customHeight="1" x14ac:dyDescent="0.15">
      <c r="A89" s="163">
        <f t="shared" si="3"/>
        <v>86</v>
      </c>
      <c r="B89" s="506" t="s">
        <v>22</v>
      </c>
      <c r="C89" s="512"/>
      <c r="D89" s="512"/>
      <c r="E89" s="512"/>
      <c r="F89" s="512"/>
      <c r="G89" s="512"/>
      <c r="H89" s="512"/>
      <c r="I89" s="760">
        <v>579539</v>
      </c>
      <c r="J89" s="760">
        <v>576163</v>
      </c>
      <c r="K89" s="761">
        <v>573307</v>
      </c>
      <c r="L89" s="761">
        <v>570907</v>
      </c>
      <c r="M89" s="760">
        <v>568909</v>
      </c>
      <c r="N89" s="760">
        <v>567265</v>
      </c>
      <c r="O89" s="512"/>
      <c r="P89" s="512"/>
      <c r="Q89" s="512"/>
      <c r="R89" s="512"/>
      <c r="S89" s="512"/>
      <c r="T89" s="512"/>
      <c r="U89" s="512"/>
      <c r="V89" s="512"/>
      <c r="W89" s="512"/>
      <c r="X89" s="512"/>
      <c r="Y89" s="1507"/>
      <c r="Z89" s="1499"/>
      <c r="AA89" s="1499"/>
      <c r="AB89" s="1499"/>
      <c r="AC89" s="1499"/>
      <c r="AD89" s="2223">
        <v>470449.73925864947</v>
      </c>
      <c r="AE89" s="2223">
        <v>467589.56209201389</v>
      </c>
      <c r="AF89" s="2223">
        <v>464946.89036742545</v>
      </c>
      <c r="AG89" s="2223">
        <v>462324.68959352653</v>
      </c>
      <c r="AH89" s="2223">
        <v>459753.24937379587</v>
      </c>
      <c r="AI89" s="2223">
        <v>461810.18838689377</v>
      </c>
      <c r="AJ89" s="2223">
        <v>463851.00188051176</v>
      </c>
      <c r="AK89" s="2223">
        <v>465770.43821623031</v>
      </c>
      <c r="AL89" s="2223">
        <v>467617.82503117149</v>
      </c>
      <c r="AM89" s="2223">
        <v>469583.93099224218</v>
      </c>
      <c r="AN89" s="2223">
        <v>466024.43363090971</v>
      </c>
      <c r="AO89" s="2223">
        <v>463947.28907793626</v>
      </c>
    </row>
    <row r="90" spans="1:41" ht="12" customHeight="1" x14ac:dyDescent="0.15">
      <c r="A90" s="163">
        <f t="shared" si="3"/>
        <v>87</v>
      </c>
      <c r="B90" s="506" t="s">
        <v>23</v>
      </c>
      <c r="C90" s="512"/>
      <c r="D90" s="512"/>
      <c r="E90" s="512"/>
      <c r="F90" s="512"/>
      <c r="G90" s="512"/>
      <c r="H90" s="512"/>
      <c r="I90" s="760">
        <v>139114</v>
      </c>
      <c r="J90" s="760">
        <v>141376</v>
      </c>
      <c r="K90" s="761">
        <v>143969</v>
      </c>
      <c r="L90" s="761">
        <v>146879</v>
      </c>
      <c r="M90" s="760">
        <v>150094</v>
      </c>
      <c r="N90" s="760">
        <v>153604</v>
      </c>
      <c r="O90" s="512"/>
      <c r="P90" s="512"/>
      <c r="Q90" s="512"/>
      <c r="R90" s="512"/>
      <c r="S90" s="512"/>
      <c r="T90" s="512"/>
      <c r="U90" s="512"/>
      <c r="V90" s="512"/>
      <c r="W90" s="512"/>
      <c r="X90" s="512"/>
      <c r="Y90" s="1507"/>
      <c r="Z90" s="1499"/>
      <c r="AA90" s="1499"/>
      <c r="AB90" s="1499"/>
      <c r="AC90" s="1499"/>
      <c r="AD90" s="2223">
        <v>18231.549235342703</v>
      </c>
      <c r="AE90" s="2223">
        <v>18080.069931822658</v>
      </c>
      <c r="AF90" s="2223">
        <v>17949.271192621221</v>
      </c>
      <c r="AG90" s="2223">
        <v>17813.361502997897</v>
      </c>
      <c r="AH90" s="2223">
        <v>17684.748114323571</v>
      </c>
      <c r="AI90" s="2223">
        <v>18157.695406576655</v>
      </c>
      <c r="AJ90" s="2223">
        <v>18657.616772098281</v>
      </c>
      <c r="AK90" s="2223">
        <v>19153.828443443988</v>
      </c>
      <c r="AL90" s="2223">
        <v>19605.874091748396</v>
      </c>
      <c r="AM90" s="2223">
        <v>20083.351862512511</v>
      </c>
      <c r="AN90" s="2223">
        <v>20022.263845592541</v>
      </c>
      <c r="AO90" s="2223">
        <v>20032.879747579536</v>
      </c>
    </row>
    <row r="91" spans="1:41" ht="12" customHeight="1" x14ac:dyDescent="0.15">
      <c r="A91" s="163">
        <f t="shared" si="3"/>
        <v>88</v>
      </c>
      <c r="B91" s="506" t="s">
        <v>24</v>
      </c>
      <c r="C91" s="512"/>
      <c r="D91" s="512"/>
      <c r="E91" s="512"/>
      <c r="F91" s="512"/>
      <c r="G91" s="512"/>
      <c r="H91" s="512"/>
      <c r="I91" s="760">
        <v>12494</v>
      </c>
      <c r="J91" s="760">
        <v>12881</v>
      </c>
      <c r="K91" s="761">
        <v>13285</v>
      </c>
      <c r="L91" s="761">
        <v>13708</v>
      </c>
      <c r="M91" s="760">
        <v>14150</v>
      </c>
      <c r="N91" s="760">
        <v>14608</v>
      </c>
      <c r="O91" s="512"/>
      <c r="P91" s="512"/>
      <c r="Q91" s="512"/>
      <c r="R91" s="512"/>
      <c r="S91" s="512"/>
      <c r="T91" s="512"/>
      <c r="U91" s="512"/>
      <c r="V91" s="512"/>
      <c r="W91" s="512"/>
      <c r="X91" s="512"/>
      <c r="Y91" s="1507"/>
      <c r="Z91" s="1499"/>
      <c r="AA91" s="1499"/>
      <c r="AB91" s="1499"/>
      <c r="AC91" s="1499"/>
      <c r="AD91" s="2223">
        <v>113986.032295086</v>
      </c>
      <c r="AE91" s="2223">
        <v>112557.99710190967</v>
      </c>
      <c r="AF91" s="2223">
        <v>111230.60382137298</v>
      </c>
      <c r="AG91" s="2223">
        <v>109881.91245313505</v>
      </c>
      <c r="AH91" s="2223">
        <v>108569.83549707847</v>
      </c>
      <c r="AI91" s="2223">
        <v>108005.21726138316</v>
      </c>
      <c r="AJ91" s="2223">
        <v>107443.93776101926</v>
      </c>
      <c r="AK91" s="2223">
        <v>106891.23620320886</v>
      </c>
      <c r="AL91" s="2223">
        <v>106342.48301142873</v>
      </c>
      <c r="AM91" s="2223">
        <v>105816.95859486303</v>
      </c>
      <c r="AN91" s="2223">
        <v>103496.56129249063</v>
      </c>
      <c r="AO91" s="2223">
        <v>102403.02669378507</v>
      </c>
    </row>
    <row r="92" spans="1:41" ht="12" customHeight="1" x14ac:dyDescent="0.15">
      <c r="A92" s="163">
        <f t="shared" si="3"/>
        <v>89</v>
      </c>
      <c r="B92" s="506" t="s">
        <v>25</v>
      </c>
      <c r="C92" s="512"/>
      <c r="D92" s="512"/>
      <c r="E92" s="512"/>
      <c r="F92" s="512"/>
      <c r="G92" s="512"/>
      <c r="H92" s="512"/>
      <c r="I92" s="760">
        <v>266761</v>
      </c>
      <c r="J92" s="760">
        <v>269998</v>
      </c>
      <c r="K92" s="761">
        <v>273634</v>
      </c>
      <c r="L92" s="761">
        <v>277652</v>
      </c>
      <c r="M92" s="760">
        <v>282034</v>
      </c>
      <c r="N92" s="760">
        <v>286765</v>
      </c>
      <c r="O92" s="512"/>
      <c r="P92" s="512"/>
      <c r="Q92" s="512"/>
      <c r="R92" s="512"/>
      <c r="S92" s="512"/>
      <c r="T92" s="512"/>
      <c r="U92" s="512"/>
      <c r="V92" s="512"/>
      <c r="W92" s="512"/>
      <c r="X92" s="512"/>
      <c r="Y92" s="1507"/>
      <c r="Z92" s="1499"/>
      <c r="AA92" s="1499"/>
      <c r="AB92" s="1499"/>
      <c r="AC92" s="1499"/>
      <c r="AD92" s="2223">
        <v>281880.54337745934</v>
      </c>
      <c r="AE92" s="2223">
        <v>279365.21235771739</v>
      </c>
      <c r="AF92" s="2223">
        <v>276814.98397532437</v>
      </c>
      <c r="AG92" s="2223">
        <v>274317.50144959899</v>
      </c>
      <c r="AH92" s="2223">
        <v>271932.31254077505</v>
      </c>
      <c r="AI92" s="2223">
        <v>271456.70148025767</v>
      </c>
      <c r="AJ92" s="2223">
        <v>270964.48239400261</v>
      </c>
      <c r="AK92" s="2223">
        <v>270498.89313187468</v>
      </c>
      <c r="AL92" s="2223">
        <v>270453.28220800951</v>
      </c>
      <c r="AM92" s="2223">
        <v>269797.64663127251</v>
      </c>
      <c r="AN92" s="2223">
        <v>269222.5723755706</v>
      </c>
      <c r="AO92" s="2223">
        <v>263717.75690842659</v>
      </c>
    </row>
    <row r="93" spans="1:41" ht="12" customHeight="1" x14ac:dyDescent="0.15">
      <c r="A93" s="163">
        <f t="shared" si="3"/>
        <v>90</v>
      </c>
      <c r="B93" s="506" t="s">
        <v>26</v>
      </c>
      <c r="C93" s="512"/>
      <c r="D93" s="512"/>
      <c r="E93" s="512"/>
      <c r="F93" s="512"/>
      <c r="G93" s="512"/>
      <c r="H93" s="512"/>
      <c r="I93" s="760">
        <v>51675</v>
      </c>
      <c r="J93" s="760">
        <v>51953</v>
      </c>
      <c r="K93" s="761">
        <v>52263</v>
      </c>
      <c r="L93" s="761">
        <v>52601</v>
      </c>
      <c r="M93" s="760">
        <v>52966</v>
      </c>
      <c r="N93" s="760">
        <v>53357</v>
      </c>
      <c r="O93" s="512"/>
      <c r="P93" s="512"/>
      <c r="Q93" s="512"/>
      <c r="R93" s="512"/>
      <c r="S93" s="512"/>
      <c r="T93" s="512"/>
      <c r="U93" s="512"/>
      <c r="V93" s="512"/>
      <c r="W93" s="512"/>
      <c r="X93" s="512"/>
      <c r="Y93" s="1507"/>
      <c r="Z93" s="1499"/>
      <c r="AA93" s="1499"/>
      <c r="AB93" s="1499"/>
      <c r="AC93" s="1499"/>
      <c r="AD93" s="2223">
        <v>110838.2530663161</v>
      </c>
      <c r="AE93" s="2223">
        <v>110822.41494488233</v>
      </c>
      <c r="AF93" s="2223">
        <v>110698.53772984009</v>
      </c>
      <c r="AG93" s="2223">
        <v>110560.2480453989</v>
      </c>
      <c r="AH93" s="2223">
        <v>110415.3765687134</v>
      </c>
      <c r="AI93" s="2223">
        <v>111036.04000428958</v>
      </c>
      <c r="AJ93" s="2223">
        <v>111654.37440386583</v>
      </c>
      <c r="AK93" s="2223">
        <v>112210.64136158906</v>
      </c>
      <c r="AL93" s="2223">
        <v>112649.81018618097</v>
      </c>
      <c r="AM93" s="2223">
        <v>113238.51987887552</v>
      </c>
      <c r="AN93" s="2223">
        <v>114040.06545581525</v>
      </c>
      <c r="AO93" s="2223">
        <v>112895.94586629017</v>
      </c>
    </row>
    <row r="94" spans="1:41" ht="12" customHeight="1" x14ac:dyDescent="0.15">
      <c r="A94" s="163">
        <f t="shared" si="3"/>
        <v>91</v>
      </c>
      <c r="B94" s="506" t="s">
        <v>27</v>
      </c>
      <c r="C94" s="512"/>
      <c r="D94" s="512"/>
      <c r="E94" s="512"/>
      <c r="F94" s="512"/>
      <c r="G94" s="512"/>
      <c r="H94" s="512"/>
      <c r="I94" s="760">
        <v>10894</v>
      </c>
      <c r="J94" s="760">
        <v>10961</v>
      </c>
      <c r="K94" s="761">
        <v>11042</v>
      </c>
      <c r="L94" s="761">
        <v>11136</v>
      </c>
      <c r="M94" s="760">
        <v>11247</v>
      </c>
      <c r="N94" s="760">
        <v>11371</v>
      </c>
      <c r="O94" s="512"/>
      <c r="P94" s="512"/>
      <c r="Q94" s="512"/>
      <c r="R94" s="512"/>
      <c r="S94" s="512"/>
      <c r="T94" s="512"/>
      <c r="U94" s="512"/>
      <c r="V94" s="512"/>
      <c r="W94" s="512"/>
      <c r="X94" s="512"/>
      <c r="Y94" s="1507"/>
      <c r="Z94" s="1499"/>
      <c r="AA94" s="1499"/>
      <c r="AB94" s="1499"/>
      <c r="AC94" s="1499"/>
      <c r="AD94" s="2223">
        <v>101350.47371345948</v>
      </c>
      <c r="AE94" s="2223">
        <v>101176.1170959123</v>
      </c>
      <c r="AF94" s="2223">
        <v>101113.21387412085</v>
      </c>
      <c r="AG94" s="2223">
        <v>101121.94563119566</v>
      </c>
      <c r="AH94" s="2223">
        <v>101102.5979776086</v>
      </c>
      <c r="AI94" s="2223">
        <v>100562.38852154414</v>
      </c>
      <c r="AJ94" s="2223">
        <v>99921.67889031634</v>
      </c>
      <c r="AK94" s="2223">
        <v>98986.225419777285</v>
      </c>
      <c r="AL94" s="2223">
        <v>98168.599329760429</v>
      </c>
      <c r="AM94" s="2223">
        <v>97937.085503478127</v>
      </c>
      <c r="AN94" s="2223">
        <v>95509.338854481757</v>
      </c>
      <c r="AO94" s="2223">
        <v>98656.308652886728</v>
      </c>
    </row>
    <row r="95" spans="1:41" ht="12" customHeight="1" x14ac:dyDescent="0.15">
      <c r="A95" s="163">
        <f t="shared" si="3"/>
        <v>92</v>
      </c>
      <c r="B95" s="506" t="s">
        <v>28</v>
      </c>
      <c r="C95" s="512"/>
      <c r="D95" s="512"/>
      <c r="E95" s="512"/>
      <c r="F95" s="512"/>
      <c r="G95" s="512"/>
      <c r="H95" s="512"/>
      <c r="I95" s="760">
        <v>100731</v>
      </c>
      <c r="J95" s="760">
        <v>101597</v>
      </c>
      <c r="K95" s="761">
        <v>102512</v>
      </c>
      <c r="L95" s="761">
        <v>103473</v>
      </c>
      <c r="M95" s="760">
        <v>104477</v>
      </c>
      <c r="N95" s="760">
        <v>105524</v>
      </c>
      <c r="O95" s="512"/>
      <c r="P95" s="512"/>
      <c r="Q95" s="512"/>
      <c r="R95" s="512"/>
      <c r="S95" s="512"/>
      <c r="T95" s="512"/>
      <c r="U95" s="512"/>
      <c r="V95" s="512"/>
      <c r="W95" s="512"/>
      <c r="X95" s="512"/>
      <c r="Y95" s="1507"/>
      <c r="Z95" s="1499"/>
      <c r="AA95" s="1499"/>
      <c r="AB95" s="1499"/>
      <c r="AC95" s="1499"/>
      <c r="AD95" s="2223">
        <v>24457.248119251701</v>
      </c>
      <c r="AE95" s="2223">
        <v>24638.25831313564</v>
      </c>
      <c r="AF95" s="2223">
        <v>24810.924417934868</v>
      </c>
      <c r="AG95" s="2223">
        <v>24984.642614208708</v>
      </c>
      <c r="AH95" s="2223">
        <v>25166.456756532079</v>
      </c>
      <c r="AI95" s="2223">
        <v>25410.047858537389</v>
      </c>
      <c r="AJ95" s="2223">
        <v>25645.519506878074</v>
      </c>
      <c r="AK95" s="2223">
        <v>25865.29908349684</v>
      </c>
      <c r="AL95" s="2223">
        <v>26089.961576353922</v>
      </c>
      <c r="AM95" s="2223">
        <v>26303.300831495089</v>
      </c>
      <c r="AN95" s="2223">
        <v>27761.385959547981</v>
      </c>
      <c r="AO95" s="2223">
        <v>29220.662268779633</v>
      </c>
    </row>
    <row r="96" spans="1:41" ht="12" customHeight="1" x14ac:dyDescent="0.15">
      <c r="A96" s="163">
        <f t="shared" si="3"/>
        <v>93</v>
      </c>
      <c r="B96" s="506" t="s">
        <v>29</v>
      </c>
      <c r="C96" s="512"/>
      <c r="D96" s="512"/>
      <c r="E96" s="512"/>
      <c r="F96" s="512"/>
      <c r="G96" s="512"/>
      <c r="H96" s="512"/>
      <c r="I96" s="760"/>
      <c r="J96" s="760"/>
      <c r="K96" s="761"/>
      <c r="L96" s="761"/>
      <c r="M96" s="760"/>
      <c r="N96" s="760"/>
      <c r="O96" s="512"/>
      <c r="P96" s="512"/>
      <c r="Q96" s="512"/>
      <c r="R96" s="512"/>
      <c r="S96" s="512"/>
      <c r="T96" s="512"/>
      <c r="U96" s="512"/>
      <c r="V96" s="512"/>
      <c r="W96" s="512"/>
      <c r="X96" s="512"/>
      <c r="Y96" s="1507"/>
      <c r="Z96" s="1499"/>
      <c r="AA96" s="1499"/>
      <c r="AB96" s="1499"/>
      <c r="AC96" s="1499"/>
      <c r="AD96" s="2223">
        <v>39369.210268073701</v>
      </c>
      <c r="AE96" s="2223">
        <v>39045.976085585979</v>
      </c>
      <c r="AF96" s="2223">
        <v>38688.486743568734</v>
      </c>
      <c r="AG96" s="2223">
        <v>38345.144466043166</v>
      </c>
      <c r="AH96" s="2223">
        <v>37986.413679556063</v>
      </c>
      <c r="AI96" s="2223">
        <v>37999.784987721694</v>
      </c>
      <c r="AJ96" s="2223">
        <v>38015.659064976338</v>
      </c>
      <c r="AK96" s="2223">
        <v>38021.216844425668</v>
      </c>
      <c r="AL96" s="2223">
        <v>37932.66316246293</v>
      </c>
      <c r="AM96" s="2223">
        <v>37955.850918540746</v>
      </c>
      <c r="AN96" s="2223">
        <v>37438.041347402948</v>
      </c>
      <c r="AO96" s="2223">
        <v>36471.484920304109</v>
      </c>
    </row>
    <row r="97" spans="1:41" ht="12" customHeight="1" x14ac:dyDescent="0.15">
      <c r="A97" s="163">
        <f t="shared" si="3"/>
        <v>94</v>
      </c>
      <c r="B97" s="506" t="s">
        <v>30</v>
      </c>
      <c r="C97" s="512"/>
      <c r="D97" s="512"/>
      <c r="E97" s="512"/>
      <c r="F97" s="512"/>
      <c r="G97" s="512"/>
      <c r="H97" s="512"/>
      <c r="I97" s="760"/>
      <c r="J97" s="760"/>
      <c r="K97" s="761"/>
      <c r="L97" s="761"/>
      <c r="M97" s="760"/>
      <c r="N97" s="760"/>
      <c r="O97" s="512"/>
      <c r="P97" s="512"/>
      <c r="Q97" s="512"/>
      <c r="R97" s="512"/>
      <c r="S97" s="512"/>
      <c r="T97" s="512"/>
      <c r="U97" s="512"/>
      <c r="V97" s="512"/>
      <c r="W97" s="512"/>
      <c r="X97" s="512"/>
      <c r="Y97" s="1507"/>
      <c r="Z97" s="1499"/>
      <c r="AA97" s="1499"/>
      <c r="AB97" s="1499"/>
      <c r="AC97" s="1499"/>
      <c r="AD97" s="2223">
        <v>15908.660576441585</v>
      </c>
      <c r="AE97" s="2223">
        <v>16024.438276438057</v>
      </c>
      <c r="AF97" s="2223">
        <v>16130.296634998294</v>
      </c>
      <c r="AG97" s="2223">
        <v>16295.583625011939</v>
      </c>
      <c r="AH97" s="2223">
        <v>16379.39016187776</v>
      </c>
      <c r="AI97" s="2223">
        <v>16635.195583085413</v>
      </c>
      <c r="AJ97" s="2223">
        <v>17014.527403517292</v>
      </c>
      <c r="AK97" s="2223">
        <v>17246.719995996726</v>
      </c>
      <c r="AL97" s="2223">
        <v>17452.056366741457</v>
      </c>
      <c r="AM97" s="2223">
        <v>17671.783059556492</v>
      </c>
      <c r="AN97" s="2223">
        <v>17675.505745875555</v>
      </c>
      <c r="AO97" s="2223">
        <v>17505.754865451348</v>
      </c>
    </row>
    <row r="98" spans="1:41" ht="12" customHeight="1" x14ac:dyDescent="0.15">
      <c r="A98" s="163">
        <f t="shared" si="3"/>
        <v>95</v>
      </c>
      <c r="B98" s="506" t="s">
        <v>34</v>
      </c>
      <c r="C98" s="513"/>
      <c r="D98" s="513"/>
      <c r="E98" s="513"/>
      <c r="F98" s="513"/>
      <c r="G98" s="513"/>
      <c r="H98" s="513"/>
      <c r="I98" s="762">
        <v>332224</v>
      </c>
      <c r="J98" s="762">
        <v>343436</v>
      </c>
      <c r="K98" s="763">
        <v>355686</v>
      </c>
      <c r="L98" s="763">
        <v>369005</v>
      </c>
      <c r="M98" s="762">
        <v>383428</v>
      </c>
      <c r="N98" s="762">
        <v>398992</v>
      </c>
      <c r="O98" s="513"/>
      <c r="P98" s="513"/>
      <c r="Q98" s="513"/>
      <c r="R98" s="513"/>
      <c r="S98" s="513"/>
      <c r="T98" s="513"/>
      <c r="U98" s="513"/>
      <c r="V98" s="513"/>
      <c r="W98" s="513"/>
      <c r="X98" s="513"/>
      <c r="Y98" s="1507"/>
      <c r="Z98" s="1499"/>
      <c r="AA98" s="1499"/>
      <c r="AB98" s="1499"/>
      <c r="AC98" s="1499"/>
      <c r="AD98" s="2223">
        <v>98397.327548489586</v>
      </c>
      <c r="AE98" s="2223">
        <v>99187.775914770507</v>
      </c>
      <c r="AF98" s="2223">
        <v>100087.29703094428</v>
      </c>
      <c r="AG98" s="2223">
        <v>100921.57295952027</v>
      </c>
      <c r="AH98" s="2223">
        <v>101772.67824580321</v>
      </c>
      <c r="AI98" s="2223">
        <v>102672.93485296356</v>
      </c>
      <c r="AJ98" s="2223">
        <v>103547.01076188817</v>
      </c>
      <c r="AK98" s="2223">
        <v>104313.65695261168</v>
      </c>
      <c r="AL98" s="2223">
        <v>105136.94947065532</v>
      </c>
      <c r="AM98" s="2223">
        <v>105918.26198088011</v>
      </c>
      <c r="AN98" s="2223">
        <v>107697.6557626373</v>
      </c>
      <c r="AO98" s="2223">
        <v>110219.01777789678</v>
      </c>
    </row>
    <row r="99" spans="1:41" ht="12" customHeight="1" x14ac:dyDescent="0.15">
      <c r="A99" s="163">
        <f t="shared" si="3"/>
        <v>96</v>
      </c>
      <c r="B99" s="506" t="s">
        <v>35</v>
      </c>
      <c r="C99" s="514"/>
      <c r="D99" s="514"/>
      <c r="E99" s="514"/>
      <c r="F99" s="514"/>
      <c r="G99" s="514"/>
      <c r="H99" s="514"/>
      <c r="I99" s="764">
        <v>100895</v>
      </c>
      <c r="J99" s="764">
        <v>101052</v>
      </c>
      <c r="K99" s="765">
        <v>101220</v>
      </c>
      <c r="L99" s="765">
        <v>101397</v>
      </c>
      <c r="M99" s="764">
        <v>101582</v>
      </c>
      <c r="N99" s="764">
        <v>101775</v>
      </c>
      <c r="O99" s="514"/>
      <c r="P99" s="514"/>
      <c r="Q99" s="514"/>
      <c r="R99" s="514"/>
      <c r="S99" s="514"/>
      <c r="T99" s="514"/>
      <c r="U99" s="514"/>
      <c r="V99" s="514"/>
      <c r="W99" s="514"/>
      <c r="X99" s="514"/>
      <c r="Y99" s="1508"/>
      <c r="Z99" s="1509"/>
      <c r="AA99" s="1509"/>
      <c r="AB99" s="1509"/>
      <c r="AC99" s="1509"/>
      <c r="AD99" s="2229">
        <v>58102.3815489302</v>
      </c>
      <c r="AE99" s="2229">
        <v>58029.443086288935</v>
      </c>
      <c r="AF99" s="2229">
        <v>57987.452897825184</v>
      </c>
      <c r="AG99" s="2229">
        <v>57946.798591645347</v>
      </c>
      <c r="AH99" s="2229">
        <v>57931.62290133458</v>
      </c>
      <c r="AI99" s="2229">
        <v>58402.993938012798</v>
      </c>
      <c r="AJ99" s="2229">
        <v>58895.313253847766</v>
      </c>
      <c r="AK99" s="2229">
        <v>59327.975992597792</v>
      </c>
      <c r="AL99" s="2229">
        <v>59752.078786742568</v>
      </c>
      <c r="AM99" s="2229">
        <v>60172.210070987603</v>
      </c>
      <c r="AN99" s="2229">
        <v>60534.71103744537</v>
      </c>
      <c r="AO99" s="2229">
        <v>61157.413723809121</v>
      </c>
    </row>
    <row r="100" spans="1:41" ht="12" customHeight="1" x14ac:dyDescent="0.15">
      <c r="A100" s="163">
        <f t="shared" si="3"/>
        <v>97</v>
      </c>
      <c r="B100" s="506" t="s">
        <v>36</v>
      </c>
      <c r="C100" s="514"/>
      <c r="D100" s="514"/>
      <c r="E100" s="514"/>
      <c r="F100" s="514"/>
      <c r="G100" s="514"/>
      <c r="H100" s="514"/>
      <c r="I100" s="764">
        <v>2985</v>
      </c>
      <c r="J100" s="764">
        <v>3030</v>
      </c>
      <c r="K100" s="765">
        <v>3076</v>
      </c>
      <c r="L100" s="765">
        <v>3123</v>
      </c>
      <c r="M100" s="764">
        <v>3171</v>
      </c>
      <c r="N100" s="764">
        <v>3219</v>
      </c>
      <c r="O100" s="514"/>
      <c r="P100" s="514"/>
      <c r="Q100" s="514"/>
      <c r="R100" s="514"/>
      <c r="S100" s="514"/>
      <c r="T100" s="514"/>
      <c r="U100" s="514"/>
      <c r="V100" s="514"/>
      <c r="W100" s="514"/>
      <c r="X100" s="514"/>
      <c r="Y100" s="1508"/>
      <c r="Z100" s="1509"/>
      <c r="AA100" s="1509"/>
      <c r="AB100" s="1509"/>
      <c r="AC100" s="1509"/>
      <c r="AD100" s="2229">
        <v>63169.298105114285</v>
      </c>
      <c r="AE100" s="2229">
        <v>63363.584214136092</v>
      </c>
      <c r="AF100" s="2229">
        <v>63646.656078305474</v>
      </c>
      <c r="AG100" s="2229">
        <v>63902.193785983924</v>
      </c>
      <c r="AH100" s="2229">
        <v>64111.17497561351</v>
      </c>
      <c r="AI100" s="2229">
        <v>64943.942823943406</v>
      </c>
      <c r="AJ100" s="2229">
        <v>65739.204547508809</v>
      </c>
      <c r="AK100" s="2229">
        <v>66505.019108508684</v>
      </c>
      <c r="AL100" s="2229">
        <v>67217.502353133445</v>
      </c>
      <c r="AM100" s="2229">
        <v>67908.859754670993</v>
      </c>
      <c r="AN100" s="2229">
        <v>67977.271171301196</v>
      </c>
      <c r="AO100" s="2229">
        <v>67774.633985942812</v>
      </c>
    </row>
    <row r="101" spans="1:41" ht="12" customHeight="1" x14ac:dyDescent="0.15">
      <c r="A101" s="163">
        <f t="shared" si="3"/>
        <v>98</v>
      </c>
      <c r="B101" s="506" t="s">
        <v>37</v>
      </c>
      <c r="C101" s="514"/>
      <c r="D101" s="514"/>
      <c r="E101" s="514"/>
      <c r="F101" s="514"/>
      <c r="G101" s="514"/>
      <c r="H101" s="514"/>
      <c r="I101" s="764">
        <v>35381</v>
      </c>
      <c r="J101" s="764">
        <v>35244</v>
      </c>
      <c r="K101" s="765">
        <v>35112</v>
      </c>
      <c r="L101" s="765">
        <v>34984</v>
      </c>
      <c r="M101" s="764">
        <v>34860</v>
      </c>
      <c r="N101" s="764">
        <v>34740</v>
      </c>
      <c r="O101" s="514"/>
      <c r="P101" s="514"/>
      <c r="Q101" s="514"/>
      <c r="R101" s="514"/>
      <c r="S101" s="514"/>
      <c r="T101" s="514"/>
      <c r="U101" s="514"/>
      <c r="V101" s="514"/>
      <c r="W101" s="514"/>
      <c r="X101" s="514"/>
      <c r="Y101" s="1508"/>
      <c r="Z101" s="1509"/>
      <c r="AA101" s="1509"/>
      <c r="AB101" s="1509"/>
      <c r="AC101" s="1509"/>
      <c r="AD101" s="2229">
        <v>172562.77419284993</v>
      </c>
      <c r="AE101" s="2229">
        <v>178548.07548643166</v>
      </c>
      <c r="AF101" s="2229">
        <v>184939.43923629395</v>
      </c>
      <c r="AG101" s="2229">
        <v>191517.05262028065</v>
      </c>
      <c r="AH101" s="2229">
        <v>198248.59933432232</v>
      </c>
      <c r="AI101" s="2229">
        <v>203205.95670498634</v>
      </c>
      <c r="AJ101" s="2229">
        <v>208273.57835427939</v>
      </c>
      <c r="AK101" s="2229">
        <v>213023.87230755144</v>
      </c>
      <c r="AL101" s="2229">
        <v>217765.79080735976</v>
      </c>
      <c r="AM101" s="2229">
        <v>222806.93686683802</v>
      </c>
      <c r="AN101" s="2229">
        <v>226868.19530065026</v>
      </c>
      <c r="AO101" s="2229">
        <v>230523.65345703895</v>
      </c>
    </row>
    <row r="102" spans="1:41" ht="12" customHeight="1" x14ac:dyDescent="0.15">
      <c r="A102" s="163">
        <f t="shared" si="3"/>
        <v>99</v>
      </c>
      <c r="B102" s="506" t="s">
        <v>38</v>
      </c>
      <c r="C102" s="514"/>
      <c r="D102" s="514"/>
      <c r="E102" s="514"/>
      <c r="F102" s="514"/>
      <c r="G102" s="514"/>
      <c r="H102" s="514"/>
      <c r="I102" s="764">
        <v>62529</v>
      </c>
      <c r="J102" s="764">
        <v>62778</v>
      </c>
      <c r="K102" s="765">
        <v>63032</v>
      </c>
      <c r="L102" s="765">
        <v>63290</v>
      </c>
      <c r="M102" s="764">
        <v>63551</v>
      </c>
      <c r="N102" s="764">
        <v>63816</v>
      </c>
      <c r="O102" s="514"/>
      <c r="P102" s="514"/>
      <c r="Q102" s="514"/>
      <c r="R102" s="514"/>
      <c r="S102" s="514"/>
      <c r="T102" s="514"/>
      <c r="U102" s="514"/>
      <c r="V102" s="514"/>
      <c r="W102" s="514"/>
      <c r="X102" s="514"/>
      <c r="Y102" s="1508"/>
      <c r="Z102" s="1509"/>
      <c r="AA102" s="1509"/>
      <c r="AB102" s="1509"/>
      <c r="AC102" s="1509"/>
      <c r="AD102" s="2229">
        <v>110175.10512684897</v>
      </c>
      <c r="AE102" s="2229">
        <v>109842.79694245767</v>
      </c>
      <c r="AF102" s="2229">
        <v>109608.34101147363</v>
      </c>
      <c r="AG102" s="2229">
        <v>109509.02667921262</v>
      </c>
      <c r="AH102" s="2229">
        <v>109357.88790116657</v>
      </c>
      <c r="AI102" s="2229">
        <v>107739.18882623811</v>
      </c>
      <c r="AJ102" s="2229">
        <v>106177.88096972379</v>
      </c>
      <c r="AK102" s="2229">
        <v>104270.68602740573</v>
      </c>
      <c r="AL102" s="2229">
        <v>101817.1806796272</v>
      </c>
      <c r="AM102" s="2229">
        <v>100315.00278190098</v>
      </c>
      <c r="AN102" s="2229">
        <v>98380.237310177559</v>
      </c>
      <c r="AO102" s="2229">
        <v>99522.942287089885</v>
      </c>
    </row>
    <row r="103" spans="1:41" ht="12" customHeight="1" x14ac:dyDescent="0.15">
      <c r="A103" s="163">
        <f t="shared" si="3"/>
        <v>100</v>
      </c>
      <c r="B103" s="1174" t="s">
        <v>1405</v>
      </c>
      <c r="C103" s="1175"/>
      <c r="D103" s="1175"/>
      <c r="E103" s="1175"/>
      <c r="F103" s="1175"/>
      <c r="G103" s="1175"/>
      <c r="H103" s="1175"/>
      <c r="I103" s="1176">
        <v>38232</v>
      </c>
      <c r="J103" s="1176">
        <v>38873</v>
      </c>
      <c r="K103" s="1177">
        <v>39571</v>
      </c>
      <c r="L103" s="1177">
        <v>40325</v>
      </c>
      <c r="M103" s="1176">
        <v>41131</v>
      </c>
      <c r="N103" s="1176">
        <v>41987</v>
      </c>
      <c r="O103" s="1175"/>
      <c r="P103" s="1175"/>
      <c r="Q103" s="1175"/>
      <c r="R103" s="1175"/>
      <c r="S103" s="1175"/>
      <c r="T103" s="1175"/>
      <c r="U103" s="1175"/>
      <c r="V103" s="1175"/>
      <c r="W103" s="1175"/>
      <c r="X103" s="1175"/>
      <c r="Y103" s="1510"/>
      <c r="Z103" s="1511"/>
      <c r="AA103" s="1511"/>
      <c r="AB103" s="1511"/>
      <c r="AC103" s="1511"/>
      <c r="AD103" s="2230">
        <v>1704321.3820399756</v>
      </c>
      <c r="AE103" s="2230">
        <v>1703640.2697750153</v>
      </c>
      <c r="AF103" s="2230">
        <v>1703813.5674103445</v>
      </c>
      <c r="AG103" s="2230">
        <v>1704485.5811984306</v>
      </c>
      <c r="AH103" s="2230">
        <v>1705422.0648320173</v>
      </c>
      <c r="AI103" s="2230">
        <v>1713547.2103721229</v>
      </c>
      <c r="AJ103" s="2230">
        <v>1721916.2024739515</v>
      </c>
      <c r="AK103" s="2230">
        <v>1728667.5087650199</v>
      </c>
      <c r="AL103" s="2230">
        <v>1734860.3402732983</v>
      </c>
      <c r="AM103" s="2230">
        <v>1743194.9643493788</v>
      </c>
      <c r="AN103" s="2230">
        <v>1739760.1038239636</v>
      </c>
      <c r="AO103" s="2230">
        <v>1740853.3420222607</v>
      </c>
    </row>
    <row r="104" spans="1:41" ht="12" customHeight="1" x14ac:dyDescent="0.15">
      <c r="A104" s="163">
        <f t="shared" si="3"/>
        <v>101</v>
      </c>
      <c r="B104" s="1183" t="s">
        <v>56</v>
      </c>
      <c r="C104" s="1186"/>
      <c r="D104" s="1186"/>
      <c r="E104" s="1186"/>
      <c r="F104" s="1186"/>
      <c r="G104" s="1186"/>
      <c r="H104" s="1186"/>
      <c r="I104" s="1187"/>
      <c r="J104" s="1187"/>
      <c r="K104" s="1187"/>
      <c r="L104" s="1187"/>
      <c r="M104" s="1187"/>
      <c r="N104" s="1187"/>
      <c r="O104" s="1189"/>
      <c r="P104" s="1189"/>
      <c r="Q104" s="1189"/>
      <c r="R104" s="1189"/>
      <c r="S104" s="1189"/>
      <c r="T104" s="1189"/>
      <c r="U104" s="1189"/>
      <c r="V104" s="1189"/>
      <c r="W104" s="1189"/>
      <c r="X104" s="1189"/>
      <c r="Y104" s="1515"/>
      <c r="Z104" s="1515"/>
      <c r="AA104" s="1515"/>
      <c r="AB104" s="1515"/>
      <c r="AC104" s="1515"/>
      <c r="AD104" s="1189"/>
      <c r="AE104" s="1189"/>
      <c r="AF104" s="1189"/>
      <c r="AG104" s="1189"/>
      <c r="AH104" s="1189"/>
      <c r="AI104" s="1189"/>
      <c r="AJ104" s="1189"/>
      <c r="AK104" s="1189"/>
      <c r="AL104" s="1189"/>
      <c r="AM104" s="1189"/>
      <c r="AN104" s="1189"/>
      <c r="AO104" s="1189"/>
    </row>
    <row r="105" spans="1:41" ht="12" customHeight="1" x14ac:dyDescent="0.15">
      <c r="A105" s="163">
        <f t="shared" si="3"/>
        <v>102</v>
      </c>
      <c r="B105" s="506" t="s">
        <v>57</v>
      </c>
      <c r="C105" s="856"/>
      <c r="D105" s="856"/>
      <c r="E105" s="856"/>
      <c r="F105" s="856"/>
      <c r="G105" s="856"/>
      <c r="H105" s="856"/>
      <c r="I105" s="1188"/>
      <c r="J105" s="1188"/>
      <c r="K105" s="1188"/>
      <c r="L105" s="1188"/>
      <c r="M105" s="1188"/>
      <c r="N105" s="1188"/>
      <c r="O105" s="856"/>
      <c r="P105" s="856"/>
      <c r="Q105" s="856"/>
      <c r="R105" s="856"/>
      <c r="S105" s="856"/>
      <c r="T105" s="856"/>
      <c r="U105" s="856"/>
      <c r="V105" s="856"/>
      <c r="W105" s="856"/>
      <c r="X105" s="856"/>
      <c r="Y105" s="1502"/>
      <c r="Z105" s="1502"/>
      <c r="AA105" s="1502"/>
      <c r="AB105" s="1502"/>
      <c r="AC105" s="1502"/>
      <c r="AD105" s="2222">
        <f t="shared" ref="AD105:AL105" si="5">AD103-AD106-AD107</f>
        <v>1525432.3304121024</v>
      </c>
      <c r="AE105" s="2222">
        <f t="shared" si="5"/>
        <v>1524104.5579361741</v>
      </c>
      <c r="AF105" s="2222">
        <f t="shared" si="5"/>
        <v>1523229.4780509556</v>
      </c>
      <c r="AG105" s="2222">
        <f t="shared" si="5"/>
        <v>1522528.5304181792</v>
      </c>
      <c r="AH105" s="2222">
        <f t="shared" si="5"/>
        <v>1522803.1726700692</v>
      </c>
      <c r="AI105" s="2222">
        <f t="shared" si="5"/>
        <v>1528703.7947217964</v>
      </c>
      <c r="AJ105" s="2222">
        <f t="shared" si="5"/>
        <v>1534604.3862335715</v>
      </c>
      <c r="AK105" s="2222">
        <f t="shared" si="5"/>
        <v>1549383.7271836202</v>
      </c>
      <c r="AL105" s="2222">
        <f t="shared" si="5"/>
        <v>1553365.3284718536</v>
      </c>
      <c r="AM105" s="2222">
        <f>AM103-AM106-AM107</f>
        <v>1548299.9341845054</v>
      </c>
      <c r="AN105" s="2222">
        <f>AN103-AN106-AN107</f>
        <v>1543125.1402889451</v>
      </c>
      <c r="AO105" s="2222">
        <f>AO103-AO106-AO107</f>
        <v>1542481.453904531</v>
      </c>
    </row>
    <row r="106" spans="1:41" ht="12" customHeight="1" x14ac:dyDescent="0.15">
      <c r="A106" s="163">
        <f t="shared" si="3"/>
        <v>103</v>
      </c>
      <c r="B106" s="506" t="s">
        <v>58</v>
      </c>
      <c r="C106" s="507"/>
      <c r="D106" s="507"/>
      <c r="E106" s="507"/>
      <c r="F106" s="507"/>
      <c r="G106" s="507"/>
      <c r="H106" s="507"/>
      <c r="I106" s="754"/>
      <c r="J106" s="754"/>
      <c r="K106" s="754"/>
      <c r="L106" s="754"/>
      <c r="M106" s="754"/>
      <c r="N106" s="754"/>
      <c r="O106" s="507"/>
      <c r="P106" s="507"/>
      <c r="Q106" s="507"/>
      <c r="R106" s="507"/>
      <c r="S106" s="507"/>
      <c r="T106" s="507"/>
      <c r="U106" s="507"/>
      <c r="V106" s="507"/>
      <c r="W106" s="507"/>
      <c r="X106" s="507"/>
      <c r="Y106" s="1509"/>
      <c r="Z106" s="1509"/>
      <c r="AA106" s="1509"/>
      <c r="AB106" s="1509"/>
      <c r="AC106" s="1509"/>
      <c r="AD106" s="2229">
        <v>102857.76470544793</v>
      </c>
      <c r="AE106" s="2229">
        <v>102020.84610996477</v>
      </c>
      <c r="AF106" s="2229">
        <v>101346.97869991744</v>
      </c>
      <c r="AG106" s="2229">
        <v>100793.88099689125</v>
      </c>
      <c r="AH106" s="2229">
        <v>99941.772790441973</v>
      </c>
      <c r="AI106" s="2229">
        <v>100051.46016979257</v>
      </c>
      <c r="AJ106" s="2229">
        <v>100393.78288802101</v>
      </c>
      <c r="AK106" s="2229">
        <v>100852.16260770102</v>
      </c>
      <c r="AL106" s="2229">
        <v>101321.09073572727</v>
      </c>
      <c r="AM106" s="2229">
        <v>101853.45559058973</v>
      </c>
      <c r="AN106" s="2229">
        <v>101718.19351386371</v>
      </c>
      <c r="AO106" s="2229">
        <v>101582.93771519058</v>
      </c>
    </row>
    <row r="107" spans="1:41" ht="12" customHeight="1" x14ac:dyDescent="0.15">
      <c r="A107" s="163">
        <f t="shared" si="3"/>
        <v>104</v>
      </c>
      <c r="B107" s="510" t="s">
        <v>59</v>
      </c>
      <c r="C107" s="511"/>
      <c r="D107" s="511"/>
      <c r="E107" s="511"/>
      <c r="F107" s="511"/>
      <c r="G107" s="511"/>
      <c r="H107" s="511"/>
      <c r="I107" s="756"/>
      <c r="J107" s="756"/>
      <c r="K107" s="756"/>
      <c r="L107" s="756"/>
      <c r="M107" s="756"/>
      <c r="N107" s="756"/>
      <c r="O107" s="511"/>
      <c r="P107" s="511"/>
      <c r="Q107" s="511"/>
      <c r="R107" s="511"/>
      <c r="S107" s="511"/>
      <c r="T107" s="511"/>
      <c r="U107" s="511"/>
      <c r="V107" s="511"/>
      <c r="W107" s="511"/>
      <c r="X107" s="511"/>
      <c r="Y107" s="1513"/>
      <c r="Z107" s="1513"/>
      <c r="AA107" s="1513"/>
      <c r="AB107" s="1513"/>
      <c r="AC107" s="1513"/>
      <c r="AD107" s="2232">
        <v>76031.286922425177</v>
      </c>
      <c r="AE107" s="2232">
        <v>77514.865728876306</v>
      </c>
      <c r="AF107" s="2232">
        <v>79237.110659471597</v>
      </c>
      <c r="AG107" s="2232">
        <v>81163.169783360107</v>
      </c>
      <c r="AH107" s="2232">
        <v>82677.119371506167</v>
      </c>
      <c r="AI107" s="2232">
        <v>84791.95548053387</v>
      </c>
      <c r="AJ107" s="2232">
        <v>86918.033352358922</v>
      </c>
      <c r="AK107" s="2232">
        <v>78431.618973698802</v>
      </c>
      <c r="AL107" s="2232">
        <v>80173.921065717557</v>
      </c>
      <c r="AM107" s="2232">
        <v>93041.574574283833</v>
      </c>
      <c r="AN107" s="2232">
        <v>94916.770021154807</v>
      </c>
      <c r="AO107" s="2232">
        <v>96788.95040253934</v>
      </c>
    </row>
    <row r="108" spans="1:41" ht="12" customHeight="1" x14ac:dyDescent="0.15">
      <c r="A108" s="163">
        <f t="shared" si="3"/>
        <v>105</v>
      </c>
      <c r="B108" s="171"/>
      <c r="C108" s="512"/>
      <c r="D108" s="512"/>
      <c r="E108" s="512"/>
      <c r="F108" s="512"/>
      <c r="G108" s="512"/>
      <c r="H108" s="512"/>
      <c r="I108" s="760"/>
      <c r="J108" s="760"/>
      <c r="K108" s="761"/>
      <c r="L108" s="761"/>
      <c r="M108" s="760"/>
      <c r="N108" s="760"/>
      <c r="O108" s="512"/>
      <c r="P108" s="512"/>
      <c r="Q108" s="512"/>
      <c r="R108" s="512"/>
      <c r="S108" s="512"/>
      <c r="T108" s="512"/>
      <c r="U108" s="512"/>
      <c r="V108" s="512"/>
      <c r="W108" s="512"/>
      <c r="X108" s="512"/>
      <c r="Y108" s="1507"/>
      <c r="Z108" s="1507"/>
      <c r="AA108" s="1507"/>
      <c r="AB108" s="1507"/>
      <c r="AC108" s="1507"/>
      <c r="AD108" s="512"/>
      <c r="AE108" s="512"/>
      <c r="AF108" s="512"/>
      <c r="AG108" s="512"/>
      <c r="AH108" s="512"/>
      <c r="AI108" s="512"/>
      <c r="AJ108" s="512"/>
      <c r="AK108" s="512"/>
      <c r="AL108" s="512"/>
      <c r="AM108" s="512"/>
      <c r="AN108" s="512"/>
      <c r="AO108" s="512"/>
    </row>
    <row r="109" spans="1:41" ht="12" customHeight="1" x14ac:dyDescent="0.15">
      <c r="A109" s="163">
        <f t="shared" si="3"/>
        <v>106</v>
      </c>
      <c r="B109" s="515"/>
      <c r="C109" s="516"/>
      <c r="D109" s="516"/>
      <c r="E109" s="516"/>
      <c r="F109" s="516"/>
      <c r="G109" s="516"/>
      <c r="H109" s="516"/>
      <c r="I109" s="766"/>
      <c r="J109" s="766"/>
      <c r="K109" s="767"/>
      <c r="L109" s="767"/>
      <c r="M109" s="766"/>
      <c r="N109" s="766"/>
      <c r="O109" s="516"/>
      <c r="P109" s="516"/>
      <c r="Q109" s="516"/>
      <c r="R109" s="516"/>
      <c r="S109" s="516"/>
      <c r="T109" s="516"/>
      <c r="U109" s="516"/>
      <c r="V109" s="516"/>
      <c r="W109" s="516"/>
      <c r="X109" s="516"/>
      <c r="Y109" s="1514"/>
      <c r="Z109" s="1503"/>
      <c r="AA109" s="1503"/>
      <c r="AB109" s="1503"/>
      <c r="AC109" s="1503"/>
      <c r="AD109" s="511"/>
      <c r="AE109" s="511"/>
      <c r="AF109" s="511"/>
      <c r="AG109" s="511"/>
      <c r="AH109" s="511"/>
      <c r="AI109" s="511"/>
      <c r="AJ109" s="511"/>
      <c r="AK109" s="511"/>
      <c r="AL109" s="511"/>
      <c r="AM109" s="511"/>
      <c r="AN109" s="511"/>
      <c r="AO109" s="511"/>
    </row>
    <row r="110" spans="1:41" ht="12" customHeight="1" x14ac:dyDescent="0.15">
      <c r="A110" s="163">
        <f t="shared" si="3"/>
        <v>107</v>
      </c>
      <c r="O110" s="1041"/>
      <c r="Y110" s="1516"/>
      <c r="Z110" s="1516"/>
      <c r="AA110" s="1516"/>
      <c r="AB110" s="1516"/>
      <c r="AC110" s="1516"/>
      <c r="AD110" s="2233"/>
      <c r="AE110" s="2234"/>
      <c r="AF110" s="2234"/>
      <c r="AG110" s="2233"/>
      <c r="AH110" s="2233"/>
      <c r="AI110" s="2233"/>
      <c r="AJ110" s="2233"/>
      <c r="AK110" s="2233"/>
      <c r="AL110" s="2233"/>
      <c r="AM110" s="2233"/>
      <c r="AN110" s="2233"/>
      <c r="AO110" s="2233"/>
    </row>
    <row r="111" spans="1:41" ht="12" customHeight="1" x14ac:dyDescent="0.15">
      <c r="A111" s="163">
        <f t="shared" si="3"/>
        <v>108</v>
      </c>
      <c r="B111" s="498" t="s">
        <v>1337</v>
      </c>
      <c r="Y111" s="1516"/>
      <c r="Z111" s="1516"/>
      <c r="AA111" s="1516"/>
      <c r="AB111" s="1516"/>
      <c r="AC111" s="1516"/>
      <c r="AD111" s="2233"/>
      <c r="AE111" s="2234"/>
      <c r="AF111" s="2234"/>
      <c r="AG111" s="2233"/>
      <c r="AH111" s="2233"/>
      <c r="AI111" s="2233"/>
      <c r="AJ111" s="2233"/>
      <c r="AK111" s="2233"/>
      <c r="AL111" s="2233"/>
      <c r="AM111" s="2233"/>
      <c r="AN111" s="2233"/>
      <c r="AO111" s="2233"/>
    </row>
    <row r="112" spans="1:41" ht="12" customHeight="1" x14ac:dyDescent="0.15">
      <c r="A112" s="163">
        <f t="shared" si="3"/>
        <v>109</v>
      </c>
      <c r="B112" s="553" t="s">
        <v>1338</v>
      </c>
      <c r="I112" s="552"/>
      <c r="J112" s="552"/>
      <c r="K112" s="552"/>
      <c r="L112" s="552"/>
      <c r="M112" s="552"/>
      <c r="N112" s="552"/>
      <c r="O112" s="552"/>
      <c r="P112" s="552"/>
      <c r="Q112" s="552"/>
      <c r="R112" s="552"/>
      <c r="S112" s="552"/>
      <c r="T112" s="552"/>
      <c r="U112" s="552"/>
      <c r="V112" s="552"/>
      <c r="W112" s="552"/>
      <c r="X112" s="552"/>
      <c r="Y112" s="1517"/>
      <c r="Z112" s="1517"/>
      <c r="AA112" s="1517"/>
      <c r="AB112" s="1517"/>
      <c r="AC112" s="1517"/>
      <c r="AD112" s="2235">
        <v>3751546</v>
      </c>
      <c r="AE112" s="2235">
        <v>3739249</v>
      </c>
      <c r="AF112" s="2235">
        <v>3729878</v>
      </c>
      <c r="AG112" s="2235">
        <v>3714610</v>
      </c>
      <c r="AH112" s="2235">
        <v>3700305</v>
      </c>
      <c r="AI112" s="2235">
        <v>3690286</v>
      </c>
      <c r="AJ112" s="2235">
        <v>3680542</v>
      </c>
      <c r="AK112" s="2235">
        <v>3666651</v>
      </c>
      <c r="AL112" s="2235">
        <v>3653012</v>
      </c>
      <c r="AM112" s="2235">
        <v>3633202</v>
      </c>
      <c r="AN112" s="2235">
        <v>3607595</v>
      </c>
      <c r="AO112" s="2235">
        <v>3582297</v>
      </c>
    </row>
    <row r="114" spans="20:29" ht="12" customHeight="1" x14ac:dyDescent="0.15">
      <c r="X114" s="771"/>
      <c r="Y114" s="771"/>
      <c r="Z114" s="771"/>
      <c r="AA114" s="771"/>
      <c r="AB114" s="771"/>
      <c r="AC114" s="771"/>
    </row>
    <row r="115" spans="20:29" ht="12" customHeight="1" x14ac:dyDescent="0.15">
      <c r="T115" s="771"/>
      <c r="U115" s="771"/>
      <c r="V115" s="771"/>
      <c r="W115" s="771"/>
      <c r="X115" s="771"/>
      <c r="Y115" s="771"/>
      <c r="Z115" s="771"/>
      <c r="AA115" s="771"/>
      <c r="AB115" s="771"/>
      <c r="AC115" s="771"/>
    </row>
    <row r="117" spans="20:29" ht="12" customHeight="1" x14ac:dyDescent="0.15">
      <c r="U117" s="772"/>
      <c r="V117" s="772"/>
      <c r="W117" s="772"/>
      <c r="X117" s="772"/>
      <c r="Y117" s="772"/>
      <c r="Z117" s="772"/>
      <c r="AA117" s="772"/>
      <c r="AB117" s="772"/>
      <c r="AC117" s="772"/>
    </row>
  </sheetData>
  <mergeCells count="1">
    <mergeCell ref="B4:B5"/>
  </mergeCells>
  <phoneticPr fontId="3"/>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view="pageBreakPreview" zoomScale="60" zoomScaleNormal="100" workbookViewId="0">
      <selection activeCell="AX30" sqref="AX30"/>
    </sheetView>
  </sheetViews>
  <sheetFormatPr defaultRowHeight="17.25" x14ac:dyDescent="0.2"/>
  <sheetData/>
  <phoneticPr fontId="11"/>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6"/>
  <sheetViews>
    <sheetView tabSelected="1" zoomScaleNormal="100" workbookViewId="0">
      <selection activeCell="G3" sqref="G3"/>
    </sheetView>
  </sheetViews>
  <sheetFormatPr defaultRowHeight="17.25" x14ac:dyDescent="0.2"/>
  <cols>
    <col min="2" max="4" width="17" customWidth="1"/>
    <col min="5" max="5" width="1.3984375" customWidth="1"/>
  </cols>
  <sheetData>
    <row r="1" spans="1:6" x14ac:dyDescent="0.2">
      <c r="F1" s="2381"/>
    </row>
    <row r="2" spans="1:6" ht="39.75" customHeight="1" x14ac:dyDescent="0.2">
      <c r="F2" s="2381"/>
    </row>
    <row r="3" spans="1:6" ht="39.75" customHeight="1" x14ac:dyDescent="0.2">
      <c r="F3" s="2381"/>
    </row>
    <row r="4" spans="1:6" x14ac:dyDescent="0.2">
      <c r="F4" s="2381"/>
    </row>
    <row r="5" spans="1:6" ht="35.25" customHeight="1" x14ac:dyDescent="0.3">
      <c r="B5" s="2720" t="s">
        <v>2145</v>
      </c>
      <c r="C5" s="2720"/>
      <c r="D5" s="2720"/>
      <c r="F5" s="2381"/>
    </row>
    <row r="6" spans="1:6" ht="6" customHeight="1" x14ac:dyDescent="0.3">
      <c r="B6" s="878"/>
      <c r="C6" s="878"/>
      <c r="D6" s="878"/>
      <c r="F6" s="2381"/>
    </row>
    <row r="7" spans="1:6" ht="57" customHeight="1" x14ac:dyDescent="0.3">
      <c r="B7" s="2720" t="s">
        <v>650</v>
      </c>
      <c r="C7" s="2720"/>
      <c r="D7" s="2720"/>
      <c r="F7" s="2381"/>
    </row>
    <row r="8" spans="1:6" x14ac:dyDescent="0.2">
      <c r="B8" s="2720" t="s">
        <v>651</v>
      </c>
      <c r="C8" s="2720"/>
      <c r="D8" s="2720"/>
      <c r="F8" s="2381"/>
    </row>
    <row r="9" spans="1:6" ht="36" customHeight="1" x14ac:dyDescent="0.2">
      <c r="B9" s="2720"/>
      <c r="C9" s="2720"/>
      <c r="D9" s="2720"/>
      <c r="F9" s="2381"/>
    </row>
    <row r="10" spans="1:6" x14ac:dyDescent="0.2">
      <c r="F10" s="2381"/>
    </row>
    <row r="11" spans="1:6" x14ac:dyDescent="0.2">
      <c r="F11" s="2381"/>
    </row>
    <row r="12" spans="1:6" x14ac:dyDescent="0.2">
      <c r="F12" s="2381"/>
    </row>
    <row r="13" spans="1:6" x14ac:dyDescent="0.2">
      <c r="F13" s="2381"/>
    </row>
    <row r="14" spans="1:6" ht="75" customHeight="1" x14ac:dyDescent="0.2">
      <c r="F14" s="2381"/>
    </row>
    <row r="15" spans="1:6" ht="25.5" customHeight="1" x14ac:dyDescent="0.2">
      <c r="A15" s="2719"/>
      <c r="B15" s="2719"/>
      <c r="C15" s="2719"/>
      <c r="D15" s="2719"/>
      <c r="E15" s="2719"/>
      <c r="F15" s="2381"/>
    </row>
    <row r="16" spans="1:6" x14ac:dyDescent="0.2">
      <c r="A16" s="2381"/>
      <c r="B16" s="2381"/>
      <c r="C16" s="2381"/>
      <c r="D16" s="2381"/>
      <c r="E16" s="2381"/>
      <c r="F16" s="2381"/>
    </row>
  </sheetData>
  <mergeCells count="4">
    <mergeCell ref="A15:E15"/>
    <mergeCell ref="B7:D7"/>
    <mergeCell ref="B5:D5"/>
    <mergeCell ref="B8:D9"/>
  </mergeCells>
  <phoneticPr fontId="11"/>
  <pageMargins left="0.78740157480314965" right="0.78740157480314965" top="0.98425196850393704" bottom="0.39370078740157483" header="0.51181102362204722" footer="0.31496062992125984"/>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FF"/>
  </sheetPr>
  <dimension ref="A1:T31"/>
  <sheetViews>
    <sheetView zoomScaleNormal="100" zoomScaleSheetLayoutView="100" workbookViewId="0">
      <selection activeCell="AX30" sqref="AX30"/>
    </sheetView>
  </sheetViews>
  <sheetFormatPr defaultRowHeight="17.25" x14ac:dyDescent="0.2"/>
  <cols>
    <col min="1" max="1" width="41.8984375" customWidth="1"/>
    <col min="2" max="2" width="21.09765625" customWidth="1"/>
    <col min="3" max="3" width="4.09765625" style="274" customWidth="1"/>
    <col min="13" max="13" width="3.69921875" customWidth="1"/>
    <col min="14" max="14" width="5.69921875" customWidth="1"/>
    <col min="15" max="15" width="6.69921875" customWidth="1"/>
    <col min="16" max="16" width="5.69921875" customWidth="1"/>
    <col min="17" max="17" width="3.69921875" customWidth="1"/>
    <col min="18" max="18" width="5.69921875" customWidth="1"/>
    <col min="19" max="19" width="3.69921875" customWidth="1"/>
    <col min="20" max="20" width="12.69921875" customWidth="1"/>
  </cols>
  <sheetData>
    <row r="1" spans="1:20" ht="18.75" x14ac:dyDescent="0.2">
      <c r="A1" s="273" t="s">
        <v>1296</v>
      </c>
      <c r="B1" s="273"/>
      <c r="D1" s="2381"/>
      <c r="G1" s="69"/>
      <c r="H1" s="69"/>
      <c r="I1" s="69"/>
      <c r="J1" s="69"/>
      <c r="M1" s="69"/>
      <c r="N1" s="2384" t="s">
        <v>1860</v>
      </c>
      <c r="O1" s="2384">
        <v>1988</v>
      </c>
    </row>
    <row r="2" spans="1:20" ht="39" customHeight="1" x14ac:dyDescent="0.2">
      <c r="A2" s="275"/>
      <c r="B2" s="275"/>
      <c r="D2" s="2381"/>
      <c r="G2" s="69"/>
      <c r="H2" s="69"/>
      <c r="I2" s="69"/>
      <c r="J2" s="69"/>
      <c r="M2" s="69"/>
      <c r="N2" s="2384" t="s">
        <v>1857</v>
      </c>
      <c r="O2" s="2384">
        <v>2018</v>
      </c>
    </row>
    <row r="3" spans="1:20" ht="23.1" customHeight="1" x14ac:dyDescent="0.2">
      <c r="A3" s="276" t="s">
        <v>1297</v>
      </c>
      <c r="B3" s="276" t="s">
        <v>1298</v>
      </c>
      <c r="C3" s="2376">
        <v>56</v>
      </c>
      <c r="D3" s="2381"/>
      <c r="F3" s="2400" t="str">
        <f>"Ⅱ　県民経済計算関連指標（"&amp;G8&amp;H8&amp;I8&amp;"～"&amp;G12&amp;H12&amp;I12&amp;"）"</f>
        <v>Ⅱ　県民経済計算関連指標（平成23年度～令和４年度）</v>
      </c>
      <c r="L3" s="2400" t="s">
        <v>1862</v>
      </c>
      <c r="M3" s="69"/>
      <c r="N3" s="2384" t="s">
        <v>1861</v>
      </c>
      <c r="O3" s="2384" t="s">
        <v>1861</v>
      </c>
    </row>
    <row r="4" spans="1:20" ht="23.1" customHeight="1" x14ac:dyDescent="0.2">
      <c r="A4" s="276" t="str">
        <f>F3&amp;L3</f>
        <v>Ⅱ　県民経済計算関連指標（平成23年度～令和４年度） ‥‥‥‥‥‥‥</v>
      </c>
      <c r="B4" s="276" t="s">
        <v>2049</v>
      </c>
      <c r="C4" s="2376">
        <v>58</v>
      </c>
      <c r="D4" s="2381"/>
      <c r="F4" t="str">
        <f>"Ⅱ　県民経済計算関連指標（"&amp;G8&amp;H8&amp;I8&amp;"～"&amp;G12&amp;H12&amp;I12&amp;"） ‥‥‥‥‥‥‥"</f>
        <v>Ⅱ　県民経済計算関連指標（平成23年度～令和４年度） ‥‥‥‥‥‥‥</v>
      </c>
      <c r="M4" s="69"/>
    </row>
    <row r="5" spans="1:20" ht="23.1" customHeight="1" x14ac:dyDescent="0.2">
      <c r="A5" s="276" t="str">
        <f>"Ⅲ　基本勘定（"&amp;G8&amp;H8&amp;I8&amp;"～"&amp;G12&amp;H12&amp;I12&amp;"）"</f>
        <v>Ⅲ　基本勘定（平成23年度～令和４年度）</v>
      </c>
      <c r="B5" s="276"/>
      <c r="C5" s="2520"/>
      <c r="D5" s="2381"/>
      <c r="F5" t="str">
        <f>"Ⅲ　基本勘定（"&amp;G8&amp;H8&amp;I8&amp;"～"&amp;G12&amp;H12&amp;I12&amp;"）"</f>
        <v>Ⅲ　基本勘定（平成23年度～令和４年度）</v>
      </c>
      <c r="M5" s="69"/>
    </row>
    <row r="6" spans="1:20" ht="23.1" customHeight="1" x14ac:dyDescent="0.2">
      <c r="A6" s="276" t="s">
        <v>1299</v>
      </c>
      <c r="B6" s="276"/>
      <c r="C6" s="2520"/>
      <c r="D6" s="2381"/>
      <c r="M6" s="69"/>
    </row>
    <row r="7" spans="1:20" ht="23.1" customHeight="1" x14ac:dyDescent="0.2">
      <c r="A7" s="276" t="s">
        <v>2050</v>
      </c>
      <c r="B7" s="276" t="s">
        <v>1298</v>
      </c>
      <c r="C7" s="2376">
        <v>62</v>
      </c>
      <c r="D7" s="2381"/>
      <c r="G7" s="2378" t="s">
        <v>1856</v>
      </c>
      <c r="H7" s="2379">
        <v>23</v>
      </c>
      <c r="I7" s="69" t="s">
        <v>1859</v>
      </c>
      <c r="J7" s="69">
        <f>H7+IF(G7=$N$1,$O$1,IF(G7=$N$2,$O$2,$O$3))</f>
        <v>2011</v>
      </c>
      <c r="K7" s="69" t="s">
        <v>2103</v>
      </c>
      <c r="M7" s="2394">
        <v>1</v>
      </c>
      <c r="N7" s="2389">
        <f>H7</f>
        <v>23</v>
      </c>
      <c r="O7" s="2389">
        <f>J7</f>
        <v>2011</v>
      </c>
      <c r="P7" s="2389" t="str">
        <f>IF(O7&lt;=$O$2,$N$1,$N$2)</f>
        <v>平成</v>
      </c>
      <c r="Q7" s="2395">
        <f>IF(S7=1,"元",IF(S7&lt;10,DBCS(S7),S7))</f>
        <v>23</v>
      </c>
      <c r="R7" s="2389" t="str">
        <f>I8</f>
        <v>年度</v>
      </c>
      <c r="S7" s="2389">
        <f>IF(O7&lt;=$O$2,O7-$O$1,O7-$O$2)</f>
        <v>23</v>
      </c>
      <c r="T7" s="2390" t="str">
        <f>P7&amp;Q7&amp;R7</f>
        <v>平成23年度</v>
      </c>
    </row>
    <row r="8" spans="1:20" ht="23.1" customHeight="1" x14ac:dyDescent="0.2">
      <c r="A8" s="276" t="s">
        <v>2051</v>
      </c>
      <c r="B8" s="276" t="s">
        <v>1298</v>
      </c>
      <c r="C8" s="2376">
        <v>64</v>
      </c>
      <c r="D8" s="2381"/>
      <c r="G8" s="69" t="str">
        <f>G7</f>
        <v>平成</v>
      </c>
      <c r="H8" s="2380">
        <f>IF(H7&lt;10,DBCS(H7),H7)</f>
        <v>23</v>
      </c>
      <c r="I8" s="69" t="str">
        <f>I7</f>
        <v>年度</v>
      </c>
      <c r="J8" s="69"/>
      <c r="M8" s="2391">
        <v>2</v>
      </c>
      <c r="N8" s="2392">
        <f t="shared" ref="N8:N24" si="0">IF(O$7+M8-1&gt;$J$11,"",N$7+M8-1)</f>
        <v>24</v>
      </c>
      <c r="O8" s="2392">
        <f t="shared" ref="O8:O24" si="1">IF(O$7+M8-1&gt;$J$11,"",O$7+M8-1)</f>
        <v>2012</v>
      </c>
      <c r="P8" s="2392" t="str">
        <f t="shared" ref="P8:P24" si="2">IF(O8="","",IF(O8&lt;=$O$2,$N$1,$N$2))</f>
        <v>平成</v>
      </c>
      <c r="Q8" s="2396">
        <f t="shared" ref="Q8:Q19" si="3">IF(O8="","",IF(S8=1,"元",IF(S8&lt;10,DBCS(S8),S8)))</f>
        <v>24</v>
      </c>
      <c r="R8" s="2392" t="str">
        <f t="shared" ref="R8:R19" si="4">IF(O8="","",R7)</f>
        <v>年度</v>
      </c>
      <c r="S8" s="2392">
        <f t="shared" ref="S8:S24" si="5">IF(O8="","",IF(O8&lt;=$O$2,O8-$O$1,O8-$O$2))</f>
        <v>24</v>
      </c>
      <c r="T8" s="2393" t="str">
        <f t="shared" ref="T8:T21" si="6">P8&amp;Q8&amp;R8</f>
        <v>平成24年度</v>
      </c>
    </row>
    <row r="9" spans="1:20" ht="23.1" customHeight="1" x14ac:dyDescent="0.2">
      <c r="A9" s="276" t="s">
        <v>2052</v>
      </c>
      <c r="B9" s="276" t="s">
        <v>1298</v>
      </c>
      <c r="C9" s="2376">
        <v>66</v>
      </c>
      <c r="D9" s="2381"/>
      <c r="J9" s="69"/>
      <c r="M9" s="2391">
        <v>3</v>
      </c>
      <c r="N9" s="2392">
        <f t="shared" si="0"/>
        <v>25</v>
      </c>
      <c r="O9" s="2392">
        <f t="shared" si="1"/>
        <v>2013</v>
      </c>
      <c r="P9" s="2392" t="str">
        <f t="shared" si="2"/>
        <v>平成</v>
      </c>
      <c r="Q9" s="2396">
        <f t="shared" si="3"/>
        <v>25</v>
      </c>
      <c r="R9" s="2392" t="str">
        <f t="shared" si="4"/>
        <v>年度</v>
      </c>
      <c r="S9" s="2392">
        <f t="shared" si="5"/>
        <v>25</v>
      </c>
      <c r="T9" s="2393" t="str">
        <f t="shared" si="6"/>
        <v>平成25年度</v>
      </c>
    </row>
    <row r="10" spans="1:20" ht="23.1" customHeight="1" x14ac:dyDescent="0.2">
      <c r="A10" s="276" t="s">
        <v>2053</v>
      </c>
      <c r="B10" s="276" t="s">
        <v>1298</v>
      </c>
      <c r="C10" s="2376">
        <v>68</v>
      </c>
      <c r="D10" s="2381"/>
      <c r="J10" s="69"/>
      <c r="M10" s="2391">
        <v>4</v>
      </c>
      <c r="N10" s="2392">
        <f t="shared" si="0"/>
        <v>26</v>
      </c>
      <c r="O10" s="2392">
        <f t="shared" si="1"/>
        <v>2014</v>
      </c>
      <c r="P10" s="2392" t="str">
        <f t="shared" si="2"/>
        <v>平成</v>
      </c>
      <c r="Q10" s="2396">
        <f t="shared" si="3"/>
        <v>26</v>
      </c>
      <c r="R10" s="2392" t="str">
        <f t="shared" si="4"/>
        <v>年度</v>
      </c>
      <c r="S10" s="2392">
        <f t="shared" si="5"/>
        <v>26</v>
      </c>
      <c r="T10" s="2393" t="str">
        <f t="shared" si="6"/>
        <v>平成26年度</v>
      </c>
    </row>
    <row r="11" spans="1:20" ht="23.1" customHeight="1" x14ac:dyDescent="0.2">
      <c r="A11" s="276" t="s">
        <v>2054</v>
      </c>
      <c r="B11" s="276"/>
      <c r="C11" s="2520"/>
      <c r="D11" s="2381"/>
      <c r="G11" s="2378" t="s">
        <v>1857</v>
      </c>
      <c r="H11" s="2379">
        <v>4</v>
      </c>
      <c r="I11" s="69" t="s">
        <v>1858</v>
      </c>
      <c r="J11" s="69">
        <f>H11+IF(G11=$N$1,$O$1,IF(G11=$N$2,$O$2,$O$3))</f>
        <v>2022</v>
      </c>
      <c r="K11" s="69" t="s">
        <v>2104</v>
      </c>
      <c r="M11" s="2391">
        <v>5</v>
      </c>
      <c r="N11" s="2392">
        <f t="shared" si="0"/>
        <v>27</v>
      </c>
      <c r="O11" s="2392">
        <f t="shared" si="1"/>
        <v>2015</v>
      </c>
      <c r="P11" s="2392" t="str">
        <f t="shared" si="2"/>
        <v>平成</v>
      </c>
      <c r="Q11" s="2396">
        <f t="shared" si="3"/>
        <v>27</v>
      </c>
      <c r="R11" s="2392" t="str">
        <f t="shared" si="4"/>
        <v>年度</v>
      </c>
      <c r="S11" s="2392">
        <f t="shared" si="5"/>
        <v>27</v>
      </c>
      <c r="T11" s="2393" t="str">
        <f t="shared" si="6"/>
        <v>平成27年度</v>
      </c>
    </row>
    <row r="12" spans="1:20" ht="23.1" customHeight="1" x14ac:dyDescent="0.2">
      <c r="A12" s="276" t="s">
        <v>2055</v>
      </c>
      <c r="B12" s="276" t="s">
        <v>1298</v>
      </c>
      <c r="C12" s="2376">
        <v>70</v>
      </c>
      <c r="D12" s="2381"/>
      <c r="G12" s="69" t="str">
        <f>G11</f>
        <v>令和</v>
      </c>
      <c r="H12" s="2380" t="str">
        <f>IF(H11&lt;10,DBCS(H11),H11)</f>
        <v>４</v>
      </c>
      <c r="I12" s="69" t="str">
        <f>I11</f>
        <v>年度</v>
      </c>
      <c r="J12" s="69"/>
      <c r="M12" s="2391">
        <v>6</v>
      </c>
      <c r="N12" s="2392">
        <f t="shared" si="0"/>
        <v>28</v>
      </c>
      <c r="O12" s="2392">
        <f t="shared" si="1"/>
        <v>2016</v>
      </c>
      <c r="P12" s="2392" t="str">
        <f t="shared" si="2"/>
        <v>平成</v>
      </c>
      <c r="Q12" s="2396">
        <f t="shared" si="3"/>
        <v>28</v>
      </c>
      <c r="R12" s="2392" t="str">
        <f t="shared" si="4"/>
        <v>年度</v>
      </c>
      <c r="S12" s="2392">
        <f t="shared" si="5"/>
        <v>28</v>
      </c>
      <c r="T12" s="2393" t="str">
        <f t="shared" si="6"/>
        <v>平成28年度</v>
      </c>
    </row>
    <row r="13" spans="1:20" ht="23.1" customHeight="1" x14ac:dyDescent="0.2">
      <c r="A13" s="276" t="s">
        <v>2056</v>
      </c>
      <c r="B13" s="276" t="s">
        <v>1298</v>
      </c>
      <c r="C13" s="2376">
        <v>70</v>
      </c>
      <c r="D13" s="2381"/>
      <c r="G13" t="str">
        <f>G12&amp;H12&amp;"（"&amp;J11&amp;"）"&amp;I12</f>
        <v>令和４（2022）年度</v>
      </c>
      <c r="M13" s="2391">
        <v>7</v>
      </c>
      <c r="N13" s="2392">
        <f t="shared" si="0"/>
        <v>29</v>
      </c>
      <c r="O13" s="2392">
        <f t="shared" si="1"/>
        <v>2017</v>
      </c>
      <c r="P13" s="2392" t="str">
        <f t="shared" si="2"/>
        <v>平成</v>
      </c>
      <c r="Q13" s="2396">
        <f t="shared" si="3"/>
        <v>29</v>
      </c>
      <c r="R13" s="2392" t="str">
        <f t="shared" si="4"/>
        <v>年度</v>
      </c>
      <c r="S13" s="2392">
        <f t="shared" si="5"/>
        <v>29</v>
      </c>
      <c r="T13" s="2393" t="str">
        <f t="shared" si="6"/>
        <v>平成29年度</v>
      </c>
    </row>
    <row r="14" spans="1:20" ht="23.1" customHeight="1" x14ac:dyDescent="0.2">
      <c r="A14" s="276" t="s">
        <v>2057</v>
      </c>
      <c r="B14" s="276" t="s">
        <v>1298</v>
      </c>
      <c r="C14" s="2376">
        <v>72</v>
      </c>
      <c r="D14" s="2381"/>
      <c r="M14" s="2391">
        <v>8</v>
      </c>
      <c r="N14" s="2392">
        <f t="shared" si="0"/>
        <v>30</v>
      </c>
      <c r="O14" s="2392">
        <f t="shared" si="1"/>
        <v>2018</v>
      </c>
      <c r="P14" s="2392" t="str">
        <f t="shared" si="2"/>
        <v>平成</v>
      </c>
      <c r="Q14" s="2396">
        <f t="shared" si="3"/>
        <v>30</v>
      </c>
      <c r="R14" s="2392" t="str">
        <f t="shared" si="4"/>
        <v>年度</v>
      </c>
      <c r="S14" s="2392">
        <f t="shared" si="5"/>
        <v>30</v>
      </c>
      <c r="T14" s="2393" t="str">
        <f t="shared" si="6"/>
        <v>平成30年度</v>
      </c>
    </row>
    <row r="15" spans="1:20" ht="23.1" customHeight="1" x14ac:dyDescent="0.2">
      <c r="A15" s="276" t="s">
        <v>2058</v>
      </c>
      <c r="B15" s="276" t="s">
        <v>1298</v>
      </c>
      <c r="C15" s="2376">
        <v>74</v>
      </c>
      <c r="D15" s="2381"/>
      <c r="M15" s="2391">
        <v>9</v>
      </c>
      <c r="N15" s="2392">
        <f t="shared" si="0"/>
        <v>31</v>
      </c>
      <c r="O15" s="2392">
        <f t="shared" si="1"/>
        <v>2019</v>
      </c>
      <c r="P15" s="2392" t="str">
        <f t="shared" si="2"/>
        <v>令和</v>
      </c>
      <c r="Q15" s="2396" t="str">
        <f t="shared" si="3"/>
        <v>元</v>
      </c>
      <c r="R15" s="2392" t="str">
        <f t="shared" si="4"/>
        <v>年度</v>
      </c>
      <c r="S15" s="2392">
        <f t="shared" si="5"/>
        <v>1</v>
      </c>
      <c r="T15" s="2393" t="str">
        <f t="shared" si="6"/>
        <v>令和元年度</v>
      </c>
    </row>
    <row r="16" spans="1:20" ht="23.1" customHeight="1" x14ac:dyDescent="0.2">
      <c r="A16" s="276" t="s">
        <v>2059</v>
      </c>
      <c r="B16" s="276" t="s">
        <v>2060</v>
      </c>
      <c r="C16" s="2376">
        <v>76</v>
      </c>
      <c r="D16" s="2381"/>
      <c r="M16" s="2391">
        <v>10</v>
      </c>
      <c r="N16" s="2392">
        <f t="shared" si="0"/>
        <v>32</v>
      </c>
      <c r="O16" s="2392">
        <f t="shared" si="1"/>
        <v>2020</v>
      </c>
      <c r="P16" s="2392" t="str">
        <f t="shared" si="2"/>
        <v>令和</v>
      </c>
      <c r="Q16" s="2396" t="str">
        <f t="shared" si="3"/>
        <v>２</v>
      </c>
      <c r="R16" s="2392" t="str">
        <f t="shared" si="4"/>
        <v>年度</v>
      </c>
      <c r="S16" s="2392">
        <f t="shared" si="5"/>
        <v>2</v>
      </c>
      <c r="T16" s="2393" t="str">
        <f t="shared" si="6"/>
        <v>令和２年度</v>
      </c>
    </row>
    <row r="17" spans="1:20" ht="23.1" customHeight="1" x14ac:dyDescent="0.2">
      <c r="A17" s="276" t="str">
        <f>"Ⅳ　主要系列表（"&amp;G8&amp;H8&amp;I8&amp;"～"&amp;G12&amp;H12&amp;I12&amp;"）"</f>
        <v>Ⅳ　主要系列表（平成23年度～令和４年度）</v>
      </c>
      <c r="B17" s="276"/>
      <c r="C17" s="2520"/>
      <c r="D17" s="2381"/>
      <c r="F17" t="str">
        <f>"Ⅳ　主要系列表（"&amp;G8&amp;H8&amp;I8&amp;"～"&amp;G12&amp;H12&amp;I12&amp;"）"</f>
        <v>Ⅳ　主要系列表（平成23年度～令和４年度）</v>
      </c>
      <c r="M17" s="2391">
        <v>11</v>
      </c>
      <c r="N17" s="2392">
        <f t="shared" si="0"/>
        <v>33</v>
      </c>
      <c r="O17" s="2392">
        <f t="shared" si="1"/>
        <v>2021</v>
      </c>
      <c r="P17" s="2392" t="str">
        <f t="shared" si="2"/>
        <v>令和</v>
      </c>
      <c r="Q17" s="2396" t="str">
        <f t="shared" si="3"/>
        <v>３</v>
      </c>
      <c r="R17" s="2392" t="str">
        <f t="shared" si="4"/>
        <v>年度</v>
      </c>
      <c r="S17" s="2392">
        <f t="shared" si="5"/>
        <v>3</v>
      </c>
      <c r="T17" s="2393" t="str">
        <f t="shared" si="6"/>
        <v>令和３年度</v>
      </c>
    </row>
    <row r="18" spans="1:20" ht="23.1" customHeight="1" x14ac:dyDescent="0.2">
      <c r="A18" s="276" t="s">
        <v>582</v>
      </c>
      <c r="B18" s="276" t="s">
        <v>2060</v>
      </c>
      <c r="C18" s="2376">
        <v>78</v>
      </c>
      <c r="D18" s="2381"/>
      <c r="M18" s="2391">
        <v>12</v>
      </c>
      <c r="N18" s="2392">
        <f t="shared" si="0"/>
        <v>34</v>
      </c>
      <c r="O18" s="2392">
        <f t="shared" si="1"/>
        <v>2022</v>
      </c>
      <c r="P18" s="2392" t="str">
        <f t="shared" si="2"/>
        <v>令和</v>
      </c>
      <c r="Q18" s="2396" t="str">
        <f t="shared" si="3"/>
        <v>４</v>
      </c>
      <c r="R18" s="2392" t="str">
        <f t="shared" si="4"/>
        <v>年度</v>
      </c>
      <c r="S18" s="2392">
        <f t="shared" si="5"/>
        <v>4</v>
      </c>
      <c r="T18" s="2393" t="str">
        <f t="shared" si="6"/>
        <v>令和４年度</v>
      </c>
    </row>
    <row r="19" spans="1:20" ht="23.1" customHeight="1" x14ac:dyDescent="0.2">
      <c r="A19" s="276" t="s">
        <v>583</v>
      </c>
      <c r="B19" s="276" t="s">
        <v>1298</v>
      </c>
      <c r="C19" s="2376">
        <v>84</v>
      </c>
      <c r="D19" s="2381"/>
      <c r="M19" s="2391">
        <v>13</v>
      </c>
      <c r="N19" s="2392" t="str">
        <f t="shared" si="0"/>
        <v/>
      </c>
      <c r="O19" s="2392" t="str">
        <f t="shared" si="1"/>
        <v/>
      </c>
      <c r="P19" s="2392" t="str">
        <f t="shared" si="2"/>
        <v/>
      </c>
      <c r="Q19" s="2396" t="str">
        <f t="shared" si="3"/>
        <v/>
      </c>
      <c r="R19" s="2392" t="str">
        <f t="shared" si="4"/>
        <v/>
      </c>
      <c r="S19" s="2392" t="str">
        <f t="shared" si="5"/>
        <v/>
      </c>
      <c r="T19" s="2393" t="str">
        <f t="shared" si="6"/>
        <v/>
      </c>
    </row>
    <row r="20" spans="1:20" ht="23.1" customHeight="1" x14ac:dyDescent="0.2">
      <c r="A20" s="276" t="s">
        <v>584</v>
      </c>
      <c r="B20" s="276" t="s">
        <v>1298</v>
      </c>
      <c r="C20" s="2376">
        <v>88</v>
      </c>
      <c r="D20" s="2381"/>
      <c r="M20" s="2391">
        <v>14</v>
      </c>
      <c r="N20" s="2392" t="str">
        <f t="shared" si="0"/>
        <v/>
      </c>
      <c r="O20" s="2392" t="str">
        <f t="shared" si="1"/>
        <v/>
      </c>
      <c r="P20" s="2392" t="str">
        <f t="shared" si="2"/>
        <v/>
      </c>
      <c r="Q20" s="2396" t="str">
        <f>IF(O20="","",IF(S20=1,"元",IF(S20&lt;10,DBCS(S20),S20)))</f>
        <v/>
      </c>
      <c r="R20" s="2392" t="str">
        <f>IF(O20="","",R19)</f>
        <v/>
      </c>
      <c r="S20" s="2392" t="str">
        <f t="shared" si="5"/>
        <v/>
      </c>
      <c r="T20" s="2393" t="str">
        <f t="shared" si="6"/>
        <v/>
      </c>
    </row>
    <row r="21" spans="1:20" ht="23.1" customHeight="1" x14ac:dyDescent="0.2">
      <c r="A21" s="276" t="s">
        <v>2061</v>
      </c>
      <c r="B21" s="276" t="s">
        <v>1298</v>
      </c>
      <c r="C21" s="2376">
        <v>92</v>
      </c>
      <c r="D21" s="2381"/>
      <c r="M21" s="2391">
        <v>15</v>
      </c>
      <c r="N21" s="2392" t="str">
        <f t="shared" si="0"/>
        <v/>
      </c>
      <c r="O21" s="2392" t="str">
        <f t="shared" si="1"/>
        <v/>
      </c>
      <c r="P21" s="2392" t="str">
        <f t="shared" si="2"/>
        <v/>
      </c>
      <c r="Q21" s="2396" t="str">
        <f>IF(O21="","",IF(S21=1,"元",IF(S21&lt;10,DBCS(S21),S21)))</f>
        <v/>
      </c>
      <c r="R21" s="2392" t="str">
        <f>IF(O21="","",R20)</f>
        <v/>
      </c>
      <c r="S21" s="2392" t="str">
        <f t="shared" si="5"/>
        <v/>
      </c>
      <c r="T21" s="2393" t="str">
        <f t="shared" si="6"/>
        <v/>
      </c>
    </row>
    <row r="22" spans="1:20" ht="23.1" customHeight="1" x14ac:dyDescent="0.2">
      <c r="A22" s="276" t="s">
        <v>532</v>
      </c>
      <c r="B22" s="276" t="s">
        <v>1298</v>
      </c>
      <c r="C22" s="2376">
        <v>98</v>
      </c>
      <c r="D22" s="2381"/>
      <c r="M22" s="2391">
        <v>16</v>
      </c>
      <c r="N22" s="2392" t="str">
        <f t="shared" si="0"/>
        <v/>
      </c>
      <c r="O22" s="2392" t="str">
        <f t="shared" si="1"/>
        <v/>
      </c>
      <c r="P22" s="2392" t="str">
        <f t="shared" si="2"/>
        <v/>
      </c>
      <c r="Q22" s="2396" t="str">
        <f>IF(O22="","",IF(S22=1,"元",IF(S22&lt;10,DBCS(S22),S22)))</f>
        <v/>
      </c>
      <c r="R22" s="2392" t="str">
        <f>IF(O22="","",R21)</f>
        <v/>
      </c>
      <c r="S22" s="2392" t="str">
        <f t="shared" si="5"/>
        <v/>
      </c>
      <c r="T22" s="2393" t="str">
        <f>P22&amp;Q22&amp;R22</f>
        <v/>
      </c>
    </row>
    <row r="23" spans="1:20" ht="23.1" customHeight="1" x14ac:dyDescent="0.2">
      <c r="A23" s="276" t="s">
        <v>1544</v>
      </c>
      <c r="B23" s="276" t="s">
        <v>1298</v>
      </c>
      <c r="C23" s="2376">
        <v>104</v>
      </c>
      <c r="D23" s="2381"/>
      <c r="M23" s="2391">
        <v>17</v>
      </c>
      <c r="N23" s="2392" t="str">
        <f t="shared" si="0"/>
        <v/>
      </c>
      <c r="O23" s="2392" t="str">
        <f t="shared" si="1"/>
        <v/>
      </c>
      <c r="P23" s="2392" t="str">
        <f t="shared" si="2"/>
        <v/>
      </c>
      <c r="Q23" s="2396" t="str">
        <f>IF(O23="","",IF(S23=1,"元",IF(S23&lt;10,DBCS(S23),S23)))</f>
        <v/>
      </c>
      <c r="R23" s="2392" t="str">
        <f>IF(O23="","",R22)</f>
        <v/>
      </c>
      <c r="S23" s="2392" t="str">
        <f t="shared" si="5"/>
        <v/>
      </c>
      <c r="T23" s="2393" t="str">
        <f>P23&amp;Q23&amp;R23</f>
        <v/>
      </c>
    </row>
    <row r="24" spans="1:20" ht="23.1" customHeight="1" x14ac:dyDescent="0.2">
      <c r="A24" s="276" t="s">
        <v>1545</v>
      </c>
      <c r="B24" s="276" t="s">
        <v>2060</v>
      </c>
      <c r="C24" s="2376">
        <v>110</v>
      </c>
      <c r="D24" s="2381"/>
      <c r="M24" s="2385">
        <v>18</v>
      </c>
      <c r="N24" s="2386" t="str">
        <f t="shared" si="0"/>
        <v/>
      </c>
      <c r="O24" s="2386" t="str">
        <f t="shared" si="1"/>
        <v/>
      </c>
      <c r="P24" s="2386" t="str">
        <f t="shared" si="2"/>
        <v/>
      </c>
      <c r="Q24" s="2397" t="str">
        <f>IF(O24="","",IF(S24=1,"元",IF(S24&lt;10,DBCS(S24),S24)))</f>
        <v/>
      </c>
      <c r="R24" s="2386" t="str">
        <f>IF(O24="","",R23)</f>
        <v/>
      </c>
      <c r="S24" s="2386" t="str">
        <f t="shared" si="5"/>
        <v/>
      </c>
      <c r="T24" s="2387" t="str">
        <f>P24&amp;Q24&amp;R24</f>
        <v/>
      </c>
    </row>
    <row r="25" spans="1:20" ht="23.1" customHeight="1" x14ac:dyDescent="0.2">
      <c r="A25" s="276" t="str">
        <f>"Ⅴ　主要付表（"&amp;G8&amp;H8&amp;I8&amp;"～"&amp;G12&amp;H12&amp;I12&amp;"）"</f>
        <v>Ⅴ　主要付表（平成23年度～令和４年度）</v>
      </c>
      <c r="B25" s="276"/>
      <c r="C25" s="2520"/>
      <c r="D25" s="2381"/>
      <c r="F25" t="str">
        <f>"Ⅴ　主要付表（"&amp;G8&amp;H8&amp;I8&amp;"～"&amp;G12&amp;H12&amp;I12&amp;"）"</f>
        <v>Ⅴ　主要付表（平成23年度～令和４年度）</v>
      </c>
    </row>
    <row r="26" spans="1:20" ht="23.1" customHeight="1" x14ac:dyDescent="0.2">
      <c r="A26" s="276" t="s">
        <v>1363</v>
      </c>
      <c r="B26" s="276" t="s">
        <v>1298</v>
      </c>
      <c r="C26" s="2376">
        <v>114</v>
      </c>
      <c r="D26" s="2381"/>
    </row>
    <row r="27" spans="1:20" ht="23.1" customHeight="1" x14ac:dyDescent="0.2">
      <c r="A27" s="276" t="s">
        <v>576</v>
      </c>
      <c r="B27" s="276" t="s">
        <v>2049</v>
      </c>
      <c r="C27" s="2376">
        <v>125</v>
      </c>
      <c r="D27" s="2381"/>
    </row>
    <row r="28" spans="1:20" ht="23.1" customHeight="1" x14ac:dyDescent="0.2">
      <c r="A28" s="2377" t="s">
        <v>1829</v>
      </c>
      <c r="B28" s="276" t="s">
        <v>1298</v>
      </c>
      <c r="C28" s="2376">
        <v>129</v>
      </c>
      <c r="D28" s="2381"/>
    </row>
    <row r="29" spans="1:20" ht="40.5" customHeight="1" x14ac:dyDescent="0.2">
      <c r="A29" s="276"/>
      <c r="B29" s="276"/>
      <c r="C29" s="746"/>
      <c r="D29" s="2381"/>
    </row>
    <row r="30" spans="1:20" ht="47.25" customHeight="1" x14ac:dyDescent="0.2">
      <c r="A30" s="287"/>
      <c r="B30" s="287"/>
      <c r="C30" s="287"/>
      <c r="D30" s="2381"/>
    </row>
    <row r="31" spans="1:20" x14ac:dyDescent="0.2">
      <c r="A31" s="2381"/>
      <c r="B31" s="2381"/>
      <c r="C31" s="2382"/>
      <c r="D31" s="2381"/>
    </row>
  </sheetData>
  <phoneticPr fontId="11"/>
  <dataValidations count="1">
    <dataValidation type="list" allowBlank="1" showInputMessage="1" showErrorMessage="1" sqref="G11 G7">
      <formula1>$N$1:$N$3</formula1>
    </dataValidation>
  </dataValidations>
  <pageMargins left="0.78740157480314965" right="0.78740157480314965" top="0.74803149606299213" bottom="0.39370078740157483" header="0.51181102362204722" footer="0.31496062992125984"/>
  <pageSetup paperSize="9" firstPageNumber="5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19</vt:i4>
      </vt:variant>
    </vt:vector>
  </HeadingPairs>
  <TitlesOfParts>
    <vt:vector size="44" baseType="lpstr">
      <vt:lpstr>資本調達</vt:lpstr>
      <vt:lpstr>資本調達D</vt:lpstr>
      <vt:lpstr>三系列D</vt:lpstr>
      <vt:lpstr>所得支出D</vt:lpstr>
      <vt:lpstr>要素所得D</vt:lpstr>
      <vt:lpstr>就業者D</vt:lpstr>
      <vt:lpstr>白紙２</vt:lpstr>
      <vt:lpstr>表紙</vt:lpstr>
      <vt:lpstr>目次</vt:lpstr>
      <vt:lpstr>表章</vt:lpstr>
      <vt:lpstr>指標1</vt:lpstr>
      <vt:lpstr>指標2</vt:lpstr>
      <vt:lpstr>統合</vt:lpstr>
      <vt:lpstr>所得支出</vt:lpstr>
      <vt:lpstr>生産</vt:lpstr>
      <vt:lpstr>生産実</vt:lpstr>
      <vt:lpstr>生産D</vt:lpstr>
      <vt:lpstr>分配</vt:lpstr>
      <vt:lpstr>支出</vt:lpstr>
      <vt:lpstr>支出実</vt:lpstr>
      <vt:lpstr>支出D</vt:lpstr>
      <vt:lpstr>要素</vt:lpstr>
      <vt:lpstr>就業者</vt:lpstr>
      <vt:lpstr>政府</vt:lpstr>
      <vt:lpstr>チェック用</vt:lpstr>
      <vt:lpstr>指標1!Print_Area</vt:lpstr>
      <vt:lpstr>指標2!Print_Area</vt:lpstr>
      <vt:lpstr>支出!Print_Area</vt:lpstr>
      <vt:lpstr>支出D!Print_Area</vt:lpstr>
      <vt:lpstr>支出実!Print_Area</vt:lpstr>
      <vt:lpstr>資本調達!Print_Area</vt:lpstr>
      <vt:lpstr>就業者!Print_Area</vt:lpstr>
      <vt:lpstr>所得支出!Print_Area</vt:lpstr>
      <vt:lpstr>政府!Print_Area</vt:lpstr>
      <vt:lpstr>生産!Print_Area</vt:lpstr>
      <vt:lpstr>生産D!Print_Area</vt:lpstr>
      <vt:lpstr>生産実!Print_Area</vt:lpstr>
      <vt:lpstr>統合!Print_Area</vt:lpstr>
      <vt:lpstr>白紙２!Print_Area</vt:lpstr>
      <vt:lpstr>表紙!Print_Area</vt:lpstr>
      <vt:lpstr>表章!Print_Area</vt:lpstr>
      <vt:lpstr>分配!Print_Area</vt:lpstr>
      <vt:lpstr>目次!Print_Area</vt:lpstr>
      <vt:lpstr>要素!Print_Area</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企画部統計課</dc:creator>
  <dc:description>Ｈ２までリンク済。３＿１経済活動別県内総生産のシートが_x000d_
印刷用。（在庫評価前）は入力及び参考数字で印刷はしない。製造業は製造業内の内訳の入力。概要版はＨ１０までしか作成しないが参考で置いておく。市町村民提出用は？</dc:description>
  <cp:lastModifiedBy>赤石　明生</cp:lastModifiedBy>
  <cp:lastPrinted>2025-05-27T23:01:06Z</cp:lastPrinted>
  <dcterms:created xsi:type="dcterms:W3CDTF">1999-05-19T04:49:22Z</dcterms:created>
  <dcterms:modified xsi:type="dcterms:W3CDTF">2025-05-28T04:32:51Z</dcterms:modified>
</cp:coreProperties>
</file>