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65" windowWidth="20730" windowHeight="7530" activeTab="0"/>
  </bookViews>
  <sheets>
    <sheet name="第05表" sheetId="1" r:id="rId1"/>
  </sheets>
  <definedNames>
    <definedName name="_xlnm.Print_Area" localSheetId="0">'第05表'!$A$1:$AN$54</definedName>
    <definedName name="_xlnm.Print_Titles" localSheetId="0">'第05表'!$A:$D,'第05表'!$1:$4</definedName>
  </definedNames>
  <calcPr fullCalcOnLoad="1"/>
</workbook>
</file>

<file path=xl/sharedStrings.xml><?xml version="1.0" encoding="utf-8"?>
<sst xmlns="http://schemas.openxmlformats.org/spreadsheetml/2006/main" count="98" uniqueCount="38">
  <si>
    <t>総数</t>
  </si>
  <si>
    <t>15～19歳</t>
  </si>
  <si>
    <t>総数</t>
  </si>
  <si>
    <t>-</t>
  </si>
  <si>
    <t>静岡県</t>
  </si>
  <si>
    <t>男</t>
  </si>
  <si>
    <t>女</t>
  </si>
  <si>
    <t>50日未満</t>
  </si>
  <si>
    <t>50～99日</t>
  </si>
  <si>
    <t>規則的就業</t>
  </si>
  <si>
    <t>不規則的就業</t>
  </si>
  <si>
    <t>季節的就業</t>
  </si>
  <si>
    <t>65歳以上</t>
  </si>
  <si>
    <t>200日未満</t>
  </si>
  <si>
    <t>200日以上</t>
  </si>
  <si>
    <t>200～249日</t>
  </si>
  <si>
    <t>250日以上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</si>
  <si>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</si>
  <si>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</si>
  <si>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</si>
  <si>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</si>
  <si>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</si>
  <si>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</si>
  <si>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</si>
  <si>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</si>
  <si>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</si>
  <si>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r>
      <t>100</t>
    </r>
    <r>
      <rPr>
        <sz val="10"/>
        <rFont val="ＭＳ 明朝"/>
        <family val="1"/>
      </rPr>
      <t>～149</t>
    </r>
  </si>
  <si>
    <r>
      <t>150</t>
    </r>
    <r>
      <rPr>
        <sz val="10"/>
        <rFont val="ＭＳ 明朝"/>
        <family val="1"/>
      </rPr>
      <t>～199</t>
    </r>
  </si>
  <si>
    <t>（就業の規則性）</t>
  </si>
  <si>
    <t>うち250～299日</t>
  </si>
  <si>
    <t>うち300日以上</t>
  </si>
  <si>
    <t>男女、年間就業日数
・就業の規則性</t>
  </si>
  <si>
    <r>
      <t>第５表　男女，年間就業日数・就業の規則性、年齢別有業者数－（平成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年、</t>
    </r>
    <r>
      <rPr>
        <sz val="10"/>
        <rFont val="ＭＳ 明朝"/>
        <family val="1"/>
      </rPr>
      <t>29年</t>
    </r>
    <r>
      <rPr>
        <sz val="10"/>
        <rFont val="ＭＳ 明朝"/>
        <family val="1"/>
      </rPr>
      <t>）</t>
    </r>
  </si>
  <si>
    <r>
      <t>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</t>
    </r>
  </si>
  <si>
    <t>平成24年</t>
  </si>
  <si>
    <r>
      <t>増減（平成2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年－平成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年）</t>
    </r>
  </si>
  <si>
    <r>
      <t>注２）　</t>
    </r>
    <r>
      <rPr>
        <sz val="10"/>
        <rFont val="ＭＳ 明朝"/>
        <family val="1"/>
      </rPr>
      <t>「</t>
    </r>
    <r>
      <rPr>
        <sz val="10"/>
        <rFont val="ＭＳ 明朝"/>
        <family val="1"/>
      </rPr>
      <t>65歳以上</t>
    </r>
    <r>
      <rPr>
        <sz val="10"/>
        <rFont val="ＭＳ 明朝"/>
        <family val="1"/>
      </rPr>
      <t>」は、「</t>
    </r>
    <r>
      <rPr>
        <sz val="10"/>
        <rFont val="ＭＳ 明朝"/>
        <family val="1"/>
      </rPr>
      <t>65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69歳</t>
    </r>
    <r>
      <rPr>
        <sz val="10"/>
        <rFont val="ＭＳ 明朝"/>
        <family val="1"/>
      </rPr>
      <t>」、「</t>
    </r>
    <r>
      <rPr>
        <sz val="10"/>
        <rFont val="ＭＳ 明朝"/>
        <family val="1"/>
      </rPr>
      <t>70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74歳</t>
    </r>
    <r>
      <rPr>
        <sz val="10"/>
        <rFont val="ＭＳ 明朝"/>
        <family val="1"/>
      </rPr>
      <t>」及び「</t>
    </r>
    <r>
      <rPr>
        <sz val="10"/>
        <rFont val="ＭＳ 明朝"/>
        <family val="1"/>
      </rPr>
      <t>75</t>
    </r>
    <r>
      <rPr>
        <sz val="10"/>
        <rFont val="ＭＳ 明朝"/>
        <family val="1"/>
      </rPr>
      <t>歳以上」の年齢別有業者数を合算</t>
    </r>
  </si>
  <si>
    <r>
      <t>注１）　年間就業日数「</t>
    </r>
    <r>
      <rPr>
        <sz val="10"/>
        <rFont val="ＭＳ 明朝"/>
        <family val="1"/>
      </rPr>
      <t>250日以上</t>
    </r>
    <r>
      <rPr>
        <sz val="10"/>
        <rFont val="ＭＳ 明朝"/>
        <family val="1"/>
      </rPr>
      <t>」は、「うち</t>
    </r>
    <r>
      <rPr>
        <sz val="10"/>
        <rFont val="ＭＳ 明朝"/>
        <family val="1"/>
      </rPr>
      <t>250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299日</t>
    </r>
    <r>
      <rPr>
        <sz val="10"/>
        <rFont val="ＭＳ 明朝"/>
        <family val="1"/>
      </rPr>
      <t>」及び「うち</t>
    </r>
    <r>
      <rPr>
        <sz val="10"/>
        <rFont val="ＭＳ 明朝"/>
        <family val="1"/>
      </rPr>
      <t>300日以上</t>
    </r>
    <r>
      <rPr>
        <sz val="10"/>
        <rFont val="ＭＳ 明朝"/>
        <family val="1"/>
      </rPr>
      <t>」の年齢別有業者数を合算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</si>
</sst>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0;&quot;-&quot;##,###,##0"/>
    <numFmt numFmtId="181" formatCode="\ ###,##0.0;&quot;-&quot;###,##0.0"/>
    <numFmt numFmtId="182" formatCode="##,###,##0;&quot;-&quot;#,###,##0"/>
    <numFmt numFmtId="183" formatCode="00000"/>
    <numFmt numFmtId="184" formatCode="#,###,##0;&quot; -&quot;###,##0"/>
    <numFmt numFmtId="185" formatCode="0;[Red]0"/>
    <numFmt numFmtId="186" formatCode="0_ "/>
    <numFmt numFmtId="187" formatCode="0_);[Red]\(0\)"/>
    <numFmt numFmtId="188" formatCode="###,##0.0;&quot;-&quot;##,##0.0"/>
    <numFmt numFmtId="189" formatCode="0.0_);[Red]\(0.0\)"/>
    <numFmt numFmtId="190" formatCode="#,##0.0"/>
    <numFmt numFmtId="191" formatCode="#,##0.0_ "/>
    <numFmt numFmtId="192" formatCode="0.0000_ "/>
    <numFmt numFmtId="193" formatCode="0.000_ "/>
    <numFmt numFmtId="194" formatCode="0.00_ "/>
    <numFmt numFmtId="195" formatCode="0.0_ "/>
    <numFmt numFmtId="196" formatCode="0.000000_ "/>
    <numFmt numFmtId="197" formatCode="0.00000_ "/>
    <numFmt numFmtId="198" formatCode="\(@\)"/>
  </numFmts>
  <fonts count="25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Times New Roman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10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5" borderId="2" applyNumberFormat="0" applyFont="0" applyAlignment="0" applyProtection="0"/>
    <xf numFmtId="0" fontId="13" fillId="0" borderId="3" applyNumberFormat="0" applyFill="0" applyAlignment="0" applyProtection="0"/>
    <xf numFmtId="0" fontId="14" fillId="1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3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0" fillId="0" borderId="15" xfId="61" applyFont="1" applyFill="1" applyBorder="1" applyAlignment="1">
      <alignment horizontal="centerContinuous" vertical="center"/>
      <protection/>
    </xf>
    <xf numFmtId="182" fontId="0" fillId="0" borderId="10" xfId="0" applyNumberFormat="1" applyFont="1" applyFill="1" applyBorder="1" applyAlignment="1" quotePrefix="1">
      <alignment vertical="center"/>
    </xf>
    <xf numFmtId="182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 quotePrefix="1">
      <alignment vertical="center"/>
    </xf>
    <xf numFmtId="182" fontId="0" fillId="0" borderId="16" xfId="0" applyNumberFormat="1" applyFont="1" applyFill="1" applyBorder="1" applyAlignment="1" quotePrefix="1">
      <alignment vertical="center"/>
    </xf>
    <xf numFmtId="0" fontId="0" fillId="0" borderId="16" xfId="0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horizontal="right"/>
    </xf>
    <xf numFmtId="182" fontId="0" fillId="0" borderId="0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 quotePrefix="1">
      <alignment vertical="center"/>
    </xf>
    <xf numFmtId="182" fontId="0" fillId="0" borderId="0" xfId="0" applyNumberFormat="1" applyFont="1" applyFill="1" applyBorder="1" applyAlignment="1" quotePrefix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0" fontId="0" fillId="0" borderId="13" xfId="0" applyNumberFormat="1" applyFont="1" applyFill="1" applyBorder="1" applyAlignment="1" quotePrefix="1">
      <alignment vertical="center"/>
    </xf>
    <xf numFmtId="182" fontId="0" fillId="0" borderId="13" xfId="0" applyNumberFormat="1" applyFont="1" applyFill="1" applyBorder="1" applyAlignment="1" quotePrefix="1">
      <alignment vertical="center"/>
    </xf>
    <xf numFmtId="180" fontId="0" fillId="0" borderId="18" xfId="0" applyNumberFormat="1" applyFont="1" applyFill="1" applyBorder="1" applyAlignment="1" quotePrefix="1">
      <alignment vertical="center"/>
    </xf>
    <xf numFmtId="180" fontId="0" fillId="0" borderId="19" xfId="0" applyNumberFormat="1" applyFont="1" applyFill="1" applyBorder="1" applyAlignment="1" quotePrefix="1">
      <alignment vertical="center"/>
    </xf>
    <xf numFmtId="182" fontId="0" fillId="0" borderId="0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 quotePrefix="1">
      <alignment horizontal="right"/>
    </xf>
    <xf numFmtId="182" fontId="0" fillId="0" borderId="13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184" fontId="0" fillId="0" borderId="13" xfId="0" applyNumberFormat="1" applyFont="1" applyFill="1" applyBorder="1" applyAlignment="1">
      <alignment horizontal="right" vertical="center"/>
    </xf>
    <xf numFmtId="184" fontId="0" fillId="0" borderId="16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vertical="center" shrinkToFit="1"/>
    </xf>
    <xf numFmtId="184" fontId="0" fillId="0" borderId="0" xfId="0" applyNumberFormat="1" applyFont="1" applyFill="1" applyBorder="1" applyAlignment="1">
      <alignment vertical="center" shrinkToFit="1"/>
    </xf>
    <xf numFmtId="184" fontId="0" fillId="0" borderId="10" xfId="0" applyNumberFormat="1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015：就業日数時間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="75" zoomScaleNormal="75" zoomScaleSheetLayoutView="100" zoomScalePageLayoutView="0" workbookViewId="0" topLeftCell="A1">
      <pane xSplit="4" ySplit="4" topLeftCell="E5" activePane="bottomRight" state="frozen"/>
      <selection pane="topLeft" activeCell="G3" sqref="G3"/>
      <selection pane="topRight" activeCell="J3" sqref="J3"/>
      <selection pane="bottomLeft" activeCell="G11" sqref="G11"/>
      <selection pane="bottomRight" activeCell="D1" sqref="D1"/>
    </sheetView>
  </sheetViews>
  <sheetFormatPr defaultColWidth="9.00390625" defaultRowHeight="15" customHeight="1"/>
  <cols>
    <col min="1" max="2" width="2.125" style="3" customWidth="1"/>
    <col min="3" max="3" width="2.00390625" style="3" customWidth="1"/>
    <col min="4" max="4" width="13.125" style="3" customWidth="1"/>
    <col min="5" max="5" width="10.75390625" style="3" customWidth="1"/>
    <col min="6" max="16" width="9.75390625" style="3" customWidth="1"/>
    <col min="17" max="17" width="10.75390625" style="3" customWidth="1"/>
    <col min="18" max="29" width="9.75390625" style="3" customWidth="1"/>
    <col min="30" max="40" width="8.75390625" style="3" customWidth="1"/>
    <col min="41" max="16384" width="9.125" style="3" customWidth="1"/>
  </cols>
  <sheetData>
    <row r="1" s="2" customFormat="1" ht="15" customHeight="1">
      <c r="E1" s="2" t="s">
        <v>32</v>
      </c>
    </row>
    <row r="2" spans="1:12" ht="15" customHeight="1">
      <c r="A2" s="1" t="s">
        <v>4</v>
      </c>
      <c r="C2" s="2"/>
      <c r="D2" s="2"/>
      <c r="E2" s="2"/>
      <c r="F2" s="2"/>
      <c r="G2" s="2"/>
      <c r="H2" s="2"/>
      <c r="I2" s="2"/>
      <c r="J2" s="2"/>
      <c r="K2" s="6"/>
      <c r="L2" s="6"/>
    </row>
    <row r="3" spans="1:40" ht="15" customHeight="1">
      <c r="A3" s="51" t="s">
        <v>31</v>
      </c>
      <c r="B3" s="52"/>
      <c r="C3" s="52"/>
      <c r="D3" s="53"/>
      <c r="E3" s="14" t="s">
        <v>33</v>
      </c>
      <c r="F3" s="12"/>
      <c r="G3" s="12"/>
      <c r="H3" s="12"/>
      <c r="I3" s="12"/>
      <c r="J3" s="12"/>
      <c r="K3" s="12"/>
      <c r="L3" s="13"/>
      <c r="M3" s="12"/>
      <c r="N3" s="12"/>
      <c r="O3" s="12"/>
      <c r="P3" s="12"/>
      <c r="Q3" s="14" t="s">
        <v>34</v>
      </c>
      <c r="R3" s="12"/>
      <c r="S3" s="12"/>
      <c r="T3" s="12"/>
      <c r="U3" s="12"/>
      <c r="V3" s="12"/>
      <c r="W3" s="12"/>
      <c r="X3" s="13"/>
      <c r="Y3" s="12"/>
      <c r="Z3" s="12"/>
      <c r="AA3" s="12"/>
      <c r="AB3" s="12"/>
      <c r="AC3" s="12" t="s">
        <v>35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5" customHeight="1">
      <c r="A4" s="54"/>
      <c r="B4" s="55"/>
      <c r="C4" s="55"/>
      <c r="D4" s="56"/>
      <c r="E4" s="48" t="s">
        <v>0</v>
      </c>
      <c r="F4" s="49" t="s">
        <v>1</v>
      </c>
      <c r="G4" s="49" t="s">
        <v>17</v>
      </c>
      <c r="H4" s="49" t="s">
        <v>18</v>
      </c>
      <c r="I4" s="49" t="s">
        <v>19</v>
      </c>
      <c r="J4" s="49" t="s">
        <v>20</v>
      </c>
      <c r="K4" s="49" t="s">
        <v>21</v>
      </c>
      <c r="L4" s="49" t="s">
        <v>22</v>
      </c>
      <c r="M4" s="49" t="s">
        <v>23</v>
      </c>
      <c r="N4" s="49" t="s">
        <v>24</v>
      </c>
      <c r="O4" s="49" t="s">
        <v>25</v>
      </c>
      <c r="P4" s="49" t="s">
        <v>12</v>
      </c>
      <c r="Q4" s="48" t="s">
        <v>0</v>
      </c>
      <c r="R4" s="49" t="s">
        <v>1</v>
      </c>
      <c r="S4" s="49" t="s">
        <v>17</v>
      </c>
      <c r="T4" s="49" t="s">
        <v>18</v>
      </c>
      <c r="U4" s="49" t="s">
        <v>19</v>
      </c>
      <c r="V4" s="49" t="s">
        <v>20</v>
      </c>
      <c r="W4" s="49" t="s">
        <v>21</v>
      </c>
      <c r="X4" s="49" t="s">
        <v>22</v>
      </c>
      <c r="Y4" s="49" t="s">
        <v>23</v>
      </c>
      <c r="Z4" s="49" t="s">
        <v>24</v>
      </c>
      <c r="AA4" s="49" t="s">
        <v>25</v>
      </c>
      <c r="AB4" s="49" t="s">
        <v>12</v>
      </c>
      <c r="AC4" s="49" t="s">
        <v>0</v>
      </c>
      <c r="AD4" s="49" t="s">
        <v>1</v>
      </c>
      <c r="AE4" s="49" t="s">
        <v>17</v>
      </c>
      <c r="AF4" s="49" t="s">
        <v>18</v>
      </c>
      <c r="AG4" s="49" t="s">
        <v>19</v>
      </c>
      <c r="AH4" s="49" t="s">
        <v>20</v>
      </c>
      <c r="AI4" s="49" t="s">
        <v>21</v>
      </c>
      <c r="AJ4" s="49" t="s">
        <v>22</v>
      </c>
      <c r="AK4" s="49" t="s">
        <v>23</v>
      </c>
      <c r="AL4" s="49" t="s">
        <v>24</v>
      </c>
      <c r="AM4" s="49" t="s">
        <v>25</v>
      </c>
      <c r="AN4" s="49" t="s">
        <v>12</v>
      </c>
    </row>
    <row r="5" spans="1:40" ht="15" customHeight="1">
      <c r="A5" s="25" t="s">
        <v>2</v>
      </c>
      <c r="B5" s="26"/>
      <c r="C5" s="26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9"/>
      <c r="AN5" s="8"/>
    </row>
    <row r="6" spans="1:40" ht="15" customHeight="1">
      <c r="A6" s="9"/>
      <c r="B6" s="3" t="s">
        <v>2</v>
      </c>
      <c r="D6" s="8"/>
      <c r="E6" s="22">
        <v>1945400</v>
      </c>
      <c r="F6" s="23">
        <v>26600</v>
      </c>
      <c r="G6" s="23">
        <v>106700</v>
      </c>
      <c r="H6" s="23">
        <v>146200</v>
      </c>
      <c r="I6" s="23">
        <v>163300</v>
      </c>
      <c r="J6" s="23">
        <v>184100</v>
      </c>
      <c r="K6" s="23">
        <v>235200</v>
      </c>
      <c r="L6" s="23">
        <v>240400</v>
      </c>
      <c r="M6" s="23">
        <v>204900</v>
      </c>
      <c r="N6" s="23">
        <v>190400</v>
      </c>
      <c r="O6" s="23">
        <v>165800</v>
      </c>
      <c r="P6" s="16">
        <f>147100+75000+59800</f>
        <v>281900</v>
      </c>
      <c r="Q6" s="22">
        <v>1947100</v>
      </c>
      <c r="R6" s="23">
        <v>27700</v>
      </c>
      <c r="S6" s="23">
        <v>110800</v>
      </c>
      <c r="T6" s="23">
        <v>158200</v>
      </c>
      <c r="U6" s="23">
        <v>177600</v>
      </c>
      <c r="V6" s="23">
        <v>221300</v>
      </c>
      <c r="W6" s="23">
        <v>230800</v>
      </c>
      <c r="X6" s="23">
        <v>208000</v>
      </c>
      <c r="Y6" s="23">
        <v>194300</v>
      </c>
      <c r="Z6" s="23">
        <v>190800</v>
      </c>
      <c r="AA6" s="23">
        <v>199700</v>
      </c>
      <c r="AB6" s="16">
        <v>228000</v>
      </c>
      <c r="AC6" s="45">
        <f aca="true" t="shared" si="0" ref="AC6:AN6">E6-Q6</f>
        <v>-1700</v>
      </c>
      <c r="AD6" s="46">
        <f t="shared" si="0"/>
        <v>-1100</v>
      </c>
      <c r="AE6" s="46">
        <f t="shared" si="0"/>
        <v>-4100</v>
      </c>
      <c r="AF6" s="46">
        <f t="shared" si="0"/>
        <v>-12000</v>
      </c>
      <c r="AG6" s="46">
        <f t="shared" si="0"/>
        <v>-14300</v>
      </c>
      <c r="AH6" s="46">
        <f t="shared" si="0"/>
        <v>-37200</v>
      </c>
      <c r="AI6" s="46">
        <f t="shared" si="0"/>
        <v>4400</v>
      </c>
      <c r="AJ6" s="46">
        <f t="shared" si="0"/>
        <v>32400</v>
      </c>
      <c r="AK6" s="46">
        <f t="shared" si="0"/>
        <v>10600</v>
      </c>
      <c r="AL6" s="46">
        <f t="shared" si="0"/>
        <v>-400</v>
      </c>
      <c r="AM6" s="46">
        <f t="shared" si="0"/>
        <v>-33900</v>
      </c>
      <c r="AN6" s="47">
        <f t="shared" si="0"/>
        <v>53900</v>
      </c>
    </row>
    <row r="7" spans="1:40" ht="15" customHeight="1">
      <c r="A7" s="9"/>
      <c r="B7" s="3" t="s">
        <v>13</v>
      </c>
      <c r="D7" s="8"/>
      <c r="E7" s="22">
        <v>394200</v>
      </c>
      <c r="F7" s="23">
        <v>14800</v>
      </c>
      <c r="G7" s="23">
        <v>22600</v>
      </c>
      <c r="H7" s="23">
        <v>21200</v>
      </c>
      <c r="I7" s="23">
        <v>20800</v>
      </c>
      <c r="J7" s="23">
        <v>30400</v>
      </c>
      <c r="K7" s="23">
        <v>34800</v>
      </c>
      <c r="L7" s="23">
        <v>34600</v>
      </c>
      <c r="M7" s="23">
        <v>29700</v>
      </c>
      <c r="N7" s="23">
        <v>26600</v>
      </c>
      <c r="O7" s="23">
        <v>40500</v>
      </c>
      <c r="P7" s="15">
        <f>57900+34100+26100</f>
        <v>118100</v>
      </c>
      <c r="Q7" s="22">
        <v>368400</v>
      </c>
      <c r="R7" s="23">
        <v>12300</v>
      </c>
      <c r="S7" s="23">
        <v>22400</v>
      </c>
      <c r="T7" s="23">
        <v>20700</v>
      </c>
      <c r="U7" s="23">
        <v>22500</v>
      </c>
      <c r="V7" s="23">
        <v>31200</v>
      </c>
      <c r="W7" s="23">
        <v>33600</v>
      </c>
      <c r="X7" s="23">
        <v>27400</v>
      </c>
      <c r="Y7" s="23">
        <v>28800</v>
      </c>
      <c r="Z7" s="23">
        <v>29600</v>
      </c>
      <c r="AA7" s="23">
        <v>47900</v>
      </c>
      <c r="AB7" s="15">
        <v>92200</v>
      </c>
      <c r="AC7" s="45">
        <f aca="true" t="shared" si="1" ref="AC7:AC20">E7-Q7</f>
        <v>25800</v>
      </c>
      <c r="AD7" s="46">
        <f aca="true" t="shared" si="2" ref="AD7:AD20">F7-R7</f>
        <v>2500</v>
      </c>
      <c r="AE7" s="46">
        <f aca="true" t="shared" si="3" ref="AE7:AE20">G7-S7</f>
        <v>200</v>
      </c>
      <c r="AF7" s="46">
        <f aca="true" t="shared" si="4" ref="AF7:AF20">H7-T7</f>
        <v>500</v>
      </c>
      <c r="AG7" s="46">
        <f aca="true" t="shared" si="5" ref="AG7:AG20">I7-U7</f>
        <v>-1700</v>
      </c>
      <c r="AH7" s="46">
        <f aca="true" t="shared" si="6" ref="AH7:AH20">J7-V7</f>
        <v>-800</v>
      </c>
      <c r="AI7" s="46">
        <f aca="true" t="shared" si="7" ref="AI7:AI20">K7-W7</f>
        <v>1200</v>
      </c>
      <c r="AJ7" s="46">
        <f aca="true" t="shared" si="8" ref="AJ7:AJ20">L7-X7</f>
        <v>7200</v>
      </c>
      <c r="AK7" s="46">
        <f aca="true" t="shared" si="9" ref="AK7:AK20">M7-Y7</f>
        <v>900</v>
      </c>
      <c r="AL7" s="46">
        <f aca="true" t="shared" si="10" ref="AL7:AL20">N7-Z7</f>
        <v>-3000</v>
      </c>
      <c r="AM7" s="46">
        <f aca="true" t="shared" si="11" ref="AM7:AM20">O7-AA7</f>
        <v>-7400</v>
      </c>
      <c r="AN7" s="47">
        <f aca="true" t="shared" si="12" ref="AN7:AN20">P7-AB7</f>
        <v>25900</v>
      </c>
    </row>
    <row r="8" spans="1:40" ht="15" customHeight="1">
      <c r="A8" s="9"/>
      <c r="D8" s="8" t="s">
        <v>7</v>
      </c>
      <c r="E8" s="22">
        <v>51300</v>
      </c>
      <c r="F8" s="23">
        <v>3900</v>
      </c>
      <c r="G8" s="23">
        <v>3600</v>
      </c>
      <c r="H8" s="23">
        <v>2200</v>
      </c>
      <c r="I8" s="23">
        <v>2000</v>
      </c>
      <c r="J8" s="23">
        <v>3000</v>
      </c>
      <c r="K8" s="23">
        <v>3700</v>
      </c>
      <c r="L8" s="23">
        <v>2500</v>
      </c>
      <c r="M8" s="23">
        <v>2100</v>
      </c>
      <c r="N8" s="23">
        <v>3700</v>
      </c>
      <c r="O8" s="23">
        <v>2700</v>
      </c>
      <c r="P8" s="15">
        <f>7500+6600+7800</f>
        <v>21900</v>
      </c>
      <c r="Q8" s="22">
        <v>50500</v>
      </c>
      <c r="R8" s="23">
        <v>3100</v>
      </c>
      <c r="S8" s="23">
        <v>3500</v>
      </c>
      <c r="T8" s="23">
        <v>2200</v>
      </c>
      <c r="U8" s="23">
        <v>2900</v>
      </c>
      <c r="V8" s="23">
        <v>4300</v>
      </c>
      <c r="W8" s="23">
        <v>2800</v>
      </c>
      <c r="X8" s="23">
        <v>2700</v>
      </c>
      <c r="Y8" s="23">
        <v>3300</v>
      </c>
      <c r="Z8" s="23">
        <v>3100</v>
      </c>
      <c r="AA8" s="23">
        <v>5800</v>
      </c>
      <c r="AB8" s="15">
        <v>16800</v>
      </c>
      <c r="AC8" s="45">
        <f t="shared" si="1"/>
        <v>800</v>
      </c>
      <c r="AD8" s="46">
        <f t="shared" si="2"/>
        <v>800</v>
      </c>
      <c r="AE8" s="46">
        <f t="shared" si="3"/>
        <v>100</v>
      </c>
      <c r="AF8" s="46">
        <f t="shared" si="4"/>
        <v>0</v>
      </c>
      <c r="AG8" s="46">
        <f t="shared" si="5"/>
        <v>-900</v>
      </c>
      <c r="AH8" s="46">
        <f t="shared" si="6"/>
        <v>-1300</v>
      </c>
      <c r="AI8" s="46">
        <f t="shared" si="7"/>
        <v>900</v>
      </c>
      <c r="AJ8" s="46">
        <f t="shared" si="8"/>
        <v>-200</v>
      </c>
      <c r="AK8" s="46">
        <f t="shared" si="9"/>
        <v>-1200</v>
      </c>
      <c r="AL8" s="46">
        <f t="shared" si="10"/>
        <v>600</v>
      </c>
      <c r="AM8" s="46">
        <f t="shared" si="11"/>
        <v>-3100</v>
      </c>
      <c r="AN8" s="47">
        <f t="shared" si="12"/>
        <v>5100</v>
      </c>
    </row>
    <row r="9" spans="1:40" ht="15" customHeight="1">
      <c r="A9" s="9"/>
      <c r="D9" s="8" t="s">
        <v>8</v>
      </c>
      <c r="E9" s="22">
        <v>53400</v>
      </c>
      <c r="F9" s="23">
        <v>3900</v>
      </c>
      <c r="G9" s="23">
        <v>3500</v>
      </c>
      <c r="H9" s="23">
        <v>1800</v>
      </c>
      <c r="I9" s="23">
        <v>2400</v>
      </c>
      <c r="J9" s="23">
        <v>3000</v>
      </c>
      <c r="K9" s="23">
        <v>3900</v>
      </c>
      <c r="L9" s="23">
        <v>4100</v>
      </c>
      <c r="M9" s="23">
        <v>4400</v>
      </c>
      <c r="N9" s="23">
        <v>2800</v>
      </c>
      <c r="O9" s="23">
        <v>3700</v>
      </c>
      <c r="P9" s="15">
        <f>8300+6400+5300</f>
        <v>20000</v>
      </c>
      <c r="Q9" s="22">
        <v>60100</v>
      </c>
      <c r="R9" s="23">
        <v>2600</v>
      </c>
      <c r="S9" s="23">
        <v>5900</v>
      </c>
      <c r="T9" s="23">
        <v>2700</v>
      </c>
      <c r="U9" s="23">
        <v>2800</v>
      </c>
      <c r="V9" s="23">
        <v>3000</v>
      </c>
      <c r="W9" s="23">
        <v>5000</v>
      </c>
      <c r="X9" s="23">
        <v>3600</v>
      </c>
      <c r="Y9" s="23">
        <v>4300</v>
      </c>
      <c r="Z9" s="23">
        <v>4000</v>
      </c>
      <c r="AA9" s="23">
        <v>7600</v>
      </c>
      <c r="AB9" s="15">
        <v>18800</v>
      </c>
      <c r="AC9" s="45">
        <f t="shared" si="1"/>
        <v>-6700</v>
      </c>
      <c r="AD9" s="46">
        <f t="shared" si="2"/>
        <v>1300</v>
      </c>
      <c r="AE9" s="46">
        <f t="shared" si="3"/>
        <v>-2400</v>
      </c>
      <c r="AF9" s="46">
        <f t="shared" si="4"/>
        <v>-900</v>
      </c>
      <c r="AG9" s="46">
        <f t="shared" si="5"/>
        <v>-400</v>
      </c>
      <c r="AH9" s="46">
        <f t="shared" si="6"/>
        <v>0</v>
      </c>
      <c r="AI9" s="46">
        <f t="shared" si="7"/>
        <v>-1100</v>
      </c>
      <c r="AJ9" s="46">
        <f t="shared" si="8"/>
        <v>500</v>
      </c>
      <c r="AK9" s="46">
        <f t="shared" si="9"/>
        <v>100</v>
      </c>
      <c r="AL9" s="46">
        <f t="shared" si="10"/>
        <v>-1200</v>
      </c>
      <c r="AM9" s="46">
        <f t="shared" si="11"/>
        <v>-3900</v>
      </c>
      <c r="AN9" s="47">
        <f t="shared" si="12"/>
        <v>1200</v>
      </c>
    </row>
    <row r="10" spans="1:40" ht="15" customHeight="1">
      <c r="A10" s="9"/>
      <c r="D10" s="8" t="s">
        <v>26</v>
      </c>
      <c r="E10" s="22">
        <v>135700</v>
      </c>
      <c r="F10" s="23">
        <v>3700</v>
      </c>
      <c r="G10" s="23">
        <v>8200</v>
      </c>
      <c r="H10" s="23">
        <v>8700</v>
      </c>
      <c r="I10" s="23">
        <v>7300</v>
      </c>
      <c r="J10" s="23">
        <v>10400</v>
      </c>
      <c r="K10" s="23">
        <v>13200</v>
      </c>
      <c r="L10" s="23">
        <v>14600</v>
      </c>
      <c r="M10" s="23">
        <v>9900</v>
      </c>
      <c r="N10" s="23">
        <v>8300</v>
      </c>
      <c r="O10" s="23">
        <v>14200</v>
      </c>
      <c r="P10" s="15">
        <f>19600+10300+7100</f>
        <v>37000</v>
      </c>
      <c r="Q10" s="22">
        <v>109000</v>
      </c>
      <c r="R10" s="23">
        <v>3700</v>
      </c>
      <c r="S10" s="23">
        <v>6400</v>
      </c>
      <c r="T10" s="23">
        <v>6800</v>
      </c>
      <c r="U10" s="23">
        <v>7500</v>
      </c>
      <c r="V10" s="23">
        <v>9000</v>
      </c>
      <c r="W10" s="23">
        <v>9100</v>
      </c>
      <c r="X10" s="23">
        <v>7700</v>
      </c>
      <c r="Y10" s="23">
        <v>8000</v>
      </c>
      <c r="Z10" s="23">
        <v>9300</v>
      </c>
      <c r="AA10" s="23">
        <v>13100</v>
      </c>
      <c r="AB10" s="15">
        <v>28300</v>
      </c>
      <c r="AC10" s="45">
        <f t="shared" si="1"/>
        <v>26700</v>
      </c>
      <c r="AD10" s="46">
        <f t="shared" si="2"/>
        <v>0</v>
      </c>
      <c r="AE10" s="46">
        <f t="shared" si="3"/>
        <v>1800</v>
      </c>
      <c r="AF10" s="46">
        <f t="shared" si="4"/>
        <v>1900</v>
      </c>
      <c r="AG10" s="46">
        <f t="shared" si="5"/>
        <v>-200</v>
      </c>
      <c r="AH10" s="46">
        <f t="shared" si="6"/>
        <v>1400</v>
      </c>
      <c r="AI10" s="46">
        <f t="shared" si="7"/>
        <v>4100</v>
      </c>
      <c r="AJ10" s="46">
        <f t="shared" si="8"/>
        <v>6900</v>
      </c>
      <c r="AK10" s="46">
        <f t="shared" si="9"/>
        <v>1900</v>
      </c>
      <c r="AL10" s="46">
        <f t="shared" si="10"/>
        <v>-1000</v>
      </c>
      <c r="AM10" s="46">
        <f t="shared" si="11"/>
        <v>1100</v>
      </c>
      <c r="AN10" s="47">
        <f t="shared" si="12"/>
        <v>8700</v>
      </c>
    </row>
    <row r="11" spans="1:40" ht="15" customHeight="1">
      <c r="A11" s="9"/>
      <c r="D11" s="8" t="s">
        <v>27</v>
      </c>
      <c r="E11" s="22">
        <v>153900</v>
      </c>
      <c r="F11" s="23">
        <v>3300</v>
      </c>
      <c r="G11" s="23">
        <v>7400</v>
      </c>
      <c r="H11" s="23">
        <v>8400</v>
      </c>
      <c r="I11" s="23">
        <v>9100</v>
      </c>
      <c r="J11" s="23">
        <v>14000</v>
      </c>
      <c r="K11" s="23">
        <v>14000</v>
      </c>
      <c r="L11" s="23">
        <v>13400</v>
      </c>
      <c r="M11" s="23">
        <v>13300</v>
      </c>
      <c r="N11" s="23">
        <v>11800</v>
      </c>
      <c r="O11" s="23">
        <v>20000</v>
      </c>
      <c r="P11" s="15">
        <f>22500+10800+5900</f>
        <v>39200</v>
      </c>
      <c r="Q11" s="22">
        <v>148800</v>
      </c>
      <c r="R11" s="23">
        <v>2900</v>
      </c>
      <c r="S11" s="23">
        <v>6600</v>
      </c>
      <c r="T11" s="23">
        <v>8900</v>
      </c>
      <c r="U11" s="23">
        <v>9300</v>
      </c>
      <c r="V11" s="23">
        <v>14800</v>
      </c>
      <c r="W11" s="23">
        <v>16700</v>
      </c>
      <c r="X11" s="23">
        <v>13500</v>
      </c>
      <c r="Y11" s="23">
        <v>13200</v>
      </c>
      <c r="Z11" s="23">
        <v>13200</v>
      </c>
      <c r="AA11" s="23">
        <v>21400</v>
      </c>
      <c r="AB11" s="15">
        <v>28200</v>
      </c>
      <c r="AC11" s="45">
        <f t="shared" si="1"/>
        <v>5100</v>
      </c>
      <c r="AD11" s="46">
        <f t="shared" si="2"/>
        <v>400</v>
      </c>
      <c r="AE11" s="46">
        <f t="shared" si="3"/>
        <v>800</v>
      </c>
      <c r="AF11" s="46">
        <f t="shared" si="4"/>
        <v>-500</v>
      </c>
      <c r="AG11" s="46">
        <f t="shared" si="5"/>
        <v>-200</v>
      </c>
      <c r="AH11" s="46">
        <f t="shared" si="6"/>
        <v>-800</v>
      </c>
      <c r="AI11" s="46">
        <f t="shared" si="7"/>
        <v>-2700</v>
      </c>
      <c r="AJ11" s="46">
        <f t="shared" si="8"/>
        <v>-100</v>
      </c>
      <c r="AK11" s="46">
        <f t="shared" si="9"/>
        <v>100</v>
      </c>
      <c r="AL11" s="46">
        <f t="shared" si="10"/>
        <v>-1400</v>
      </c>
      <c r="AM11" s="46">
        <f t="shared" si="11"/>
        <v>-1400</v>
      </c>
      <c r="AN11" s="47">
        <f t="shared" si="12"/>
        <v>11000</v>
      </c>
    </row>
    <row r="12" spans="1:40" ht="15" customHeight="1">
      <c r="A12" s="9"/>
      <c r="D12" s="24" t="s">
        <v>28</v>
      </c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16"/>
      <c r="Q12" s="7"/>
      <c r="R12" s="4"/>
      <c r="S12" s="4"/>
      <c r="T12" s="4"/>
      <c r="U12" s="4"/>
      <c r="V12" s="4"/>
      <c r="W12" s="4"/>
      <c r="X12" s="4"/>
      <c r="Y12" s="4"/>
      <c r="Z12" s="4"/>
      <c r="AA12" s="4"/>
      <c r="AB12" s="1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/>
    </row>
    <row r="13" spans="1:40" ht="15" customHeight="1">
      <c r="A13" s="9"/>
      <c r="D13" s="8" t="s">
        <v>9</v>
      </c>
      <c r="E13" s="22">
        <v>273300</v>
      </c>
      <c r="F13" s="23">
        <v>9900</v>
      </c>
      <c r="G13" s="23">
        <v>15500</v>
      </c>
      <c r="H13" s="23">
        <v>15800</v>
      </c>
      <c r="I13" s="23">
        <v>15600</v>
      </c>
      <c r="J13" s="23">
        <v>22000</v>
      </c>
      <c r="K13" s="23">
        <v>26300</v>
      </c>
      <c r="L13" s="23">
        <v>26700</v>
      </c>
      <c r="M13" s="23">
        <v>22300</v>
      </c>
      <c r="N13" s="23">
        <v>20000</v>
      </c>
      <c r="O13" s="23">
        <v>29100</v>
      </c>
      <c r="P13" s="15">
        <f>38700+20600+10800</f>
        <v>70100</v>
      </c>
      <c r="Q13" s="22">
        <v>232100</v>
      </c>
      <c r="R13" s="23">
        <v>7000</v>
      </c>
      <c r="S13" s="23">
        <v>15000</v>
      </c>
      <c r="T13" s="23">
        <v>12900</v>
      </c>
      <c r="U13" s="23">
        <v>15900</v>
      </c>
      <c r="V13" s="23">
        <v>22000</v>
      </c>
      <c r="W13" s="23">
        <v>24900</v>
      </c>
      <c r="X13" s="23">
        <v>18700</v>
      </c>
      <c r="Y13" s="23">
        <v>21200</v>
      </c>
      <c r="Z13" s="23">
        <v>18200</v>
      </c>
      <c r="AA13" s="23">
        <v>28900</v>
      </c>
      <c r="AB13" s="15">
        <v>47500</v>
      </c>
      <c r="AC13" s="45">
        <f t="shared" si="1"/>
        <v>41200</v>
      </c>
      <c r="AD13" s="46">
        <f t="shared" si="2"/>
        <v>2900</v>
      </c>
      <c r="AE13" s="46">
        <f t="shared" si="3"/>
        <v>500</v>
      </c>
      <c r="AF13" s="46">
        <f t="shared" si="4"/>
        <v>2900</v>
      </c>
      <c r="AG13" s="46">
        <f t="shared" si="5"/>
        <v>-300</v>
      </c>
      <c r="AH13" s="46">
        <f t="shared" si="6"/>
        <v>0</v>
      </c>
      <c r="AI13" s="46">
        <f t="shared" si="7"/>
        <v>1400</v>
      </c>
      <c r="AJ13" s="46">
        <f t="shared" si="8"/>
        <v>8000</v>
      </c>
      <c r="AK13" s="46">
        <f t="shared" si="9"/>
        <v>1100</v>
      </c>
      <c r="AL13" s="46">
        <f t="shared" si="10"/>
        <v>1800</v>
      </c>
      <c r="AM13" s="46">
        <f t="shared" si="11"/>
        <v>200</v>
      </c>
      <c r="AN13" s="47">
        <f t="shared" si="12"/>
        <v>22600</v>
      </c>
    </row>
    <row r="14" spans="1:40" ht="15" customHeight="1">
      <c r="A14" s="9"/>
      <c r="D14" s="8" t="s">
        <v>10</v>
      </c>
      <c r="E14" s="22">
        <v>108000</v>
      </c>
      <c r="F14" s="23">
        <v>4600</v>
      </c>
      <c r="G14" s="23">
        <v>6300</v>
      </c>
      <c r="H14" s="23">
        <v>4500</v>
      </c>
      <c r="I14" s="23">
        <v>4900</v>
      </c>
      <c r="J14" s="23">
        <v>7500</v>
      </c>
      <c r="K14" s="23">
        <v>8100</v>
      </c>
      <c r="L14" s="23">
        <v>7400</v>
      </c>
      <c r="M14" s="23">
        <v>6800</v>
      </c>
      <c r="N14" s="23">
        <v>5700</v>
      </c>
      <c r="O14" s="23">
        <v>10500</v>
      </c>
      <c r="P14" s="15">
        <f>16600+12000+13200</f>
        <v>41800</v>
      </c>
      <c r="Q14" s="22">
        <v>119100</v>
      </c>
      <c r="R14" s="23">
        <v>5200</v>
      </c>
      <c r="S14" s="23">
        <v>6600</v>
      </c>
      <c r="T14" s="23">
        <v>7600</v>
      </c>
      <c r="U14" s="23">
        <v>5900</v>
      </c>
      <c r="V14" s="23">
        <v>7700</v>
      </c>
      <c r="W14" s="23">
        <v>7500</v>
      </c>
      <c r="X14" s="23">
        <v>8200</v>
      </c>
      <c r="Y14" s="23">
        <v>6500</v>
      </c>
      <c r="Z14" s="23">
        <v>10900</v>
      </c>
      <c r="AA14" s="23">
        <v>16600</v>
      </c>
      <c r="AB14" s="15">
        <v>36600</v>
      </c>
      <c r="AC14" s="45">
        <f t="shared" si="1"/>
        <v>-11100</v>
      </c>
      <c r="AD14" s="46">
        <f t="shared" si="2"/>
        <v>-600</v>
      </c>
      <c r="AE14" s="46">
        <f t="shared" si="3"/>
        <v>-300</v>
      </c>
      <c r="AF14" s="46">
        <f t="shared" si="4"/>
        <v>-3100</v>
      </c>
      <c r="AG14" s="46">
        <f t="shared" si="5"/>
        <v>-1000</v>
      </c>
      <c r="AH14" s="46">
        <f t="shared" si="6"/>
        <v>-200</v>
      </c>
      <c r="AI14" s="46">
        <f t="shared" si="7"/>
        <v>600</v>
      </c>
      <c r="AJ14" s="46">
        <f t="shared" si="8"/>
        <v>-800</v>
      </c>
      <c r="AK14" s="46">
        <f t="shared" si="9"/>
        <v>300</v>
      </c>
      <c r="AL14" s="46">
        <f t="shared" si="10"/>
        <v>-5200</v>
      </c>
      <c r="AM14" s="46">
        <f t="shared" si="11"/>
        <v>-6100</v>
      </c>
      <c r="AN14" s="47">
        <f t="shared" si="12"/>
        <v>5200</v>
      </c>
    </row>
    <row r="15" spans="1:40" ht="15" customHeight="1">
      <c r="A15" s="9"/>
      <c r="D15" s="8" t="s">
        <v>11</v>
      </c>
      <c r="E15" s="22">
        <v>12300</v>
      </c>
      <c r="F15" s="23">
        <v>300</v>
      </c>
      <c r="G15" s="23">
        <v>800</v>
      </c>
      <c r="H15" s="23">
        <v>900</v>
      </c>
      <c r="I15" s="23">
        <v>400</v>
      </c>
      <c r="J15" s="23">
        <v>800</v>
      </c>
      <c r="K15" s="23">
        <v>400</v>
      </c>
      <c r="L15" s="50" t="s">
        <v>3</v>
      </c>
      <c r="M15" s="23">
        <v>700</v>
      </c>
      <c r="N15" s="23">
        <v>800</v>
      </c>
      <c r="O15" s="23">
        <v>1000</v>
      </c>
      <c r="P15" s="15">
        <f>2500+1500+2100</f>
        <v>6100</v>
      </c>
      <c r="Q15" s="22">
        <v>17000</v>
      </c>
      <c r="R15" s="23">
        <v>100</v>
      </c>
      <c r="S15" s="23">
        <v>700</v>
      </c>
      <c r="T15" s="23">
        <v>200</v>
      </c>
      <c r="U15" s="23">
        <v>700</v>
      </c>
      <c r="V15" s="23">
        <v>1500</v>
      </c>
      <c r="W15" s="23">
        <v>1000</v>
      </c>
      <c r="X15" s="23">
        <v>600</v>
      </c>
      <c r="Y15" s="23">
        <v>1100</v>
      </c>
      <c r="Z15" s="23">
        <v>600</v>
      </c>
      <c r="AA15" s="23">
        <v>2400</v>
      </c>
      <c r="AB15" s="15">
        <v>8000</v>
      </c>
      <c r="AC15" s="45">
        <f t="shared" si="1"/>
        <v>-4700</v>
      </c>
      <c r="AD15" s="46">
        <f t="shared" si="2"/>
        <v>200</v>
      </c>
      <c r="AE15" s="46">
        <f t="shared" si="3"/>
        <v>100</v>
      </c>
      <c r="AF15" s="46">
        <f t="shared" si="4"/>
        <v>700</v>
      </c>
      <c r="AG15" s="46">
        <f t="shared" si="5"/>
        <v>-300</v>
      </c>
      <c r="AH15" s="46">
        <f t="shared" si="6"/>
        <v>-700</v>
      </c>
      <c r="AI15" s="46">
        <f t="shared" si="7"/>
        <v>-600</v>
      </c>
      <c r="AJ15" s="46">
        <v>-600</v>
      </c>
      <c r="AK15" s="46">
        <f t="shared" si="9"/>
        <v>-400</v>
      </c>
      <c r="AL15" s="46">
        <f t="shared" si="10"/>
        <v>200</v>
      </c>
      <c r="AM15" s="46">
        <f t="shared" si="11"/>
        <v>-1400</v>
      </c>
      <c r="AN15" s="47">
        <f t="shared" si="12"/>
        <v>-1900</v>
      </c>
    </row>
    <row r="16" spans="1:40" ht="15" customHeight="1">
      <c r="A16" s="9"/>
      <c r="B16" s="3" t="s">
        <v>14</v>
      </c>
      <c r="D16" s="8"/>
      <c r="E16" s="22">
        <v>1527900</v>
      </c>
      <c r="F16" s="23">
        <v>11700</v>
      </c>
      <c r="G16" s="23">
        <v>82900</v>
      </c>
      <c r="H16" s="23">
        <v>123400</v>
      </c>
      <c r="I16" s="23">
        <v>141500</v>
      </c>
      <c r="J16" s="23">
        <v>150800</v>
      </c>
      <c r="K16" s="23">
        <v>195900</v>
      </c>
      <c r="L16" s="23">
        <v>202300</v>
      </c>
      <c r="M16" s="23">
        <v>173400</v>
      </c>
      <c r="N16" s="23">
        <v>162400</v>
      </c>
      <c r="O16" s="23">
        <v>124100</v>
      </c>
      <c r="P16" s="15">
        <f>87100+39700+32600</f>
        <v>159400</v>
      </c>
      <c r="Q16" s="22">
        <v>1565000</v>
      </c>
      <c r="R16" s="23">
        <v>15000</v>
      </c>
      <c r="S16" s="23">
        <v>87800</v>
      </c>
      <c r="T16" s="23">
        <v>136500</v>
      </c>
      <c r="U16" s="23">
        <v>153800</v>
      </c>
      <c r="V16" s="23">
        <v>187900</v>
      </c>
      <c r="W16" s="23">
        <v>196000</v>
      </c>
      <c r="X16" s="23">
        <v>179300</v>
      </c>
      <c r="Y16" s="23">
        <v>164600</v>
      </c>
      <c r="Z16" s="23">
        <v>160200</v>
      </c>
      <c r="AA16" s="23">
        <v>150200</v>
      </c>
      <c r="AB16" s="15">
        <v>133700</v>
      </c>
      <c r="AC16" s="45">
        <f t="shared" si="1"/>
        <v>-37100</v>
      </c>
      <c r="AD16" s="46">
        <f t="shared" si="2"/>
        <v>-3300</v>
      </c>
      <c r="AE16" s="46">
        <f t="shared" si="3"/>
        <v>-4900</v>
      </c>
      <c r="AF16" s="46">
        <f t="shared" si="4"/>
        <v>-13100</v>
      </c>
      <c r="AG16" s="46">
        <f t="shared" si="5"/>
        <v>-12300</v>
      </c>
      <c r="AH16" s="46">
        <f t="shared" si="6"/>
        <v>-37100</v>
      </c>
      <c r="AI16" s="46">
        <f t="shared" si="7"/>
        <v>-100</v>
      </c>
      <c r="AJ16" s="46">
        <f t="shared" si="8"/>
        <v>23000</v>
      </c>
      <c r="AK16" s="46">
        <f t="shared" si="9"/>
        <v>8800</v>
      </c>
      <c r="AL16" s="46">
        <f t="shared" si="10"/>
        <v>2200</v>
      </c>
      <c r="AM16" s="46">
        <f t="shared" si="11"/>
        <v>-26100</v>
      </c>
      <c r="AN16" s="47">
        <f t="shared" si="12"/>
        <v>25700</v>
      </c>
    </row>
    <row r="17" spans="1:40" ht="15" customHeight="1">
      <c r="A17" s="9"/>
      <c r="C17" s="3" t="s">
        <v>15</v>
      </c>
      <c r="D17" s="8"/>
      <c r="E17" s="22">
        <v>779000</v>
      </c>
      <c r="F17" s="23">
        <v>5700</v>
      </c>
      <c r="G17" s="23">
        <v>44500</v>
      </c>
      <c r="H17" s="23">
        <v>65500</v>
      </c>
      <c r="I17" s="23">
        <v>72700</v>
      </c>
      <c r="J17" s="23">
        <v>77400</v>
      </c>
      <c r="K17" s="23">
        <v>99600</v>
      </c>
      <c r="L17" s="23">
        <v>98400</v>
      </c>
      <c r="M17" s="23">
        <v>84800</v>
      </c>
      <c r="N17" s="23">
        <v>86400</v>
      </c>
      <c r="O17" s="23">
        <v>69400</v>
      </c>
      <c r="P17" s="15">
        <f>43400+17800+13400</f>
        <v>74600</v>
      </c>
      <c r="Q17" s="22">
        <v>696700</v>
      </c>
      <c r="R17" s="23">
        <v>6700</v>
      </c>
      <c r="S17" s="23">
        <v>44500</v>
      </c>
      <c r="T17" s="23">
        <v>63800</v>
      </c>
      <c r="U17" s="23">
        <v>68900</v>
      </c>
      <c r="V17" s="23">
        <v>80900</v>
      </c>
      <c r="W17" s="23">
        <v>90300</v>
      </c>
      <c r="X17" s="23">
        <v>79700</v>
      </c>
      <c r="Y17" s="23">
        <v>72000</v>
      </c>
      <c r="Z17" s="23">
        <v>74200</v>
      </c>
      <c r="AA17" s="23">
        <v>63900</v>
      </c>
      <c r="AB17" s="15">
        <v>51600</v>
      </c>
      <c r="AC17" s="45">
        <f t="shared" si="1"/>
        <v>82300</v>
      </c>
      <c r="AD17" s="46">
        <f t="shared" si="2"/>
        <v>-1000</v>
      </c>
      <c r="AE17" s="46">
        <f t="shared" si="3"/>
        <v>0</v>
      </c>
      <c r="AF17" s="46">
        <f t="shared" si="4"/>
        <v>1700</v>
      </c>
      <c r="AG17" s="46">
        <f t="shared" si="5"/>
        <v>3800</v>
      </c>
      <c r="AH17" s="46">
        <f t="shared" si="6"/>
        <v>-3500</v>
      </c>
      <c r="AI17" s="46">
        <f t="shared" si="7"/>
        <v>9300</v>
      </c>
      <c r="AJ17" s="46">
        <f t="shared" si="8"/>
        <v>18700</v>
      </c>
      <c r="AK17" s="46">
        <f t="shared" si="9"/>
        <v>12800</v>
      </c>
      <c r="AL17" s="46">
        <f t="shared" si="10"/>
        <v>12200</v>
      </c>
      <c r="AM17" s="46">
        <f t="shared" si="11"/>
        <v>5500</v>
      </c>
      <c r="AN17" s="47">
        <f t="shared" si="12"/>
        <v>23000</v>
      </c>
    </row>
    <row r="18" spans="1:40" ht="15" customHeight="1">
      <c r="A18" s="9"/>
      <c r="C18" s="3" t="s">
        <v>16</v>
      </c>
      <c r="D18" s="8"/>
      <c r="E18" s="5">
        <f>SUM(E19:E20)</f>
        <v>748800</v>
      </c>
      <c r="F18" s="5">
        <f>SUM(F19:F20)</f>
        <v>6000</v>
      </c>
      <c r="G18" s="5">
        <f aca="true" t="shared" si="13" ref="G18:P18">SUM(G19:G20)</f>
        <v>38400</v>
      </c>
      <c r="H18" s="5">
        <f t="shared" si="13"/>
        <v>57900</v>
      </c>
      <c r="I18" s="5">
        <f t="shared" si="13"/>
        <v>68800</v>
      </c>
      <c r="J18" s="5">
        <f t="shared" si="13"/>
        <v>73400</v>
      </c>
      <c r="K18" s="5">
        <f t="shared" si="13"/>
        <v>96300</v>
      </c>
      <c r="L18" s="5">
        <f t="shared" si="13"/>
        <v>103900</v>
      </c>
      <c r="M18" s="5">
        <f t="shared" si="13"/>
        <v>88700</v>
      </c>
      <c r="N18" s="5">
        <f t="shared" si="13"/>
        <v>76000</v>
      </c>
      <c r="O18" s="5">
        <f t="shared" si="13"/>
        <v>54700</v>
      </c>
      <c r="P18" s="17">
        <f t="shared" si="13"/>
        <v>84900</v>
      </c>
      <c r="Q18" s="5">
        <f>SUM(Q19:Q20)</f>
        <v>868300</v>
      </c>
      <c r="R18" s="5">
        <f>SUM(R19:R20)</f>
        <v>8300</v>
      </c>
      <c r="S18" s="5">
        <f aca="true" t="shared" si="14" ref="S18:AB18">SUM(S19:S20)</f>
        <v>43300</v>
      </c>
      <c r="T18" s="5">
        <f t="shared" si="14"/>
        <v>72700</v>
      </c>
      <c r="U18" s="5">
        <f t="shared" si="14"/>
        <v>84800</v>
      </c>
      <c r="V18" s="5">
        <f t="shared" si="14"/>
        <v>107000</v>
      </c>
      <c r="W18" s="5">
        <f t="shared" si="14"/>
        <v>105800</v>
      </c>
      <c r="X18" s="5">
        <f t="shared" si="14"/>
        <v>99600</v>
      </c>
      <c r="Y18" s="5">
        <f t="shared" si="14"/>
        <v>92600</v>
      </c>
      <c r="Z18" s="5">
        <f t="shared" si="14"/>
        <v>86000</v>
      </c>
      <c r="AA18" s="5">
        <f t="shared" si="14"/>
        <v>86300</v>
      </c>
      <c r="AB18" s="17">
        <f t="shared" si="14"/>
        <v>82100</v>
      </c>
      <c r="AC18" s="45">
        <f t="shared" si="1"/>
        <v>-119500</v>
      </c>
      <c r="AD18" s="46">
        <f t="shared" si="2"/>
        <v>-2300</v>
      </c>
      <c r="AE18" s="46">
        <f t="shared" si="3"/>
        <v>-4900</v>
      </c>
      <c r="AF18" s="46">
        <f t="shared" si="4"/>
        <v>-14800</v>
      </c>
      <c r="AG18" s="46">
        <f t="shared" si="5"/>
        <v>-16000</v>
      </c>
      <c r="AH18" s="46">
        <f t="shared" si="6"/>
        <v>-33600</v>
      </c>
      <c r="AI18" s="46">
        <f t="shared" si="7"/>
        <v>-9500</v>
      </c>
      <c r="AJ18" s="46">
        <f t="shared" si="8"/>
        <v>4300</v>
      </c>
      <c r="AK18" s="46">
        <f t="shared" si="9"/>
        <v>-3900</v>
      </c>
      <c r="AL18" s="46">
        <f t="shared" si="10"/>
        <v>-10000</v>
      </c>
      <c r="AM18" s="46">
        <f t="shared" si="11"/>
        <v>-31600</v>
      </c>
      <c r="AN18" s="47">
        <f t="shared" si="12"/>
        <v>2800</v>
      </c>
    </row>
    <row r="19" spans="1:40" ht="15" customHeight="1">
      <c r="A19" s="9"/>
      <c r="C19" s="3" t="s">
        <v>29</v>
      </c>
      <c r="D19" s="8"/>
      <c r="E19" s="22">
        <v>614600</v>
      </c>
      <c r="F19" s="23">
        <v>5600</v>
      </c>
      <c r="G19" s="23">
        <v>36100</v>
      </c>
      <c r="H19" s="23">
        <v>50900</v>
      </c>
      <c r="I19" s="23">
        <v>57200</v>
      </c>
      <c r="J19" s="23">
        <v>66400</v>
      </c>
      <c r="K19" s="23">
        <v>79300</v>
      </c>
      <c r="L19" s="23">
        <v>85700</v>
      </c>
      <c r="M19" s="23">
        <v>71600</v>
      </c>
      <c r="N19" s="23">
        <v>60200</v>
      </c>
      <c r="O19" s="23">
        <v>44000</v>
      </c>
      <c r="P19" s="15">
        <f>32000+15900+9600</f>
        <v>57500</v>
      </c>
      <c r="Q19" s="22">
        <v>693100</v>
      </c>
      <c r="R19" s="23">
        <v>6800</v>
      </c>
      <c r="S19" s="23">
        <v>38200</v>
      </c>
      <c r="T19" s="23">
        <v>64100</v>
      </c>
      <c r="U19" s="23">
        <v>69600</v>
      </c>
      <c r="V19" s="23">
        <v>88500</v>
      </c>
      <c r="W19" s="23">
        <v>85500</v>
      </c>
      <c r="X19" s="23">
        <v>79700</v>
      </c>
      <c r="Y19" s="23">
        <v>73600</v>
      </c>
      <c r="Z19" s="23">
        <v>68200</v>
      </c>
      <c r="AA19" s="23">
        <v>66300</v>
      </c>
      <c r="AB19" s="15">
        <v>52600</v>
      </c>
      <c r="AC19" s="39">
        <f t="shared" si="1"/>
        <v>-78500</v>
      </c>
      <c r="AD19" s="40">
        <f t="shared" si="2"/>
        <v>-1200</v>
      </c>
      <c r="AE19" s="40">
        <f t="shared" si="3"/>
        <v>-2100</v>
      </c>
      <c r="AF19" s="40">
        <f t="shared" si="4"/>
        <v>-13200</v>
      </c>
      <c r="AG19" s="40">
        <f t="shared" si="5"/>
        <v>-12400</v>
      </c>
      <c r="AH19" s="40">
        <f t="shared" si="6"/>
        <v>-22100</v>
      </c>
      <c r="AI19" s="40">
        <f t="shared" si="7"/>
        <v>-6200</v>
      </c>
      <c r="AJ19" s="40">
        <f t="shared" si="8"/>
        <v>6000</v>
      </c>
      <c r="AK19" s="40">
        <f t="shared" si="9"/>
        <v>-2000</v>
      </c>
      <c r="AL19" s="40">
        <f t="shared" si="10"/>
        <v>-8000</v>
      </c>
      <c r="AM19" s="40">
        <f t="shared" si="11"/>
        <v>-22300</v>
      </c>
      <c r="AN19" s="41">
        <f t="shared" si="12"/>
        <v>4900</v>
      </c>
    </row>
    <row r="20" spans="1:40" ht="15" customHeight="1">
      <c r="A20" s="10"/>
      <c r="B20" s="11"/>
      <c r="C20" s="11" t="s">
        <v>30</v>
      </c>
      <c r="D20" s="19"/>
      <c r="E20" s="28">
        <v>134200</v>
      </c>
      <c r="F20" s="29">
        <v>400</v>
      </c>
      <c r="G20" s="29">
        <v>2300</v>
      </c>
      <c r="H20" s="29">
        <v>7000</v>
      </c>
      <c r="I20" s="29">
        <v>11600</v>
      </c>
      <c r="J20" s="29">
        <v>7000</v>
      </c>
      <c r="K20" s="29">
        <v>17000</v>
      </c>
      <c r="L20" s="29">
        <v>18200</v>
      </c>
      <c r="M20" s="29">
        <v>17100</v>
      </c>
      <c r="N20" s="29">
        <v>15800</v>
      </c>
      <c r="O20" s="29">
        <v>10700</v>
      </c>
      <c r="P20" s="18">
        <f>11800+6000+9600</f>
        <v>27400</v>
      </c>
      <c r="Q20" s="28">
        <v>175200</v>
      </c>
      <c r="R20" s="29">
        <v>1500</v>
      </c>
      <c r="S20" s="29">
        <v>5100</v>
      </c>
      <c r="T20" s="29">
        <v>8600</v>
      </c>
      <c r="U20" s="29">
        <v>15200</v>
      </c>
      <c r="V20" s="29">
        <v>18500</v>
      </c>
      <c r="W20" s="29">
        <v>20300</v>
      </c>
      <c r="X20" s="29">
        <v>19900</v>
      </c>
      <c r="Y20" s="29">
        <v>19000</v>
      </c>
      <c r="Z20" s="29">
        <v>17800</v>
      </c>
      <c r="AA20" s="29">
        <v>20000</v>
      </c>
      <c r="AB20" s="18">
        <v>29500</v>
      </c>
      <c r="AC20" s="42">
        <f t="shared" si="1"/>
        <v>-41000</v>
      </c>
      <c r="AD20" s="43">
        <f t="shared" si="2"/>
        <v>-1100</v>
      </c>
      <c r="AE20" s="43">
        <f t="shared" si="3"/>
        <v>-2800</v>
      </c>
      <c r="AF20" s="43">
        <f t="shared" si="4"/>
        <v>-1600</v>
      </c>
      <c r="AG20" s="43">
        <f t="shared" si="5"/>
        <v>-3600</v>
      </c>
      <c r="AH20" s="43">
        <f t="shared" si="6"/>
        <v>-11500</v>
      </c>
      <c r="AI20" s="43">
        <f t="shared" si="7"/>
        <v>-3300</v>
      </c>
      <c r="AJ20" s="43">
        <f t="shared" si="8"/>
        <v>-1700</v>
      </c>
      <c r="AK20" s="43">
        <f t="shared" si="9"/>
        <v>-1900</v>
      </c>
      <c r="AL20" s="43">
        <f t="shared" si="10"/>
        <v>-2000</v>
      </c>
      <c r="AM20" s="43">
        <f t="shared" si="11"/>
        <v>-9300</v>
      </c>
      <c r="AN20" s="44">
        <f t="shared" si="12"/>
        <v>-2100</v>
      </c>
    </row>
    <row r="21" spans="1:40" ht="15" customHeight="1">
      <c r="A21" s="25" t="s">
        <v>5</v>
      </c>
      <c r="B21" s="26"/>
      <c r="C21" s="26"/>
      <c r="D21" s="27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/>
    </row>
    <row r="22" spans="1:40" ht="15" customHeight="1">
      <c r="A22" s="9"/>
      <c r="B22" s="3" t="s">
        <v>2</v>
      </c>
      <c r="D22" s="8"/>
      <c r="E22" s="22">
        <v>1091500</v>
      </c>
      <c r="F22" s="23">
        <v>14800</v>
      </c>
      <c r="G22" s="23">
        <v>53900</v>
      </c>
      <c r="H22" s="23">
        <v>79800</v>
      </c>
      <c r="I22" s="23">
        <v>96200</v>
      </c>
      <c r="J22" s="23">
        <v>107600</v>
      </c>
      <c r="K22" s="23">
        <v>131200</v>
      </c>
      <c r="L22" s="23">
        <v>131600</v>
      </c>
      <c r="M22" s="23">
        <v>113800</v>
      </c>
      <c r="N22" s="23">
        <v>105000</v>
      </c>
      <c r="O22" s="23">
        <v>93200</v>
      </c>
      <c r="P22" s="15">
        <f>86900+43000+34300</f>
        <v>164200</v>
      </c>
      <c r="Q22" s="22">
        <v>1107800</v>
      </c>
      <c r="R22" s="23">
        <v>12400</v>
      </c>
      <c r="S22" s="23">
        <v>57500</v>
      </c>
      <c r="T22" s="23">
        <v>90500</v>
      </c>
      <c r="U22" s="23">
        <v>106000</v>
      </c>
      <c r="V22" s="23">
        <v>130500</v>
      </c>
      <c r="W22" s="23">
        <v>132000</v>
      </c>
      <c r="X22" s="23">
        <v>114900</v>
      </c>
      <c r="Y22" s="23">
        <v>107600</v>
      </c>
      <c r="Z22" s="23">
        <v>108500</v>
      </c>
      <c r="AA22" s="23">
        <v>114400</v>
      </c>
      <c r="AB22" s="15">
        <v>133300</v>
      </c>
      <c r="AC22" s="45">
        <f aca="true" t="shared" si="15" ref="AC22:AC36">E22-Q22</f>
        <v>-16300</v>
      </c>
      <c r="AD22" s="46">
        <f aca="true" t="shared" si="16" ref="AD22:AD36">F22-R22</f>
        <v>2400</v>
      </c>
      <c r="AE22" s="46">
        <f aca="true" t="shared" si="17" ref="AE22:AE36">G22-S22</f>
        <v>-3600</v>
      </c>
      <c r="AF22" s="46">
        <f aca="true" t="shared" si="18" ref="AF22:AF36">H22-T22</f>
        <v>-10700</v>
      </c>
      <c r="AG22" s="46">
        <f aca="true" t="shared" si="19" ref="AG22:AG36">I22-U22</f>
        <v>-9800</v>
      </c>
      <c r="AH22" s="46">
        <f aca="true" t="shared" si="20" ref="AH22:AH36">J22-V22</f>
        <v>-22900</v>
      </c>
      <c r="AI22" s="46">
        <f aca="true" t="shared" si="21" ref="AI22:AI36">K22-W22</f>
        <v>-800</v>
      </c>
      <c r="AJ22" s="46">
        <f aca="true" t="shared" si="22" ref="AJ22:AJ36">L22-X22</f>
        <v>16700</v>
      </c>
      <c r="AK22" s="46">
        <f aca="true" t="shared" si="23" ref="AK22:AK36">M22-Y22</f>
        <v>6200</v>
      </c>
      <c r="AL22" s="46">
        <f aca="true" t="shared" si="24" ref="AL22:AL36">N22-Z22</f>
        <v>-3500</v>
      </c>
      <c r="AM22" s="46">
        <f aca="true" t="shared" si="25" ref="AM22:AM36">O22-AA22</f>
        <v>-21200</v>
      </c>
      <c r="AN22" s="47">
        <f aca="true" t="shared" si="26" ref="AN22:AN36">P22-AB22</f>
        <v>30900</v>
      </c>
    </row>
    <row r="23" spans="1:40" ht="15" customHeight="1">
      <c r="A23" s="9"/>
      <c r="B23" s="3" t="s">
        <v>13</v>
      </c>
      <c r="D23" s="8"/>
      <c r="E23" s="22">
        <v>147300</v>
      </c>
      <c r="F23" s="23">
        <v>7300</v>
      </c>
      <c r="G23" s="23">
        <v>10700</v>
      </c>
      <c r="H23" s="23">
        <v>8400</v>
      </c>
      <c r="I23" s="23">
        <v>5200</v>
      </c>
      <c r="J23" s="23">
        <v>8100</v>
      </c>
      <c r="K23" s="23">
        <v>6900</v>
      </c>
      <c r="L23" s="23">
        <v>7800</v>
      </c>
      <c r="M23" s="23">
        <v>7400</v>
      </c>
      <c r="N23" s="23">
        <v>5600</v>
      </c>
      <c r="O23" s="23">
        <v>15700</v>
      </c>
      <c r="P23" s="15">
        <f>31300+18700+14200</f>
        <v>64200</v>
      </c>
      <c r="Q23" s="22">
        <v>141400</v>
      </c>
      <c r="R23" s="23">
        <v>5200</v>
      </c>
      <c r="S23" s="23">
        <v>10800</v>
      </c>
      <c r="T23" s="23">
        <v>9100</v>
      </c>
      <c r="U23" s="23">
        <v>6500</v>
      </c>
      <c r="V23" s="23">
        <v>7200</v>
      </c>
      <c r="W23" s="23">
        <v>6900</v>
      </c>
      <c r="X23" s="23">
        <v>7200</v>
      </c>
      <c r="Y23" s="23">
        <v>7300</v>
      </c>
      <c r="Z23" s="23">
        <v>8600</v>
      </c>
      <c r="AA23" s="23">
        <v>21100</v>
      </c>
      <c r="AB23" s="15">
        <v>51400</v>
      </c>
      <c r="AC23" s="45">
        <f t="shared" si="15"/>
        <v>5900</v>
      </c>
      <c r="AD23" s="46">
        <f t="shared" si="16"/>
        <v>2100</v>
      </c>
      <c r="AE23" s="46">
        <f t="shared" si="17"/>
        <v>-100</v>
      </c>
      <c r="AF23" s="46">
        <f t="shared" si="18"/>
        <v>-700</v>
      </c>
      <c r="AG23" s="46">
        <f t="shared" si="19"/>
        <v>-1300</v>
      </c>
      <c r="AH23" s="46">
        <f t="shared" si="20"/>
        <v>900</v>
      </c>
      <c r="AI23" s="46">
        <f t="shared" si="21"/>
        <v>0</v>
      </c>
      <c r="AJ23" s="46">
        <f t="shared" si="22"/>
        <v>600</v>
      </c>
      <c r="AK23" s="46">
        <f t="shared" si="23"/>
        <v>100</v>
      </c>
      <c r="AL23" s="46">
        <f t="shared" si="24"/>
        <v>-3000</v>
      </c>
      <c r="AM23" s="46">
        <f t="shared" si="25"/>
        <v>-5400</v>
      </c>
      <c r="AN23" s="47">
        <f t="shared" si="26"/>
        <v>12800</v>
      </c>
    </row>
    <row r="24" spans="1:40" ht="15" customHeight="1">
      <c r="A24" s="9"/>
      <c r="D24" s="8" t="s">
        <v>7</v>
      </c>
      <c r="E24" s="22">
        <v>20900</v>
      </c>
      <c r="F24" s="23">
        <v>2200</v>
      </c>
      <c r="G24" s="23">
        <v>1700</v>
      </c>
      <c r="H24" s="23">
        <v>500</v>
      </c>
      <c r="I24" s="23">
        <v>600</v>
      </c>
      <c r="J24" s="23">
        <v>500</v>
      </c>
      <c r="K24" s="23">
        <v>1200</v>
      </c>
      <c r="L24" s="23">
        <v>400</v>
      </c>
      <c r="M24" s="23">
        <v>800</v>
      </c>
      <c r="N24" s="23">
        <v>700</v>
      </c>
      <c r="O24" s="23">
        <v>800</v>
      </c>
      <c r="P24" s="15">
        <f>3600+3800+4000</f>
        <v>11400</v>
      </c>
      <c r="Q24" s="22">
        <v>18900</v>
      </c>
      <c r="R24" s="23">
        <v>1200</v>
      </c>
      <c r="S24" s="23">
        <v>1900</v>
      </c>
      <c r="T24" s="23">
        <v>700</v>
      </c>
      <c r="U24" s="23">
        <v>600</v>
      </c>
      <c r="V24" s="23">
        <v>1000</v>
      </c>
      <c r="W24" s="23">
        <v>200</v>
      </c>
      <c r="X24" s="23">
        <v>700</v>
      </c>
      <c r="Y24" s="23">
        <v>1000</v>
      </c>
      <c r="Z24" s="23">
        <v>1300</v>
      </c>
      <c r="AA24" s="23">
        <v>2600</v>
      </c>
      <c r="AB24" s="15">
        <v>7700</v>
      </c>
      <c r="AC24" s="45">
        <f t="shared" si="15"/>
        <v>2000</v>
      </c>
      <c r="AD24" s="46">
        <f t="shared" si="16"/>
        <v>1000</v>
      </c>
      <c r="AE24" s="46">
        <f t="shared" si="17"/>
        <v>-200</v>
      </c>
      <c r="AF24" s="46">
        <f t="shared" si="18"/>
        <v>-200</v>
      </c>
      <c r="AG24" s="46">
        <f t="shared" si="19"/>
        <v>0</v>
      </c>
      <c r="AH24" s="46">
        <f t="shared" si="20"/>
        <v>-500</v>
      </c>
      <c r="AI24" s="46">
        <f t="shared" si="21"/>
        <v>1000</v>
      </c>
      <c r="AJ24" s="46">
        <f t="shared" si="22"/>
        <v>-300</v>
      </c>
      <c r="AK24" s="46">
        <f t="shared" si="23"/>
        <v>-200</v>
      </c>
      <c r="AL24" s="46">
        <f t="shared" si="24"/>
        <v>-600</v>
      </c>
      <c r="AM24" s="46">
        <f t="shared" si="25"/>
        <v>-1800</v>
      </c>
      <c r="AN24" s="47">
        <f t="shared" si="26"/>
        <v>3700</v>
      </c>
    </row>
    <row r="25" spans="1:40" ht="15" customHeight="1">
      <c r="A25" s="9"/>
      <c r="D25" s="8" t="s">
        <v>8</v>
      </c>
      <c r="E25" s="22">
        <v>19800</v>
      </c>
      <c r="F25" s="23">
        <v>1900</v>
      </c>
      <c r="G25" s="23">
        <v>1400</v>
      </c>
      <c r="H25" s="23">
        <v>300</v>
      </c>
      <c r="I25" s="23">
        <v>600</v>
      </c>
      <c r="J25" s="23">
        <v>700</v>
      </c>
      <c r="K25" s="23">
        <v>1000</v>
      </c>
      <c r="L25" s="23">
        <v>1200</v>
      </c>
      <c r="M25" s="23">
        <v>900</v>
      </c>
      <c r="N25" s="23">
        <v>300</v>
      </c>
      <c r="O25" s="23">
        <v>700</v>
      </c>
      <c r="P25" s="15">
        <f>4000+3600+3000</f>
        <v>10600</v>
      </c>
      <c r="Q25" s="22">
        <v>25300</v>
      </c>
      <c r="R25" s="23">
        <v>1200</v>
      </c>
      <c r="S25" s="23">
        <v>2600</v>
      </c>
      <c r="T25" s="23">
        <v>1400</v>
      </c>
      <c r="U25" s="23">
        <v>600</v>
      </c>
      <c r="V25" s="23">
        <v>600</v>
      </c>
      <c r="W25" s="23">
        <v>600</v>
      </c>
      <c r="X25" s="23">
        <v>1100</v>
      </c>
      <c r="Y25" s="23">
        <v>1600</v>
      </c>
      <c r="Z25" s="23">
        <v>800</v>
      </c>
      <c r="AA25" s="23">
        <v>3900</v>
      </c>
      <c r="AB25" s="15">
        <v>11000</v>
      </c>
      <c r="AC25" s="45">
        <f t="shared" si="15"/>
        <v>-5500</v>
      </c>
      <c r="AD25" s="46">
        <f t="shared" si="16"/>
        <v>700</v>
      </c>
      <c r="AE25" s="46">
        <f t="shared" si="17"/>
        <v>-1200</v>
      </c>
      <c r="AF25" s="46">
        <f t="shared" si="18"/>
        <v>-1100</v>
      </c>
      <c r="AG25" s="46">
        <f t="shared" si="19"/>
        <v>0</v>
      </c>
      <c r="AH25" s="46">
        <f t="shared" si="20"/>
        <v>100</v>
      </c>
      <c r="AI25" s="46">
        <f t="shared" si="21"/>
        <v>400</v>
      </c>
      <c r="AJ25" s="46">
        <f t="shared" si="22"/>
        <v>100</v>
      </c>
      <c r="AK25" s="46">
        <f t="shared" si="23"/>
        <v>-700</v>
      </c>
      <c r="AL25" s="46">
        <f t="shared" si="24"/>
        <v>-500</v>
      </c>
      <c r="AM25" s="46">
        <f t="shared" si="25"/>
        <v>-3200</v>
      </c>
      <c r="AN25" s="47">
        <f t="shared" si="26"/>
        <v>-400</v>
      </c>
    </row>
    <row r="26" spans="1:40" ht="15" customHeight="1">
      <c r="A26" s="9"/>
      <c r="D26" s="8" t="s">
        <v>26</v>
      </c>
      <c r="E26" s="22">
        <v>53400</v>
      </c>
      <c r="F26" s="23">
        <v>1200</v>
      </c>
      <c r="G26" s="23">
        <v>3600</v>
      </c>
      <c r="H26" s="23">
        <v>4500</v>
      </c>
      <c r="I26" s="23">
        <v>1900</v>
      </c>
      <c r="J26" s="23">
        <v>3700</v>
      </c>
      <c r="K26" s="23">
        <v>3000</v>
      </c>
      <c r="L26" s="23">
        <v>3500</v>
      </c>
      <c r="M26" s="23">
        <v>3000</v>
      </c>
      <c r="N26" s="23">
        <v>2300</v>
      </c>
      <c r="O26" s="23">
        <v>6000</v>
      </c>
      <c r="P26" s="15">
        <f>11000+5700+3700</f>
        <v>20400</v>
      </c>
      <c r="Q26" s="22">
        <v>42700</v>
      </c>
      <c r="R26" s="23">
        <v>1400</v>
      </c>
      <c r="S26" s="23">
        <v>3600</v>
      </c>
      <c r="T26" s="23">
        <v>2700</v>
      </c>
      <c r="U26" s="23">
        <v>3200</v>
      </c>
      <c r="V26" s="23">
        <v>2400</v>
      </c>
      <c r="W26" s="23">
        <v>2500</v>
      </c>
      <c r="X26" s="23">
        <v>2900</v>
      </c>
      <c r="Y26" s="23">
        <v>1800</v>
      </c>
      <c r="Z26" s="23">
        <v>1500</v>
      </c>
      <c r="AA26" s="23">
        <v>4500</v>
      </c>
      <c r="AB26" s="15">
        <v>15900</v>
      </c>
      <c r="AC26" s="45">
        <f t="shared" si="15"/>
        <v>10700</v>
      </c>
      <c r="AD26" s="46">
        <f t="shared" si="16"/>
        <v>-200</v>
      </c>
      <c r="AE26" s="46">
        <f t="shared" si="17"/>
        <v>0</v>
      </c>
      <c r="AF26" s="46">
        <f t="shared" si="18"/>
        <v>1800</v>
      </c>
      <c r="AG26" s="46">
        <f t="shared" si="19"/>
        <v>-1300</v>
      </c>
      <c r="AH26" s="46">
        <f t="shared" si="20"/>
        <v>1300</v>
      </c>
      <c r="AI26" s="46">
        <f t="shared" si="21"/>
        <v>500</v>
      </c>
      <c r="AJ26" s="46">
        <f t="shared" si="22"/>
        <v>600</v>
      </c>
      <c r="AK26" s="46">
        <f t="shared" si="23"/>
        <v>1200</v>
      </c>
      <c r="AL26" s="46">
        <f t="shared" si="24"/>
        <v>800</v>
      </c>
      <c r="AM26" s="46">
        <f t="shared" si="25"/>
        <v>1500</v>
      </c>
      <c r="AN26" s="47">
        <f t="shared" si="26"/>
        <v>4500</v>
      </c>
    </row>
    <row r="27" spans="1:40" ht="15" customHeight="1">
      <c r="A27" s="9"/>
      <c r="D27" s="8" t="s">
        <v>27</v>
      </c>
      <c r="E27" s="22">
        <v>53400</v>
      </c>
      <c r="F27" s="23">
        <v>2000</v>
      </c>
      <c r="G27" s="23">
        <v>4000</v>
      </c>
      <c r="H27" s="23">
        <v>3000</v>
      </c>
      <c r="I27" s="23">
        <v>2000</v>
      </c>
      <c r="J27" s="23">
        <v>3100</v>
      </c>
      <c r="K27" s="23">
        <v>1700</v>
      </c>
      <c r="L27" s="23">
        <v>2700</v>
      </c>
      <c r="M27" s="23">
        <v>2700</v>
      </c>
      <c r="N27" s="23">
        <v>2200</v>
      </c>
      <c r="O27" s="23">
        <v>8200</v>
      </c>
      <c r="P27" s="15">
        <f>12600+5500+3500</f>
        <v>21600</v>
      </c>
      <c r="Q27" s="22">
        <v>54500</v>
      </c>
      <c r="R27" s="23">
        <v>1400</v>
      </c>
      <c r="S27" s="23">
        <v>2700</v>
      </c>
      <c r="T27" s="23">
        <v>4300</v>
      </c>
      <c r="U27" s="23">
        <v>2100</v>
      </c>
      <c r="V27" s="23">
        <v>3100</v>
      </c>
      <c r="W27" s="23">
        <v>3600</v>
      </c>
      <c r="X27" s="23">
        <v>2500</v>
      </c>
      <c r="Y27" s="23">
        <v>2900</v>
      </c>
      <c r="Z27" s="23">
        <v>4900</v>
      </c>
      <c r="AA27" s="23">
        <v>10100</v>
      </c>
      <c r="AB27" s="15">
        <v>16900</v>
      </c>
      <c r="AC27" s="45">
        <f t="shared" si="15"/>
        <v>-1100</v>
      </c>
      <c r="AD27" s="46">
        <f t="shared" si="16"/>
        <v>600</v>
      </c>
      <c r="AE27" s="46">
        <f t="shared" si="17"/>
        <v>1300</v>
      </c>
      <c r="AF27" s="46">
        <f t="shared" si="18"/>
        <v>-1300</v>
      </c>
      <c r="AG27" s="46">
        <f t="shared" si="19"/>
        <v>-100</v>
      </c>
      <c r="AH27" s="46">
        <f t="shared" si="20"/>
        <v>0</v>
      </c>
      <c r="AI27" s="46">
        <f t="shared" si="21"/>
        <v>-1900</v>
      </c>
      <c r="AJ27" s="46">
        <f t="shared" si="22"/>
        <v>200</v>
      </c>
      <c r="AK27" s="46">
        <f t="shared" si="23"/>
        <v>-200</v>
      </c>
      <c r="AL27" s="46">
        <f t="shared" si="24"/>
        <v>-2700</v>
      </c>
      <c r="AM27" s="46">
        <f t="shared" si="25"/>
        <v>-1900</v>
      </c>
      <c r="AN27" s="47">
        <f t="shared" si="26"/>
        <v>4700</v>
      </c>
    </row>
    <row r="28" spans="1:40" ht="15" customHeight="1">
      <c r="A28" s="9"/>
      <c r="D28" s="24" t="s">
        <v>28</v>
      </c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16"/>
      <c r="Q28" s="7"/>
      <c r="R28" s="4"/>
      <c r="S28" s="4"/>
      <c r="T28" s="4"/>
      <c r="U28" s="4"/>
      <c r="V28" s="4"/>
      <c r="W28" s="4"/>
      <c r="X28" s="4"/>
      <c r="Y28" s="4"/>
      <c r="Z28" s="4"/>
      <c r="AA28" s="4"/>
      <c r="AB28" s="16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8"/>
    </row>
    <row r="29" spans="1:40" ht="15" customHeight="1">
      <c r="A29" s="9"/>
      <c r="D29" s="8" t="s">
        <v>9</v>
      </c>
      <c r="E29" s="22">
        <v>96900</v>
      </c>
      <c r="F29" s="23">
        <v>6100</v>
      </c>
      <c r="G29" s="23">
        <v>7800</v>
      </c>
      <c r="H29" s="23">
        <v>6300</v>
      </c>
      <c r="I29" s="23">
        <v>4100</v>
      </c>
      <c r="J29" s="23">
        <v>4200</v>
      </c>
      <c r="K29" s="23">
        <v>5200</v>
      </c>
      <c r="L29" s="23">
        <v>6000</v>
      </c>
      <c r="M29" s="23">
        <v>5500</v>
      </c>
      <c r="N29" s="23">
        <v>3600</v>
      </c>
      <c r="O29" s="23">
        <v>10800</v>
      </c>
      <c r="P29" s="15">
        <f>20800+11200+5300</f>
        <v>37300</v>
      </c>
      <c r="Q29" s="22">
        <v>81800</v>
      </c>
      <c r="R29" s="23">
        <v>2600</v>
      </c>
      <c r="S29" s="23">
        <v>7200</v>
      </c>
      <c r="T29" s="23">
        <v>5300</v>
      </c>
      <c r="U29" s="23">
        <v>4900</v>
      </c>
      <c r="V29" s="23">
        <v>4400</v>
      </c>
      <c r="W29" s="23">
        <v>4900</v>
      </c>
      <c r="X29" s="23">
        <v>3800</v>
      </c>
      <c r="Y29" s="23">
        <v>4800</v>
      </c>
      <c r="Z29" s="23">
        <v>5200</v>
      </c>
      <c r="AA29" s="23">
        <v>11900</v>
      </c>
      <c r="AB29" s="15">
        <v>26800</v>
      </c>
      <c r="AC29" s="45">
        <f t="shared" si="15"/>
        <v>15100</v>
      </c>
      <c r="AD29" s="46">
        <f t="shared" si="16"/>
        <v>3500</v>
      </c>
      <c r="AE29" s="46">
        <f t="shared" si="17"/>
        <v>600</v>
      </c>
      <c r="AF29" s="46">
        <f t="shared" si="18"/>
        <v>1000</v>
      </c>
      <c r="AG29" s="46">
        <f t="shared" si="19"/>
        <v>-800</v>
      </c>
      <c r="AH29" s="46">
        <f t="shared" si="20"/>
        <v>-200</v>
      </c>
      <c r="AI29" s="46">
        <f t="shared" si="21"/>
        <v>300</v>
      </c>
      <c r="AJ29" s="46">
        <f t="shared" si="22"/>
        <v>2200</v>
      </c>
      <c r="AK29" s="46">
        <f t="shared" si="23"/>
        <v>700</v>
      </c>
      <c r="AL29" s="46">
        <f t="shared" si="24"/>
        <v>-1600</v>
      </c>
      <c r="AM29" s="46">
        <f t="shared" si="25"/>
        <v>-1100</v>
      </c>
      <c r="AN29" s="47">
        <f t="shared" si="26"/>
        <v>10500</v>
      </c>
    </row>
    <row r="30" spans="1:40" ht="15" customHeight="1">
      <c r="A30" s="9"/>
      <c r="D30" s="8" t="s">
        <v>10</v>
      </c>
      <c r="E30" s="22">
        <v>43300</v>
      </c>
      <c r="F30" s="23">
        <v>1200</v>
      </c>
      <c r="G30" s="23">
        <v>2800</v>
      </c>
      <c r="H30" s="23">
        <v>1500</v>
      </c>
      <c r="I30" s="23">
        <v>900</v>
      </c>
      <c r="J30" s="23">
        <v>3400</v>
      </c>
      <c r="K30" s="23">
        <v>1400</v>
      </c>
      <c r="L30" s="23">
        <v>1700</v>
      </c>
      <c r="M30" s="23">
        <v>1700</v>
      </c>
      <c r="N30" s="23">
        <v>1600</v>
      </c>
      <c r="O30" s="23">
        <v>4400</v>
      </c>
      <c r="P30" s="15">
        <f>8600+6600+7400</f>
        <v>22600</v>
      </c>
      <c r="Q30" s="22">
        <v>51100</v>
      </c>
      <c r="R30" s="23">
        <v>2600</v>
      </c>
      <c r="S30" s="23">
        <v>3300</v>
      </c>
      <c r="T30" s="23">
        <v>3500</v>
      </c>
      <c r="U30" s="23">
        <v>1400</v>
      </c>
      <c r="V30" s="23">
        <v>1800</v>
      </c>
      <c r="W30" s="23">
        <v>1800</v>
      </c>
      <c r="X30" s="23">
        <v>3200</v>
      </c>
      <c r="Y30" s="23">
        <v>2300</v>
      </c>
      <c r="Z30" s="23">
        <v>3100</v>
      </c>
      <c r="AA30" s="23">
        <v>8100</v>
      </c>
      <c r="AB30" s="15">
        <v>19900</v>
      </c>
      <c r="AC30" s="45">
        <f t="shared" si="15"/>
        <v>-7800</v>
      </c>
      <c r="AD30" s="46">
        <f t="shared" si="16"/>
        <v>-1400</v>
      </c>
      <c r="AE30" s="46">
        <f t="shared" si="17"/>
        <v>-500</v>
      </c>
      <c r="AF30" s="46">
        <f t="shared" si="18"/>
        <v>-2000</v>
      </c>
      <c r="AG30" s="46">
        <f t="shared" si="19"/>
        <v>-500</v>
      </c>
      <c r="AH30" s="46">
        <f t="shared" si="20"/>
        <v>1600</v>
      </c>
      <c r="AI30" s="46">
        <f t="shared" si="21"/>
        <v>-400</v>
      </c>
      <c r="AJ30" s="46">
        <f t="shared" si="22"/>
        <v>-1500</v>
      </c>
      <c r="AK30" s="46">
        <f t="shared" si="23"/>
        <v>-600</v>
      </c>
      <c r="AL30" s="46">
        <f t="shared" si="24"/>
        <v>-1500</v>
      </c>
      <c r="AM30" s="46">
        <f t="shared" si="25"/>
        <v>-3700</v>
      </c>
      <c r="AN30" s="47">
        <f t="shared" si="26"/>
        <v>2700</v>
      </c>
    </row>
    <row r="31" spans="1:40" ht="15" customHeight="1">
      <c r="A31" s="9"/>
      <c r="D31" s="8" t="s">
        <v>11</v>
      </c>
      <c r="E31" s="22">
        <v>7000</v>
      </c>
      <c r="F31" s="35">
        <v>100</v>
      </c>
      <c r="G31" s="23">
        <v>100</v>
      </c>
      <c r="H31" s="23">
        <v>600</v>
      </c>
      <c r="I31" s="23">
        <v>100</v>
      </c>
      <c r="J31" s="23">
        <v>400</v>
      </c>
      <c r="K31" s="23">
        <v>300</v>
      </c>
      <c r="L31" s="50" t="s">
        <v>3</v>
      </c>
      <c r="M31" s="23">
        <v>100</v>
      </c>
      <c r="N31" s="23">
        <v>400</v>
      </c>
      <c r="O31" s="23">
        <v>600</v>
      </c>
      <c r="P31" s="15">
        <f>1900+900+1500</f>
        <v>4300</v>
      </c>
      <c r="Q31" s="22">
        <v>8500</v>
      </c>
      <c r="R31" s="35" t="s">
        <v>3</v>
      </c>
      <c r="S31" s="23">
        <v>300</v>
      </c>
      <c r="T31" s="23">
        <v>200</v>
      </c>
      <c r="U31" s="23">
        <v>300</v>
      </c>
      <c r="V31" s="23">
        <v>1000</v>
      </c>
      <c r="W31" s="23">
        <v>200</v>
      </c>
      <c r="X31" s="23">
        <v>200</v>
      </c>
      <c r="Y31" s="23">
        <v>300</v>
      </c>
      <c r="Z31" s="23">
        <v>300</v>
      </c>
      <c r="AA31" s="23">
        <v>1100</v>
      </c>
      <c r="AB31" s="15">
        <v>4700</v>
      </c>
      <c r="AC31" s="45">
        <f t="shared" si="15"/>
        <v>-1500</v>
      </c>
      <c r="AD31" s="46">
        <v>100</v>
      </c>
      <c r="AE31" s="46">
        <f t="shared" si="17"/>
        <v>-200</v>
      </c>
      <c r="AF31" s="46">
        <f t="shared" si="18"/>
        <v>400</v>
      </c>
      <c r="AG31" s="46">
        <f t="shared" si="19"/>
        <v>-200</v>
      </c>
      <c r="AH31" s="46">
        <f t="shared" si="20"/>
        <v>-600</v>
      </c>
      <c r="AI31" s="46">
        <f t="shared" si="21"/>
        <v>100</v>
      </c>
      <c r="AJ31" s="46">
        <v>-200</v>
      </c>
      <c r="AK31" s="46">
        <f t="shared" si="23"/>
        <v>-200</v>
      </c>
      <c r="AL31" s="46">
        <f t="shared" si="24"/>
        <v>100</v>
      </c>
      <c r="AM31" s="46">
        <f t="shared" si="25"/>
        <v>-500</v>
      </c>
      <c r="AN31" s="47">
        <f t="shared" si="26"/>
        <v>-400</v>
      </c>
    </row>
    <row r="32" spans="1:40" ht="15" customHeight="1">
      <c r="A32" s="9"/>
      <c r="B32" s="3" t="s">
        <v>14</v>
      </c>
      <c r="D32" s="8"/>
      <c r="E32" s="22">
        <v>931700</v>
      </c>
      <c r="F32" s="23">
        <v>7500</v>
      </c>
      <c r="G32" s="23">
        <v>42900</v>
      </c>
      <c r="H32" s="23">
        <v>70800</v>
      </c>
      <c r="I32" s="23">
        <v>90500</v>
      </c>
      <c r="J32" s="23">
        <v>97700</v>
      </c>
      <c r="K32" s="23">
        <v>121500</v>
      </c>
      <c r="L32" s="23">
        <v>122100</v>
      </c>
      <c r="M32" s="23">
        <v>105400</v>
      </c>
      <c r="N32" s="23">
        <v>98600</v>
      </c>
      <c r="O32" s="23">
        <v>77300</v>
      </c>
      <c r="P32" s="15">
        <f>54100+23800+19500</f>
        <v>97400</v>
      </c>
      <c r="Q32" s="22">
        <v>957200</v>
      </c>
      <c r="R32" s="23">
        <v>7100</v>
      </c>
      <c r="S32" s="23">
        <v>46200</v>
      </c>
      <c r="T32" s="23">
        <v>80700</v>
      </c>
      <c r="U32" s="23">
        <v>98200</v>
      </c>
      <c r="V32" s="23">
        <v>122100</v>
      </c>
      <c r="W32" s="23">
        <v>124100</v>
      </c>
      <c r="X32" s="23">
        <v>107200</v>
      </c>
      <c r="Y32" s="23">
        <v>99600</v>
      </c>
      <c r="Z32" s="23">
        <v>99100</v>
      </c>
      <c r="AA32" s="23">
        <v>92100</v>
      </c>
      <c r="AB32" s="15">
        <v>80800</v>
      </c>
      <c r="AC32" s="45">
        <f t="shared" si="15"/>
        <v>-25500</v>
      </c>
      <c r="AD32" s="46">
        <f t="shared" si="16"/>
        <v>400</v>
      </c>
      <c r="AE32" s="46">
        <f t="shared" si="17"/>
        <v>-3300</v>
      </c>
      <c r="AF32" s="46">
        <f t="shared" si="18"/>
        <v>-9900</v>
      </c>
      <c r="AG32" s="46">
        <f t="shared" si="19"/>
        <v>-7700</v>
      </c>
      <c r="AH32" s="46">
        <f t="shared" si="20"/>
        <v>-24400</v>
      </c>
      <c r="AI32" s="46">
        <f t="shared" si="21"/>
        <v>-2600</v>
      </c>
      <c r="AJ32" s="46">
        <f t="shared" si="22"/>
        <v>14900</v>
      </c>
      <c r="AK32" s="46">
        <f t="shared" si="23"/>
        <v>5800</v>
      </c>
      <c r="AL32" s="46">
        <f t="shared" si="24"/>
        <v>-500</v>
      </c>
      <c r="AM32" s="46">
        <f t="shared" si="25"/>
        <v>-14800</v>
      </c>
      <c r="AN32" s="47">
        <f t="shared" si="26"/>
        <v>16600</v>
      </c>
    </row>
    <row r="33" spans="1:40" ht="15" customHeight="1">
      <c r="A33" s="9"/>
      <c r="C33" s="3" t="s">
        <v>15</v>
      </c>
      <c r="D33" s="8"/>
      <c r="E33" s="22">
        <v>435700</v>
      </c>
      <c r="F33" s="23">
        <v>3100</v>
      </c>
      <c r="G33" s="23">
        <v>22400</v>
      </c>
      <c r="H33" s="23">
        <v>35300</v>
      </c>
      <c r="I33" s="23">
        <v>44800</v>
      </c>
      <c r="J33" s="23">
        <v>44900</v>
      </c>
      <c r="K33" s="23">
        <v>53800</v>
      </c>
      <c r="L33" s="23">
        <v>53000</v>
      </c>
      <c r="M33" s="23">
        <v>45900</v>
      </c>
      <c r="N33" s="23">
        <v>47800</v>
      </c>
      <c r="O33" s="23">
        <v>39800</v>
      </c>
      <c r="P33" s="15">
        <f>26200+10700+7900</f>
        <v>44800</v>
      </c>
      <c r="Q33" s="22">
        <v>382700</v>
      </c>
      <c r="R33" s="23">
        <v>3400</v>
      </c>
      <c r="S33" s="23">
        <v>22800</v>
      </c>
      <c r="T33" s="23">
        <v>35800</v>
      </c>
      <c r="U33" s="23">
        <v>37600</v>
      </c>
      <c r="V33" s="23">
        <v>44900</v>
      </c>
      <c r="W33" s="23">
        <v>48700</v>
      </c>
      <c r="X33" s="23">
        <v>40400</v>
      </c>
      <c r="Y33" s="23">
        <v>38200</v>
      </c>
      <c r="Z33" s="23">
        <v>43600</v>
      </c>
      <c r="AA33" s="23">
        <v>36500</v>
      </c>
      <c r="AB33" s="15">
        <v>30900</v>
      </c>
      <c r="AC33" s="45">
        <f t="shared" si="15"/>
        <v>53000</v>
      </c>
      <c r="AD33" s="46">
        <f t="shared" si="16"/>
        <v>-300</v>
      </c>
      <c r="AE33" s="46">
        <f t="shared" si="17"/>
        <v>-400</v>
      </c>
      <c r="AF33" s="46">
        <f t="shared" si="18"/>
        <v>-500</v>
      </c>
      <c r="AG33" s="46">
        <f t="shared" si="19"/>
        <v>7200</v>
      </c>
      <c r="AH33" s="46">
        <f t="shared" si="20"/>
        <v>0</v>
      </c>
      <c r="AI33" s="46">
        <f t="shared" si="21"/>
        <v>5100</v>
      </c>
      <c r="AJ33" s="46">
        <f t="shared" si="22"/>
        <v>12600</v>
      </c>
      <c r="AK33" s="46">
        <f t="shared" si="23"/>
        <v>7700</v>
      </c>
      <c r="AL33" s="46">
        <f t="shared" si="24"/>
        <v>4200</v>
      </c>
      <c r="AM33" s="46">
        <f t="shared" si="25"/>
        <v>3300</v>
      </c>
      <c r="AN33" s="47">
        <f t="shared" si="26"/>
        <v>13900</v>
      </c>
    </row>
    <row r="34" spans="1:40" ht="15" customHeight="1">
      <c r="A34" s="9"/>
      <c r="C34" s="3" t="s">
        <v>16</v>
      </c>
      <c r="D34" s="8"/>
      <c r="E34" s="5">
        <f aca="true" t="shared" si="27" ref="E34:P34">SUM(E35:E36)</f>
        <v>496000</v>
      </c>
      <c r="F34" s="5">
        <f t="shared" si="27"/>
        <v>4400</v>
      </c>
      <c r="G34" s="5">
        <f t="shared" si="27"/>
        <v>20600</v>
      </c>
      <c r="H34" s="5">
        <f t="shared" si="27"/>
        <v>35500</v>
      </c>
      <c r="I34" s="5">
        <f t="shared" si="27"/>
        <v>45600</v>
      </c>
      <c r="J34" s="5">
        <f t="shared" si="27"/>
        <v>52700</v>
      </c>
      <c r="K34" s="5">
        <f t="shared" si="27"/>
        <v>67800</v>
      </c>
      <c r="L34" s="5">
        <f t="shared" si="27"/>
        <v>69100</v>
      </c>
      <c r="M34" s="5">
        <f t="shared" si="27"/>
        <v>59500</v>
      </c>
      <c r="N34" s="5">
        <f t="shared" si="27"/>
        <v>50700</v>
      </c>
      <c r="O34" s="5">
        <f t="shared" si="27"/>
        <v>37500</v>
      </c>
      <c r="P34" s="17">
        <f t="shared" si="27"/>
        <v>52600</v>
      </c>
      <c r="Q34" s="5">
        <f aca="true" t="shared" si="28" ref="Q34:AB34">SUM(Q35:Q36)</f>
        <v>574500</v>
      </c>
      <c r="R34" s="5">
        <f t="shared" si="28"/>
        <v>3700</v>
      </c>
      <c r="S34" s="5">
        <f t="shared" si="28"/>
        <v>23400</v>
      </c>
      <c r="T34" s="5">
        <f t="shared" si="28"/>
        <v>44900</v>
      </c>
      <c r="U34" s="5">
        <f t="shared" si="28"/>
        <v>60500</v>
      </c>
      <c r="V34" s="5">
        <f t="shared" si="28"/>
        <v>77200</v>
      </c>
      <c r="W34" s="5">
        <f t="shared" si="28"/>
        <v>75400</v>
      </c>
      <c r="X34" s="5">
        <f t="shared" si="28"/>
        <v>66800</v>
      </c>
      <c r="Y34" s="5">
        <f t="shared" si="28"/>
        <v>61400</v>
      </c>
      <c r="Z34" s="5">
        <f t="shared" si="28"/>
        <v>55500</v>
      </c>
      <c r="AA34" s="5">
        <f t="shared" si="28"/>
        <v>55600</v>
      </c>
      <c r="AB34" s="17">
        <f t="shared" si="28"/>
        <v>50000</v>
      </c>
      <c r="AC34" s="45">
        <f t="shared" si="15"/>
        <v>-78500</v>
      </c>
      <c r="AD34" s="46">
        <f t="shared" si="16"/>
        <v>700</v>
      </c>
      <c r="AE34" s="46">
        <f t="shared" si="17"/>
        <v>-2800</v>
      </c>
      <c r="AF34" s="46">
        <f t="shared" si="18"/>
        <v>-9400</v>
      </c>
      <c r="AG34" s="46">
        <f t="shared" si="19"/>
        <v>-14900</v>
      </c>
      <c r="AH34" s="46">
        <f t="shared" si="20"/>
        <v>-24500</v>
      </c>
      <c r="AI34" s="46">
        <f t="shared" si="21"/>
        <v>-7600</v>
      </c>
      <c r="AJ34" s="46">
        <f t="shared" si="22"/>
        <v>2300</v>
      </c>
      <c r="AK34" s="46">
        <f t="shared" si="23"/>
        <v>-1900</v>
      </c>
      <c r="AL34" s="46">
        <f t="shared" si="24"/>
        <v>-4800</v>
      </c>
      <c r="AM34" s="46">
        <f t="shared" si="25"/>
        <v>-18100</v>
      </c>
      <c r="AN34" s="47">
        <f t="shared" si="26"/>
        <v>2600</v>
      </c>
    </row>
    <row r="35" spans="1:40" ht="15" customHeight="1">
      <c r="A35" s="9"/>
      <c r="C35" s="3" t="s">
        <v>29</v>
      </c>
      <c r="D35" s="8"/>
      <c r="E35" s="22">
        <v>398800</v>
      </c>
      <c r="F35" s="23">
        <v>4000</v>
      </c>
      <c r="G35" s="23">
        <v>19000</v>
      </c>
      <c r="H35" s="23">
        <v>30500</v>
      </c>
      <c r="I35" s="23">
        <v>36300</v>
      </c>
      <c r="J35" s="23">
        <v>46400</v>
      </c>
      <c r="K35" s="23">
        <v>53900</v>
      </c>
      <c r="L35" s="23">
        <v>56100</v>
      </c>
      <c r="M35" s="23">
        <v>47400</v>
      </c>
      <c r="N35" s="23">
        <v>39600</v>
      </c>
      <c r="O35" s="23">
        <v>30100</v>
      </c>
      <c r="P35" s="15">
        <f>20100+9300+6000</f>
        <v>35400</v>
      </c>
      <c r="Q35" s="22">
        <v>453700</v>
      </c>
      <c r="R35" s="23">
        <v>2800</v>
      </c>
      <c r="S35" s="23">
        <v>20200</v>
      </c>
      <c r="T35" s="23">
        <v>39400</v>
      </c>
      <c r="U35" s="23">
        <v>48900</v>
      </c>
      <c r="V35" s="23">
        <v>62800</v>
      </c>
      <c r="W35" s="23">
        <v>60800</v>
      </c>
      <c r="X35" s="23">
        <v>51300</v>
      </c>
      <c r="Y35" s="23">
        <v>48300</v>
      </c>
      <c r="Z35" s="23">
        <v>43400</v>
      </c>
      <c r="AA35" s="23">
        <v>43500</v>
      </c>
      <c r="AB35" s="15">
        <v>32400</v>
      </c>
      <c r="AC35" s="40">
        <f t="shared" si="15"/>
        <v>-54900</v>
      </c>
      <c r="AD35" s="40">
        <f t="shared" si="16"/>
        <v>1200</v>
      </c>
      <c r="AE35" s="40">
        <f t="shared" si="17"/>
        <v>-1200</v>
      </c>
      <c r="AF35" s="40">
        <f t="shared" si="18"/>
        <v>-8900</v>
      </c>
      <c r="AG35" s="40">
        <f t="shared" si="19"/>
        <v>-12600</v>
      </c>
      <c r="AH35" s="40">
        <f t="shared" si="20"/>
        <v>-16400</v>
      </c>
      <c r="AI35" s="40">
        <f t="shared" si="21"/>
        <v>-6900</v>
      </c>
      <c r="AJ35" s="40">
        <f t="shared" si="22"/>
        <v>4800</v>
      </c>
      <c r="AK35" s="40">
        <f t="shared" si="23"/>
        <v>-900</v>
      </c>
      <c r="AL35" s="40">
        <f t="shared" si="24"/>
        <v>-3800</v>
      </c>
      <c r="AM35" s="40">
        <f t="shared" si="25"/>
        <v>-13400</v>
      </c>
      <c r="AN35" s="41">
        <f t="shared" si="26"/>
        <v>3000</v>
      </c>
    </row>
    <row r="36" spans="1:40" ht="15" customHeight="1">
      <c r="A36" s="10"/>
      <c r="B36" s="11"/>
      <c r="C36" s="11" t="s">
        <v>30</v>
      </c>
      <c r="D36" s="19"/>
      <c r="E36" s="28">
        <v>97200</v>
      </c>
      <c r="F36" s="29">
        <v>400</v>
      </c>
      <c r="G36" s="29">
        <v>1600</v>
      </c>
      <c r="H36" s="29">
        <v>5000</v>
      </c>
      <c r="I36" s="29">
        <v>9300</v>
      </c>
      <c r="J36" s="29">
        <v>6300</v>
      </c>
      <c r="K36" s="29">
        <v>13900</v>
      </c>
      <c r="L36" s="29">
        <v>13000</v>
      </c>
      <c r="M36" s="29">
        <v>12100</v>
      </c>
      <c r="N36" s="29">
        <v>11100</v>
      </c>
      <c r="O36" s="29">
        <v>7400</v>
      </c>
      <c r="P36" s="18">
        <f>7800+3800+5600</f>
        <v>17200</v>
      </c>
      <c r="Q36" s="28">
        <v>120800</v>
      </c>
      <c r="R36" s="29">
        <v>900</v>
      </c>
      <c r="S36" s="29">
        <v>3200</v>
      </c>
      <c r="T36" s="29">
        <v>5500</v>
      </c>
      <c r="U36" s="29">
        <v>11600</v>
      </c>
      <c r="V36" s="29">
        <v>14400</v>
      </c>
      <c r="W36" s="29">
        <v>14600</v>
      </c>
      <c r="X36" s="29">
        <v>15500</v>
      </c>
      <c r="Y36" s="29">
        <v>13100</v>
      </c>
      <c r="Z36" s="29">
        <v>12100</v>
      </c>
      <c r="AA36" s="29">
        <v>12100</v>
      </c>
      <c r="AB36" s="18">
        <v>17600</v>
      </c>
      <c r="AC36" s="43">
        <f t="shared" si="15"/>
        <v>-23600</v>
      </c>
      <c r="AD36" s="43">
        <f t="shared" si="16"/>
        <v>-500</v>
      </c>
      <c r="AE36" s="43">
        <f t="shared" si="17"/>
        <v>-1600</v>
      </c>
      <c r="AF36" s="43">
        <f t="shared" si="18"/>
        <v>-500</v>
      </c>
      <c r="AG36" s="43">
        <f t="shared" si="19"/>
        <v>-2300</v>
      </c>
      <c r="AH36" s="43">
        <f t="shared" si="20"/>
        <v>-8100</v>
      </c>
      <c r="AI36" s="43">
        <f t="shared" si="21"/>
        <v>-700</v>
      </c>
      <c r="AJ36" s="43">
        <f t="shared" si="22"/>
        <v>-2500</v>
      </c>
      <c r="AK36" s="43">
        <f t="shared" si="23"/>
        <v>-1000</v>
      </c>
      <c r="AL36" s="43">
        <f t="shared" si="24"/>
        <v>-1000</v>
      </c>
      <c r="AM36" s="43">
        <f t="shared" si="25"/>
        <v>-4700</v>
      </c>
      <c r="AN36" s="44">
        <f t="shared" si="26"/>
        <v>-400</v>
      </c>
    </row>
    <row r="37" spans="1:40" ht="15" customHeight="1">
      <c r="A37" s="25" t="s">
        <v>6</v>
      </c>
      <c r="B37" s="26"/>
      <c r="C37" s="26"/>
      <c r="D37" s="27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</row>
    <row r="38" spans="1:40" ht="15" customHeight="1">
      <c r="A38" s="9"/>
      <c r="B38" s="3" t="s">
        <v>2</v>
      </c>
      <c r="D38" s="8"/>
      <c r="E38" s="20">
        <v>853900</v>
      </c>
      <c r="F38" s="21">
        <v>11700</v>
      </c>
      <c r="G38" s="21">
        <v>52800</v>
      </c>
      <c r="H38" s="21">
        <v>66500</v>
      </c>
      <c r="I38" s="21">
        <v>67100</v>
      </c>
      <c r="J38" s="21">
        <v>76500</v>
      </c>
      <c r="K38" s="21">
        <v>103900</v>
      </c>
      <c r="L38" s="21">
        <v>108700</v>
      </c>
      <c r="M38" s="21">
        <v>91100</v>
      </c>
      <c r="N38" s="21">
        <v>85400</v>
      </c>
      <c r="O38" s="21">
        <v>72500</v>
      </c>
      <c r="P38" s="15">
        <f>60200+32000+25500</f>
        <v>117700</v>
      </c>
      <c r="Q38" s="20">
        <v>839400</v>
      </c>
      <c r="R38" s="21">
        <v>15300</v>
      </c>
      <c r="S38" s="21">
        <v>53300</v>
      </c>
      <c r="T38" s="21">
        <v>67700</v>
      </c>
      <c r="U38" s="21">
        <v>71500</v>
      </c>
      <c r="V38" s="21">
        <v>90800</v>
      </c>
      <c r="W38" s="21">
        <v>98800</v>
      </c>
      <c r="X38" s="21">
        <v>93100</v>
      </c>
      <c r="Y38" s="21">
        <v>86700</v>
      </c>
      <c r="Z38" s="21">
        <v>82300</v>
      </c>
      <c r="AA38" s="21">
        <v>85300</v>
      </c>
      <c r="AB38" s="15">
        <v>94600</v>
      </c>
      <c r="AC38" s="45">
        <f aca="true" t="shared" si="29" ref="AC38:AC52">E38-Q38</f>
        <v>14500</v>
      </c>
      <c r="AD38" s="46">
        <f aca="true" t="shared" si="30" ref="AD38:AD51">F38-R38</f>
        <v>-3600</v>
      </c>
      <c r="AE38" s="46">
        <f aca="true" t="shared" si="31" ref="AE38:AE52">G38-S38</f>
        <v>-500</v>
      </c>
      <c r="AF38" s="46">
        <f aca="true" t="shared" si="32" ref="AF38:AF52">H38-T38</f>
        <v>-1200</v>
      </c>
      <c r="AG38" s="46">
        <f aca="true" t="shared" si="33" ref="AG38:AG52">I38-U38</f>
        <v>-4400</v>
      </c>
      <c r="AH38" s="46">
        <f aca="true" t="shared" si="34" ref="AH38:AH52">J38-V38</f>
        <v>-14300</v>
      </c>
      <c r="AI38" s="46">
        <f aca="true" t="shared" si="35" ref="AI38:AI52">K38-W38</f>
        <v>5100</v>
      </c>
      <c r="AJ38" s="46">
        <f aca="true" t="shared" si="36" ref="AJ38:AJ52">L38-X38</f>
        <v>15600</v>
      </c>
      <c r="AK38" s="46">
        <f aca="true" t="shared" si="37" ref="AK38:AK52">M38-Y38</f>
        <v>4400</v>
      </c>
      <c r="AL38" s="46">
        <f aca="true" t="shared" si="38" ref="AL38:AL52">N38-Z38</f>
        <v>3100</v>
      </c>
      <c r="AM38" s="46">
        <f aca="true" t="shared" si="39" ref="AM38:AM52">O38-AA38</f>
        <v>-12800</v>
      </c>
      <c r="AN38" s="47">
        <f aca="true" t="shared" si="40" ref="AN38:AN52">P38-AB38</f>
        <v>23100</v>
      </c>
    </row>
    <row r="39" spans="1:40" ht="15" customHeight="1">
      <c r="A39" s="9"/>
      <c r="B39" s="3" t="s">
        <v>13</v>
      </c>
      <c r="D39" s="8"/>
      <c r="E39" s="20">
        <v>246900</v>
      </c>
      <c r="F39" s="21">
        <v>7500</v>
      </c>
      <c r="G39" s="21">
        <v>11900</v>
      </c>
      <c r="H39" s="21">
        <v>12800</v>
      </c>
      <c r="I39" s="21">
        <v>15600</v>
      </c>
      <c r="J39" s="21">
        <v>22300</v>
      </c>
      <c r="K39" s="21">
        <v>27900</v>
      </c>
      <c r="L39" s="21">
        <v>26700</v>
      </c>
      <c r="M39" s="21">
        <v>22400</v>
      </c>
      <c r="N39" s="21">
        <v>21000</v>
      </c>
      <c r="O39" s="21">
        <v>24800</v>
      </c>
      <c r="P39" s="15">
        <f>26600+15400+11900</f>
        <v>53900</v>
      </c>
      <c r="Q39" s="20">
        <v>227000</v>
      </c>
      <c r="R39" s="21">
        <v>7100</v>
      </c>
      <c r="S39" s="21">
        <v>11500</v>
      </c>
      <c r="T39" s="21">
        <v>11600</v>
      </c>
      <c r="U39" s="21">
        <v>15900</v>
      </c>
      <c r="V39" s="21">
        <v>24000</v>
      </c>
      <c r="W39" s="21">
        <v>26700</v>
      </c>
      <c r="X39" s="21">
        <v>20200</v>
      </c>
      <c r="Y39" s="21">
        <v>21500</v>
      </c>
      <c r="Z39" s="21">
        <v>21000</v>
      </c>
      <c r="AA39" s="21">
        <v>26700</v>
      </c>
      <c r="AB39" s="15">
        <v>40600</v>
      </c>
      <c r="AC39" s="45">
        <f t="shared" si="29"/>
        <v>19900</v>
      </c>
      <c r="AD39" s="46">
        <f t="shared" si="30"/>
        <v>400</v>
      </c>
      <c r="AE39" s="46">
        <f t="shared" si="31"/>
        <v>400</v>
      </c>
      <c r="AF39" s="46">
        <f t="shared" si="32"/>
        <v>1200</v>
      </c>
      <c r="AG39" s="46">
        <f t="shared" si="33"/>
        <v>-300</v>
      </c>
      <c r="AH39" s="46">
        <f t="shared" si="34"/>
        <v>-1700</v>
      </c>
      <c r="AI39" s="46">
        <f t="shared" si="35"/>
        <v>1200</v>
      </c>
      <c r="AJ39" s="46">
        <f t="shared" si="36"/>
        <v>6500</v>
      </c>
      <c r="AK39" s="46">
        <f t="shared" si="37"/>
        <v>900</v>
      </c>
      <c r="AL39" s="46">
        <f t="shared" si="38"/>
        <v>0</v>
      </c>
      <c r="AM39" s="46">
        <f t="shared" si="39"/>
        <v>-1900</v>
      </c>
      <c r="AN39" s="47">
        <f t="shared" si="40"/>
        <v>13300</v>
      </c>
    </row>
    <row r="40" spans="1:40" ht="15" customHeight="1">
      <c r="A40" s="9"/>
      <c r="D40" s="8" t="s">
        <v>7</v>
      </c>
      <c r="E40" s="20">
        <v>30400</v>
      </c>
      <c r="F40" s="21">
        <v>1700</v>
      </c>
      <c r="G40" s="21">
        <v>1800</v>
      </c>
      <c r="H40" s="21">
        <v>1700</v>
      </c>
      <c r="I40" s="21">
        <v>1400</v>
      </c>
      <c r="J40" s="21">
        <v>2500</v>
      </c>
      <c r="K40" s="21">
        <v>2500</v>
      </c>
      <c r="L40" s="21">
        <v>2100</v>
      </c>
      <c r="M40" s="21">
        <v>1200</v>
      </c>
      <c r="N40" s="21">
        <v>3000</v>
      </c>
      <c r="O40" s="21">
        <v>1900</v>
      </c>
      <c r="P40" s="15">
        <f>3900+2800+3800</f>
        <v>10500</v>
      </c>
      <c r="Q40" s="20">
        <v>31600</v>
      </c>
      <c r="R40" s="21">
        <v>1900</v>
      </c>
      <c r="S40" s="21">
        <v>1600</v>
      </c>
      <c r="T40" s="21">
        <v>1600</v>
      </c>
      <c r="U40" s="21">
        <v>2400</v>
      </c>
      <c r="V40" s="21">
        <v>3300</v>
      </c>
      <c r="W40" s="21">
        <v>2500</v>
      </c>
      <c r="X40" s="21">
        <v>1900</v>
      </c>
      <c r="Y40" s="21">
        <v>2400</v>
      </c>
      <c r="Z40" s="21">
        <v>1800</v>
      </c>
      <c r="AA40" s="21">
        <v>3100</v>
      </c>
      <c r="AB40" s="15">
        <v>9100</v>
      </c>
      <c r="AC40" s="45">
        <f t="shared" si="29"/>
        <v>-1200</v>
      </c>
      <c r="AD40" s="46">
        <f t="shared" si="30"/>
        <v>-200</v>
      </c>
      <c r="AE40" s="46">
        <f t="shared" si="31"/>
        <v>200</v>
      </c>
      <c r="AF40" s="46">
        <f t="shared" si="32"/>
        <v>100</v>
      </c>
      <c r="AG40" s="46">
        <f t="shared" si="33"/>
        <v>-1000</v>
      </c>
      <c r="AH40" s="46">
        <f t="shared" si="34"/>
        <v>-800</v>
      </c>
      <c r="AI40" s="46">
        <f t="shared" si="35"/>
        <v>0</v>
      </c>
      <c r="AJ40" s="46">
        <f t="shared" si="36"/>
        <v>200</v>
      </c>
      <c r="AK40" s="46">
        <f t="shared" si="37"/>
        <v>-1200</v>
      </c>
      <c r="AL40" s="46">
        <f t="shared" si="38"/>
        <v>1200</v>
      </c>
      <c r="AM40" s="46">
        <f t="shared" si="39"/>
        <v>-1200</v>
      </c>
      <c r="AN40" s="47">
        <f t="shared" si="40"/>
        <v>1400</v>
      </c>
    </row>
    <row r="41" spans="1:40" ht="15" customHeight="1">
      <c r="A41" s="9"/>
      <c r="D41" s="8" t="s">
        <v>8</v>
      </c>
      <c r="E41" s="20">
        <v>33600</v>
      </c>
      <c r="F41" s="21">
        <v>1900</v>
      </c>
      <c r="G41" s="21">
        <v>2000</v>
      </c>
      <c r="H41" s="21">
        <v>1500</v>
      </c>
      <c r="I41" s="21">
        <v>1800</v>
      </c>
      <c r="J41" s="21">
        <v>2300</v>
      </c>
      <c r="K41" s="21">
        <v>2900</v>
      </c>
      <c r="L41" s="21">
        <v>2900</v>
      </c>
      <c r="M41" s="21">
        <v>3600</v>
      </c>
      <c r="N41" s="21">
        <v>2400</v>
      </c>
      <c r="O41" s="21">
        <v>2900</v>
      </c>
      <c r="P41" s="15">
        <f>4300+2700+2300</f>
        <v>9300</v>
      </c>
      <c r="Q41" s="20">
        <v>34800</v>
      </c>
      <c r="R41" s="21">
        <v>1400</v>
      </c>
      <c r="S41" s="21">
        <v>3300</v>
      </c>
      <c r="T41" s="21">
        <v>1300</v>
      </c>
      <c r="U41" s="21">
        <v>2200</v>
      </c>
      <c r="V41" s="21">
        <v>2300</v>
      </c>
      <c r="W41" s="21">
        <v>4500</v>
      </c>
      <c r="X41" s="21">
        <v>2500</v>
      </c>
      <c r="Y41" s="21">
        <v>2600</v>
      </c>
      <c r="Z41" s="21">
        <v>3100</v>
      </c>
      <c r="AA41" s="21">
        <v>3700</v>
      </c>
      <c r="AB41" s="15">
        <v>7800</v>
      </c>
      <c r="AC41" s="45">
        <f t="shared" si="29"/>
        <v>-1200</v>
      </c>
      <c r="AD41" s="46">
        <f t="shared" si="30"/>
        <v>500</v>
      </c>
      <c r="AE41" s="46">
        <f t="shared" si="31"/>
        <v>-1300</v>
      </c>
      <c r="AF41" s="46">
        <f t="shared" si="32"/>
        <v>200</v>
      </c>
      <c r="AG41" s="46">
        <f t="shared" si="33"/>
        <v>-400</v>
      </c>
      <c r="AH41" s="46">
        <f t="shared" si="34"/>
        <v>0</v>
      </c>
      <c r="AI41" s="46">
        <f t="shared" si="35"/>
        <v>-1600</v>
      </c>
      <c r="AJ41" s="46">
        <f t="shared" si="36"/>
        <v>400</v>
      </c>
      <c r="AK41" s="46">
        <f t="shared" si="37"/>
        <v>1000</v>
      </c>
      <c r="AL41" s="46">
        <f t="shared" si="38"/>
        <v>-700</v>
      </c>
      <c r="AM41" s="46">
        <f t="shared" si="39"/>
        <v>-800</v>
      </c>
      <c r="AN41" s="47">
        <f t="shared" si="40"/>
        <v>1500</v>
      </c>
    </row>
    <row r="42" spans="1:40" ht="15" customHeight="1">
      <c r="A42" s="9"/>
      <c r="D42" s="8" t="s">
        <v>26</v>
      </c>
      <c r="E42" s="20">
        <v>82300</v>
      </c>
      <c r="F42" s="21">
        <v>2500</v>
      </c>
      <c r="G42" s="21">
        <v>4600</v>
      </c>
      <c r="H42" s="21">
        <v>4200</v>
      </c>
      <c r="I42" s="21">
        <v>5300</v>
      </c>
      <c r="J42" s="21">
        <v>6700</v>
      </c>
      <c r="K42" s="21">
        <v>10300</v>
      </c>
      <c r="L42" s="21">
        <v>11100</v>
      </c>
      <c r="M42" s="21">
        <v>6900</v>
      </c>
      <c r="N42" s="21">
        <v>6000</v>
      </c>
      <c r="O42" s="21">
        <v>8200</v>
      </c>
      <c r="P42" s="15">
        <f>8600+4600+3400</f>
        <v>16600</v>
      </c>
      <c r="Q42" s="20">
        <v>66300</v>
      </c>
      <c r="R42" s="21">
        <v>2300</v>
      </c>
      <c r="S42" s="21">
        <v>2700</v>
      </c>
      <c r="T42" s="21">
        <v>4100</v>
      </c>
      <c r="U42" s="21">
        <v>4300</v>
      </c>
      <c r="V42" s="21">
        <v>6600</v>
      </c>
      <c r="W42" s="21">
        <v>6500</v>
      </c>
      <c r="X42" s="21">
        <v>4800</v>
      </c>
      <c r="Y42" s="21">
        <v>6200</v>
      </c>
      <c r="Z42" s="21">
        <v>7700</v>
      </c>
      <c r="AA42" s="21">
        <v>8600</v>
      </c>
      <c r="AB42" s="15">
        <v>12300</v>
      </c>
      <c r="AC42" s="45">
        <f t="shared" si="29"/>
        <v>16000</v>
      </c>
      <c r="AD42" s="46">
        <f t="shared" si="30"/>
        <v>200</v>
      </c>
      <c r="AE42" s="46">
        <f t="shared" si="31"/>
        <v>1900</v>
      </c>
      <c r="AF42" s="46">
        <f t="shared" si="32"/>
        <v>100</v>
      </c>
      <c r="AG42" s="46">
        <f t="shared" si="33"/>
        <v>1000</v>
      </c>
      <c r="AH42" s="46">
        <f t="shared" si="34"/>
        <v>100</v>
      </c>
      <c r="AI42" s="46">
        <f t="shared" si="35"/>
        <v>3800</v>
      </c>
      <c r="AJ42" s="46">
        <f t="shared" si="36"/>
        <v>6300</v>
      </c>
      <c r="AK42" s="46">
        <f t="shared" si="37"/>
        <v>700</v>
      </c>
      <c r="AL42" s="46">
        <f t="shared" si="38"/>
        <v>-1700</v>
      </c>
      <c r="AM42" s="46">
        <f t="shared" si="39"/>
        <v>-400</v>
      </c>
      <c r="AN42" s="47">
        <f t="shared" si="40"/>
        <v>4300</v>
      </c>
    </row>
    <row r="43" spans="1:40" ht="15" customHeight="1">
      <c r="A43" s="9"/>
      <c r="D43" s="8" t="s">
        <v>27</v>
      </c>
      <c r="E43" s="20">
        <v>100600</v>
      </c>
      <c r="F43" s="21">
        <v>1300</v>
      </c>
      <c r="G43" s="21">
        <v>3400</v>
      </c>
      <c r="H43" s="21">
        <v>5400</v>
      </c>
      <c r="I43" s="21">
        <v>7100</v>
      </c>
      <c r="J43" s="21">
        <v>10900</v>
      </c>
      <c r="K43" s="21">
        <v>12300</v>
      </c>
      <c r="L43" s="21">
        <v>10700</v>
      </c>
      <c r="M43" s="21">
        <v>10600</v>
      </c>
      <c r="N43" s="21">
        <v>9600</v>
      </c>
      <c r="O43" s="21">
        <v>11700</v>
      </c>
      <c r="P43" s="15">
        <f>9900+5300+2400</f>
        <v>17600</v>
      </c>
      <c r="Q43" s="20">
        <v>94400</v>
      </c>
      <c r="R43" s="21">
        <v>1500</v>
      </c>
      <c r="S43" s="21">
        <v>3900</v>
      </c>
      <c r="T43" s="21">
        <v>4700</v>
      </c>
      <c r="U43" s="21">
        <v>7100</v>
      </c>
      <c r="V43" s="21">
        <v>11700</v>
      </c>
      <c r="W43" s="21">
        <v>13100</v>
      </c>
      <c r="X43" s="21">
        <v>11000</v>
      </c>
      <c r="Y43" s="21">
        <v>10200</v>
      </c>
      <c r="Z43" s="21">
        <v>8300</v>
      </c>
      <c r="AA43" s="21">
        <v>11300</v>
      </c>
      <c r="AB43" s="15">
        <v>11500</v>
      </c>
      <c r="AC43" s="45">
        <f t="shared" si="29"/>
        <v>6200</v>
      </c>
      <c r="AD43" s="46">
        <f t="shared" si="30"/>
        <v>-200</v>
      </c>
      <c r="AE43" s="46">
        <f t="shared" si="31"/>
        <v>-500</v>
      </c>
      <c r="AF43" s="46">
        <f t="shared" si="32"/>
        <v>700</v>
      </c>
      <c r="AG43" s="46">
        <f t="shared" si="33"/>
        <v>0</v>
      </c>
      <c r="AH43" s="46">
        <f t="shared" si="34"/>
        <v>-800</v>
      </c>
      <c r="AI43" s="46">
        <f t="shared" si="35"/>
        <v>-800</v>
      </c>
      <c r="AJ43" s="46">
        <f t="shared" si="36"/>
        <v>-300</v>
      </c>
      <c r="AK43" s="46">
        <f t="shared" si="37"/>
        <v>400</v>
      </c>
      <c r="AL43" s="46">
        <f t="shared" si="38"/>
        <v>1300</v>
      </c>
      <c r="AM43" s="46">
        <f t="shared" si="39"/>
        <v>400</v>
      </c>
      <c r="AN43" s="47">
        <f t="shared" si="40"/>
        <v>6100</v>
      </c>
    </row>
    <row r="44" spans="1:40" ht="15" customHeight="1">
      <c r="A44" s="9"/>
      <c r="D44" s="24" t="s">
        <v>28</v>
      </c>
      <c r="E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16"/>
      <c r="Q44" s="7"/>
      <c r="R44" s="4"/>
      <c r="S44" s="4"/>
      <c r="T44" s="4"/>
      <c r="U44" s="4"/>
      <c r="V44" s="4"/>
      <c r="W44" s="4"/>
      <c r="X44" s="4"/>
      <c r="Y44" s="4"/>
      <c r="Z44" s="4"/>
      <c r="AA44" s="4"/>
      <c r="AB44" s="16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8"/>
    </row>
    <row r="45" spans="1:40" ht="15" customHeight="1">
      <c r="A45" s="9"/>
      <c r="D45" s="8" t="s">
        <v>9</v>
      </c>
      <c r="E45" s="20">
        <v>176500</v>
      </c>
      <c r="F45" s="21">
        <v>3800</v>
      </c>
      <c r="G45" s="21">
        <v>7700</v>
      </c>
      <c r="H45" s="21">
        <v>9600</v>
      </c>
      <c r="I45" s="21">
        <v>11400</v>
      </c>
      <c r="J45" s="21">
        <v>17800</v>
      </c>
      <c r="K45" s="21">
        <v>21100</v>
      </c>
      <c r="L45" s="21">
        <v>20700</v>
      </c>
      <c r="M45" s="21">
        <v>16700</v>
      </c>
      <c r="N45" s="21">
        <v>16500</v>
      </c>
      <c r="O45" s="21">
        <v>18300</v>
      </c>
      <c r="P45" s="15">
        <f>18000+9400+5500</f>
        <v>32900</v>
      </c>
      <c r="Q45" s="20">
        <v>150300</v>
      </c>
      <c r="R45" s="21">
        <v>4400</v>
      </c>
      <c r="S45" s="21">
        <v>7800</v>
      </c>
      <c r="T45" s="21">
        <v>7600</v>
      </c>
      <c r="U45" s="21">
        <v>11000</v>
      </c>
      <c r="V45" s="21">
        <v>17600</v>
      </c>
      <c r="W45" s="21">
        <v>19900</v>
      </c>
      <c r="X45" s="21">
        <v>14900</v>
      </c>
      <c r="Y45" s="21">
        <v>16400</v>
      </c>
      <c r="Z45" s="21">
        <v>13000</v>
      </c>
      <c r="AA45" s="21">
        <v>17000</v>
      </c>
      <c r="AB45" s="15">
        <v>20700</v>
      </c>
      <c r="AC45" s="45">
        <f t="shared" si="29"/>
        <v>26200</v>
      </c>
      <c r="AD45" s="46">
        <f t="shared" si="30"/>
        <v>-600</v>
      </c>
      <c r="AE45" s="46">
        <f t="shared" si="31"/>
        <v>-100</v>
      </c>
      <c r="AF45" s="46">
        <f t="shared" si="32"/>
        <v>2000</v>
      </c>
      <c r="AG45" s="46">
        <f t="shared" si="33"/>
        <v>400</v>
      </c>
      <c r="AH45" s="46">
        <f t="shared" si="34"/>
        <v>200</v>
      </c>
      <c r="AI45" s="46">
        <f t="shared" si="35"/>
        <v>1200</v>
      </c>
      <c r="AJ45" s="46">
        <f t="shared" si="36"/>
        <v>5800</v>
      </c>
      <c r="AK45" s="46">
        <f t="shared" si="37"/>
        <v>300</v>
      </c>
      <c r="AL45" s="46">
        <f t="shared" si="38"/>
        <v>3500</v>
      </c>
      <c r="AM45" s="46">
        <f t="shared" si="39"/>
        <v>1300</v>
      </c>
      <c r="AN45" s="47">
        <f t="shared" si="40"/>
        <v>12200</v>
      </c>
    </row>
    <row r="46" spans="1:40" ht="15" customHeight="1">
      <c r="A46" s="9"/>
      <c r="D46" s="8" t="s">
        <v>10</v>
      </c>
      <c r="E46" s="20">
        <v>64700</v>
      </c>
      <c r="F46" s="21">
        <v>3400</v>
      </c>
      <c r="G46" s="21">
        <v>3500</v>
      </c>
      <c r="H46" s="21">
        <v>3000</v>
      </c>
      <c r="I46" s="21">
        <v>4000</v>
      </c>
      <c r="J46" s="21">
        <v>4100</v>
      </c>
      <c r="K46" s="21">
        <v>6700</v>
      </c>
      <c r="L46" s="21">
        <v>5700</v>
      </c>
      <c r="M46" s="21">
        <v>5000</v>
      </c>
      <c r="N46" s="21">
        <v>4100</v>
      </c>
      <c r="O46" s="21">
        <v>6100</v>
      </c>
      <c r="P46" s="15">
        <f>8000+5400+5800</f>
        <v>19200</v>
      </c>
      <c r="Q46" s="20">
        <v>68100</v>
      </c>
      <c r="R46" s="21">
        <v>2600</v>
      </c>
      <c r="S46" s="21">
        <v>3200</v>
      </c>
      <c r="T46" s="21">
        <v>4100</v>
      </c>
      <c r="U46" s="21">
        <v>4500</v>
      </c>
      <c r="V46" s="21">
        <v>5800</v>
      </c>
      <c r="W46" s="21">
        <v>5700</v>
      </c>
      <c r="X46" s="21">
        <v>5000</v>
      </c>
      <c r="Y46" s="21">
        <v>4200</v>
      </c>
      <c r="Z46" s="21">
        <v>7800</v>
      </c>
      <c r="AA46" s="21">
        <v>8500</v>
      </c>
      <c r="AB46" s="15">
        <v>16600</v>
      </c>
      <c r="AC46" s="45">
        <f t="shared" si="29"/>
        <v>-3400</v>
      </c>
      <c r="AD46" s="46">
        <f t="shared" si="30"/>
        <v>800</v>
      </c>
      <c r="AE46" s="46">
        <f t="shared" si="31"/>
        <v>300</v>
      </c>
      <c r="AF46" s="46">
        <f t="shared" si="32"/>
        <v>-1100</v>
      </c>
      <c r="AG46" s="46">
        <f t="shared" si="33"/>
        <v>-500</v>
      </c>
      <c r="AH46" s="46">
        <f t="shared" si="34"/>
        <v>-1700</v>
      </c>
      <c r="AI46" s="46">
        <f t="shared" si="35"/>
        <v>1000</v>
      </c>
      <c r="AJ46" s="46">
        <f t="shared" si="36"/>
        <v>700</v>
      </c>
      <c r="AK46" s="46">
        <f t="shared" si="37"/>
        <v>800</v>
      </c>
      <c r="AL46" s="46">
        <f t="shared" si="38"/>
        <v>-3700</v>
      </c>
      <c r="AM46" s="46">
        <f t="shared" si="39"/>
        <v>-2400</v>
      </c>
      <c r="AN46" s="47">
        <f t="shared" si="40"/>
        <v>2600</v>
      </c>
    </row>
    <row r="47" spans="1:40" ht="15" customHeight="1">
      <c r="A47" s="9"/>
      <c r="D47" s="8" t="s">
        <v>11</v>
      </c>
      <c r="E47" s="20">
        <v>5300</v>
      </c>
      <c r="F47" s="21">
        <v>200</v>
      </c>
      <c r="G47" s="21">
        <v>700</v>
      </c>
      <c r="H47" s="32">
        <v>300</v>
      </c>
      <c r="I47" s="21">
        <v>300</v>
      </c>
      <c r="J47" s="21">
        <v>400</v>
      </c>
      <c r="K47" s="21">
        <v>100</v>
      </c>
      <c r="L47" s="21" t="s">
        <v>3</v>
      </c>
      <c r="M47" s="21">
        <v>600</v>
      </c>
      <c r="N47" s="21">
        <v>400</v>
      </c>
      <c r="O47" s="21">
        <v>400</v>
      </c>
      <c r="P47" s="15">
        <f>600+600+600</f>
        <v>1800</v>
      </c>
      <c r="Q47" s="20">
        <v>8400</v>
      </c>
      <c r="R47" s="21">
        <v>100</v>
      </c>
      <c r="S47" s="21">
        <v>500</v>
      </c>
      <c r="T47" s="32" t="s">
        <v>3</v>
      </c>
      <c r="U47" s="21">
        <v>400</v>
      </c>
      <c r="V47" s="21">
        <v>500</v>
      </c>
      <c r="W47" s="21">
        <v>800</v>
      </c>
      <c r="X47" s="21">
        <v>400</v>
      </c>
      <c r="Y47" s="21">
        <v>900</v>
      </c>
      <c r="Z47" s="21">
        <v>200</v>
      </c>
      <c r="AA47" s="21">
        <v>1200</v>
      </c>
      <c r="AB47" s="15">
        <v>3300</v>
      </c>
      <c r="AC47" s="45">
        <f t="shared" si="29"/>
        <v>-3100</v>
      </c>
      <c r="AD47" s="46">
        <f t="shared" si="30"/>
        <v>100</v>
      </c>
      <c r="AE47" s="46">
        <f t="shared" si="31"/>
        <v>200</v>
      </c>
      <c r="AF47" s="46">
        <v>300</v>
      </c>
      <c r="AG47" s="46">
        <f t="shared" si="33"/>
        <v>-100</v>
      </c>
      <c r="AH47" s="46">
        <f t="shared" si="34"/>
        <v>-100</v>
      </c>
      <c r="AI47" s="46">
        <f t="shared" si="35"/>
        <v>-700</v>
      </c>
      <c r="AJ47" s="46">
        <v>-400</v>
      </c>
      <c r="AK47" s="46">
        <f t="shared" si="37"/>
        <v>-300</v>
      </c>
      <c r="AL47" s="46">
        <f t="shared" si="38"/>
        <v>200</v>
      </c>
      <c r="AM47" s="46">
        <f t="shared" si="39"/>
        <v>-800</v>
      </c>
      <c r="AN47" s="47">
        <f t="shared" si="40"/>
        <v>-1500</v>
      </c>
    </row>
    <row r="48" spans="1:40" ht="15" customHeight="1">
      <c r="A48" s="9"/>
      <c r="B48" s="3" t="s">
        <v>14</v>
      </c>
      <c r="D48" s="8"/>
      <c r="E48" s="20">
        <v>596200</v>
      </c>
      <c r="F48" s="21">
        <v>4200</v>
      </c>
      <c r="G48" s="21">
        <v>39900</v>
      </c>
      <c r="H48" s="21">
        <v>52500</v>
      </c>
      <c r="I48" s="21">
        <v>51000</v>
      </c>
      <c r="J48" s="21">
        <v>53200</v>
      </c>
      <c r="K48" s="21">
        <v>74300</v>
      </c>
      <c r="L48" s="21">
        <v>80300</v>
      </c>
      <c r="M48" s="21">
        <v>68100</v>
      </c>
      <c r="N48" s="21">
        <v>63800</v>
      </c>
      <c r="O48" s="21">
        <v>46800</v>
      </c>
      <c r="P48" s="15">
        <f>33000+15900+13200</f>
        <v>62100</v>
      </c>
      <c r="Q48" s="20">
        <v>607800</v>
      </c>
      <c r="R48" s="21">
        <v>7900</v>
      </c>
      <c r="S48" s="21">
        <v>41600</v>
      </c>
      <c r="T48" s="21">
        <v>55800</v>
      </c>
      <c r="U48" s="21">
        <v>55600</v>
      </c>
      <c r="V48" s="21">
        <v>65700</v>
      </c>
      <c r="W48" s="21">
        <v>72000</v>
      </c>
      <c r="X48" s="21">
        <v>72100</v>
      </c>
      <c r="Y48" s="21">
        <v>65000</v>
      </c>
      <c r="Z48" s="21">
        <v>61000</v>
      </c>
      <c r="AA48" s="21">
        <v>58000</v>
      </c>
      <c r="AB48" s="15">
        <v>53100</v>
      </c>
      <c r="AC48" s="45">
        <f t="shared" si="29"/>
        <v>-11600</v>
      </c>
      <c r="AD48" s="46">
        <f t="shared" si="30"/>
        <v>-3700</v>
      </c>
      <c r="AE48" s="46">
        <f t="shared" si="31"/>
        <v>-1700</v>
      </c>
      <c r="AF48" s="46">
        <f t="shared" si="32"/>
        <v>-3300</v>
      </c>
      <c r="AG48" s="46">
        <f t="shared" si="33"/>
        <v>-4600</v>
      </c>
      <c r="AH48" s="46">
        <f t="shared" si="34"/>
        <v>-12500</v>
      </c>
      <c r="AI48" s="46">
        <f t="shared" si="35"/>
        <v>2300</v>
      </c>
      <c r="AJ48" s="46">
        <f t="shared" si="36"/>
        <v>8200</v>
      </c>
      <c r="AK48" s="46">
        <f t="shared" si="37"/>
        <v>3100</v>
      </c>
      <c r="AL48" s="46">
        <f t="shared" si="38"/>
        <v>2800</v>
      </c>
      <c r="AM48" s="46">
        <f t="shared" si="39"/>
        <v>-11200</v>
      </c>
      <c r="AN48" s="47">
        <f t="shared" si="40"/>
        <v>9000</v>
      </c>
    </row>
    <row r="49" spans="1:40" ht="15" customHeight="1">
      <c r="A49" s="9"/>
      <c r="C49" s="3" t="s">
        <v>15</v>
      </c>
      <c r="D49" s="8"/>
      <c r="E49" s="20">
        <v>343400</v>
      </c>
      <c r="F49" s="21">
        <v>2600</v>
      </c>
      <c r="G49" s="21">
        <v>22100</v>
      </c>
      <c r="H49" s="21">
        <v>30200</v>
      </c>
      <c r="I49" s="21">
        <v>27800</v>
      </c>
      <c r="J49" s="21">
        <v>32500</v>
      </c>
      <c r="K49" s="21">
        <v>45800</v>
      </c>
      <c r="L49" s="21">
        <v>45400</v>
      </c>
      <c r="M49" s="21">
        <v>38900</v>
      </c>
      <c r="N49" s="21">
        <v>38600</v>
      </c>
      <c r="O49" s="21">
        <v>29600</v>
      </c>
      <c r="P49" s="15">
        <f>17200+7100+5500</f>
        <v>29800</v>
      </c>
      <c r="Q49" s="20">
        <v>314000</v>
      </c>
      <c r="R49" s="21">
        <v>3400</v>
      </c>
      <c r="S49" s="21">
        <v>21700</v>
      </c>
      <c r="T49" s="21">
        <v>28000</v>
      </c>
      <c r="U49" s="21">
        <v>31400</v>
      </c>
      <c r="V49" s="21">
        <v>36000</v>
      </c>
      <c r="W49" s="21">
        <v>41600</v>
      </c>
      <c r="X49" s="21">
        <v>39400</v>
      </c>
      <c r="Y49" s="21">
        <v>33800</v>
      </c>
      <c r="Z49" s="21">
        <v>30500</v>
      </c>
      <c r="AA49" s="21">
        <v>27400</v>
      </c>
      <c r="AB49" s="15">
        <v>20800</v>
      </c>
      <c r="AC49" s="45">
        <f t="shared" si="29"/>
        <v>29400</v>
      </c>
      <c r="AD49" s="46">
        <f t="shared" si="30"/>
        <v>-800</v>
      </c>
      <c r="AE49" s="46">
        <f t="shared" si="31"/>
        <v>400</v>
      </c>
      <c r="AF49" s="46">
        <f t="shared" si="32"/>
        <v>2200</v>
      </c>
      <c r="AG49" s="46">
        <f t="shared" si="33"/>
        <v>-3600</v>
      </c>
      <c r="AH49" s="46">
        <f t="shared" si="34"/>
        <v>-3500</v>
      </c>
      <c r="AI49" s="46">
        <f t="shared" si="35"/>
        <v>4200</v>
      </c>
      <c r="AJ49" s="46">
        <f t="shared" si="36"/>
        <v>6000</v>
      </c>
      <c r="AK49" s="46">
        <f t="shared" si="37"/>
        <v>5100</v>
      </c>
      <c r="AL49" s="46">
        <f t="shared" si="38"/>
        <v>8100</v>
      </c>
      <c r="AM49" s="46">
        <f t="shared" si="39"/>
        <v>2200</v>
      </c>
      <c r="AN49" s="47">
        <f t="shared" si="40"/>
        <v>9000</v>
      </c>
    </row>
    <row r="50" spans="1:40" ht="15" customHeight="1">
      <c r="A50" s="9"/>
      <c r="C50" s="3" t="s">
        <v>16</v>
      </c>
      <c r="D50" s="8"/>
      <c r="E50" s="5">
        <f aca="true" t="shared" si="41" ref="E50:P50">SUM(E51:E52)</f>
        <v>252800</v>
      </c>
      <c r="F50" s="5">
        <f t="shared" si="41"/>
        <v>1600</v>
      </c>
      <c r="G50" s="5">
        <f t="shared" si="41"/>
        <v>17800</v>
      </c>
      <c r="H50" s="5">
        <f t="shared" si="41"/>
        <v>22400</v>
      </c>
      <c r="I50" s="5">
        <f t="shared" si="41"/>
        <v>23100</v>
      </c>
      <c r="J50" s="5">
        <f t="shared" si="41"/>
        <v>20600</v>
      </c>
      <c r="K50" s="5">
        <f t="shared" si="41"/>
        <v>28600</v>
      </c>
      <c r="L50" s="5">
        <f t="shared" si="41"/>
        <v>34800</v>
      </c>
      <c r="M50" s="5">
        <f t="shared" si="41"/>
        <v>29200</v>
      </c>
      <c r="N50" s="5">
        <f t="shared" si="41"/>
        <v>25200</v>
      </c>
      <c r="O50" s="5">
        <f t="shared" si="41"/>
        <v>17300</v>
      </c>
      <c r="P50" s="17">
        <f t="shared" si="41"/>
        <v>32300</v>
      </c>
      <c r="Q50" s="5">
        <f aca="true" t="shared" si="42" ref="Q50:AB50">SUM(Q51:Q52)</f>
        <v>293800</v>
      </c>
      <c r="R50" s="5">
        <f t="shared" si="42"/>
        <v>4600</v>
      </c>
      <c r="S50" s="5">
        <f t="shared" si="42"/>
        <v>19900</v>
      </c>
      <c r="T50" s="5">
        <f t="shared" si="42"/>
        <v>27800</v>
      </c>
      <c r="U50" s="5">
        <f t="shared" si="42"/>
        <v>24300</v>
      </c>
      <c r="V50" s="5">
        <f t="shared" si="42"/>
        <v>29700</v>
      </c>
      <c r="W50" s="5">
        <f t="shared" si="42"/>
        <v>30400</v>
      </c>
      <c r="X50" s="5">
        <f t="shared" si="42"/>
        <v>32800</v>
      </c>
      <c r="Y50" s="5">
        <f t="shared" si="42"/>
        <v>31200</v>
      </c>
      <c r="Z50" s="5">
        <f t="shared" si="42"/>
        <v>30500</v>
      </c>
      <c r="AA50" s="5">
        <f t="shared" si="42"/>
        <v>30600</v>
      </c>
      <c r="AB50" s="17">
        <f t="shared" si="42"/>
        <v>32300</v>
      </c>
      <c r="AC50" s="45">
        <f t="shared" si="29"/>
        <v>-41000</v>
      </c>
      <c r="AD50" s="46">
        <f t="shared" si="30"/>
        <v>-3000</v>
      </c>
      <c r="AE50" s="46">
        <f t="shared" si="31"/>
        <v>-2100</v>
      </c>
      <c r="AF50" s="46">
        <f t="shared" si="32"/>
        <v>-5400</v>
      </c>
      <c r="AG50" s="46">
        <f t="shared" si="33"/>
        <v>-1200</v>
      </c>
      <c r="AH50" s="46">
        <f t="shared" si="34"/>
        <v>-9100</v>
      </c>
      <c r="AI50" s="46">
        <f t="shared" si="35"/>
        <v>-1800</v>
      </c>
      <c r="AJ50" s="46">
        <f t="shared" si="36"/>
        <v>2000</v>
      </c>
      <c r="AK50" s="46">
        <f t="shared" si="37"/>
        <v>-2000</v>
      </c>
      <c r="AL50" s="46">
        <f t="shared" si="38"/>
        <v>-5300</v>
      </c>
      <c r="AM50" s="46">
        <f t="shared" si="39"/>
        <v>-13300</v>
      </c>
      <c r="AN50" s="47">
        <f t="shared" si="40"/>
        <v>0</v>
      </c>
    </row>
    <row r="51" spans="1:40" ht="15" customHeight="1">
      <c r="A51" s="9"/>
      <c r="C51" s="3" t="s">
        <v>29</v>
      </c>
      <c r="D51" s="8"/>
      <c r="E51" s="20">
        <v>215800</v>
      </c>
      <c r="F51" s="21">
        <v>1600</v>
      </c>
      <c r="G51" s="21">
        <v>17100</v>
      </c>
      <c r="H51" s="21">
        <v>20400</v>
      </c>
      <c r="I51" s="21">
        <v>20900</v>
      </c>
      <c r="J51" s="21">
        <v>20000</v>
      </c>
      <c r="K51" s="21">
        <v>25500</v>
      </c>
      <c r="L51" s="21">
        <v>29600</v>
      </c>
      <c r="M51" s="21">
        <v>24200</v>
      </c>
      <c r="N51" s="21">
        <v>20500</v>
      </c>
      <c r="O51" s="21">
        <v>14000</v>
      </c>
      <c r="P51" s="15">
        <f>11900+6600+3600</f>
        <v>22100</v>
      </c>
      <c r="Q51" s="20">
        <v>239400</v>
      </c>
      <c r="R51" s="21">
        <v>4000</v>
      </c>
      <c r="S51" s="21">
        <v>18000</v>
      </c>
      <c r="T51" s="21">
        <v>24700</v>
      </c>
      <c r="U51" s="21">
        <v>20700</v>
      </c>
      <c r="V51" s="21">
        <v>25700</v>
      </c>
      <c r="W51" s="21">
        <v>24700</v>
      </c>
      <c r="X51" s="21">
        <v>28400</v>
      </c>
      <c r="Y51" s="21">
        <v>25300</v>
      </c>
      <c r="Z51" s="21">
        <v>24800</v>
      </c>
      <c r="AA51" s="21">
        <v>22700</v>
      </c>
      <c r="AB51" s="15">
        <v>20500</v>
      </c>
      <c r="AC51" s="40">
        <f t="shared" si="29"/>
        <v>-23600</v>
      </c>
      <c r="AD51" s="40">
        <f t="shared" si="30"/>
        <v>-2400</v>
      </c>
      <c r="AE51" s="40">
        <f t="shared" si="31"/>
        <v>-900</v>
      </c>
      <c r="AF51" s="40">
        <f t="shared" si="32"/>
        <v>-4300</v>
      </c>
      <c r="AG51" s="40">
        <f t="shared" si="33"/>
        <v>200</v>
      </c>
      <c r="AH51" s="40">
        <f t="shared" si="34"/>
        <v>-5700</v>
      </c>
      <c r="AI51" s="40">
        <f t="shared" si="35"/>
        <v>800</v>
      </c>
      <c r="AJ51" s="40">
        <f t="shared" si="36"/>
        <v>1200</v>
      </c>
      <c r="AK51" s="40">
        <f t="shared" si="37"/>
        <v>-1100</v>
      </c>
      <c r="AL51" s="40">
        <f t="shared" si="38"/>
        <v>-4300</v>
      </c>
      <c r="AM51" s="40">
        <f t="shared" si="39"/>
        <v>-8700</v>
      </c>
      <c r="AN51" s="41">
        <f t="shared" si="40"/>
        <v>1600</v>
      </c>
    </row>
    <row r="52" spans="1:40" ht="15" customHeight="1">
      <c r="A52" s="10"/>
      <c r="B52" s="11"/>
      <c r="C52" s="11" t="s">
        <v>30</v>
      </c>
      <c r="D52" s="19"/>
      <c r="E52" s="33">
        <v>37000</v>
      </c>
      <c r="F52" s="34" t="s">
        <v>3</v>
      </c>
      <c r="G52" s="34">
        <v>700</v>
      </c>
      <c r="H52" s="34">
        <v>2000</v>
      </c>
      <c r="I52" s="34">
        <v>2200</v>
      </c>
      <c r="J52" s="34">
        <v>600</v>
      </c>
      <c r="K52" s="34">
        <v>3100</v>
      </c>
      <c r="L52" s="34">
        <v>5200</v>
      </c>
      <c r="M52" s="34">
        <v>5000</v>
      </c>
      <c r="N52" s="34">
        <v>4700</v>
      </c>
      <c r="O52" s="34">
        <v>3300</v>
      </c>
      <c r="P52" s="18">
        <f>4000+2200+4000</f>
        <v>10200</v>
      </c>
      <c r="Q52" s="33">
        <v>54400</v>
      </c>
      <c r="R52" s="34">
        <v>600</v>
      </c>
      <c r="S52" s="34">
        <v>1900</v>
      </c>
      <c r="T52" s="34">
        <v>3100</v>
      </c>
      <c r="U52" s="34">
        <v>3600</v>
      </c>
      <c r="V52" s="34">
        <v>4000</v>
      </c>
      <c r="W52" s="34">
        <v>5700</v>
      </c>
      <c r="X52" s="34">
        <v>4400</v>
      </c>
      <c r="Y52" s="34">
        <v>5900</v>
      </c>
      <c r="Z52" s="34">
        <v>5700</v>
      </c>
      <c r="AA52" s="34">
        <v>7900</v>
      </c>
      <c r="AB52" s="18">
        <v>11800</v>
      </c>
      <c r="AC52" s="43">
        <f t="shared" si="29"/>
        <v>-17400</v>
      </c>
      <c r="AD52" s="43">
        <v>-600</v>
      </c>
      <c r="AE52" s="43">
        <f t="shared" si="31"/>
        <v>-1200</v>
      </c>
      <c r="AF52" s="43">
        <f t="shared" si="32"/>
        <v>-1100</v>
      </c>
      <c r="AG52" s="43">
        <f t="shared" si="33"/>
        <v>-1400</v>
      </c>
      <c r="AH52" s="43">
        <f t="shared" si="34"/>
        <v>-3400</v>
      </c>
      <c r="AI52" s="43">
        <f t="shared" si="35"/>
        <v>-2600</v>
      </c>
      <c r="AJ52" s="43">
        <f t="shared" si="36"/>
        <v>800</v>
      </c>
      <c r="AK52" s="43">
        <f t="shared" si="37"/>
        <v>-900</v>
      </c>
      <c r="AL52" s="43">
        <f t="shared" si="38"/>
        <v>-1000</v>
      </c>
      <c r="AM52" s="43">
        <f t="shared" si="39"/>
        <v>-4600</v>
      </c>
      <c r="AN52" s="44">
        <f t="shared" si="40"/>
        <v>-1600</v>
      </c>
    </row>
    <row r="53" spans="1:4" ht="15" customHeight="1">
      <c r="A53" s="2" t="s">
        <v>37</v>
      </c>
      <c r="B53" s="2"/>
      <c r="C53" s="2"/>
      <c r="D53" s="2"/>
    </row>
    <row r="54" ht="15" customHeight="1">
      <c r="A54" s="2" t="s">
        <v>36</v>
      </c>
    </row>
  </sheetData>
  <sheetProtection/>
  <mergeCells count="1">
    <mergeCell ref="A3:D4"/>
  </mergeCells>
  <printOptions/>
  <pageMargins left="0.5905511811023623" right="0" top="0.984251968503937" bottom="0.984251968503937" header="0.5118110236220472" footer="0.5118110236220472"/>
  <pageSetup horizontalDpi="600" verticalDpi="600" orientation="landscape" pageOrder="overThenDown" paperSize="8" scale="62" r:id="rId1"/>
  <headerFooter alignWithMargins="0">
    <oddFooter>&amp;R&amp;18 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2018-09-21T06:46:52Z</cp:lastPrinted>
  <dcterms:created xsi:type="dcterms:W3CDTF">2008-05-26T04:06:49Z</dcterms:created>
  <dcterms:modified xsi:type="dcterms:W3CDTF">2018-10-01T06:41:31Z</dcterms:modified>
  <cp:category/>
  <cp:version/>
  <cp:contentType/>
  <cp:contentStatus/>
</cp:coreProperties>
</file>