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20" windowWidth="12120" windowHeight="8550" activeTab="0"/>
  </bookViews>
  <sheets>
    <sheet name="１計画処理区域の状況" sheetId="1" r:id="rId1"/>
    <sheet name="２処理概要" sheetId="2" r:id="rId2"/>
    <sheet name="３収集状況" sheetId="3" r:id="rId3"/>
    <sheet name="４処理内訳" sheetId="4" r:id="rId4"/>
  </sheets>
  <definedNames>
    <definedName name="_Fill" localSheetId="1" hidden="1">'２処理概要'!#REF!</definedName>
    <definedName name="_Fill" localSheetId="2" hidden="1">'３収集状況'!#REF!</definedName>
    <definedName name="_Fill" localSheetId="3" hidden="1">'４処理内訳'!#REF!</definedName>
    <definedName name="_Fill" hidden="1">'１計画処理区域の状況'!#REF!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'１計画処理区域の状況'!$A$1:$N$81</definedName>
    <definedName name="_xlnm.Print_Area" localSheetId="1">'２処理概要'!$A$1:$M$87</definedName>
    <definedName name="_xlnm.Print_Area" localSheetId="2">'３収集状況'!$A$1:$R$82</definedName>
    <definedName name="_xlnm.Print_Area" localSheetId="3">'４処理内訳'!$B$1:$AC$83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<sst xmlns="http://schemas.openxmlformats.org/spreadsheetml/2006/main" count="475" uniqueCount="179">
  <si>
    <t>１．計画処理区域の状況</t>
  </si>
  <si>
    <t>市町村</t>
  </si>
  <si>
    <t>非水洗化</t>
  </si>
  <si>
    <t>水洗化</t>
  </si>
  <si>
    <t>事務組合名</t>
  </si>
  <si>
    <t>総人口</t>
  </si>
  <si>
    <t>人口</t>
  </si>
  <si>
    <t>計画収集</t>
  </si>
  <si>
    <t>自家処理</t>
  </si>
  <si>
    <t>公共下水</t>
  </si>
  <si>
    <t>コミプラ</t>
  </si>
  <si>
    <t>浄化槽</t>
  </si>
  <si>
    <t>浄化槽人口内訳</t>
  </si>
  <si>
    <t>水洗化率</t>
  </si>
  <si>
    <t>汚水衛生</t>
  </si>
  <si>
    <t>道人口</t>
  </si>
  <si>
    <t>単独処理</t>
  </si>
  <si>
    <t>％</t>
  </si>
  <si>
    <t>処理率％</t>
  </si>
  <si>
    <t>浄化槽人口</t>
  </si>
  <si>
    <t>下田市</t>
  </si>
  <si>
    <t>熱海市</t>
  </si>
  <si>
    <t>伊東市</t>
  </si>
  <si>
    <t>三島市</t>
  </si>
  <si>
    <t>沼津市</t>
  </si>
  <si>
    <t>裾野市</t>
  </si>
  <si>
    <t>御殿場市</t>
  </si>
  <si>
    <t>富士市</t>
  </si>
  <si>
    <t>富士宮市</t>
  </si>
  <si>
    <t>清水市</t>
  </si>
  <si>
    <t>静岡市</t>
  </si>
  <si>
    <t>焼津市</t>
  </si>
  <si>
    <t>藤枝市</t>
  </si>
  <si>
    <t>島田市</t>
  </si>
  <si>
    <t>掛川市</t>
  </si>
  <si>
    <t>袋井市</t>
  </si>
  <si>
    <t>磐田市</t>
  </si>
  <si>
    <t>浜松市</t>
  </si>
  <si>
    <t>天竜市</t>
  </si>
  <si>
    <t>浜北市</t>
  </si>
  <si>
    <t>湖西市</t>
  </si>
  <si>
    <t>東伊豆町</t>
  </si>
  <si>
    <t>南伊豆町</t>
  </si>
  <si>
    <t>河津町</t>
  </si>
  <si>
    <t>松崎町</t>
  </si>
  <si>
    <t>西伊豆町</t>
  </si>
  <si>
    <t>修善寺町</t>
  </si>
  <si>
    <t>土肥町</t>
  </si>
  <si>
    <t>大仁町</t>
  </si>
  <si>
    <t>中伊豆町</t>
  </si>
  <si>
    <t>天城湯ケ島町</t>
  </si>
  <si>
    <t>伊豆長岡町</t>
  </si>
  <si>
    <t>函南町</t>
  </si>
  <si>
    <t>韮山町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</si>
  <si>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</si>
  <si>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</si>
  <si>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</si>
  <si>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</si>
  <si>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</si>
  <si>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</si>
  <si>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</si>
  <si>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</si>
  <si>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</si>
  <si>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金谷町</t>
  </si>
  <si>
    <t>川根町</t>
  </si>
  <si>
    <t>本川根町</t>
  </si>
  <si>
    <t>中川根町</t>
  </si>
  <si>
    <t>御前崎町</t>
  </si>
  <si>
    <t>吉田町</t>
  </si>
  <si>
    <t>榛原町</t>
  </si>
  <si>
    <t>相良町</t>
  </si>
  <si>
    <t>大須賀町</t>
  </si>
  <si>
    <t>菊川町</t>
  </si>
  <si>
    <t>小笠町</t>
  </si>
  <si>
    <t>浜岡町</t>
  </si>
  <si>
    <t>大東町</t>
  </si>
  <si>
    <t>森町</t>
  </si>
  <si>
    <t>福田町</t>
  </si>
  <si>
    <t>竜洋町</t>
  </si>
  <si>
    <t>浅羽町</t>
  </si>
  <si>
    <t>豊田町</t>
  </si>
  <si>
    <t>春野町</t>
  </si>
  <si>
    <t>水窪町</t>
  </si>
  <si>
    <t>佐久間町</t>
  </si>
  <si>
    <t>新居町</t>
  </si>
  <si>
    <t>雄踏町</t>
  </si>
  <si>
    <t>舞阪町</t>
  </si>
  <si>
    <t>細江町</t>
  </si>
  <si>
    <t>引佐町</t>
  </si>
  <si>
    <t>三ケ日町</t>
  </si>
  <si>
    <t>賀茂村</t>
  </si>
  <si>
    <t>戸田村</t>
  </si>
  <si>
    <t>豊岡村</t>
  </si>
  <si>
    <t>龍山村</t>
  </si>
  <si>
    <t>市町村計</t>
  </si>
  <si>
    <t>合併浄化槽</t>
  </si>
  <si>
    <t>人口</t>
  </si>
  <si>
    <t>２．し尿処理の概要</t>
  </si>
  <si>
    <t>汲み取りし尿</t>
  </si>
  <si>
    <t>浄化槽汚でい</t>
  </si>
  <si>
    <t>し尿汲み</t>
  </si>
  <si>
    <t>し尿汲み取り</t>
  </si>
  <si>
    <t>収集</t>
  </si>
  <si>
    <t>取り</t>
  </si>
  <si>
    <t>回数</t>
  </si>
  <si>
    <t xml:space="preserve">運搬 </t>
  </si>
  <si>
    <t>従量制</t>
  </si>
  <si>
    <t>定額制</t>
  </si>
  <si>
    <t>200+427*人数</t>
  </si>
  <si>
    <t>し尿汲み取り</t>
  </si>
  <si>
    <t>収集</t>
  </si>
  <si>
    <t>中間</t>
  </si>
  <si>
    <t>海洋</t>
  </si>
  <si>
    <t>料金（円/18㍑）</t>
  </si>
  <si>
    <t>料金（円/１８ｌ）</t>
  </si>
  <si>
    <t>処理</t>
  </si>
  <si>
    <t>投入</t>
  </si>
  <si>
    <t xml:space="preserve">運搬 </t>
  </si>
  <si>
    <t>手数料</t>
  </si>
  <si>
    <t xml:space="preserve">重量制  </t>
  </si>
  <si>
    <t>定額制</t>
  </si>
  <si>
    <t>370+370*人数</t>
  </si>
  <si>
    <t xml:space="preserve">370+370*人数 </t>
  </si>
  <si>
    <t>200+427*人数</t>
  </si>
  <si>
    <t>1,2</t>
  </si>
  <si>
    <t>2,3</t>
  </si>
  <si>
    <t>1,3</t>
  </si>
  <si>
    <t>160+390*人数</t>
  </si>
  <si>
    <t>160+390*人数</t>
  </si>
  <si>
    <t>市町村平均</t>
  </si>
  <si>
    <t xml:space="preserve">     収集回数 　１：月１回　</t>
  </si>
  <si>
    <t xml:space="preserve">   １：直営</t>
  </si>
  <si>
    <t>１：従量制</t>
  </si>
  <si>
    <t xml:space="preserve">   １：従量制</t>
  </si>
  <si>
    <t xml:space="preserve">     ２：月２回 ３：月３回　</t>
  </si>
  <si>
    <t xml:space="preserve">   ２：委託</t>
  </si>
  <si>
    <t>２：回数制</t>
  </si>
  <si>
    <t xml:space="preserve">   ２：回数制</t>
  </si>
  <si>
    <t xml:space="preserve">     ４：月４回 ５：その他</t>
  </si>
  <si>
    <t xml:space="preserve">   ３：許可</t>
  </si>
  <si>
    <t>３：定額制（人頭制、世帯制）</t>
  </si>
  <si>
    <t xml:space="preserve">   ３：定額制</t>
  </si>
  <si>
    <t xml:space="preserve">     ６：無し</t>
  </si>
  <si>
    <t xml:space="preserve">     ４：無し  </t>
  </si>
  <si>
    <t>４：無料</t>
  </si>
  <si>
    <t xml:space="preserve"> ４：無料</t>
  </si>
  <si>
    <t>３．し尿収集の状況</t>
  </si>
  <si>
    <t>(1)収集形態別収集量</t>
  </si>
  <si>
    <t>(2)自家処理量</t>
  </si>
  <si>
    <t>し尿</t>
  </si>
  <si>
    <t>合計（し尿＋浄化槽汚でい）</t>
  </si>
  <si>
    <t>計</t>
  </si>
  <si>
    <t>合計</t>
  </si>
  <si>
    <t>直営</t>
  </si>
  <si>
    <t>委託</t>
  </si>
  <si>
    <t>許可</t>
  </si>
  <si>
    <t>汚でい</t>
  </si>
  <si>
    <t>生し尿発生量</t>
  </si>
  <si>
    <t>*100</t>
  </si>
  <si>
    <t>４．し尿処理の状況</t>
  </si>
  <si>
    <t>(1)し尿処理の内訳</t>
  </si>
  <si>
    <t>(2)残査処分内訳</t>
  </si>
  <si>
    <t>市町村処理</t>
  </si>
  <si>
    <t>市町村処理内訳</t>
  </si>
  <si>
    <t>し尿処理施設</t>
  </si>
  <si>
    <t>コミュニティプラント</t>
  </si>
  <si>
    <t>し尿処理</t>
  </si>
  <si>
    <t>下水道</t>
  </si>
  <si>
    <t>海洋投入</t>
  </si>
  <si>
    <t>農村還元</t>
  </si>
  <si>
    <t>その他</t>
  </si>
  <si>
    <t>小計</t>
  </si>
  <si>
    <t>埋立処分</t>
  </si>
  <si>
    <t>肥料等に</t>
  </si>
  <si>
    <t>施設</t>
  </si>
  <si>
    <t>投入</t>
  </si>
  <si>
    <t>利用</t>
  </si>
  <si>
    <t>し尿収集量</t>
  </si>
  <si>
    <t>収集－処理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</si>
</sst>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_ 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>
      <alignment/>
    </xf>
    <xf numFmtId="37" fontId="0" fillId="0" borderId="16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>
      <alignment horizontal="center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0" fontId="0" fillId="0" borderId="30" xfId="0" applyBorder="1" applyAlignment="1">
      <alignment/>
    </xf>
    <xf numFmtId="177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 applyProtection="1">
      <alignment horizontal="left"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37" fontId="0" fillId="0" borderId="41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0" fontId="0" fillId="0" borderId="40" xfId="0" applyBorder="1" applyAlignment="1" applyProtection="1">
      <alignment horizontal="left"/>
      <protection/>
    </xf>
    <xf numFmtId="0" fontId="0" fillId="0" borderId="45" xfId="0" applyBorder="1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78" fontId="0" fillId="0" borderId="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"/>
  <sheetViews>
    <sheetView showGridLines="0" tabSelected="1" zoomScaleSheetLayoutView="50" workbookViewId="0" topLeftCell="A1">
      <selection activeCell="F11" sqref="F11"/>
    </sheetView>
  </sheetViews>
  <sheetFormatPr defaultColWidth="10.66015625" defaultRowHeight="18"/>
  <cols>
    <col min="1" max="1" width="2.66015625" style="0" customWidth="1"/>
    <col min="2" max="2" width="12.66015625" style="0" customWidth="1"/>
    <col min="3" max="5" width="10.58203125" style="0" customWidth="1"/>
    <col min="6" max="6" width="10.5" style="0" customWidth="1"/>
    <col min="7" max="8" width="10.58203125" style="0" customWidth="1"/>
    <col min="9" max="9" width="10.5" style="0" customWidth="1"/>
    <col min="10" max="14" width="10.58203125" style="0" customWidth="1"/>
  </cols>
  <sheetData>
    <row r="1" ht="17.25">
      <c r="B1" s="9" t="s">
        <v>0</v>
      </c>
    </row>
    <row r="2" spans="1:14" ht="18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7.25">
      <c r="A3" s="3"/>
      <c r="B3" s="11" t="s">
        <v>1</v>
      </c>
      <c r="C3" s="3"/>
      <c r="D3" s="12" t="s">
        <v>2</v>
      </c>
      <c r="E3" s="2"/>
      <c r="F3" s="2"/>
      <c r="G3" s="13" t="s">
        <v>3</v>
      </c>
      <c r="H3" s="2"/>
      <c r="I3" s="2"/>
      <c r="J3" s="2"/>
      <c r="K3" s="2"/>
      <c r="L3" s="2"/>
      <c r="M3" s="3"/>
      <c r="N3" s="21"/>
      <c r="O3" s="3"/>
    </row>
    <row r="4" spans="1:15" ht="17.25">
      <c r="A4" s="3"/>
      <c r="B4" s="11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3" t="s">
        <v>6</v>
      </c>
      <c r="H4" s="13" t="s">
        <v>9</v>
      </c>
      <c r="I4" s="25" t="s">
        <v>10</v>
      </c>
      <c r="J4" s="13" t="s">
        <v>11</v>
      </c>
      <c r="K4" s="14" t="s">
        <v>12</v>
      </c>
      <c r="L4" s="2"/>
      <c r="M4" s="12" t="s">
        <v>13</v>
      </c>
      <c r="N4" s="22" t="s">
        <v>14</v>
      </c>
      <c r="O4" s="3"/>
    </row>
    <row r="5" spans="1:15" ht="17.25">
      <c r="A5" s="3"/>
      <c r="B5" s="8"/>
      <c r="C5" s="3"/>
      <c r="D5" s="3"/>
      <c r="E5" s="13" t="s">
        <v>6</v>
      </c>
      <c r="F5" s="13" t="s">
        <v>6</v>
      </c>
      <c r="G5" s="1"/>
      <c r="H5" s="13" t="s">
        <v>15</v>
      </c>
      <c r="I5" s="26" t="s">
        <v>6</v>
      </c>
      <c r="J5" s="13" t="s">
        <v>6</v>
      </c>
      <c r="K5" s="13" t="s">
        <v>95</v>
      </c>
      <c r="L5" s="13" t="s">
        <v>16</v>
      </c>
      <c r="M5" s="12" t="s">
        <v>17</v>
      </c>
      <c r="N5" s="22" t="s">
        <v>18</v>
      </c>
      <c r="O5" s="3"/>
    </row>
    <row r="6" spans="1:15" ht="18" thickBot="1">
      <c r="A6" s="5"/>
      <c r="B6" s="7"/>
      <c r="C6" s="5"/>
      <c r="D6" s="5"/>
      <c r="E6" s="4"/>
      <c r="F6" s="4"/>
      <c r="G6" s="4"/>
      <c r="H6" s="4"/>
      <c r="I6" s="27"/>
      <c r="J6" s="4"/>
      <c r="K6" s="4" t="s">
        <v>96</v>
      </c>
      <c r="L6" s="15" t="s">
        <v>19</v>
      </c>
      <c r="M6" s="5"/>
      <c r="N6" s="23"/>
      <c r="O6" s="3"/>
    </row>
    <row r="7" spans="1:16" ht="24.75" customHeight="1">
      <c r="A7" s="6"/>
      <c r="B7" s="16" t="s">
        <v>20</v>
      </c>
      <c r="C7" s="17">
        <f>D7+G7</f>
        <v>28265</v>
      </c>
      <c r="D7" s="17">
        <f aca="true" t="shared" si="0" ref="D7:D71">E7+F7</f>
        <v>1153</v>
      </c>
      <c r="E7" s="18">
        <v>980</v>
      </c>
      <c r="F7" s="18">
        <v>173</v>
      </c>
      <c r="G7" s="18">
        <f>H7+I7+J7</f>
        <v>27112</v>
      </c>
      <c r="H7" s="18">
        <v>6416</v>
      </c>
      <c r="I7" s="28">
        <v>0</v>
      </c>
      <c r="J7" s="18">
        <v>20696</v>
      </c>
      <c r="K7" s="18">
        <v>1596</v>
      </c>
      <c r="L7" s="18">
        <f aca="true" t="shared" si="1" ref="L7:L67">J7-K7</f>
        <v>19100</v>
      </c>
      <c r="M7" s="19">
        <f>G7/C7*100</f>
        <v>95.9207500442243</v>
      </c>
      <c r="N7" s="24">
        <f>(G7-L7)/C7*100</f>
        <v>28.346010967627812</v>
      </c>
      <c r="O7" s="3">
        <v>28458</v>
      </c>
      <c r="P7" s="39">
        <f>O7-C7</f>
        <v>193</v>
      </c>
    </row>
    <row r="8" spans="1:16" ht="24.75" customHeight="1">
      <c r="A8" s="6"/>
      <c r="B8" s="16" t="s">
        <v>21</v>
      </c>
      <c r="C8" s="17">
        <f aca="true" t="shared" si="2" ref="C8:C71">D8+G8</f>
        <v>43624</v>
      </c>
      <c r="D8" s="17">
        <f t="shared" si="0"/>
        <v>558</v>
      </c>
      <c r="E8" s="18">
        <v>558</v>
      </c>
      <c r="F8" s="18">
        <v>0</v>
      </c>
      <c r="G8" s="18">
        <f aca="true" t="shared" si="3" ref="G8:G71">H8+I8+J8</f>
        <v>43066</v>
      </c>
      <c r="H8" s="18">
        <v>21568</v>
      </c>
      <c r="I8" s="28">
        <v>0</v>
      </c>
      <c r="J8" s="18">
        <v>21498</v>
      </c>
      <c r="K8" s="18">
        <v>998</v>
      </c>
      <c r="L8" s="18">
        <f t="shared" si="1"/>
        <v>20500</v>
      </c>
      <c r="M8" s="19">
        <f aca="true" t="shared" si="4" ref="M8:M71">G8/C8*100</f>
        <v>98.7208875848157</v>
      </c>
      <c r="N8" s="24">
        <f aca="true" t="shared" si="5" ref="N8:N71">(G8-L8)/C8*100</f>
        <v>51.72840638180818</v>
      </c>
      <c r="O8" s="3">
        <v>44499</v>
      </c>
      <c r="P8" s="39">
        <f aca="true" t="shared" si="6" ref="P8:P71">O8-C8</f>
        <v>875</v>
      </c>
    </row>
    <row r="9" spans="1:16" ht="24.75" customHeight="1">
      <c r="A9" s="6"/>
      <c r="B9" s="16" t="s">
        <v>22</v>
      </c>
      <c r="C9" s="17">
        <f t="shared" si="2"/>
        <v>72546</v>
      </c>
      <c r="D9" s="17">
        <f t="shared" si="0"/>
        <v>258</v>
      </c>
      <c r="E9" s="18">
        <v>258</v>
      </c>
      <c r="F9" s="18">
        <v>0</v>
      </c>
      <c r="G9" s="18">
        <f t="shared" si="3"/>
        <v>72288</v>
      </c>
      <c r="H9" s="18">
        <v>17076</v>
      </c>
      <c r="I9" s="28">
        <v>3118</v>
      </c>
      <c r="J9" s="18">
        <v>52094</v>
      </c>
      <c r="K9" s="18">
        <v>8965</v>
      </c>
      <c r="L9" s="18">
        <f t="shared" si="1"/>
        <v>43129</v>
      </c>
      <c r="M9" s="19">
        <f t="shared" si="4"/>
        <v>99.6443635762137</v>
      </c>
      <c r="N9" s="24">
        <f t="shared" si="5"/>
        <v>40.19380806660602</v>
      </c>
      <c r="O9" s="3">
        <v>72651</v>
      </c>
      <c r="P9" s="39">
        <f t="shared" si="6"/>
        <v>105</v>
      </c>
    </row>
    <row r="10" spans="1:16" ht="24.75" customHeight="1">
      <c r="A10" s="6"/>
      <c r="B10" s="16" t="s">
        <v>23</v>
      </c>
      <c r="C10" s="17">
        <f t="shared" si="2"/>
        <v>110843</v>
      </c>
      <c r="D10" s="17">
        <f t="shared" si="0"/>
        <v>4440</v>
      </c>
      <c r="E10" s="18">
        <v>4440</v>
      </c>
      <c r="F10" s="18">
        <v>0</v>
      </c>
      <c r="G10" s="18">
        <f t="shared" si="3"/>
        <v>106403</v>
      </c>
      <c r="H10" s="18">
        <v>52629</v>
      </c>
      <c r="I10" s="28">
        <v>0</v>
      </c>
      <c r="J10" s="18">
        <v>53774</v>
      </c>
      <c r="K10" s="18">
        <v>18630</v>
      </c>
      <c r="L10" s="18">
        <f t="shared" si="1"/>
        <v>35144</v>
      </c>
      <c r="M10" s="19">
        <f t="shared" si="4"/>
        <v>95.99433432873525</v>
      </c>
      <c r="N10" s="24">
        <f t="shared" si="5"/>
        <v>64.28822749294046</v>
      </c>
      <c r="O10" s="3">
        <v>110337</v>
      </c>
      <c r="P10" s="39">
        <f t="shared" si="6"/>
        <v>-506</v>
      </c>
    </row>
    <row r="11" spans="1:16" ht="24.75" customHeight="1">
      <c r="A11" s="6"/>
      <c r="B11" s="16" t="s">
        <v>24</v>
      </c>
      <c r="C11" s="17">
        <f t="shared" si="2"/>
        <v>210062</v>
      </c>
      <c r="D11" s="17">
        <f t="shared" si="0"/>
        <v>14366</v>
      </c>
      <c r="E11" s="18">
        <v>14366</v>
      </c>
      <c r="F11" s="18">
        <v>0</v>
      </c>
      <c r="G11" s="18">
        <f t="shared" si="3"/>
        <v>195696</v>
      </c>
      <c r="H11" s="18">
        <v>58495</v>
      </c>
      <c r="I11" s="28">
        <v>272</v>
      </c>
      <c r="J11" s="18">
        <v>136929</v>
      </c>
      <c r="K11" s="18">
        <v>39595</v>
      </c>
      <c r="L11" s="18">
        <f t="shared" si="1"/>
        <v>97334</v>
      </c>
      <c r="M11" s="19">
        <f t="shared" si="4"/>
        <v>93.16106673267892</v>
      </c>
      <c r="N11" s="24">
        <f t="shared" si="5"/>
        <v>46.825223029391324</v>
      </c>
      <c r="O11" s="3">
        <v>210911</v>
      </c>
      <c r="P11" s="39">
        <f t="shared" si="6"/>
        <v>849</v>
      </c>
    </row>
    <row r="12" spans="1:16" ht="24.75" customHeight="1">
      <c r="A12" s="6"/>
      <c r="B12" s="16" t="s">
        <v>25</v>
      </c>
      <c r="C12" s="17">
        <f t="shared" si="2"/>
        <v>52506</v>
      </c>
      <c r="D12" s="17">
        <f t="shared" si="0"/>
        <v>2392</v>
      </c>
      <c r="E12" s="18">
        <v>2392</v>
      </c>
      <c r="F12" s="18">
        <v>0</v>
      </c>
      <c r="G12" s="18">
        <f t="shared" si="3"/>
        <v>50114</v>
      </c>
      <c r="H12" s="18">
        <v>3530</v>
      </c>
      <c r="I12" s="28">
        <v>0</v>
      </c>
      <c r="J12" s="18">
        <v>46584</v>
      </c>
      <c r="K12" s="18">
        <v>13010</v>
      </c>
      <c r="L12" s="18">
        <f t="shared" si="1"/>
        <v>33574</v>
      </c>
      <c r="M12" s="19">
        <f t="shared" si="4"/>
        <v>95.44433017178989</v>
      </c>
      <c r="N12" s="24">
        <f t="shared" si="5"/>
        <v>31.501161771987963</v>
      </c>
      <c r="O12" s="3">
        <v>51125</v>
      </c>
      <c r="P12" s="39">
        <f t="shared" si="6"/>
        <v>-1381</v>
      </c>
    </row>
    <row r="13" spans="1:16" ht="24.75" customHeight="1">
      <c r="A13" s="6"/>
      <c r="B13" s="16" t="s">
        <v>26</v>
      </c>
      <c r="C13" s="17">
        <f t="shared" si="2"/>
        <v>81607</v>
      </c>
      <c r="D13" s="17">
        <f t="shared" si="0"/>
        <v>5868</v>
      </c>
      <c r="E13" s="18">
        <v>5868</v>
      </c>
      <c r="F13" s="18">
        <v>0</v>
      </c>
      <c r="G13" s="18">
        <f t="shared" si="3"/>
        <v>75739</v>
      </c>
      <c r="H13" s="18">
        <v>11685</v>
      </c>
      <c r="I13" s="28">
        <v>0</v>
      </c>
      <c r="J13" s="18">
        <v>64054</v>
      </c>
      <c r="K13" s="18">
        <v>10010</v>
      </c>
      <c r="L13" s="18">
        <f t="shared" si="1"/>
        <v>54044</v>
      </c>
      <c r="M13" s="19">
        <f t="shared" si="4"/>
        <v>92.80944036663522</v>
      </c>
      <c r="N13" s="24">
        <f t="shared" si="5"/>
        <v>26.58472925116718</v>
      </c>
      <c r="O13" s="3">
        <v>81453</v>
      </c>
      <c r="P13" s="39">
        <f t="shared" si="6"/>
        <v>-154</v>
      </c>
    </row>
    <row r="14" spans="1:16" ht="24.75" customHeight="1">
      <c r="A14" s="6"/>
      <c r="B14" s="16" t="s">
        <v>27</v>
      </c>
      <c r="C14" s="17">
        <f t="shared" si="2"/>
        <v>238471</v>
      </c>
      <c r="D14" s="17">
        <f t="shared" si="0"/>
        <v>15393</v>
      </c>
      <c r="E14" s="18">
        <v>15393</v>
      </c>
      <c r="F14" s="18">
        <v>0</v>
      </c>
      <c r="G14" s="18">
        <f t="shared" si="3"/>
        <v>223078</v>
      </c>
      <c r="H14" s="18">
        <v>117100</v>
      </c>
      <c r="I14" s="28">
        <v>598</v>
      </c>
      <c r="J14" s="18">
        <v>105380</v>
      </c>
      <c r="K14" s="18">
        <v>8015</v>
      </c>
      <c r="L14" s="18">
        <f t="shared" si="1"/>
        <v>97365</v>
      </c>
      <c r="M14" s="19">
        <f t="shared" si="4"/>
        <v>93.54512708044165</v>
      </c>
      <c r="N14" s="24">
        <f t="shared" si="5"/>
        <v>52.716263193428134</v>
      </c>
      <c r="O14" s="3">
        <v>237325</v>
      </c>
      <c r="P14" s="39">
        <f t="shared" si="6"/>
        <v>-1146</v>
      </c>
    </row>
    <row r="15" spans="1:16" ht="24.75" customHeight="1">
      <c r="A15" s="6"/>
      <c r="B15" s="16" t="s">
        <v>28</v>
      </c>
      <c r="C15" s="17">
        <f t="shared" si="2"/>
        <v>121965</v>
      </c>
      <c r="D15" s="17">
        <f t="shared" si="0"/>
        <v>16726</v>
      </c>
      <c r="E15" s="18">
        <v>16726</v>
      </c>
      <c r="F15" s="18">
        <v>0</v>
      </c>
      <c r="G15" s="18">
        <f t="shared" si="3"/>
        <v>105239</v>
      </c>
      <c r="H15" s="18">
        <v>35900</v>
      </c>
      <c r="I15" s="28">
        <v>0</v>
      </c>
      <c r="J15" s="18">
        <v>69339</v>
      </c>
      <c r="K15" s="18">
        <v>11544</v>
      </c>
      <c r="L15" s="18">
        <f t="shared" si="1"/>
        <v>57795</v>
      </c>
      <c r="M15" s="19">
        <f t="shared" si="4"/>
        <v>86.28622965604886</v>
      </c>
      <c r="N15" s="24">
        <f t="shared" si="5"/>
        <v>38.899684335670074</v>
      </c>
      <c r="O15" s="3">
        <v>121596</v>
      </c>
      <c r="P15" s="39">
        <f t="shared" si="6"/>
        <v>-369</v>
      </c>
    </row>
    <row r="16" spans="1:16" ht="24.75" customHeight="1">
      <c r="A16" s="6"/>
      <c r="B16" s="16" t="s">
        <v>29</v>
      </c>
      <c r="C16" s="17">
        <f t="shared" si="2"/>
        <v>238581</v>
      </c>
      <c r="D16" s="17">
        <f t="shared" si="0"/>
        <v>14822</v>
      </c>
      <c r="E16" s="18">
        <v>14723</v>
      </c>
      <c r="F16" s="18">
        <v>99</v>
      </c>
      <c r="G16" s="18">
        <f t="shared" si="3"/>
        <v>223759</v>
      </c>
      <c r="H16" s="18">
        <v>95800</v>
      </c>
      <c r="I16" s="28">
        <v>0</v>
      </c>
      <c r="J16" s="18">
        <v>127959</v>
      </c>
      <c r="K16" s="18">
        <v>17856</v>
      </c>
      <c r="L16" s="18">
        <f t="shared" si="1"/>
        <v>110103</v>
      </c>
      <c r="M16" s="19">
        <f t="shared" si="4"/>
        <v>93.78743487536727</v>
      </c>
      <c r="N16" s="24">
        <f t="shared" si="5"/>
        <v>47.638328282637765</v>
      </c>
      <c r="O16" s="3">
        <v>239233</v>
      </c>
      <c r="P16" s="39">
        <f t="shared" si="6"/>
        <v>652</v>
      </c>
    </row>
    <row r="17" spans="1:16" ht="24.75" customHeight="1">
      <c r="A17" s="6"/>
      <c r="B17" s="16" t="s">
        <v>30</v>
      </c>
      <c r="C17" s="17">
        <f t="shared" si="2"/>
        <v>471916</v>
      </c>
      <c r="D17" s="17">
        <f t="shared" si="0"/>
        <v>23156</v>
      </c>
      <c r="E17" s="18">
        <v>21489</v>
      </c>
      <c r="F17" s="18">
        <v>1667</v>
      </c>
      <c r="G17" s="18">
        <f t="shared" si="3"/>
        <v>448760</v>
      </c>
      <c r="H17" s="18">
        <v>290791</v>
      </c>
      <c r="I17" s="28">
        <v>0</v>
      </c>
      <c r="J17" s="18">
        <v>157969</v>
      </c>
      <c r="K17" s="18">
        <v>27648</v>
      </c>
      <c r="L17" s="18">
        <f t="shared" si="1"/>
        <v>130321</v>
      </c>
      <c r="M17" s="19">
        <f t="shared" si="4"/>
        <v>95.09319455157274</v>
      </c>
      <c r="N17" s="24">
        <f t="shared" si="5"/>
        <v>67.47789860907449</v>
      </c>
      <c r="O17" s="3">
        <v>471982</v>
      </c>
      <c r="P17" s="39">
        <f t="shared" si="6"/>
        <v>66</v>
      </c>
    </row>
    <row r="18" spans="1:16" ht="24.75" customHeight="1">
      <c r="A18" s="6"/>
      <c r="B18" s="16" t="s">
        <v>31</v>
      </c>
      <c r="C18" s="17">
        <f t="shared" si="2"/>
        <v>119833</v>
      </c>
      <c r="D18" s="17">
        <f t="shared" si="0"/>
        <v>7968</v>
      </c>
      <c r="E18" s="18">
        <v>7968</v>
      </c>
      <c r="F18" s="18">
        <v>0</v>
      </c>
      <c r="G18" s="18">
        <f t="shared" si="3"/>
        <v>111865</v>
      </c>
      <c r="H18" s="18">
        <v>22819</v>
      </c>
      <c r="I18" s="28">
        <v>1984</v>
      </c>
      <c r="J18" s="18">
        <v>87062</v>
      </c>
      <c r="K18" s="18">
        <v>4958</v>
      </c>
      <c r="L18" s="18">
        <f t="shared" si="1"/>
        <v>82104</v>
      </c>
      <c r="M18" s="19">
        <f t="shared" si="4"/>
        <v>93.35074645548389</v>
      </c>
      <c r="N18" s="24">
        <f t="shared" si="5"/>
        <v>24.835395925997013</v>
      </c>
      <c r="O18" s="3">
        <v>117817</v>
      </c>
      <c r="P18" s="39">
        <f t="shared" si="6"/>
        <v>-2016</v>
      </c>
    </row>
    <row r="19" spans="1:16" ht="24.75" customHeight="1">
      <c r="A19" s="6"/>
      <c r="B19" s="16" t="s">
        <v>32</v>
      </c>
      <c r="C19" s="17">
        <f t="shared" si="2"/>
        <v>130265</v>
      </c>
      <c r="D19" s="17">
        <f t="shared" si="0"/>
        <v>13749</v>
      </c>
      <c r="E19" s="18">
        <v>13749</v>
      </c>
      <c r="F19" s="18">
        <v>0</v>
      </c>
      <c r="G19" s="18">
        <f t="shared" si="3"/>
        <v>116516</v>
      </c>
      <c r="H19" s="18">
        <v>42125</v>
      </c>
      <c r="I19" s="28">
        <v>0</v>
      </c>
      <c r="J19" s="18">
        <v>74391</v>
      </c>
      <c r="K19" s="18">
        <v>14502</v>
      </c>
      <c r="L19" s="18">
        <f t="shared" si="1"/>
        <v>59889</v>
      </c>
      <c r="M19" s="19">
        <f t="shared" si="4"/>
        <v>89.44536137872797</v>
      </c>
      <c r="N19" s="24">
        <f t="shared" si="5"/>
        <v>43.47061758722604</v>
      </c>
      <c r="O19" s="3">
        <v>128744</v>
      </c>
      <c r="P19" s="39">
        <f t="shared" si="6"/>
        <v>-1521</v>
      </c>
    </row>
    <row r="20" spans="1:16" ht="24.75" customHeight="1">
      <c r="A20" s="6"/>
      <c r="B20" s="16" t="s">
        <v>33</v>
      </c>
      <c r="C20" s="17">
        <f t="shared" si="2"/>
        <v>76817</v>
      </c>
      <c r="D20" s="17">
        <f t="shared" si="0"/>
        <v>22532</v>
      </c>
      <c r="E20" s="18">
        <v>22532</v>
      </c>
      <c r="F20" s="18">
        <v>0</v>
      </c>
      <c r="G20" s="18">
        <f t="shared" si="3"/>
        <v>54285</v>
      </c>
      <c r="H20" s="18">
        <v>4965</v>
      </c>
      <c r="I20" s="28">
        <v>2051</v>
      </c>
      <c r="J20" s="18">
        <v>47269</v>
      </c>
      <c r="K20" s="18">
        <v>5548</v>
      </c>
      <c r="L20" s="18">
        <f t="shared" si="1"/>
        <v>41721</v>
      </c>
      <c r="M20" s="19">
        <f t="shared" si="4"/>
        <v>70.6679511045732</v>
      </c>
      <c r="N20" s="24">
        <f t="shared" si="5"/>
        <v>16.355754585573507</v>
      </c>
      <c r="O20" s="3">
        <v>76711</v>
      </c>
      <c r="P20" s="39">
        <f t="shared" si="6"/>
        <v>-106</v>
      </c>
    </row>
    <row r="21" spans="1:16" ht="24.75" customHeight="1">
      <c r="A21" s="6"/>
      <c r="B21" s="16" t="s">
        <v>34</v>
      </c>
      <c r="C21" s="17">
        <f t="shared" si="2"/>
        <v>79337</v>
      </c>
      <c r="D21" s="17">
        <f t="shared" si="0"/>
        <v>7349</v>
      </c>
      <c r="E21" s="18">
        <v>7178</v>
      </c>
      <c r="F21" s="18">
        <v>171</v>
      </c>
      <c r="G21" s="18">
        <f t="shared" si="3"/>
        <v>71988</v>
      </c>
      <c r="H21" s="18">
        <v>0</v>
      </c>
      <c r="I21" s="28">
        <v>3080</v>
      </c>
      <c r="J21" s="18">
        <v>68908</v>
      </c>
      <c r="K21" s="18">
        <v>14678</v>
      </c>
      <c r="L21" s="18">
        <f t="shared" si="1"/>
        <v>54230</v>
      </c>
      <c r="M21" s="19">
        <f t="shared" si="4"/>
        <v>90.736982744495</v>
      </c>
      <c r="N21" s="24">
        <f t="shared" si="5"/>
        <v>22.38299910508338</v>
      </c>
      <c r="O21" s="3">
        <v>79086</v>
      </c>
      <c r="P21" s="39">
        <f t="shared" si="6"/>
        <v>-251</v>
      </c>
    </row>
    <row r="22" spans="1:16" ht="24.75" customHeight="1">
      <c r="A22" s="6"/>
      <c r="B22" s="16" t="s">
        <v>35</v>
      </c>
      <c r="C22" s="17">
        <f t="shared" si="2"/>
        <v>58406</v>
      </c>
      <c r="D22" s="17">
        <f t="shared" si="0"/>
        <v>4995</v>
      </c>
      <c r="E22" s="18">
        <v>4971</v>
      </c>
      <c r="F22" s="18">
        <v>24</v>
      </c>
      <c r="G22" s="18">
        <f t="shared" si="3"/>
        <v>53411</v>
      </c>
      <c r="H22" s="18">
        <v>2392</v>
      </c>
      <c r="I22" s="28">
        <v>3095</v>
      </c>
      <c r="J22" s="18">
        <v>47924</v>
      </c>
      <c r="K22" s="18">
        <v>3132</v>
      </c>
      <c r="L22" s="18">
        <f t="shared" si="1"/>
        <v>44792</v>
      </c>
      <c r="M22" s="19">
        <f t="shared" si="4"/>
        <v>91.44779645926788</v>
      </c>
      <c r="N22" s="24">
        <f t="shared" si="5"/>
        <v>14.757045509023046</v>
      </c>
      <c r="O22" s="3">
        <v>57853</v>
      </c>
      <c r="P22" s="39">
        <f t="shared" si="6"/>
        <v>-553</v>
      </c>
    </row>
    <row r="23" spans="1:16" ht="24.75" customHeight="1">
      <c r="A23" s="6"/>
      <c r="B23" s="16" t="s">
        <v>36</v>
      </c>
      <c r="C23" s="17">
        <f t="shared" si="2"/>
        <v>85374</v>
      </c>
      <c r="D23" s="17">
        <f t="shared" si="0"/>
        <v>15839</v>
      </c>
      <c r="E23" s="18">
        <v>15496</v>
      </c>
      <c r="F23" s="18">
        <v>343</v>
      </c>
      <c r="G23" s="18">
        <f t="shared" si="3"/>
        <v>69535</v>
      </c>
      <c r="H23" s="18">
        <v>29836</v>
      </c>
      <c r="I23" s="28">
        <v>0</v>
      </c>
      <c r="J23" s="18">
        <v>39699</v>
      </c>
      <c r="K23" s="18">
        <v>2181</v>
      </c>
      <c r="L23" s="18">
        <f t="shared" si="1"/>
        <v>37518</v>
      </c>
      <c r="M23" s="19">
        <f t="shared" si="4"/>
        <v>81.44751329444561</v>
      </c>
      <c r="N23" s="24">
        <f t="shared" si="5"/>
        <v>37.5020498043901</v>
      </c>
      <c r="O23" s="3">
        <v>88064</v>
      </c>
      <c r="P23" s="39">
        <f t="shared" si="6"/>
        <v>2690</v>
      </c>
    </row>
    <row r="24" spans="1:16" ht="24.75" customHeight="1">
      <c r="A24" s="6"/>
      <c r="B24" s="16" t="s">
        <v>37</v>
      </c>
      <c r="C24" s="17">
        <f t="shared" si="2"/>
        <v>584044</v>
      </c>
      <c r="D24" s="17">
        <f t="shared" si="0"/>
        <v>59925</v>
      </c>
      <c r="E24" s="18">
        <v>59925</v>
      </c>
      <c r="F24" s="18">
        <v>0</v>
      </c>
      <c r="G24" s="18">
        <f t="shared" si="3"/>
        <v>524119</v>
      </c>
      <c r="H24" s="18">
        <v>352585</v>
      </c>
      <c r="I24" s="28">
        <v>1593</v>
      </c>
      <c r="J24" s="18">
        <v>169941</v>
      </c>
      <c r="K24" s="18">
        <v>27035</v>
      </c>
      <c r="L24" s="18">
        <f t="shared" si="1"/>
        <v>142906</v>
      </c>
      <c r="M24" s="19">
        <f t="shared" si="4"/>
        <v>89.73964290361684</v>
      </c>
      <c r="N24" s="24">
        <f t="shared" si="5"/>
        <v>65.27128093088876</v>
      </c>
      <c r="O24" s="3">
        <v>564249</v>
      </c>
      <c r="P24" s="39">
        <f t="shared" si="6"/>
        <v>-19795</v>
      </c>
    </row>
    <row r="25" spans="1:16" ht="24.75" customHeight="1">
      <c r="A25" s="6"/>
      <c r="B25" s="16" t="s">
        <v>38</v>
      </c>
      <c r="C25" s="17">
        <f t="shared" si="2"/>
        <v>23527</v>
      </c>
      <c r="D25" s="17">
        <f t="shared" si="0"/>
        <v>4498</v>
      </c>
      <c r="E25" s="18">
        <v>4323</v>
      </c>
      <c r="F25" s="18">
        <v>175</v>
      </c>
      <c r="G25" s="18">
        <f t="shared" si="3"/>
        <v>19029</v>
      </c>
      <c r="H25" s="18">
        <v>1893</v>
      </c>
      <c r="I25" s="28">
        <v>0</v>
      </c>
      <c r="J25" s="18">
        <v>17136</v>
      </c>
      <c r="K25" s="18">
        <v>3351</v>
      </c>
      <c r="L25" s="18">
        <f t="shared" si="1"/>
        <v>13785</v>
      </c>
      <c r="M25" s="19">
        <f t="shared" si="4"/>
        <v>80.88154035788668</v>
      </c>
      <c r="N25" s="24">
        <f t="shared" si="5"/>
        <v>22.289284651676798</v>
      </c>
      <c r="O25" s="3">
        <v>23749</v>
      </c>
      <c r="P25" s="39">
        <f t="shared" si="6"/>
        <v>222</v>
      </c>
    </row>
    <row r="26" spans="1:16" ht="24.75" customHeight="1">
      <c r="A26" s="6"/>
      <c r="B26" s="16" t="s">
        <v>39</v>
      </c>
      <c r="C26" s="17">
        <f t="shared" si="2"/>
        <v>84575</v>
      </c>
      <c r="D26" s="17">
        <f t="shared" si="0"/>
        <v>17342</v>
      </c>
      <c r="E26" s="18">
        <v>17166</v>
      </c>
      <c r="F26" s="18">
        <v>176</v>
      </c>
      <c r="G26" s="18">
        <f t="shared" si="3"/>
        <v>67233</v>
      </c>
      <c r="H26" s="18">
        <v>18890</v>
      </c>
      <c r="I26" s="28">
        <v>0</v>
      </c>
      <c r="J26" s="18">
        <v>48343</v>
      </c>
      <c r="K26" s="18">
        <v>5099</v>
      </c>
      <c r="L26" s="18">
        <f t="shared" si="1"/>
        <v>43244</v>
      </c>
      <c r="M26" s="19">
        <f t="shared" si="4"/>
        <v>79.49512267218445</v>
      </c>
      <c r="N26" s="24">
        <f t="shared" si="5"/>
        <v>28.364173810227612</v>
      </c>
      <c r="O26" s="3">
        <v>84409</v>
      </c>
      <c r="P26" s="39">
        <f t="shared" si="6"/>
        <v>-166</v>
      </c>
    </row>
    <row r="27" spans="1:16" ht="24.75" customHeight="1">
      <c r="A27" s="6"/>
      <c r="B27" s="16" t="s">
        <v>40</v>
      </c>
      <c r="C27" s="17">
        <f t="shared" si="2"/>
        <v>42464</v>
      </c>
      <c r="D27" s="17">
        <f t="shared" si="0"/>
        <v>9341</v>
      </c>
      <c r="E27" s="18">
        <v>9341</v>
      </c>
      <c r="F27" s="18">
        <v>0</v>
      </c>
      <c r="G27" s="18">
        <f t="shared" si="3"/>
        <v>33123</v>
      </c>
      <c r="H27" s="18">
        <v>0</v>
      </c>
      <c r="I27" s="28">
        <v>0</v>
      </c>
      <c r="J27" s="18">
        <v>33123</v>
      </c>
      <c r="K27" s="18">
        <v>9466</v>
      </c>
      <c r="L27" s="18">
        <f t="shared" si="1"/>
        <v>23657</v>
      </c>
      <c r="M27" s="19">
        <f t="shared" si="4"/>
        <v>78.00254333082141</v>
      </c>
      <c r="N27" s="24">
        <f t="shared" si="5"/>
        <v>22.291823662396382</v>
      </c>
      <c r="O27" s="3">
        <v>42453</v>
      </c>
      <c r="P27" s="39">
        <f t="shared" si="6"/>
        <v>-11</v>
      </c>
    </row>
    <row r="28" spans="1:16" ht="24.75" customHeight="1">
      <c r="A28" s="6"/>
      <c r="B28" s="16" t="s">
        <v>41</v>
      </c>
      <c r="C28" s="17">
        <f t="shared" si="2"/>
        <v>15897</v>
      </c>
      <c r="D28" s="17">
        <f t="shared" si="0"/>
        <v>510</v>
      </c>
      <c r="E28" s="18">
        <v>510</v>
      </c>
      <c r="F28" s="18">
        <v>0</v>
      </c>
      <c r="G28" s="18">
        <f t="shared" si="3"/>
        <v>15387</v>
      </c>
      <c r="H28" s="18">
        <v>0</v>
      </c>
      <c r="I28" s="28">
        <v>0</v>
      </c>
      <c r="J28" s="18">
        <v>15387</v>
      </c>
      <c r="K28" s="18">
        <v>306</v>
      </c>
      <c r="L28" s="18">
        <f t="shared" si="1"/>
        <v>15081</v>
      </c>
      <c r="M28" s="19">
        <f t="shared" si="4"/>
        <v>96.79184751839969</v>
      </c>
      <c r="N28" s="24">
        <f t="shared" si="5"/>
        <v>1.9248914889601811</v>
      </c>
      <c r="O28" s="3">
        <v>16007</v>
      </c>
      <c r="P28" s="39">
        <f t="shared" si="6"/>
        <v>110</v>
      </c>
    </row>
    <row r="29" spans="1:16" ht="24.75" customHeight="1">
      <c r="A29" s="6"/>
      <c r="B29" s="16" t="s">
        <v>42</v>
      </c>
      <c r="C29" s="17">
        <f t="shared" si="2"/>
        <v>10521</v>
      </c>
      <c r="D29" s="17">
        <f t="shared" si="0"/>
        <v>1184</v>
      </c>
      <c r="E29" s="18">
        <v>989</v>
      </c>
      <c r="F29" s="18">
        <v>195</v>
      </c>
      <c r="G29" s="18">
        <f t="shared" si="3"/>
        <v>9337</v>
      </c>
      <c r="H29" s="18">
        <v>0</v>
      </c>
      <c r="I29" s="28">
        <v>0</v>
      </c>
      <c r="J29" s="18">
        <v>9337</v>
      </c>
      <c r="K29" s="18">
        <v>2162</v>
      </c>
      <c r="L29" s="18">
        <f t="shared" si="1"/>
        <v>7175</v>
      </c>
      <c r="M29" s="19">
        <f t="shared" si="4"/>
        <v>88.74631689002946</v>
      </c>
      <c r="N29" s="24">
        <f t="shared" si="5"/>
        <v>20.54937743560498</v>
      </c>
      <c r="O29" s="3">
        <v>10540</v>
      </c>
      <c r="P29" s="39">
        <f t="shared" si="6"/>
        <v>19</v>
      </c>
    </row>
    <row r="30" spans="1:16" ht="24.75" customHeight="1">
      <c r="A30" s="6"/>
      <c r="B30" s="16" t="s">
        <v>43</v>
      </c>
      <c r="C30" s="17">
        <f t="shared" si="2"/>
        <v>8926</v>
      </c>
      <c r="D30" s="17">
        <f t="shared" si="0"/>
        <v>50</v>
      </c>
      <c r="E30" s="18">
        <v>50</v>
      </c>
      <c r="F30" s="18">
        <v>0</v>
      </c>
      <c r="G30" s="18">
        <f t="shared" si="3"/>
        <v>8876</v>
      </c>
      <c r="H30" s="18">
        <v>0</v>
      </c>
      <c r="I30" s="28">
        <v>0</v>
      </c>
      <c r="J30" s="18">
        <v>8876</v>
      </c>
      <c r="K30" s="18">
        <v>802</v>
      </c>
      <c r="L30" s="18">
        <f t="shared" si="1"/>
        <v>8074</v>
      </c>
      <c r="M30" s="19">
        <f t="shared" si="4"/>
        <v>99.43983867353798</v>
      </c>
      <c r="N30" s="24">
        <f t="shared" si="5"/>
        <v>8.984987676450817</v>
      </c>
      <c r="O30" s="3">
        <v>8927</v>
      </c>
      <c r="P30" s="39">
        <f t="shared" si="6"/>
        <v>1</v>
      </c>
    </row>
    <row r="31" spans="1:16" ht="24.75" customHeight="1">
      <c r="A31" s="6"/>
      <c r="B31" s="16" t="s">
        <v>44</v>
      </c>
      <c r="C31" s="17">
        <f t="shared" si="2"/>
        <v>8979</v>
      </c>
      <c r="D31" s="17">
        <f t="shared" si="0"/>
        <v>851</v>
      </c>
      <c r="E31" s="18">
        <v>851</v>
      </c>
      <c r="F31" s="18">
        <v>0</v>
      </c>
      <c r="G31" s="18">
        <f t="shared" si="3"/>
        <v>8128</v>
      </c>
      <c r="H31" s="18">
        <v>1114</v>
      </c>
      <c r="I31" s="28">
        <v>0</v>
      </c>
      <c r="J31" s="18">
        <v>7014</v>
      </c>
      <c r="K31" s="18">
        <v>255</v>
      </c>
      <c r="L31" s="18">
        <f t="shared" si="1"/>
        <v>6759</v>
      </c>
      <c r="M31" s="19">
        <f t="shared" si="4"/>
        <v>90.52232988083306</v>
      </c>
      <c r="N31" s="24">
        <f t="shared" si="5"/>
        <v>15.246686713442475</v>
      </c>
      <c r="O31" s="3">
        <v>9084</v>
      </c>
      <c r="P31" s="39">
        <f t="shared" si="6"/>
        <v>105</v>
      </c>
    </row>
    <row r="32" spans="1:16" ht="24.75" customHeight="1">
      <c r="A32" s="6"/>
      <c r="B32" s="16" t="s">
        <v>45</v>
      </c>
      <c r="C32" s="17">
        <f t="shared" si="2"/>
        <v>8071</v>
      </c>
      <c r="D32" s="17">
        <f t="shared" si="0"/>
        <v>101</v>
      </c>
      <c r="E32" s="18">
        <v>101</v>
      </c>
      <c r="F32" s="18">
        <v>0</v>
      </c>
      <c r="G32" s="18">
        <f t="shared" si="3"/>
        <v>7970</v>
      </c>
      <c r="H32" s="18">
        <v>0</v>
      </c>
      <c r="I32" s="28">
        <v>0</v>
      </c>
      <c r="J32" s="18">
        <v>7970</v>
      </c>
      <c r="K32" s="18">
        <v>477</v>
      </c>
      <c r="L32" s="18">
        <f t="shared" si="1"/>
        <v>7493</v>
      </c>
      <c r="M32" s="19">
        <f t="shared" si="4"/>
        <v>98.74860612067897</v>
      </c>
      <c r="N32" s="24">
        <f t="shared" si="5"/>
        <v>5.910048321149795</v>
      </c>
      <c r="O32" s="3">
        <v>8116</v>
      </c>
      <c r="P32" s="39">
        <f t="shared" si="6"/>
        <v>45</v>
      </c>
    </row>
    <row r="33" spans="1:16" ht="24.75" customHeight="1">
      <c r="A33" s="6"/>
      <c r="B33" s="16" t="s">
        <v>46</v>
      </c>
      <c r="C33" s="17">
        <f t="shared" si="2"/>
        <v>17325</v>
      </c>
      <c r="D33" s="17">
        <f t="shared" si="0"/>
        <v>512</v>
      </c>
      <c r="E33" s="18">
        <v>512</v>
      </c>
      <c r="F33" s="18">
        <v>0</v>
      </c>
      <c r="G33" s="18">
        <f t="shared" si="3"/>
        <v>16813</v>
      </c>
      <c r="H33" s="18">
        <v>7914</v>
      </c>
      <c r="I33" s="28">
        <v>0</v>
      </c>
      <c r="J33" s="18">
        <v>8899</v>
      </c>
      <c r="K33" s="18">
        <v>2329</v>
      </c>
      <c r="L33" s="18">
        <f t="shared" si="1"/>
        <v>6570</v>
      </c>
      <c r="M33" s="19">
        <f t="shared" si="4"/>
        <v>97.04473304473305</v>
      </c>
      <c r="N33" s="24">
        <f t="shared" si="5"/>
        <v>59.12265512265512</v>
      </c>
      <c r="O33" s="3">
        <v>17393</v>
      </c>
      <c r="P33" s="39">
        <f t="shared" si="6"/>
        <v>68</v>
      </c>
    </row>
    <row r="34" spans="1:16" ht="24.75" customHeight="1">
      <c r="A34" s="6"/>
      <c r="B34" s="16" t="s">
        <v>47</v>
      </c>
      <c r="C34" s="17">
        <f t="shared" si="2"/>
        <v>5576</v>
      </c>
      <c r="D34" s="17">
        <f t="shared" si="0"/>
        <v>273</v>
      </c>
      <c r="E34" s="18">
        <v>273</v>
      </c>
      <c r="F34" s="18">
        <v>0</v>
      </c>
      <c r="G34" s="18">
        <f t="shared" si="3"/>
        <v>5303</v>
      </c>
      <c r="H34" s="18">
        <v>2715</v>
      </c>
      <c r="I34" s="28">
        <v>0</v>
      </c>
      <c r="J34" s="18">
        <v>2588</v>
      </c>
      <c r="K34" s="18">
        <v>615</v>
      </c>
      <c r="L34" s="18">
        <f t="shared" si="1"/>
        <v>1973</v>
      </c>
      <c r="M34" s="19">
        <f t="shared" si="4"/>
        <v>95.10401721664276</v>
      </c>
      <c r="N34" s="24">
        <f t="shared" si="5"/>
        <v>59.72022955523673</v>
      </c>
      <c r="O34" s="3">
        <v>5607</v>
      </c>
      <c r="P34" s="39">
        <f t="shared" si="6"/>
        <v>31</v>
      </c>
    </row>
    <row r="35" spans="1:16" ht="24.75" customHeight="1">
      <c r="A35" s="6"/>
      <c r="B35" s="16" t="s">
        <v>48</v>
      </c>
      <c r="C35" s="17">
        <f t="shared" si="2"/>
        <v>15845</v>
      </c>
      <c r="D35" s="17">
        <f t="shared" si="0"/>
        <v>201</v>
      </c>
      <c r="E35" s="18">
        <v>201</v>
      </c>
      <c r="F35" s="18">
        <v>0</v>
      </c>
      <c r="G35" s="18">
        <f t="shared" si="3"/>
        <v>15644</v>
      </c>
      <c r="H35" s="18">
        <v>8859</v>
      </c>
      <c r="I35" s="28">
        <v>0</v>
      </c>
      <c r="J35" s="18">
        <v>6785</v>
      </c>
      <c r="K35" s="18">
        <v>1870</v>
      </c>
      <c r="L35" s="18">
        <f t="shared" si="1"/>
        <v>4915</v>
      </c>
      <c r="M35" s="19">
        <f t="shared" si="4"/>
        <v>98.73146102871569</v>
      </c>
      <c r="N35" s="24">
        <f t="shared" si="5"/>
        <v>67.7122120542758</v>
      </c>
      <c r="O35" s="3">
        <v>15961</v>
      </c>
      <c r="P35" s="39">
        <f t="shared" si="6"/>
        <v>116</v>
      </c>
    </row>
    <row r="36" spans="1:16" ht="24.75" customHeight="1">
      <c r="A36" s="6"/>
      <c r="B36" s="16" t="s">
        <v>49</v>
      </c>
      <c r="C36" s="17">
        <f t="shared" si="2"/>
        <v>8223</v>
      </c>
      <c r="D36" s="17">
        <f t="shared" si="0"/>
        <v>70</v>
      </c>
      <c r="E36" s="18">
        <v>70</v>
      </c>
      <c r="F36" s="18">
        <v>0</v>
      </c>
      <c r="G36" s="18">
        <f t="shared" si="3"/>
        <v>8153</v>
      </c>
      <c r="H36" s="18">
        <v>441</v>
      </c>
      <c r="I36" s="28">
        <v>0</v>
      </c>
      <c r="J36" s="18">
        <v>7712</v>
      </c>
      <c r="K36" s="18">
        <v>943</v>
      </c>
      <c r="L36" s="18">
        <f t="shared" si="1"/>
        <v>6769</v>
      </c>
      <c r="M36" s="19">
        <f t="shared" si="4"/>
        <v>99.1487291742673</v>
      </c>
      <c r="N36" s="24">
        <f t="shared" si="5"/>
        <v>16.830840325915116</v>
      </c>
      <c r="O36" s="3">
        <v>8229</v>
      </c>
      <c r="P36" s="39">
        <f t="shared" si="6"/>
        <v>6</v>
      </c>
    </row>
    <row r="37" spans="1:16" ht="24.75" customHeight="1">
      <c r="A37" s="6"/>
      <c r="B37" s="16" t="s">
        <v>50</v>
      </c>
      <c r="C37" s="17">
        <f t="shared" si="2"/>
        <v>7883</v>
      </c>
      <c r="D37" s="17">
        <f t="shared" si="0"/>
        <v>595</v>
      </c>
      <c r="E37" s="18">
        <v>595</v>
      </c>
      <c r="F37" s="18">
        <v>0</v>
      </c>
      <c r="G37" s="18">
        <f t="shared" si="3"/>
        <v>7288</v>
      </c>
      <c r="H37" s="18">
        <v>865</v>
      </c>
      <c r="I37" s="28">
        <v>0</v>
      </c>
      <c r="J37" s="18">
        <v>6423</v>
      </c>
      <c r="K37" s="18">
        <v>1290</v>
      </c>
      <c r="L37" s="18">
        <f t="shared" si="1"/>
        <v>5133</v>
      </c>
      <c r="M37" s="19">
        <f t="shared" si="4"/>
        <v>92.4521121400482</v>
      </c>
      <c r="N37" s="24">
        <f t="shared" si="5"/>
        <v>27.33730813142205</v>
      </c>
      <c r="O37" s="3">
        <v>7975</v>
      </c>
      <c r="P37" s="39">
        <f t="shared" si="6"/>
        <v>92</v>
      </c>
    </row>
    <row r="38" spans="1:16" ht="24.75" customHeight="1">
      <c r="A38" s="6"/>
      <c r="B38" s="16" t="s">
        <v>51</v>
      </c>
      <c r="C38" s="17">
        <f t="shared" si="2"/>
        <v>15389</v>
      </c>
      <c r="D38" s="17">
        <f t="shared" si="0"/>
        <v>540</v>
      </c>
      <c r="E38" s="18">
        <v>540</v>
      </c>
      <c r="F38" s="18">
        <v>0</v>
      </c>
      <c r="G38" s="18">
        <f t="shared" si="3"/>
        <v>14849</v>
      </c>
      <c r="H38" s="18">
        <v>7577</v>
      </c>
      <c r="I38" s="28">
        <v>0</v>
      </c>
      <c r="J38" s="18">
        <v>7272</v>
      </c>
      <c r="K38" s="18">
        <v>1570</v>
      </c>
      <c r="L38" s="18">
        <f t="shared" si="1"/>
        <v>5702</v>
      </c>
      <c r="M38" s="19">
        <f t="shared" si="4"/>
        <v>96.49100006498148</v>
      </c>
      <c r="N38" s="24">
        <f t="shared" si="5"/>
        <v>59.43856001039703</v>
      </c>
      <c r="O38" s="3">
        <v>15380</v>
      </c>
      <c r="P38" s="39">
        <f t="shared" si="6"/>
        <v>-9</v>
      </c>
    </row>
    <row r="39" spans="1:16" ht="24.75" customHeight="1">
      <c r="A39" s="6"/>
      <c r="B39" s="16" t="s">
        <v>52</v>
      </c>
      <c r="C39" s="17">
        <f t="shared" si="2"/>
        <v>38547</v>
      </c>
      <c r="D39" s="17">
        <f t="shared" si="0"/>
        <v>998</v>
      </c>
      <c r="E39" s="18">
        <v>998</v>
      </c>
      <c r="F39" s="18">
        <v>0</v>
      </c>
      <c r="G39" s="18">
        <f t="shared" si="3"/>
        <v>37549</v>
      </c>
      <c r="H39" s="18">
        <v>14743</v>
      </c>
      <c r="I39" s="28">
        <v>0</v>
      </c>
      <c r="J39" s="18">
        <v>22806</v>
      </c>
      <c r="K39" s="18">
        <v>2135</v>
      </c>
      <c r="L39" s="18">
        <f t="shared" si="1"/>
        <v>20671</v>
      </c>
      <c r="M39" s="19">
        <f t="shared" si="4"/>
        <v>97.410952862739</v>
      </c>
      <c r="N39" s="24">
        <f t="shared" si="5"/>
        <v>43.785508599891045</v>
      </c>
      <c r="O39" s="3">
        <v>38399</v>
      </c>
      <c r="P39" s="39">
        <f t="shared" si="6"/>
        <v>-148</v>
      </c>
    </row>
    <row r="40" spans="1:16" ht="24.75" customHeight="1">
      <c r="A40" s="6"/>
      <c r="B40" s="16" t="s">
        <v>53</v>
      </c>
      <c r="C40" s="17">
        <f t="shared" si="2"/>
        <v>19414</v>
      </c>
      <c r="D40" s="17">
        <f t="shared" si="0"/>
        <v>1144</v>
      </c>
      <c r="E40" s="18">
        <v>1144</v>
      </c>
      <c r="F40" s="18">
        <v>0</v>
      </c>
      <c r="G40" s="18">
        <f t="shared" si="3"/>
        <v>18270</v>
      </c>
      <c r="H40" s="18">
        <v>8175</v>
      </c>
      <c r="I40" s="28">
        <v>0</v>
      </c>
      <c r="J40" s="18">
        <v>10095</v>
      </c>
      <c r="K40" s="18">
        <v>793</v>
      </c>
      <c r="L40" s="18">
        <f t="shared" si="1"/>
        <v>9302</v>
      </c>
      <c r="M40" s="19">
        <f t="shared" si="4"/>
        <v>94.10734521479344</v>
      </c>
      <c r="N40" s="24">
        <f t="shared" si="5"/>
        <v>46.19346863088493</v>
      </c>
      <c r="O40" s="3">
        <v>19334</v>
      </c>
      <c r="P40" s="39">
        <f t="shared" si="6"/>
        <v>-80</v>
      </c>
    </row>
    <row r="41" spans="1:16" ht="24.75" customHeight="1">
      <c r="A41" s="6"/>
      <c r="B41" s="16" t="s">
        <v>54</v>
      </c>
      <c r="C41" s="17">
        <f t="shared" si="2"/>
        <v>31064</v>
      </c>
      <c r="D41" s="17">
        <f t="shared" si="0"/>
        <v>1272</v>
      </c>
      <c r="E41" s="18">
        <v>1272</v>
      </c>
      <c r="F41" s="18">
        <v>0</v>
      </c>
      <c r="G41" s="18">
        <f t="shared" si="3"/>
        <v>29792</v>
      </c>
      <c r="H41" s="18">
        <v>9632</v>
      </c>
      <c r="I41" s="28">
        <v>0</v>
      </c>
      <c r="J41" s="18">
        <v>20160</v>
      </c>
      <c r="K41" s="18">
        <v>1729</v>
      </c>
      <c r="L41" s="18">
        <f t="shared" si="1"/>
        <v>18431</v>
      </c>
      <c r="M41" s="19">
        <f t="shared" si="4"/>
        <v>95.90522791655937</v>
      </c>
      <c r="N41" s="24">
        <f t="shared" si="5"/>
        <v>36.57288179242853</v>
      </c>
      <c r="O41" s="3">
        <v>30509</v>
      </c>
      <c r="P41" s="39">
        <f t="shared" si="6"/>
        <v>-555</v>
      </c>
    </row>
    <row r="42" spans="1:16" ht="24.75" customHeight="1">
      <c r="A42" s="6"/>
      <c r="B42" s="16" t="s">
        <v>55</v>
      </c>
      <c r="C42" s="17">
        <f t="shared" si="2"/>
        <v>35937</v>
      </c>
      <c r="D42" s="17">
        <f t="shared" si="0"/>
        <v>4200</v>
      </c>
      <c r="E42" s="18">
        <v>4200</v>
      </c>
      <c r="F42" s="18">
        <v>0</v>
      </c>
      <c r="G42" s="18">
        <f t="shared" si="3"/>
        <v>31737</v>
      </c>
      <c r="H42" s="18">
        <v>8968</v>
      </c>
      <c r="I42" s="28">
        <v>0</v>
      </c>
      <c r="J42" s="18">
        <v>22769</v>
      </c>
      <c r="K42" s="18">
        <v>6100</v>
      </c>
      <c r="L42" s="18">
        <f t="shared" si="1"/>
        <v>16669</v>
      </c>
      <c r="M42" s="19">
        <f t="shared" si="4"/>
        <v>88.31288087486435</v>
      </c>
      <c r="N42" s="24">
        <f t="shared" si="5"/>
        <v>41.92893118512953</v>
      </c>
      <c r="O42" s="3">
        <v>35257</v>
      </c>
      <c r="P42" s="39">
        <f t="shared" si="6"/>
        <v>-680</v>
      </c>
    </row>
    <row r="43" spans="1:16" ht="24.75" customHeight="1">
      <c r="A43" s="6"/>
      <c r="B43" s="16" t="s">
        <v>56</v>
      </c>
      <c r="C43" s="17">
        <f t="shared" si="2"/>
        <v>21937</v>
      </c>
      <c r="D43" s="17">
        <f t="shared" si="0"/>
        <v>2029</v>
      </c>
      <c r="E43" s="18">
        <v>2029</v>
      </c>
      <c r="F43" s="18">
        <v>0</v>
      </c>
      <c r="G43" s="18">
        <f t="shared" si="3"/>
        <v>19908</v>
      </c>
      <c r="H43" s="18">
        <v>1343</v>
      </c>
      <c r="I43" s="28">
        <v>0</v>
      </c>
      <c r="J43" s="18">
        <v>18565</v>
      </c>
      <c r="K43" s="18">
        <v>6010</v>
      </c>
      <c r="L43" s="18">
        <f t="shared" si="1"/>
        <v>12555</v>
      </c>
      <c r="M43" s="19">
        <f t="shared" si="4"/>
        <v>90.75078634270866</v>
      </c>
      <c r="N43" s="24">
        <f t="shared" si="5"/>
        <v>33.518712677212015</v>
      </c>
      <c r="O43" s="3">
        <v>22100</v>
      </c>
      <c r="P43" s="39">
        <f t="shared" si="6"/>
        <v>163</v>
      </c>
    </row>
    <row r="44" spans="1:16" ht="24.75" customHeight="1">
      <c r="A44" s="6"/>
      <c r="B44" s="16" t="s">
        <v>57</v>
      </c>
      <c r="C44" s="17">
        <f t="shared" si="2"/>
        <v>10557</v>
      </c>
      <c r="D44" s="17">
        <f t="shared" si="0"/>
        <v>1700</v>
      </c>
      <c r="E44" s="18">
        <v>1700</v>
      </c>
      <c r="F44" s="18">
        <v>0</v>
      </c>
      <c r="G44" s="18">
        <f t="shared" si="3"/>
        <v>8857</v>
      </c>
      <c r="H44" s="18">
        <v>0</v>
      </c>
      <c r="I44" s="28">
        <v>0</v>
      </c>
      <c r="J44" s="18">
        <v>8857</v>
      </c>
      <c r="K44" s="18">
        <v>2015</v>
      </c>
      <c r="L44" s="18">
        <f t="shared" si="1"/>
        <v>6842</v>
      </c>
      <c r="M44" s="19">
        <f t="shared" si="4"/>
        <v>83.89694041867955</v>
      </c>
      <c r="N44" s="24">
        <f t="shared" si="5"/>
        <v>19.08686179785924</v>
      </c>
      <c r="O44" s="3">
        <v>10635</v>
      </c>
      <c r="P44" s="39">
        <f t="shared" si="6"/>
        <v>78</v>
      </c>
    </row>
    <row r="45" spans="1:16" ht="24.75" customHeight="1">
      <c r="A45" s="6"/>
      <c r="B45" s="16" t="s">
        <v>58</v>
      </c>
      <c r="C45" s="17">
        <f t="shared" si="2"/>
        <v>17847</v>
      </c>
      <c r="D45" s="17">
        <f t="shared" si="0"/>
        <v>5442</v>
      </c>
      <c r="E45" s="18">
        <v>5442</v>
      </c>
      <c r="F45" s="18">
        <v>0</v>
      </c>
      <c r="G45" s="18">
        <f t="shared" si="3"/>
        <v>12405</v>
      </c>
      <c r="H45" s="18">
        <v>0</v>
      </c>
      <c r="I45" s="28">
        <v>1665</v>
      </c>
      <c r="J45" s="18">
        <v>10740</v>
      </c>
      <c r="K45" s="18">
        <v>4680</v>
      </c>
      <c r="L45" s="18">
        <f t="shared" si="1"/>
        <v>6060</v>
      </c>
      <c r="M45" s="19">
        <f t="shared" si="4"/>
        <v>69.5074802487813</v>
      </c>
      <c r="N45" s="24">
        <f t="shared" si="5"/>
        <v>35.55219364599092</v>
      </c>
      <c r="O45" s="3">
        <v>17993</v>
      </c>
      <c r="P45" s="39">
        <f t="shared" si="6"/>
        <v>146</v>
      </c>
    </row>
    <row r="46" spans="1:16" ht="24.75" customHeight="1">
      <c r="A46" s="6"/>
      <c r="B46" s="16" t="s">
        <v>59</v>
      </c>
      <c r="C46" s="17">
        <f t="shared" si="2"/>
        <v>13731</v>
      </c>
      <c r="D46" s="17">
        <f t="shared" si="0"/>
        <v>3962</v>
      </c>
      <c r="E46" s="18">
        <v>3962</v>
      </c>
      <c r="F46" s="18">
        <v>0</v>
      </c>
      <c r="G46" s="18">
        <f t="shared" si="3"/>
        <v>9769</v>
      </c>
      <c r="H46" s="18">
        <v>0</v>
      </c>
      <c r="I46" s="28">
        <v>0</v>
      </c>
      <c r="J46" s="18">
        <v>9769</v>
      </c>
      <c r="K46" s="18">
        <v>832</v>
      </c>
      <c r="L46" s="18">
        <f t="shared" si="1"/>
        <v>8937</v>
      </c>
      <c r="M46" s="19">
        <f t="shared" si="4"/>
        <v>71.14558298740077</v>
      </c>
      <c r="N46" s="24">
        <f t="shared" si="5"/>
        <v>6.059281916830529</v>
      </c>
      <c r="O46" s="3">
        <v>13870</v>
      </c>
      <c r="P46" s="39">
        <f t="shared" si="6"/>
        <v>139</v>
      </c>
    </row>
    <row r="47" spans="1:16" ht="24.75" customHeight="1">
      <c r="A47" s="6"/>
      <c r="B47" s="16" t="s">
        <v>60</v>
      </c>
      <c r="C47" s="17">
        <f t="shared" si="2"/>
        <v>10390</v>
      </c>
      <c r="D47" s="17">
        <f t="shared" si="0"/>
        <v>2331</v>
      </c>
      <c r="E47" s="18">
        <v>2331</v>
      </c>
      <c r="F47" s="18">
        <v>0</v>
      </c>
      <c r="G47" s="18">
        <f t="shared" si="3"/>
        <v>8059</v>
      </c>
      <c r="H47" s="18">
        <v>0</v>
      </c>
      <c r="I47" s="28">
        <v>0</v>
      </c>
      <c r="J47" s="18">
        <v>8059</v>
      </c>
      <c r="K47" s="18">
        <v>512</v>
      </c>
      <c r="L47" s="18">
        <f t="shared" si="1"/>
        <v>7547</v>
      </c>
      <c r="M47" s="19">
        <f t="shared" si="4"/>
        <v>77.56496631376322</v>
      </c>
      <c r="N47" s="24">
        <f t="shared" si="5"/>
        <v>4.92781520692974</v>
      </c>
      <c r="O47" s="3">
        <v>10489</v>
      </c>
      <c r="P47" s="39">
        <f t="shared" si="6"/>
        <v>99</v>
      </c>
    </row>
    <row r="48" spans="1:16" ht="24.75" customHeight="1">
      <c r="A48" s="6"/>
      <c r="B48" s="16" t="s">
        <v>61</v>
      </c>
      <c r="C48" s="17">
        <f t="shared" si="2"/>
        <v>13463</v>
      </c>
      <c r="D48" s="17">
        <f t="shared" si="0"/>
        <v>1840</v>
      </c>
      <c r="E48" s="18">
        <v>1840</v>
      </c>
      <c r="F48" s="18">
        <v>0</v>
      </c>
      <c r="G48" s="18">
        <f t="shared" si="3"/>
        <v>11623</v>
      </c>
      <c r="H48" s="18">
        <v>0</v>
      </c>
      <c r="I48" s="28">
        <v>120</v>
      </c>
      <c r="J48" s="18">
        <v>11503</v>
      </c>
      <c r="K48" s="18">
        <v>3750</v>
      </c>
      <c r="L48" s="18">
        <f t="shared" si="1"/>
        <v>7753</v>
      </c>
      <c r="M48" s="19">
        <f t="shared" si="4"/>
        <v>86.33291242665082</v>
      </c>
      <c r="N48" s="24">
        <f t="shared" si="5"/>
        <v>28.74545049394637</v>
      </c>
      <c r="O48" s="3">
        <v>13548</v>
      </c>
      <c r="P48" s="39">
        <f t="shared" si="6"/>
        <v>85</v>
      </c>
    </row>
    <row r="49" spans="1:16" ht="24.75" customHeight="1">
      <c r="A49" s="6"/>
      <c r="B49" s="16" t="s">
        <v>62</v>
      </c>
      <c r="C49" s="17">
        <f t="shared" si="2"/>
        <v>23606</v>
      </c>
      <c r="D49" s="17">
        <f t="shared" si="0"/>
        <v>2912</v>
      </c>
      <c r="E49" s="18">
        <v>2912</v>
      </c>
      <c r="F49" s="18">
        <v>0</v>
      </c>
      <c r="G49" s="18">
        <f t="shared" si="3"/>
        <v>20694</v>
      </c>
      <c r="H49" s="18">
        <v>0</v>
      </c>
      <c r="I49" s="28">
        <v>0</v>
      </c>
      <c r="J49" s="18">
        <v>20694</v>
      </c>
      <c r="K49" s="18">
        <v>6879</v>
      </c>
      <c r="L49" s="18">
        <f t="shared" si="1"/>
        <v>13815</v>
      </c>
      <c r="M49" s="19">
        <f t="shared" si="4"/>
        <v>87.66415318139457</v>
      </c>
      <c r="N49" s="24">
        <f t="shared" si="5"/>
        <v>29.140896382275695</v>
      </c>
      <c r="O49" s="3">
        <v>23601</v>
      </c>
      <c r="P49" s="39">
        <f t="shared" si="6"/>
        <v>-5</v>
      </c>
    </row>
    <row r="50" spans="1:16" ht="24.75" customHeight="1">
      <c r="A50" s="6"/>
      <c r="B50" s="16" t="s">
        <v>63</v>
      </c>
      <c r="C50" s="17">
        <f t="shared" si="2"/>
        <v>21522</v>
      </c>
      <c r="D50" s="17">
        <f t="shared" si="0"/>
        <v>4819</v>
      </c>
      <c r="E50" s="18">
        <v>4819</v>
      </c>
      <c r="F50" s="18">
        <v>0</v>
      </c>
      <c r="G50" s="18">
        <f t="shared" si="3"/>
        <v>16703</v>
      </c>
      <c r="H50" s="18">
        <v>0</v>
      </c>
      <c r="I50" s="28">
        <v>0</v>
      </c>
      <c r="J50" s="18">
        <v>16703</v>
      </c>
      <c r="K50" s="18">
        <v>778</v>
      </c>
      <c r="L50" s="18">
        <f t="shared" si="1"/>
        <v>15925</v>
      </c>
      <c r="M50" s="19">
        <f t="shared" si="4"/>
        <v>77.60895827525323</v>
      </c>
      <c r="N50" s="24">
        <f t="shared" si="5"/>
        <v>3.6149056779109747</v>
      </c>
      <c r="O50" s="3">
        <v>21622</v>
      </c>
      <c r="P50" s="39">
        <f t="shared" si="6"/>
        <v>100</v>
      </c>
    </row>
    <row r="51" spans="1:16" ht="24.75" customHeight="1">
      <c r="A51" s="6"/>
      <c r="B51" s="16" t="s">
        <v>64</v>
      </c>
      <c r="C51" s="17">
        <f t="shared" si="2"/>
        <v>6824</v>
      </c>
      <c r="D51" s="17">
        <f t="shared" si="0"/>
        <v>1939</v>
      </c>
      <c r="E51" s="18">
        <v>1485</v>
      </c>
      <c r="F51" s="18">
        <v>454</v>
      </c>
      <c r="G51" s="18">
        <f t="shared" si="3"/>
        <v>4885</v>
      </c>
      <c r="H51" s="18">
        <v>0</v>
      </c>
      <c r="I51" s="28">
        <v>0</v>
      </c>
      <c r="J51" s="18">
        <v>4885</v>
      </c>
      <c r="K51" s="18">
        <v>1072</v>
      </c>
      <c r="L51" s="18">
        <f t="shared" si="1"/>
        <v>3813</v>
      </c>
      <c r="M51" s="19">
        <f t="shared" si="4"/>
        <v>71.58558030480656</v>
      </c>
      <c r="N51" s="24">
        <f t="shared" si="5"/>
        <v>15.70926143024619</v>
      </c>
      <c r="O51" s="3">
        <v>6930</v>
      </c>
      <c r="P51" s="39">
        <f t="shared" si="6"/>
        <v>106</v>
      </c>
    </row>
    <row r="52" spans="1:16" ht="24.75" customHeight="1">
      <c r="A52" s="6"/>
      <c r="B52" s="16" t="s">
        <v>65</v>
      </c>
      <c r="C52" s="17">
        <f t="shared" si="2"/>
        <v>3477</v>
      </c>
      <c r="D52" s="17">
        <f t="shared" si="0"/>
        <v>1623</v>
      </c>
      <c r="E52" s="18">
        <v>1583</v>
      </c>
      <c r="F52" s="18">
        <v>40</v>
      </c>
      <c r="G52" s="18">
        <f t="shared" si="3"/>
        <v>1854</v>
      </c>
      <c r="H52" s="18">
        <v>0</v>
      </c>
      <c r="I52" s="28">
        <v>0</v>
      </c>
      <c r="J52" s="18">
        <v>1854</v>
      </c>
      <c r="K52" s="18">
        <v>306</v>
      </c>
      <c r="L52" s="18">
        <f t="shared" si="1"/>
        <v>1548</v>
      </c>
      <c r="M52" s="19">
        <f t="shared" si="4"/>
        <v>53.32182916307161</v>
      </c>
      <c r="N52" s="24">
        <f t="shared" si="5"/>
        <v>8.800690250215704</v>
      </c>
      <c r="O52" s="3">
        <v>3511</v>
      </c>
      <c r="P52" s="39">
        <f t="shared" si="6"/>
        <v>34</v>
      </c>
    </row>
    <row r="53" spans="1:16" ht="24.75" customHeight="1">
      <c r="A53" s="6"/>
      <c r="B53" s="16" t="s">
        <v>66</v>
      </c>
      <c r="C53" s="17">
        <f t="shared" si="2"/>
        <v>6730</v>
      </c>
      <c r="D53" s="17">
        <f t="shared" si="0"/>
        <v>1885</v>
      </c>
      <c r="E53" s="18">
        <v>1696</v>
      </c>
      <c r="F53" s="18">
        <v>189</v>
      </c>
      <c r="G53" s="18">
        <f t="shared" si="3"/>
        <v>4845</v>
      </c>
      <c r="H53" s="18">
        <v>0</v>
      </c>
      <c r="I53" s="28">
        <v>0</v>
      </c>
      <c r="J53" s="18">
        <v>4845</v>
      </c>
      <c r="K53" s="18">
        <v>1596</v>
      </c>
      <c r="L53" s="18">
        <f t="shared" si="1"/>
        <v>3249</v>
      </c>
      <c r="M53" s="19">
        <f t="shared" si="4"/>
        <v>71.99108469539375</v>
      </c>
      <c r="N53" s="24">
        <f t="shared" si="5"/>
        <v>23.714710252600295</v>
      </c>
      <c r="O53" s="3">
        <v>6835</v>
      </c>
      <c r="P53" s="39">
        <f t="shared" si="6"/>
        <v>105</v>
      </c>
    </row>
    <row r="54" spans="1:16" ht="24.75" customHeight="1">
      <c r="A54" s="6"/>
      <c r="B54" s="16" t="s">
        <v>67</v>
      </c>
      <c r="C54" s="17">
        <f t="shared" si="2"/>
        <v>11659</v>
      </c>
      <c r="D54" s="17">
        <f t="shared" si="0"/>
        <v>2143</v>
      </c>
      <c r="E54" s="18">
        <v>2143</v>
      </c>
      <c r="F54" s="18">
        <v>0</v>
      </c>
      <c r="G54" s="18">
        <f t="shared" si="3"/>
        <v>9516</v>
      </c>
      <c r="H54" s="18">
        <v>0</v>
      </c>
      <c r="I54" s="28">
        <v>0</v>
      </c>
      <c r="J54" s="18">
        <v>9516</v>
      </c>
      <c r="K54" s="18">
        <v>318</v>
      </c>
      <c r="L54" s="18">
        <f t="shared" si="1"/>
        <v>9198</v>
      </c>
      <c r="M54" s="19">
        <f t="shared" si="4"/>
        <v>81.61934985847843</v>
      </c>
      <c r="N54" s="24">
        <f t="shared" si="5"/>
        <v>2.7275066472253195</v>
      </c>
      <c r="O54" s="3">
        <v>11687</v>
      </c>
      <c r="P54" s="39">
        <f t="shared" si="6"/>
        <v>28</v>
      </c>
    </row>
    <row r="55" spans="1:16" ht="24.75" customHeight="1">
      <c r="A55" s="6"/>
      <c r="B55" s="16" t="s">
        <v>68</v>
      </c>
      <c r="C55" s="17">
        <f t="shared" si="2"/>
        <v>28129</v>
      </c>
      <c r="D55" s="17">
        <f t="shared" si="0"/>
        <v>5063</v>
      </c>
      <c r="E55" s="18">
        <v>5063</v>
      </c>
      <c r="F55" s="18">
        <v>0</v>
      </c>
      <c r="G55" s="18">
        <f t="shared" si="3"/>
        <v>23066</v>
      </c>
      <c r="H55" s="18">
        <v>2500</v>
      </c>
      <c r="I55" s="28">
        <v>0</v>
      </c>
      <c r="J55" s="18">
        <v>20566</v>
      </c>
      <c r="K55" s="18">
        <v>1440</v>
      </c>
      <c r="L55" s="18">
        <f t="shared" si="1"/>
        <v>19126</v>
      </c>
      <c r="M55" s="19">
        <f t="shared" si="4"/>
        <v>82.00078211098865</v>
      </c>
      <c r="N55" s="24">
        <f t="shared" si="5"/>
        <v>14.006896796899996</v>
      </c>
      <c r="O55" s="3">
        <v>27933</v>
      </c>
      <c r="P55" s="39">
        <f t="shared" si="6"/>
        <v>-196</v>
      </c>
    </row>
    <row r="56" spans="1:16" ht="24.75" customHeight="1">
      <c r="A56" s="6"/>
      <c r="B56" s="16" t="s">
        <v>69</v>
      </c>
      <c r="C56" s="17">
        <f t="shared" si="2"/>
        <v>25991</v>
      </c>
      <c r="D56" s="17">
        <f t="shared" si="0"/>
        <v>4678</v>
      </c>
      <c r="E56" s="18">
        <v>4678</v>
      </c>
      <c r="F56" s="18">
        <v>0</v>
      </c>
      <c r="G56" s="18">
        <f t="shared" si="3"/>
        <v>21313</v>
      </c>
      <c r="H56" s="18">
        <v>0</v>
      </c>
      <c r="I56" s="28">
        <v>0</v>
      </c>
      <c r="J56" s="18">
        <v>21313</v>
      </c>
      <c r="K56" s="18">
        <v>2131</v>
      </c>
      <c r="L56" s="18">
        <f t="shared" si="1"/>
        <v>19182</v>
      </c>
      <c r="M56" s="19">
        <f t="shared" si="4"/>
        <v>82.00146204455389</v>
      </c>
      <c r="N56" s="24">
        <f t="shared" si="5"/>
        <v>8.198991958754952</v>
      </c>
      <c r="O56" s="3">
        <v>25225</v>
      </c>
      <c r="P56" s="39">
        <f t="shared" si="6"/>
        <v>-766</v>
      </c>
    </row>
    <row r="57" spans="1:16" ht="24.75" customHeight="1">
      <c r="A57" s="6"/>
      <c r="B57" s="16" t="s">
        <v>70</v>
      </c>
      <c r="C57" s="17">
        <f t="shared" si="2"/>
        <v>26986</v>
      </c>
      <c r="D57" s="17">
        <f t="shared" si="0"/>
        <v>5439</v>
      </c>
      <c r="E57" s="18">
        <v>5439</v>
      </c>
      <c r="F57" s="18">
        <v>0</v>
      </c>
      <c r="G57" s="18">
        <f t="shared" si="3"/>
        <v>21547</v>
      </c>
      <c r="H57" s="18">
        <v>0</v>
      </c>
      <c r="I57" s="28">
        <v>0</v>
      </c>
      <c r="J57" s="18">
        <v>21547</v>
      </c>
      <c r="K57" s="18">
        <v>2347</v>
      </c>
      <c r="L57" s="18">
        <f t="shared" si="1"/>
        <v>19200</v>
      </c>
      <c r="M57" s="19">
        <f t="shared" si="4"/>
        <v>79.84510486919143</v>
      </c>
      <c r="N57" s="24">
        <f t="shared" si="5"/>
        <v>8.697102201141332</v>
      </c>
      <c r="O57" s="3">
        <v>27062</v>
      </c>
      <c r="P57" s="39">
        <f t="shared" si="6"/>
        <v>76</v>
      </c>
    </row>
    <row r="58" spans="1:16" ht="24.75" customHeight="1">
      <c r="A58" s="6"/>
      <c r="B58" s="16" t="s">
        <v>71</v>
      </c>
      <c r="C58" s="17">
        <f t="shared" si="2"/>
        <v>12238</v>
      </c>
      <c r="D58" s="17">
        <f t="shared" si="0"/>
        <v>2341</v>
      </c>
      <c r="E58" s="18">
        <v>2341</v>
      </c>
      <c r="F58" s="18">
        <v>0</v>
      </c>
      <c r="G58" s="18">
        <f t="shared" si="3"/>
        <v>9897</v>
      </c>
      <c r="H58" s="18">
        <v>0</v>
      </c>
      <c r="I58" s="28">
        <v>0</v>
      </c>
      <c r="J58" s="18">
        <v>9897</v>
      </c>
      <c r="K58" s="18">
        <v>1210</v>
      </c>
      <c r="L58" s="18">
        <f t="shared" si="1"/>
        <v>8687</v>
      </c>
      <c r="M58" s="19">
        <f t="shared" si="4"/>
        <v>80.8710573623141</v>
      </c>
      <c r="N58" s="24">
        <f t="shared" si="5"/>
        <v>9.887236476548455</v>
      </c>
      <c r="O58" s="3">
        <v>12259</v>
      </c>
      <c r="P58" s="39">
        <f t="shared" si="6"/>
        <v>21</v>
      </c>
    </row>
    <row r="59" spans="1:16" ht="24.75" customHeight="1">
      <c r="A59" s="6"/>
      <c r="B59" s="16" t="s">
        <v>72</v>
      </c>
      <c r="C59" s="17">
        <f t="shared" si="2"/>
        <v>30866</v>
      </c>
      <c r="D59" s="17">
        <f t="shared" si="0"/>
        <v>2833</v>
      </c>
      <c r="E59" s="18">
        <v>2833</v>
      </c>
      <c r="F59" s="18">
        <v>0</v>
      </c>
      <c r="G59" s="18">
        <f t="shared" si="3"/>
        <v>28033</v>
      </c>
      <c r="H59" s="18">
        <v>0</v>
      </c>
      <c r="I59" s="28">
        <v>2621</v>
      </c>
      <c r="J59" s="18">
        <v>25412</v>
      </c>
      <c r="K59" s="18">
        <v>2960</v>
      </c>
      <c r="L59" s="18">
        <f t="shared" si="1"/>
        <v>22452</v>
      </c>
      <c r="M59" s="19">
        <f t="shared" si="4"/>
        <v>90.82161601762458</v>
      </c>
      <c r="N59" s="24">
        <f t="shared" si="5"/>
        <v>18.081384047171646</v>
      </c>
      <c r="O59" s="3">
        <v>30763</v>
      </c>
      <c r="P59" s="39">
        <f t="shared" si="6"/>
        <v>-103</v>
      </c>
    </row>
    <row r="60" spans="1:16" ht="24.75" customHeight="1">
      <c r="A60" s="6"/>
      <c r="B60" s="16" t="s">
        <v>73</v>
      </c>
      <c r="C60" s="17">
        <f t="shared" si="2"/>
        <v>14439</v>
      </c>
      <c r="D60" s="17">
        <f t="shared" si="0"/>
        <v>2092</v>
      </c>
      <c r="E60" s="18">
        <v>2092</v>
      </c>
      <c r="F60" s="18">
        <v>0</v>
      </c>
      <c r="G60" s="18">
        <f t="shared" si="3"/>
        <v>12347</v>
      </c>
      <c r="H60" s="18">
        <v>0</v>
      </c>
      <c r="I60" s="28">
        <v>233</v>
      </c>
      <c r="J60" s="18">
        <v>12114</v>
      </c>
      <c r="K60" s="18">
        <v>2064</v>
      </c>
      <c r="L60" s="18">
        <f t="shared" si="1"/>
        <v>10050</v>
      </c>
      <c r="M60" s="19">
        <f t="shared" si="4"/>
        <v>85.51146201260475</v>
      </c>
      <c r="N60" s="24">
        <f t="shared" si="5"/>
        <v>15.908303899161991</v>
      </c>
      <c r="O60" s="3">
        <v>14465</v>
      </c>
      <c r="P60" s="39">
        <f t="shared" si="6"/>
        <v>26</v>
      </c>
    </row>
    <row r="61" spans="1:16" ht="24.75" customHeight="1">
      <c r="A61" s="6"/>
      <c r="B61" s="16" t="s">
        <v>74</v>
      </c>
      <c r="C61" s="17">
        <f t="shared" si="2"/>
        <v>23653</v>
      </c>
      <c r="D61" s="17">
        <f t="shared" si="0"/>
        <v>5538</v>
      </c>
      <c r="E61" s="18">
        <v>5538</v>
      </c>
      <c r="F61" s="18">
        <v>0</v>
      </c>
      <c r="G61" s="18">
        <f t="shared" si="3"/>
        <v>18115</v>
      </c>
      <c r="H61" s="18">
        <v>2936</v>
      </c>
      <c r="I61" s="28">
        <v>0</v>
      </c>
      <c r="J61" s="18">
        <v>15179</v>
      </c>
      <c r="K61" s="18">
        <v>7274</v>
      </c>
      <c r="L61" s="18">
        <f t="shared" si="1"/>
        <v>7905</v>
      </c>
      <c r="M61" s="19">
        <f t="shared" si="4"/>
        <v>76.58647951634042</v>
      </c>
      <c r="N61" s="24">
        <f t="shared" si="5"/>
        <v>43.165771783706084</v>
      </c>
      <c r="O61" s="3">
        <v>23503</v>
      </c>
      <c r="P61" s="39">
        <f t="shared" si="6"/>
        <v>-150</v>
      </c>
    </row>
    <row r="62" spans="1:16" ht="24.75" customHeight="1">
      <c r="A62" s="6"/>
      <c r="B62" s="16" t="s">
        <v>75</v>
      </c>
      <c r="C62" s="17">
        <f t="shared" si="2"/>
        <v>20708</v>
      </c>
      <c r="D62" s="17">
        <f t="shared" si="0"/>
        <v>2564</v>
      </c>
      <c r="E62" s="18">
        <v>2564</v>
      </c>
      <c r="F62" s="18">
        <v>0</v>
      </c>
      <c r="G62" s="18">
        <f t="shared" si="3"/>
        <v>18144</v>
      </c>
      <c r="H62" s="18">
        <v>0</v>
      </c>
      <c r="I62" s="28">
        <v>188</v>
      </c>
      <c r="J62" s="18">
        <v>17956</v>
      </c>
      <c r="K62" s="18">
        <v>1551</v>
      </c>
      <c r="L62" s="18">
        <f t="shared" si="1"/>
        <v>16405</v>
      </c>
      <c r="M62" s="19">
        <f t="shared" si="4"/>
        <v>87.61831176356964</v>
      </c>
      <c r="N62" s="24">
        <f t="shared" si="5"/>
        <v>8.397720687656944</v>
      </c>
      <c r="O62" s="3">
        <v>20555</v>
      </c>
      <c r="P62" s="39">
        <f t="shared" si="6"/>
        <v>-153</v>
      </c>
    </row>
    <row r="63" spans="1:16" ht="24.75" customHeight="1">
      <c r="A63" s="6"/>
      <c r="B63" s="16" t="s">
        <v>76</v>
      </c>
      <c r="C63" s="17">
        <f t="shared" si="2"/>
        <v>21243</v>
      </c>
      <c r="D63" s="17">
        <f t="shared" si="0"/>
        <v>3976</v>
      </c>
      <c r="E63" s="18">
        <v>2769</v>
      </c>
      <c r="F63" s="18">
        <v>1207</v>
      </c>
      <c r="G63" s="18">
        <f t="shared" si="3"/>
        <v>17267</v>
      </c>
      <c r="H63" s="18">
        <v>0</v>
      </c>
      <c r="I63" s="28">
        <v>0</v>
      </c>
      <c r="J63" s="18">
        <v>17267</v>
      </c>
      <c r="K63" s="18">
        <v>910</v>
      </c>
      <c r="L63" s="18">
        <f t="shared" si="1"/>
        <v>16357</v>
      </c>
      <c r="M63" s="19">
        <f t="shared" si="4"/>
        <v>81.28324624582216</v>
      </c>
      <c r="N63" s="24">
        <f t="shared" si="5"/>
        <v>4.283764063456197</v>
      </c>
      <c r="O63" s="3">
        <v>21299</v>
      </c>
      <c r="P63" s="39">
        <f t="shared" si="6"/>
        <v>56</v>
      </c>
    </row>
    <row r="64" spans="1:16" ht="24.75" customHeight="1">
      <c r="A64" s="6"/>
      <c r="B64" s="16" t="s">
        <v>77</v>
      </c>
      <c r="C64" s="17">
        <f t="shared" si="2"/>
        <v>19644</v>
      </c>
      <c r="D64" s="17">
        <f t="shared" si="0"/>
        <v>4570</v>
      </c>
      <c r="E64" s="18">
        <v>4570</v>
      </c>
      <c r="F64" s="18">
        <v>0</v>
      </c>
      <c r="G64" s="18">
        <f t="shared" si="3"/>
        <v>15074</v>
      </c>
      <c r="H64" s="18">
        <v>8075</v>
      </c>
      <c r="I64" s="28">
        <v>0</v>
      </c>
      <c r="J64" s="18">
        <v>6999</v>
      </c>
      <c r="K64" s="18">
        <v>846</v>
      </c>
      <c r="L64" s="18">
        <f t="shared" si="1"/>
        <v>6153</v>
      </c>
      <c r="M64" s="19">
        <f t="shared" si="4"/>
        <v>76.73589900223988</v>
      </c>
      <c r="N64" s="24">
        <f t="shared" si="5"/>
        <v>45.4133577682753</v>
      </c>
      <c r="O64" s="3">
        <v>19660</v>
      </c>
      <c r="P64" s="39">
        <f t="shared" si="6"/>
        <v>16</v>
      </c>
    </row>
    <row r="65" spans="1:16" ht="24.75" customHeight="1">
      <c r="A65" s="6"/>
      <c r="B65" s="16" t="s">
        <v>78</v>
      </c>
      <c r="C65" s="17">
        <f t="shared" si="2"/>
        <v>19395</v>
      </c>
      <c r="D65" s="17">
        <f t="shared" si="0"/>
        <v>877</v>
      </c>
      <c r="E65" s="18">
        <v>877</v>
      </c>
      <c r="F65" s="18">
        <v>0</v>
      </c>
      <c r="G65" s="18">
        <f t="shared" si="3"/>
        <v>18518</v>
      </c>
      <c r="H65" s="18">
        <v>13146</v>
      </c>
      <c r="I65" s="28">
        <v>0</v>
      </c>
      <c r="J65" s="18">
        <v>5372</v>
      </c>
      <c r="K65" s="18">
        <v>200</v>
      </c>
      <c r="L65" s="18">
        <f t="shared" si="1"/>
        <v>5172</v>
      </c>
      <c r="M65" s="19">
        <f t="shared" si="4"/>
        <v>95.47821603506058</v>
      </c>
      <c r="N65" s="24">
        <f t="shared" si="5"/>
        <v>68.81154936839393</v>
      </c>
      <c r="O65" s="3">
        <v>19401</v>
      </c>
      <c r="P65" s="39">
        <f t="shared" si="6"/>
        <v>6</v>
      </c>
    </row>
    <row r="66" spans="1:16" ht="24.75" customHeight="1">
      <c r="A66" s="6"/>
      <c r="B66" s="16" t="s">
        <v>79</v>
      </c>
      <c r="C66" s="17">
        <f t="shared" si="2"/>
        <v>18468</v>
      </c>
      <c r="D66" s="17">
        <f t="shared" si="0"/>
        <v>2742</v>
      </c>
      <c r="E66" s="18">
        <v>2742</v>
      </c>
      <c r="F66" s="18">
        <v>0</v>
      </c>
      <c r="G66" s="18">
        <f t="shared" si="3"/>
        <v>15726</v>
      </c>
      <c r="H66" s="18">
        <v>0</v>
      </c>
      <c r="I66" s="28">
        <v>0</v>
      </c>
      <c r="J66" s="18">
        <v>15726</v>
      </c>
      <c r="K66" s="18">
        <v>1126</v>
      </c>
      <c r="L66" s="18">
        <f t="shared" si="1"/>
        <v>14600</v>
      </c>
      <c r="M66" s="19">
        <f t="shared" si="4"/>
        <v>85.15269655620533</v>
      </c>
      <c r="N66" s="24">
        <f t="shared" si="5"/>
        <v>6.097032705219839</v>
      </c>
      <c r="O66" s="3">
        <v>18290</v>
      </c>
      <c r="P66" s="39">
        <f t="shared" si="6"/>
        <v>-178</v>
      </c>
    </row>
    <row r="67" spans="1:16" ht="24.75" customHeight="1">
      <c r="A67" s="6"/>
      <c r="B67" s="16" t="s">
        <v>80</v>
      </c>
      <c r="C67" s="17">
        <f t="shared" si="2"/>
        <v>28439</v>
      </c>
      <c r="D67" s="17">
        <f t="shared" si="0"/>
        <v>3870</v>
      </c>
      <c r="E67" s="18">
        <v>3870</v>
      </c>
      <c r="F67" s="18">
        <v>0</v>
      </c>
      <c r="G67" s="18">
        <f t="shared" si="3"/>
        <v>24569</v>
      </c>
      <c r="H67" s="18">
        <v>9043</v>
      </c>
      <c r="I67" s="28">
        <v>0</v>
      </c>
      <c r="J67" s="18">
        <v>15526</v>
      </c>
      <c r="K67" s="18">
        <v>1359</v>
      </c>
      <c r="L67" s="18">
        <f t="shared" si="1"/>
        <v>14167</v>
      </c>
      <c r="M67" s="19">
        <f t="shared" si="4"/>
        <v>86.3919265796969</v>
      </c>
      <c r="N67" s="24">
        <f t="shared" si="5"/>
        <v>36.57653222687155</v>
      </c>
      <c r="O67" s="3">
        <v>27988</v>
      </c>
      <c r="P67" s="39">
        <f t="shared" si="6"/>
        <v>-451</v>
      </c>
    </row>
    <row r="68" spans="1:16" ht="24.75" customHeight="1">
      <c r="A68" s="6"/>
      <c r="B68" s="16" t="s">
        <v>81</v>
      </c>
      <c r="C68" s="17">
        <f t="shared" si="2"/>
        <v>6783</v>
      </c>
      <c r="D68" s="17">
        <f t="shared" si="0"/>
        <v>1571</v>
      </c>
      <c r="E68" s="18">
        <v>1414</v>
      </c>
      <c r="F68" s="18">
        <v>157</v>
      </c>
      <c r="G68" s="18">
        <f t="shared" si="3"/>
        <v>5212</v>
      </c>
      <c r="H68" s="18">
        <v>0</v>
      </c>
      <c r="I68" s="28">
        <v>0</v>
      </c>
      <c r="J68" s="18">
        <v>5212</v>
      </c>
      <c r="K68" s="18">
        <v>460</v>
      </c>
      <c r="L68" s="18">
        <f>J68-K68</f>
        <v>4752</v>
      </c>
      <c r="M68" s="19">
        <f t="shared" si="4"/>
        <v>76.8391567153177</v>
      </c>
      <c r="N68" s="24">
        <f t="shared" si="5"/>
        <v>6.781660032434027</v>
      </c>
      <c r="O68" s="3">
        <v>6873</v>
      </c>
      <c r="P68" s="39">
        <f t="shared" si="6"/>
        <v>90</v>
      </c>
    </row>
    <row r="69" spans="1:16" ht="24.75" customHeight="1">
      <c r="A69" s="6"/>
      <c r="B69" s="16" t="s">
        <v>82</v>
      </c>
      <c r="C69" s="17">
        <f t="shared" si="2"/>
        <v>3999</v>
      </c>
      <c r="D69" s="17">
        <f t="shared" si="0"/>
        <v>1727</v>
      </c>
      <c r="E69" s="18">
        <v>1050</v>
      </c>
      <c r="F69" s="18">
        <v>677</v>
      </c>
      <c r="G69" s="18">
        <f t="shared" si="3"/>
        <v>2272</v>
      </c>
      <c r="H69" s="18">
        <v>0</v>
      </c>
      <c r="I69" s="28">
        <v>0</v>
      </c>
      <c r="J69" s="18">
        <v>2272</v>
      </c>
      <c r="K69" s="18">
        <v>3</v>
      </c>
      <c r="L69" s="18">
        <f aca="true" t="shared" si="7" ref="L69:L80">J69-K69</f>
        <v>2269</v>
      </c>
      <c r="M69" s="19">
        <f t="shared" si="4"/>
        <v>56.81420355088772</v>
      </c>
      <c r="N69" s="24">
        <f t="shared" si="5"/>
        <v>0.07501875468867217</v>
      </c>
      <c r="O69" s="3">
        <v>4048</v>
      </c>
      <c r="P69" s="39">
        <f t="shared" si="6"/>
        <v>49</v>
      </c>
    </row>
    <row r="70" spans="1:16" ht="24.75" customHeight="1">
      <c r="A70" s="6"/>
      <c r="B70" s="16" t="s">
        <v>83</v>
      </c>
      <c r="C70" s="17">
        <f t="shared" si="2"/>
        <v>6326</v>
      </c>
      <c r="D70" s="17">
        <f t="shared" si="0"/>
        <v>2306</v>
      </c>
      <c r="E70" s="18">
        <v>1982</v>
      </c>
      <c r="F70" s="18">
        <v>324</v>
      </c>
      <c r="G70" s="18">
        <f t="shared" si="3"/>
        <v>4020</v>
      </c>
      <c r="H70" s="18">
        <v>874</v>
      </c>
      <c r="I70" s="28">
        <v>0</v>
      </c>
      <c r="J70" s="18">
        <v>3146</v>
      </c>
      <c r="K70" s="18">
        <v>721</v>
      </c>
      <c r="L70" s="18">
        <f t="shared" si="7"/>
        <v>2425</v>
      </c>
      <c r="M70" s="19">
        <f t="shared" si="4"/>
        <v>63.54726525450521</v>
      </c>
      <c r="N70" s="24">
        <f t="shared" si="5"/>
        <v>25.213404995257665</v>
      </c>
      <c r="O70" s="3">
        <v>6462</v>
      </c>
      <c r="P70" s="39">
        <f t="shared" si="6"/>
        <v>136</v>
      </c>
    </row>
    <row r="71" spans="1:16" ht="24.75" customHeight="1">
      <c r="A71" s="6"/>
      <c r="B71" s="16" t="s">
        <v>84</v>
      </c>
      <c r="C71" s="17">
        <f t="shared" si="2"/>
        <v>16972</v>
      </c>
      <c r="D71" s="17">
        <f t="shared" si="0"/>
        <v>3749</v>
      </c>
      <c r="E71" s="18">
        <v>3749</v>
      </c>
      <c r="F71" s="18">
        <v>0</v>
      </c>
      <c r="G71" s="18">
        <f t="shared" si="3"/>
        <v>13223</v>
      </c>
      <c r="H71" s="18">
        <v>0</v>
      </c>
      <c r="I71" s="28">
        <v>0</v>
      </c>
      <c r="J71" s="18">
        <v>13223</v>
      </c>
      <c r="K71" s="18">
        <v>375</v>
      </c>
      <c r="L71" s="18">
        <f t="shared" si="7"/>
        <v>12848</v>
      </c>
      <c r="M71" s="19">
        <f t="shared" si="4"/>
        <v>77.91067640820174</v>
      </c>
      <c r="N71" s="24">
        <f t="shared" si="5"/>
        <v>2.2095215649304736</v>
      </c>
      <c r="O71" s="3">
        <v>16884</v>
      </c>
      <c r="P71" s="39">
        <f t="shared" si="6"/>
        <v>-88</v>
      </c>
    </row>
    <row r="72" spans="1:16" ht="24.75" customHeight="1">
      <c r="A72" s="6"/>
      <c r="B72" s="16" t="s">
        <v>85</v>
      </c>
      <c r="C72" s="17">
        <f aca="true" t="shared" si="8" ref="C72:C80">D72+G72</f>
        <v>14176</v>
      </c>
      <c r="D72" s="17">
        <f aca="true" t="shared" si="9" ref="D72:D80">E72+F72</f>
        <v>1095</v>
      </c>
      <c r="E72" s="18">
        <v>1095</v>
      </c>
      <c r="F72" s="18">
        <v>0</v>
      </c>
      <c r="G72" s="18">
        <f aca="true" t="shared" si="10" ref="G72:G80">H72+I72+J72</f>
        <v>13081</v>
      </c>
      <c r="H72" s="18">
        <v>9940</v>
      </c>
      <c r="I72" s="28">
        <v>0</v>
      </c>
      <c r="J72" s="18">
        <v>3141</v>
      </c>
      <c r="K72" s="18">
        <v>30</v>
      </c>
      <c r="L72" s="18">
        <f t="shared" si="7"/>
        <v>3111</v>
      </c>
      <c r="M72" s="19">
        <f aca="true" t="shared" si="11" ref="M72:M81">G72/C72*100</f>
        <v>92.27567720090293</v>
      </c>
      <c r="N72" s="24">
        <f aca="true" t="shared" si="12" ref="N72:N81">(G72-L72)/C72*100</f>
        <v>70.33013544018058</v>
      </c>
      <c r="O72" s="3">
        <v>14187</v>
      </c>
      <c r="P72" s="39">
        <f aca="true" t="shared" si="13" ref="P72:P81">O72-C72</f>
        <v>11</v>
      </c>
    </row>
    <row r="73" spans="1:16" ht="24.75" customHeight="1">
      <c r="A73" s="6"/>
      <c r="B73" s="16" t="s">
        <v>86</v>
      </c>
      <c r="C73" s="17">
        <f t="shared" si="8"/>
        <v>11774</v>
      </c>
      <c r="D73" s="17">
        <f t="shared" si="9"/>
        <v>526</v>
      </c>
      <c r="E73" s="18">
        <v>526</v>
      </c>
      <c r="F73" s="18">
        <v>0</v>
      </c>
      <c r="G73" s="18">
        <f t="shared" si="10"/>
        <v>11248</v>
      </c>
      <c r="H73" s="18">
        <v>10655</v>
      </c>
      <c r="I73" s="28">
        <v>0</v>
      </c>
      <c r="J73" s="18">
        <v>593</v>
      </c>
      <c r="K73" s="18">
        <v>0</v>
      </c>
      <c r="L73" s="18">
        <f t="shared" si="7"/>
        <v>593</v>
      </c>
      <c r="M73" s="19">
        <f t="shared" si="11"/>
        <v>95.53252930185153</v>
      </c>
      <c r="N73" s="24">
        <f t="shared" si="12"/>
        <v>90.49600815355869</v>
      </c>
      <c r="O73" s="3">
        <v>11760</v>
      </c>
      <c r="P73" s="39">
        <f t="shared" si="13"/>
        <v>-14</v>
      </c>
    </row>
    <row r="74" spans="1:16" ht="24.75" customHeight="1">
      <c r="A74" s="6"/>
      <c r="B74" s="16" t="s">
        <v>87</v>
      </c>
      <c r="C74" s="17">
        <f t="shared" si="8"/>
        <v>21333</v>
      </c>
      <c r="D74" s="17">
        <f t="shared" si="9"/>
        <v>3623</v>
      </c>
      <c r="E74" s="18">
        <v>3593</v>
      </c>
      <c r="F74" s="18">
        <v>30</v>
      </c>
      <c r="G74" s="18">
        <f t="shared" si="10"/>
        <v>17710</v>
      </c>
      <c r="H74" s="18">
        <v>990</v>
      </c>
      <c r="I74" s="28">
        <v>0</v>
      </c>
      <c r="J74" s="18">
        <v>16720</v>
      </c>
      <c r="K74" s="18">
        <v>7493</v>
      </c>
      <c r="L74" s="18">
        <f t="shared" si="7"/>
        <v>9227</v>
      </c>
      <c r="M74" s="19">
        <f t="shared" si="11"/>
        <v>83.01692213940844</v>
      </c>
      <c r="N74" s="24">
        <f t="shared" si="12"/>
        <v>39.76468382318474</v>
      </c>
      <c r="O74" s="3">
        <v>21015</v>
      </c>
      <c r="P74" s="39">
        <f t="shared" si="13"/>
        <v>-318</v>
      </c>
    </row>
    <row r="75" spans="1:16" ht="24.75" customHeight="1">
      <c r="A75" s="6"/>
      <c r="B75" s="16" t="s">
        <v>88</v>
      </c>
      <c r="C75" s="17">
        <f t="shared" si="8"/>
        <v>15177</v>
      </c>
      <c r="D75" s="17">
        <f t="shared" si="9"/>
        <v>3464</v>
      </c>
      <c r="E75" s="18">
        <v>3188</v>
      </c>
      <c r="F75" s="18">
        <v>276</v>
      </c>
      <c r="G75" s="18">
        <f t="shared" si="10"/>
        <v>11713</v>
      </c>
      <c r="H75" s="18">
        <v>1271</v>
      </c>
      <c r="I75" s="28">
        <v>0</v>
      </c>
      <c r="J75" s="18">
        <v>10442</v>
      </c>
      <c r="K75" s="18">
        <v>1466</v>
      </c>
      <c r="L75" s="18">
        <f t="shared" si="7"/>
        <v>8976</v>
      </c>
      <c r="M75" s="19">
        <f t="shared" si="11"/>
        <v>77.1759899848455</v>
      </c>
      <c r="N75" s="24">
        <f t="shared" si="12"/>
        <v>18.033867035646043</v>
      </c>
      <c r="O75" s="3">
        <v>15131</v>
      </c>
      <c r="P75" s="39">
        <f t="shared" si="13"/>
        <v>-46</v>
      </c>
    </row>
    <row r="76" spans="1:16" ht="24.75" customHeight="1">
      <c r="A76" s="6"/>
      <c r="B76" s="16" t="s">
        <v>89</v>
      </c>
      <c r="C76" s="17">
        <f t="shared" si="8"/>
        <v>16216</v>
      </c>
      <c r="D76" s="17">
        <f t="shared" si="9"/>
        <v>3071</v>
      </c>
      <c r="E76" s="18">
        <v>3071</v>
      </c>
      <c r="F76" s="18">
        <v>0</v>
      </c>
      <c r="G76" s="18">
        <f t="shared" si="10"/>
        <v>13145</v>
      </c>
      <c r="H76" s="18">
        <v>0</v>
      </c>
      <c r="I76" s="28">
        <v>0</v>
      </c>
      <c r="J76" s="18">
        <v>13145</v>
      </c>
      <c r="K76" s="18">
        <v>2816</v>
      </c>
      <c r="L76" s="18">
        <f t="shared" si="7"/>
        <v>10329</v>
      </c>
      <c r="M76" s="19">
        <f t="shared" si="11"/>
        <v>81.06191415885546</v>
      </c>
      <c r="N76" s="24">
        <f t="shared" si="12"/>
        <v>17.365564874198324</v>
      </c>
      <c r="O76" s="3">
        <v>16279</v>
      </c>
      <c r="P76" s="39">
        <f t="shared" si="13"/>
        <v>63</v>
      </c>
    </row>
    <row r="77" spans="1:16" ht="24.75" customHeight="1">
      <c r="A77" s="6"/>
      <c r="B77" s="16" t="s">
        <v>90</v>
      </c>
      <c r="C77" s="17">
        <f t="shared" si="8"/>
        <v>3698</v>
      </c>
      <c r="D77" s="17">
        <f t="shared" si="9"/>
        <v>567</v>
      </c>
      <c r="E77" s="18">
        <v>567</v>
      </c>
      <c r="F77" s="18">
        <v>0</v>
      </c>
      <c r="G77" s="18">
        <f t="shared" si="10"/>
        <v>3131</v>
      </c>
      <c r="H77" s="18">
        <v>0</v>
      </c>
      <c r="I77" s="28">
        <v>0</v>
      </c>
      <c r="J77" s="18">
        <v>3131</v>
      </c>
      <c r="K77" s="18">
        <v>68</v>
      </c>
      <c r="L77" s="18">
        <f t="shared" si="7"/>
        <v>3063</v>
      </c>
      <c r="M77" s="19">
        <f t="shared" si="11"/>
        <v>84.66738777717686</v>
      </c>
      <c r="N77" s="24">
        <f t="shared" si="12"/>
        <v>1.8388318009734992</v>
      </c>
      <c r="O77" s="3">
        <v>3780</v>
      </c>
      <c r="P77" s="39">
        <f t="shared" si="13"/>
        <v>82</v>
      </c>
    </row>
    <row r="78" spans="1:16" ht="24.75" customHeight="1">
      <c r="A78" s="6"/>
      <c r="B78" s="16" t="s">
        <v>91</v>
      </c>
      <c r="C78" s="17">
        <f t="shared" si="8"/>
        <v>4392</v>
      </c>
      <c r="D78" s="17">
        <f t="shared" si="9"/>
        <v>315</v>
      </c>
      <c r="E78" s="18">
        <v>315</v>
      </c>
      <c r="F78" s="18">
        <v>0</v>
      </c>
      <c r="G78" s="18">
        <f t="shared" si="10"/>
        <v>4077</v>
      </c>
      <c r="H78" s="18">
        <v>0</v>
      </c>
      <c r="I78" s="28">
        <v>0</v>
      </c>
      <c r="J78" s="18">
        <v>4077</v>
      </c>
      <c r="K78" s="18">
        <v>240</v>
      </c>
      <c r="L78" s="18">
        <f t="shared" si="7"/>
        <v>3837</v>
      </c>
      <c r="M78" s="19">
        <f t="shared" si="11"/>
        <v>92.82786885245902</v>
      </c>
      <c r="N78" s="24">
        <f t="shared" si="12"/>
        <v>5.46448087431694</v>
      </c>
      <c r="O78" s="3">
        <v>4432</v>
      </c>
      <c r="P78" s="39">
        <f t="shared" si="13"/>
        <v>40</v>
      </c>
    </row>
    <row r="79" spans="1:16" ht="24.75" customHeight="1">
      <c r="A79" s="6"/>
      <c r="B79" s="16" t="s">
        <v>92</v>
      </c>
      <c r="C79" s="17">
        <f t="shared" si="8"/>
        <v>11541</v>
      </c>
      <c r="D79" s="17">
        <f t="shared" si="9"/>
        <v>1098</v>
      </c>
      <c r="E79" s="18">
        <v>983</v>
      </c>
      <c r="F79" s="18">
        <v>115</v>
      </c>
      <c r="G79" s="18">
        <f t="shared" si="10"/>
        <v>10443</v>
      </c>
      <c r="H79" s="18">
        <v>0</v>
      </c>
      <c r="I79" s="28">
        <v>0</v>
      </c>
      <c r="J79" s="18">
        <v>10443</v>
      </c>
      <c r="K79" s="18">
        <v>685</v>
      </c>
      <c r="L79" s="18">
        <f t="shared" si="7"/>
        <v>9758</v>
      </c>
      <c r="M79" s="19">
        <f t="shared" si="11"/>
        <v>90.48609305952691</v>
      </c>
      <c r="N79" s="24">
        <f t="shared" si="12"/>
        <v>5.935360887271466</v>
      </c>
      <c r="O79" s="3">
        <v>11575</v>
      </c>
      <c r="P79" s="39">
        <f t="shared" si="13"/>
        <v>34</v>
      </c>
    </row>
    <row r="80" spans="1:16" ht="24.75" customHeight="1" thickBot="1">
      <c r="A80" s="5"/>
      <c r="B80" s="10" t="s">
        <v>93</v>
      </c>
      <c r="C80" s="17">
        <f t="shared" si="8"/>
        <v>1326</v>
      </c>
      <c r="D80" s="17">
        <f t="shared" si="9"/>
        <v>695</v>
      </c>
      <c r="E80" s="20">
        <v>308</v>
      </c>
      <c r="F80" s="20">
        <v>387</v>
      </c>
      <c r="G80" s="31">
        <f t="shared" si="10"/>
        <v>631</v>
      </c>
      <c r="H80" s="31">
        <v>0</v>
      </c>
      <c r="I80" s="33">
        <v>0</v>
      </c>
      <c r="J80" s="31">
        <v>631</v>
      </c>
      <c r="K80" s="31">
        <v>146</v>
      </c>
      <c r="L80" s="31">
        <f t="shared" si="7"/>
        <v>485</v>
      </c>
      <c r="M80" s="35">
        <f t="shared" si="11"/>
        <v>47.5867269984917</v>
      </c>
      <c r="N80" s="36">
        <f t="shared" si="12"/>
        <v>11.010558069381599</v>
      </c>
      <c r="O80" s="3">
        <v>1355</v>
      </c>
      <c r="P80" s="39">
        <f t="shared" si="13"/>
        <v>29</v>
      </c>
    </row>
    <row r="81" spans="1:16" ht="24.75" customHeight="1" thickBot="1">
      <c r="A81" s="5"/>
      <c r="B81" s="10" t="s">
        <v>94</v>
      </c>
      <c r="C81" s="29">
        <f>SUM(C7:C80)</f>
        <v>3788280</v>
      </c>
      <c r="D81" s="30">
        <f aca="true" t="shared" si="14" ref="D81:L81">SUM(D7:D80)</f>
        <v>378186</v>
      </c>
      <c r="E81" s="32">
        <f t="shared" si="14"/>
        <v>371307</v>
      </c>
      <c r="F81" s="32">
        <f t="shared" si="14"/>
        <v>6879</v>
      </c>
      <c r="G81" s="32">
        <f t="shared" si="14"/>
        <v>3410094</v>
      </c>
      <c r="H81" s="32">
        <f t="shared" si="14"/>
        <v>1318271</v>
      </c>
      <c r="I81" s="32">
        <f t="shared" si="14"/>
        <v>20618</v>
      </c>
      <c r="J81" s="32">
        <f t="shared" si="14"/>
        <v>2071205</v>
      </c>
      <c r="K81" s="32">
        <f t="shared" si="14"/>
        <v>339862</v>
      </c>
      <c r="L81" s="34">
        <f t="shared" si="14"/>
        <v>1731343</v>
      </c>
      <c r="M81" s="37">
        <f t="shared" si="11"/>
        <v>90.01694700497323</v>
      </c>
      <c r="N81" s="38">
        <f t="shared" si="12"/>
        <v>44.31433262588826</v>
      </c>
      <c r="O81" s="29">
        <f>SUM(O7:O80)</f>
        <v>3764428</v>
      </c>
      <c r="P81" s="39">
        <f t="shared" si="13"/>
        <v>-23852</v>
      </c>
    </row>
    <row r="85" ht="17.25">
      <c r="K85">
        <f>60000/3282744*100</f>
        <v>1.8277392327881798</v>
      </c>
    </row>
    <row r="86" ht="17.25">
      <c r="I86" s="39">
        <f>I81+J81</f>
        <v>2091823</v>
      </c>
    </row>
    <row r="88" ht="17.25">
      <c r="I88">
        <f>206/334*100</f>
        <v>61.67664670658682</v>
      </c>
    </row>
    <row r="89" ht="17.25">
      <c r="I89">
        <f>128/334*100</f>
        <v>38.32335329341318</v>
      </c>
    </row>
  </sheetData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12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4"/>
  <sheetViews>
    <sheetView showGridLines="0" zoomScale="60" zoomScaleNormal="60" workbookViewId="0" topLeftCell="A1">
      <selection activeCell="I28" sqref="I28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6" width="7.16015625" style="40" customWidth="1"/>
    <col min="7" max="9" width="6.66015625" style="40" customWidth="1"/>
    <col min="10" max="10" width="8.41015625" style="0" hidden="1" customWidth="1"/>
    <col min="11" max="11" width="8.66015625" style="0" hidden="1" customWidth="1"/>
    <col min="12" max="12" width="13" style="0" hidden="1" customWidth="1"/>
    <col min="13" max="13" width="0.171875" style="0" customWidth="1"/>
    <col min="14" max="14" width="8" style="0" customWidth="1"/>
    <col min="15" max="15" width="9.83203125" style="0" customWidth="1"/>
    <col min="16" max="16" width="15.91015625" style="0" customWidth="1"/>
    <col min="17" max="17" width="2.33203125" style="0" customWidth="1"/>
  </cols>
  <sheetData>
    <row r="1" spans="2:7" ht="17.25">
      <c r="B1" s="9" t="s">
        <v>97</v>
      </c>
      <c r="G1" s="41"/>
    </row>
    <row r="2" spans="1:14" ht="18" thickBot="1">
      <c r="A2" s="7"/>
      <c r="B2" s="7"/>
      <c r="C2" s="42"/>
      <c r="D2" s="42"/>
      <c r="E2" s="42"/>
      <c r="F2" s="42"/>
      <c r="G2" s="42"/>
      <c r="H2" s="42"/>
      <c r="I2" s="42"/>
      <c r="J2" s="7"/>
      <c r="K2" s="7"/>
      <c r="L2" s="7"/>
      <c r="M2" s="8"/>
      <c r="N2" s="8"/>
    </row>
    <row r="3" spans="1:17" ht="18" thickBot="1">
      <c r="A3" s="3"/>
      <c r="B3" s="43" t="s">
        <v>1</v>
      </c>
      <c r="C3" s="44"/>
      <c r="D3" s="45" t="s">
        <v>98</v>
      </c>
      <c r="E3" s="46"/>
      <c r="F3" s="47"/>
      <c r="G3" s="44"/>
      <c r="H3" s="45" t="s">
        <v>99</v>
      </c>
      <c r="I3" s="47"/>
      <c r="J3" s="12" t="s">
        <v>100</v>
      </c>
      <c r="K3" s="12" t="s">
        <v>101</v>
      </c>
      <c r="L3" s="48"/>
      <c r="M3" s="48"/>
      <c r="N3" s="49" t="s">
        <v>100</v>
      </c>
      <c r="O3" s="50" t="s">
        <v>109</v>
      </c>
      <c r="P3" s="48"/>
      <c r="Q3" s="8"/>
    </row>
    <row r="4" spans="1:17" ht="18" thickBot="1">
      <c r="A4" s="3"/>
      <c r="B4" s="12" t="s">
        <v>4</v>
      </c>
      <c r="C4" s="51" t="s">
        <v>102</v>
      </c>
      <c r="D4" s="52" t="s">
        <v>110</v>
      </c>
      <c r="E4" s="52" t="s">
        <v>111</v>
      </c>
      <c r="F4" s="52" t="s">
        <v>112</v>
      </c>
      <c r="G4" s="51" t="s">
        <v>110</v>
      </c>
      <c r="H4" s="52" t="s">
        <v>111</v>
      </c>
      <c r="I4" s="53" t="s">
        <v>112</v>
      </c>
      <c r="J4" s="54" t="s">
        <v>103</v>
      </c>
      <c r="K4" s="55" t="s">
        <v>113</v>
      </c>
      <c r="L4" s="56"/>
      <c r="M4" s="57"/>
      <c r="N4" s="54" t="s">
        <v>103</v>
      </c>
      <c r="O4" s="58" t="s">
        <v>114</v>
      </c>
      <c r="P4" s="59"/>
      <c r="Q4" s="60"/>
    </row>
    <row r="5" spans="1:17" ht="18" thickBot="1">
      <c r="A5" s="5"/>
      <c r="B5" s="5"/>
      <c r="C5" s="61" t="s">
        <v>104</v>
      </c>
      <c r="D5" s="62" t="s">
        <v>105</v>
      </c>
      <c r="E5" s="62" t="s">
        <v>115</v>
      </c>
      <c r="F5" s="62" t="s">
        <v>116</v>
      </c>
      <c r="G5" s="61" t="s">
        <v>117</v>
      </c>
      <c r="H5" s="62" t="s">
        <v>115</v>
      </c>
      <c r="I5" s="63" t="s">
        <v>116</v>
      </c>
      <c r="J5" s="64" t="s">
        <v>118</v>
      </c>
      <c r="K5" s="64" t="s">
        <v>106</v>
      </c>
      <c r="L5" s="65" t="s">
        <v>107</v>
      </c>
      <c r="M5" s="66"/>
      <c r="N5" s="67" t="s">
        <v>118</v>
      </c>
      <c r="O5" s="68" t="s">
        <v>119</v>
      </c>
      <c r="P5" s="69" t="s">
        <v>120</v>
      </c>
      <c r="Q5" s="8"/>
    </row>
    <row r="6" spans="1:17" ht="17.25">
      <c r="A6" s="6"/>
      <c r="B6" s="55" t="s">
        <v>20</v>
      </c>
      <c r="C6" s="70">
        <v>5</v>
      </c>
      <c r="D6" s="71">
        <v>3</v>
      </c>
      <c r="E6" s="71">
        <v>1</v>
      </c>
      <c r="F6" s="71">
        <v>4</v>
      </c>
      <c r="G6" s="72">
        <v>3</v>
      </c>
      <c r="H6" s="71">
        <v>1</v>
      </c>
      <c r="I6" s="73">
        <v>4</v>
      </c>
      <c r="J6" s="70"/>
      <c r="K6" s="74">
        <v>105</v>
      </c>
      <c r="L6" s="75"/>
      <c r="M6" s="2"/>
      <c r="N6" s="70">
        <v>1</v>
      </c>
      <c r="O6" s="76">
        <v>105</v>
      </c>
      <c r="P6" s="77"/>
      <c r="Q6" s="8"/>
    </row>
    <row r="7" spans="1:17" ht="17.25">
      <c r="A7" s="6"/>
      <c r="B7" s="55" t="s">
        <v>21</v>
      </c>
      <c r="C7" s="70">
        <v>5</v>
      </c>
      <c r="D7" s="71">
        <v>3</v>
      </c>
      <c r="E7" s="71">
        <v>1</v>
      </c>
      <c r="F7" s="71">
        <v>4</v>
      </c>
      <c r="G7" s="72">
        <v>3</v>
      </c>
      <c r="H7" s="71">
        <v>1</v>
      </c>
      <c r="I7" s="73">
        <v>2</v>
      </c>
      <c r="J7" s="70"/>
      <c r="K7" s="74"/>
      <c r="L7" s="75"/>
      <c r="M7" s="2"/>
      <c r="N7" s="70">
        <v>1</v>
      </c>
      <c r="O7" s="78">
        <v>195</v>
      </c>
      <c r="P7" s="79"/>
      <c r="Q7" s="8"/>
    </row>
    <row r="8" spans="1:17" ht="17.25">
      <c r="A8" s="6"/>
      <c r="B8" s="55" t="s">
        <v>22</v>
      </c>
      <c r="C8" s="70">
        <v>5</v>
      </c>
      <c r="D8" s="71">
        <v>3</v>
      </c>
      <c r="E8" s="71">
        <v>1</v>
      </c>
      <c r="F8" s="71">
        <v>4</v>
      </c>
      <c r="G8" s="72">
        <v>3</v>
      </c>
      <c r="H8" s="71">
        <v>1</v>
      </c>
      <c r="I8" s="73">
        <v>4</v>
      </c>
      <c r="J8" s="70"/>
      <c r="K8" s="74">
        <v>191</v>
      </c>
      <c r="L8" s="75"/>
      <c r="M8" s="2"/>
      <c r="N8" s="70">
        <v>1</v>
      </c>
      <c r="O8" s="78">
        <v>190</v>
      </c>
      <c r="P8" s="79"/>
      <c r="Q8" s="8"/>
    </row>
    <row r="9" spans="1:17" ht="17.25">
      <c r="A9" s="6"/>
      <c r="B9" s="55" t="s">
        <v>23</v>
      </c>
      <c r="C9" s="70">
        <v>5</v>
      </c>
      <c r="D9" s="71">
        <v>3</v>
      </c>
      <c r="E9" s="71">
        <v>1</v>
      </c>
      <c r="F9" s="71">
        <v>4</v>
      </c>
      <c r="G9" s="72">
        <v>3</v>
      </c>
      <c r="H9" s="71">
        <v>1</v>
      </c>
      <c r="I9" s="73">
        <v>4</v>
      </c>
      <c r="J9" s="70"/>
      <c r="K9" s="74">
        <v>185</v>
      </c>
      <c r="L9" s="75"/>
      <c r="M9" s="2"/>
      <c r="N9" s="70">
        <v>1</v>
      </c>
      <c r="O9" s="78">
        <v>185</v>
      </c>
      <c r="P9" s="79"/>
      <c r="Q9" s="8"/>
    </row>
    <row r="10" spans="1:17" ht="17.25">
      <c r="A10" s="6"/>
      <c r="B10" s="55" t="s">
        <v>24</v>
      </c>
      <c r="C10" s="70">
        <v>1</v>
      </c>
      <c r="D10" s="71">
        <v>3</v>
      </c>
      <c r="E10" s="71">
        <v>1</v>
      </c>
      <c r="F10" s="71">
        <v>4</v>
      </c>
      <c r="G10" s="72">
        <v>3</v>
      </c>
      <c r="H10" s="71">
        <v>1</v>
      </c>
      <c r="I10" s="73">
        <v>4</v>
      </c>
      <c r="J10" s="6"/>
      <c r="K10" s="74">
        <v>185</v>
      </c>
      <c r="L10" s="80" t="s">
        <v>121</v>
      </c>
      <c r="M10" s="16"/>
      <c r="N10" s="72">
        <v>3</v>
      </c>
      <c r="O10" s="78">
        <v>185</v>
      </c>
      <c r="P10" s="79" t="s">
        <v>122</v>
      </c>
      <c r="Q10" s="8"/>
    </row>
    <row r="11" spans="1:17" ht="17.25">
      <c r="A11" s="6"/>
      <c r="B11" s="55" t="s">
        <v>25</v>
      </c>
      <c r="C11" s="70">
        <v>5</v>
      </c>
      <c r="D11" s="71">
        <v>3</v>
      </c>
      <c r="E11" s="71">
        <v>1</v>
      </c>
      <c r="F11" s="71">
        <v>4</v>
      </c>
      <c r="G11" s="72">
        <v>3</v>
      </c>
      <c r="H11" s="71">
        <v>1</v>
      </c>
      <c r="I11" s="73">
        <v>4</v>
      </c>
      <c r="J11" s="70"/>
      <c r="K11" s="74">
        <v>185</v>
      </c>
      <c r="L11" s="75"/>
      <c r="M11" s="2"/>
      <c r="N11" s="70">
        <v>1</v>
      </c>
      <c r="O11" s="78">
        <v>185</v>
      </c>
      <c r="P11" s="79"/>
      <c r="Q11" s="8"/>
    </row>
    <row r="12" spans="1:17" ht="17.25">
      <c r="A12" s="6"/>
      <c r="B12" s="55" t="s">
        <v>26</v>
      </c>
      <c r="C12" s="70">
        <v>5</v>
      </c>
      <c r="D12" s="71">
        <v>3</v>
      </c>
      <c r="E12" s="71">
        <v>1</v>
      </c>
      <c r="F12" s="71">
        <v>4</v>
      </c>
      <c r="G12" s="72">
        <v>3</v>
      </c>
      <c r="H12" s="71">
        <v>1</v>
      </c>
      <c r="I12" s="73">
        <v>4</v>
      </c>
      <c r="J12" s="70"/>
      <c r="K12" s="74">
        <v>205</v>
      </c>
      <c r="L12" s="75"/>
      <c r="M12" s="2"/>
      <c r="N12" s="70">
        <v>1</v>
      </c>
      <c r="O12" s="78">
        <v>205</v>
      </c>
      <c r="P12" s="79"/>
      <c r="Q12" s="8"/>
    </row>
    <row r="13" spans="1:17" ht="17.25">
      <c r="A13" s="6"/>
      <c r="B13" s="55" t="s">
        <v>27</v>
      </c>
      <c r="C13" s="70">
        <v>5</v>
      </c>
      <c r="D13" s="71">
        <v>3</v>
      </c>
      <c r="E13" s="71">
        <v>1</v>
      </c>
      <c r="F13" s="71">
        <v>4</v>
      </c>
      <c r="G13" s="72">
        <v>3</v>
      </c>
      <c r="H13" s="71">
        <v>1</v>
      </c>
      <c r="I13" s="73">
        <v>4</v>
      </c>
      <c r="J13" s="70"/>
      <c r="K13" s="74">
        <v>220</v>
      </c>
      <c r="L13" s="75"/>
      <c r="M13" s="2"/>
      <c r="N13" s="70">
        <v>1</v>
      </c>
      <c r="O13" s="78">
        <v>220</v>
      </c>
      <c r="P13" s="79"/>
      <c r="Q13" s="8"/>
    </row>
    <row r="14" spans="1:17" ht="17.25">
      <c r="A14" s="6"/>
      <c r="B14" s="55" t="s">
        <v>28</v>
      </c>
      <c r="C14" s="70">
        <v>5</v>
      </c>
      <c r="D14" s="71">
        <v>3</v>
      </c>
      <c r="E14" s="71">
        <v>1</v>
      </c>
      <c r="F14" s="71">
        <v>4</v>
      </c>
      <c r="G14" s="72">
        <v>3</v>
      </c>
      <c r="H14" s="71">
        <v>1</v>
      </c>
      <c r="I14" s="73">
        <v>4</v>
      </c>
      <c r="J14" s="70"/>
      <c r="K14" s="74">
        <v>185</v>
      </c>
      <c r="L14" s="75"/>
      <c r="M14" s="2"/>
      <c r="N14" s="70">
        <v>1</v>
      </c>
      <c r="O14" s="78">
        <v>185</v>
      </c>
      <c r="P14" s="79"/>
      <c r="Q14" s="8"/>
    </row>
    <row r="15" spans="1:17" ht="17.25">
      <c r="A15" s="6"/>
      <c r="B15" s="55" t="s">
        <v>29</v>
      </c>
      <c r="C15" s="70">
        <v>1</v>
      </c>
      <c r="D15" s="71">
        <v>3</v>
      </c>
      <c r="E15" s="71">
        <v>1</v>
      </c>
      <c r="F15" s="71">
        <v>4</v>
      </c>
      <c r="G15" s="72">
        <v>3</v>
      </c>
      <c r="H15" s="71">
        <v>1</v>
      </c>
      <c r="I15" s="73">
        <v>4</v>
      </c>
      <c r="J15" s="70"/>
      <c r="K15" s="74">
        <v>171</v>
      </c>
      <c r="L15" s="80" t="s">
        <v>108</v>
      </c>
      <c r="M15" s="16"/>
      <c r="N15" s="70">
        <v>3</v>
      </c>
      <c r="O15" s="78">
        <v>171</v>
      </c>
      <c r="P15" s="79" t="s">
        <v>123</v>
      </c>
      <c r="Q15" s="8"/>
    </row>
    <row r="16" spans="1:17" ht="17.25">
      <c r="A16" s="6"/>
      <c r="B16" s="55" t="s">
        <v>30</v>
      </c>
      <c r="C16" s="70">
        <v>1</v>
      </c>
      <c r="D16" s="71">
        <v>3</v>
      </c>
      <c r="E16" s="71">
        <v>1</v>
      </c>
      <c r="F16" s="71">
        <v>4</v>
      </c>
      <c r="G16" s="72">
        <v>3</v>
      </c>
      <c r="H16" s="71">
        <v>1</v>
      </c>
      <c r="I16" s="73">
        <v>4</v>
      </c>
      <c r="J16" s="6"/>
      <c r="K16" s="74">
        <v>285</v>
      </c>
      <c r="L16" s="81">
        <v>670</v>
      </c>
      <c r="M16" s="82"/>
      <c r="N16" s="72">
        <v>3</v>
      </c>
      <c r="O16" s="78">
        <v>285</v>
      </c>
      <c r="P16" s="79">
        <v>670</v>
      </c>
      <c r="Q16" s="8"/>
    </row>
    <row r="17" spans="1:17" ht="17.25">
      <c r="A17" s="6"/>
      <c r="B17" s="55" t="s">
        <v>31</v>
      </c>
      <c r="C17" s="70" t="s">
        <v>124</v>
      </c>
      <c r="D17" s="71">
        <v>1</v>
      </c>
      <c r="E17" s="71">
        <v>1</v>
      </c>
      <c r="F17" s="71">
        <v>4</v>
      </c>
      <c r="G17" s="72">
        <v>1</v>
      </c>
      <c r="H17" s="71">
        <v>1</v>
      </c>
      <c r="I17" s="73">
        <v>4</v>
      </c>
      <c r="J17" s="70"/>
      <c r="K17" s="74">
        <v>149</v>
      </c>
      <c r="L17" s="75"/>
      <c r="M17" s="2"/>
      <c r="N17" s="70">
        <v>1</v>
      </c>
      <c r="O17" s="78">
        <v>149</v>
      </c>
      <c r="P17" s="79"/>
      <c r="Q17" s="8"/>
    </row>
    <row r="18" spans="1:17" ht="17.25">
      <c r="A18" s="6"/>
      <c r="B18" s="55" t="s">
        <v>32</v>
      </c>
      <c r="C18" s="70">
        <v>1</v>
      </c>
      <c r="D18" s="71" t="s">
        <v>125</v>
      </c>
      <c r="E18" s="71">
        <v>1</v>
      </c>
      <c r="F18" s="71">
        <v>4</v>
      </c>
      <c r="G18" s="72">
        <v>3</v>
      </c>
      <c r="H18" s="71" t="s">
        <v>124</v>
      </c>
      <c r="I18" s="73">
        <v>4</v>
      </c>
      <c r="J18" s="70"/>
      <c r="K18" s="74">
        <v>270</v>
      </c>
      <c r="L18" s="75"/>
      <c r="M18" s="2"/>
      <c r="N18" s="70">
        <v>1</v>
      </c>
      <c r="O18" s="78">
        <v>270</v>
      </c>
      <c r="P18" s="79"/>
      <c r="Q18" s="8"/>
    </row>
    <row r="19" spans="1:17" ht="17.25">
      <c r="A19" s="6"/>
      <c r="B19" s="55" t="s">
        <v>33</v>
      </c>
      <c r="C19" s="70">
        <v>5</v>
      </c>
      <c r="D19" s="71">
        <v>3</v>
      </c>
      <c r="E19" s="71">
        <v>1</v>
      </c>
      <c r="F19" s="71">
        <v>4</v>
      </c>
      <c r="G19" s="72">
        <v>3</v>
      </c>
      <c r="H19" s="71">
        <v>1</v>
      </c>
      <c r="I19" s="73">
        <v>4</v>
      </c>
      <c r="J19" s="70"/>
      <c r="K19" s="74">
        <v>220</v>
      </c>
      <c r="L19" s="75"/>
      <c r="M19" s="2"/>
      <c r="N19" s="70">
        <v>1</v>
      </c>
      <c r="O19" s="78">
        <v>220</v>
      </c>
      <c r="P19" s="79"/>
      <c r="Q19" s="8"/>
    </row>
    <row r="20" spans="1:17" ht="17.25">
      <c r="A20" s="6"/>
      <c r="B20" s="55" t="s">
        <v>34</v>
      </c>
      <c r="C20" s="70">
        <v>5</v>
      </c>
      <c r="D20" s="71">
        <v>3</v>
      </c>
      <c r="E20" s="71">
        <v>1</v>
      </c>
      <c r="F20" s="71">
        <v>4</v>
      </c>
      <c r="G20" s="72">
        <v>3</v>
      </c>
      <c r="H20" s="71">
        <v>1</v>
      </c>
      <c r="I20" s="73">
        <v>4</v>
      </c>
      <c r="J20" s="70"/>
      <c r="K20" s="74">
        <v>183</v>
      </c>
      <c r="L20" s="75"/>
      <c r="M20" s="2"/>
      <c r="N20" s="70">
        <v>1</v>
      </c>
      <c r="O20" s="78">
        <v>183</v>
      </c>
      <c r="P20" s="79"/>
      <c r="Q20" s="8"/>
    </row>
    <row r="21" spans="1:17" ht="17.25">
      <c r="A21" s="6"/>
      <c r="B21" s="55" t="s">
        <v>35</v>
      </c>
      <c r="C21" s="70">
        <v>5</v>
      </c>
      <c r="D21" s="71">
        <v>3</v>
      </c>
      <c r="E21" s="71">
        <v>1</v>
      </c>
      <c r="F21" s="71">
        <v>4</v>
      </c>
      <c r="G21" s="72">
        <v>3</v>
      </c>
      <c r="H21" s="71">
        <v>1</v>
      </c>
      <c r="I21" s="73">
        <v>4</v>
      </c>
      <c r="J21" s="70"/>
      <c r="K21" s="74">
        <v>252</v>
      </c>
      <c r="L21" s="75"/>
      <c r="M21" s="2"/>
      <c r="N21" s="70">
        <v>1</v>
      </c>
      <c r="O21" s="78">
        <v>252</v>
      </c>
      <c r="P21" s="79"/>
      <c r="Q21" s="8"/>
    </row>
    <row r="22" spans="1:17" ht="17.25">
      <c r="A22" s="6"/>
      <c r="B22" s="55" t="s">
        <v>36</v>
      </c>
      <c r="C22" s="70">
        <v>5</v>
      </c>
      <c r="D22" s="71" t="s">
        <v>126</v>
      </c>
      <c r="E22" s="71">
        <v>1</v>
      </c>
      <c r="F22" s="71">
        <v>4</v>
      </c>
      <c r="G22" s="72">
        <v>3</v>
      </c>
      <c r="H22" s="71">
        <v>1</v>
      </c>
      <c r="I22" s="73">
        <v>4</v>
      </c>
      <c r="J22" s="70"/>
      <c r="K22" s="74">
        <v>210</v>
      </c>
      <c r="L22" s="75"/>
      <c r="M22" s="2"/>
      <c r="N22" s="70">
        <v>1</v>
      </c>
      <c r="O22" s="78">
        <v>210</v>
      </c>
      <c r="P22" s="79"/>
      <c r="Q22" s="8"/>
    </row>
    <row r="23" spans="1:17" ht="17.25">
      <c r="A23" s="6"/>
      <c r="B23" s="55" t="s">
        <v>37</v>
      </c>
      <c r="C23" s="70">
        <v>5</v>
      </c>
      <c r="D23" s="71">
        <v>3</v>
      </c>
      <c r="E23" s="71">
        <v>1</v>
      </c>
      <c r="F23" s="71">
        <v>4</v>
      </c>
      <c r="G23" s="72">
        <v>3</v>
      </c>
      <c r="H23" s="71">
        <v>1</v>
      </c>
      <c r="I23" s="73">
        <v>4</v>
      </c>
      <c r="J23" s="70"/>
      <c r="K23" s="74">
        <v>305</v>
      </c>
      <c r="L23" s="81">
        <v>610</v>
      </c>
      <c r="M23" s="82"/>
      <c r="N23" s="70">
        <v>1</v>
      </c>
      <c r="O23" s="78">
        <v>305</v>
      </c>
      <c r="P23" s="79">
        <v>610</v>
      </c>
      <c r="Q23" s="8"/>
    </row>
    <row r="24" spans="1:17" ht="17.25">
      <c r="A24" s="6"/>
      <c r="B24" s="55" t="s">
        <v>38</v>
      </c>
      <c r="C24" s="70">
        <v>5</v>
      </c>
      <c r="D24" s="71">
        <v>3</v>
      </c>
      <c r="E24" s="71">
        <v>1</v>
      </c>
      <c r="F24" s="71">
        <v>4</v>
      </c>
      <c r="G24" s="72">
        <v>3</v>
      </c>
      <c r="H24" s="71">
        <v>1</v>
      </c>
      <c r="I24" s="73">
        <v>4</v>
      </c>
      <c r="J24" s="70"/>
      <c r="K24" s="74">
        <v>216</v>
      </c>
      <c r="L24" s="75"/>
      <c r="M24" s="2"/>
      <c r="N24" s="70">
        <v>1</v>
      </c>
      <c r="O24" s="78">
        <v>216</v>
      </c>
      <c r="P24" s="79"/>
      <c r="Q24" s="8"/>
    </row>
    <row r="25" spans="1:17" ht="17.25">
      <c r="A25" s="6"/>
      <c r="B25" s="55" t="s">
        <v>39</v>
      </c>
      <c r="C25" s="70">
        <v>5</v>
      </c>
      <c r="D25" s="71">
        <v>3</v>
      </c>
      <c r="E25" s="71">
        <v>1</v>
      </c>
      <c r="F25" s="71">
        <v>4</v>
      </c>
      <c r="G25" s="72">
        <v>3</v>
      </c>
      <c r="H25" s="71">
        <v>1</v>
      </c>
      <c r="I25" s="73">
        <v>4</v>
      </c>
      <c r="J25" s="70"/>
      <c r="K25" s="74">
        <v>215</v>
      </c>
      <c r="L25" s="75"/>
      <c r="M25" s="2"/>
      <c r="N25" s="70">
        <v>1</v>
      </c>
      <c r="O25" s="78">
        <v>215</v>
      </c>
      <c r="P25" s="79"/>
      <c r="Q25" s="8"/>
    </row>
    <row r="26" spans="1:17" ht="17.25">
      <c r="A26" s="6"/>
      <c r="B26" s="55" t="s">
        <v>40</v>
      </c>
      <c r="C26" s="70">
        <v>1</v>
      </c>
      <c r="D26" s="71" t="s">
        <v>124</v>
      </c>
      <c r="E26" s="71">
        <v>1</v>
      </c>
      <c r="F26" s="71">
        <v>4</v>
      </c>
      <c r="G26" s="72">
        <v>3</v>
      </c>
      <c r="H26" s="71">
        <v>1</v>
      </c>
      <c r="I26" s="73">
        <v>4</v>
      </c>
      <c r="J26" s="70"/>
      <c r="K26" s="74">
        <v>230</v>
      </c>
      <c r="L26" s="75"/>
      <c r="M26" s="2"/>
      <c r="N26" s="70">
        <v>1</v>
      </c>
      <c r="O26" s="78">
        <v>230</v>
      </c>
      <c r="P26" s="79"/>
      <c r="Q26" s="8"/>
    </row>
    <row r="27" spans="1:17" ht="17.25">
      <c r="A27" s="6"/>
      <c r="B27" s="55" t="s">
        <v>41</v>
      </c>
      <c r="C27" s="70">
        <v>5</v>
      </c>
      <c r="D27" s="71">
        <v>3</v>
      </c>
      <c r="E27" s="71">
        <v>1</v>
      </c>
      <c r="F27" s="71">
        <v>4</v>
      </c>
      <c r="G27" s="72">
        <v>3</v>
      </c>
      <c r="H27" s="71">
        <v>1</v>
      </c>
      <c r="I27" s="73">
        <v>4</v>
      </c>
      <c r="J27" s="70"/>
      <c r="K27" s="74">
        <v>126</v>
      </c>
      <c r="L27" s="75"/>
      <c r="M27" s="2"/>
      <c r="N27" s="70">
        <v>1</v>
      </c>
      <c r="O27" s="78">
        <v>126</v>
      </c>
      <c r="P27" s="79"/>
      <c r="Q27" s="8"/>
    </row>
    <row r="28" spans="1:17" ht="17.25">
      <c r="A28" s="6"/>
      <c r="B28" s="55" t="s">
        <v>42</v>
      </c>
      <c r="C28" s="70">
        <v>5</v>
      </c>
      <c r="D28" s="71">
        <v>3</v>
      </c>
      <c r="E28" s="71">
        <v>2</v>
      </c>
      <c r="F28" s="71">
        <v>4</v>
      </c>
      <c r="G28" s="72">
        <v>3</v>
      </c>
      <c r="H28" s="71">
        <v>2</v>
      </c>
      <c r="I28" s="73">
        <v>4</v>
      </c>
      <c r="J28" s="70"/>
      <c r="K28" s="74">
        <v>105</v>
      </c>
      <c r="L28" s="75"/>
      <c r="M28" s="2"/>
      <c r="N28" s="70">
        <v>1</v>
      </c>
      <c r="O28" s="78">
        <v>105</v>
      </c>
      <c r="P28" s="79"/>
      <c r="Q28" s="8"/>
    </row>
    <row r="29" spans="1:17" ht="17.25">
      <c r="A29" s="6"/>
      <c r="B29" s="55" t="s">
        <v>43</v>
      </c>
      <c r="C29" s="70">
        <v>5</v>
      </c>
      <c r="D29" s="71">
        <v>3</v>
      </c>
      <c r="E29" s="71">
        <v>1</v>
      </c>
      <c r="F29" s="71">
        <v>4</v>
      </c>
      <c r="G29" s="72">
        <v>3</v>
      </c>
      <c r="H29" s="71">
        <v>1</v>
      </c>
      <c r="I29" s="73">
        <v>4</v>
      </c>
      <c r="J29" s="70"/>
      <c r="K29" s="74">
        <v>126</v>
      </c>
      <c r="L29" s="75"/>
      <c r="M29" s="2"/>
      <c r="N29" s="70">
        <v>1</v>
      </c>
      <c r="O29" s="78">
        <v>126</v>
      </c>
      <c r="P29" s="79"/>
      <c r="Q29" s="8"/>
    </row>
    <row r="30" spans="1:17" ht="17.25">
      <c r="A30" s="6"/>
      <c r="B30" s="55" t="s">
        <v>44</v>
      </c>
      <c r="C30" s="70">
        <v>6</v>
      </c>
      <c r="D30" s="71">
        <v>3</v>
      </c>
      <c r="E30" s="71">
        <v>4</v>
      </c>
      <c r="F30" s="71">
        <v>2</v>
      </c>
      <c r="G30" s="72">
        <v>3</v>
      </c>
      <c r="H30" s="71">
        <v>4</v>
      </c>
      <c r="I30" s="73">
        <v>2</v>
      </c>
      <c r="J30" s="70"/>
      <c r="K30" s="74">
        <v>126</v>
      </c>
      <c r="L30" s="75"/>
      <c r="M30" s="2"/>
      <c r="N30" s="70">
        <v>1</v>
      </c>
      <c r="O30" s="78">
        <v>126</v>
      </c>
      <c r="P30" s="79"/>
      <c r="Q30" s="8"/>
    </row>
    <row r="31" spans="1:17" ht="17.25">
      <c r="A31" s="6"/>
      <c r="B31" s="55" t="s">
        <v>45</v>
      </c>
      <c r="C31" s="70">
        <v>5</v>
      </c>
      <c r="D31" s="71">
        <v>3</v>
      </c>
      <c r="E31" s="71">
        <v>4</v>
      </c>
      <c r="F31" s="71">
        <v>2</v>
      </c>
      <c r="G31" s="72">
        <v>3</v>
      </c>
      <c r="H31" s="71">
        <v>4</v>
      </c>
      <c r="I31" s="73">
        <v>2</v>
      </c>
      <c r="J31" s="70"/>
      <c r="K31" s="74">
        <v>160</v>
      </c>
      <c r="L31" s="75"/>
      <c r="M31" s="2"/>
      <c r="N31" s="70">
        <v>1</v>
      </c>
      <c r="O31" s="78">
        <v>160</v>
      </c>
      <c r="P31" s="79"/>
      <c r="Q31" s="8"/>
    </row>
    <row r="32" spans="1:17" ht="17.25">
      <c r="A32" s="6"/>
      <c r="B32" s="55" t="s">
        <v>46</v>
      </c>
      <c r="C32" s="70">
        <v>5</v>
      </c>
      <c r="D32" s="71">
        <v>3</v>
      </c>
      <c r="E32" s="71">
        <v>1</v>
      </c>
      <c r="F32" s="71">
        <v>4</v>
      </c>
      <c r="G32" s="72">
        <v>3</v>
      </c>
      <c r="H32" s="71">
        <v>1</v>
      </c>
      <c r="I32" s="73">
        <v>4</v>
      </c>
      <c r="J32" s="70"/>
      <c r="K32" s="74">
        <v>140</v>
      </c>
      <c r="L32" s="75"/>
      <c r="M32" s="2"/>
      <c r="N32" s="70">
        <v>1</v>
      </c>
      <c r="O32" s="78">
        <v>140</v>
      </c>
      <c r="P32" s="79"/>
      <c r="Q32" s="8"/>
    </row>
    <row r="33" spans="1:17" ht="17.25">
      <c r="A33" s="6"/>
      <c r="B33" s="55" t="s">
        <v>47</v>
      </c>
      <c r="C33" s="70">
        <v>2</v>
      </c>
      <c r="D33" s="71">
        <v>3</v>
      </c>
      <c r="E33" s="71">
        <v>1</v>
      </c>
      <c r="F33" s="71">
        <v>4</v>
      </c>
      <c r="G33" s="72">
        <v>3</v>
      </c>
      <c r="H33" s="71">
        <v>1</v>
      </c>
      <c r="I33" s="73">
        <v>4</v>
      </c>
      <c r="J33" s="70"/>
      <c r="K33" s="74">
        <v>140</v>
      </c>
      <c r="L33" s="75"/>
      <c r="M33" s="2"/>
      <c r="N33" s="70">
        <v>1</v>
      </c>
      <c r="O33" s="78">
        <v>110</v>
      </c>
      <c r="P33" s="79"/>
      <c r="Q33" s="8"/>
    </row>
    <row r="34" spans="1:17" ht="17.25">
      <c r="A34" s="6"/>
      <c r="B34" s="55" t="s">
        <v>48</v>
      </c>
      <c r="C34" s="70">
        <v>5</v>
      </c>
      <c r="D34" s="71">
        <v>3</v>
      </c>
      <c r="E34" s="71">
        <v>1</v>
      </c>
      <c r="F34" s="71">
        <v>4</v>
      </c>
      <c r="G34" s="72">
        <v>3</v>
      </c>
      <c r="H34" s="71">
        <v>1</v>
      </c>
      <c r="I34" s="73">
        <v>4</v>
      </c>
      <c r="J34" s="70"/>
      <c r="K34" s="74">
        <v>110</v>
      </c>
      <c r="L34" s="75"/>
      <c r="M34" s="2"/>
      <c r="N34" s="70">
        <v>1</v>
      </c>
      <c r="O34" s="78">
        <v>110</v>
      </c>
      <c r="P34" s="79"/>
      <c r="Q34" s="8"/>
    </row>
    <row r="35" spans="1:17" ht="17.25">
      <c r="A35" s="6"/>
      <c r="B35" s="55" t="s">
        <v>49</v>
      </c>
      <c r="C35" s="70">
        <v>5</v>
      </c>
      <c r="D35" s="71">
        <v>3</v>
      </c>
      <c r="E35" s="71">
        <v>1</v>
      </c>
      <c r="F35" s="71">
        <v>4</v>
      </c>
      <c r="G35" s="72">
        <v>3</v>
      </c>
      <c r="H35" s="71">
        <v>1</v>
      </c>
      <c r="I35" s="73">
        <v>4</v>
      </c>
      <c r="J35" s="70"/>
      <c r="K35" s="74">
        <v>140</v>
      </c>
      <c r="L35" s="75"/>
      <c r="M35" s="2"/>
      <c r="N35" s="70">
        <v>1</v>
      </c>
      <c r="O35" s="78">
        <v>140</v>
      </c>
      <c r="P35" s="79"/>
      <c r="Q35" s="8"/>
    </row>
    <row r="36" spans="1:17" ht="17.25">
      <c r="A36" s="6"/>
      <c r="B36" s="55" t="s">
        <v>50</v>
      </c>
      <c r="C36" s="70">
        <v>5</v>
      </c>
      <c r="D36" s="71">
        <v>3</v>
      </c>
      <c r="E36" s="71">
        <v>1</v>
      </c>
      <c r="F36" s="71">
        <v>4</v>
      </c>
      <c r="G36" s="72">
        <v>3</v>
      </c>
      <c r="H36" s="71">
        <v>1</v>
      </c>
      <c r="I36" s="73">
        <v>4</v>
      </c>
      <c r="J36" s="70"/>
      <c r="K36" s="74">
        <v>140</v>
      </c>
      <c r="L36" s="75"/>
      <c r="M36" s="2"/>
      <c r="N36" s="70">
        <v>1</v>
      </c>
      <c r="O36" s="78">
        <v>140</v>
      </c>
      <c r="P36" s="79"/>
      <c r="Q36" s="8"/>
    </row>
    <row r="37" spans="1:17" ht="17.25">
      <c r="A37" s="6"/>
      <c r="B37" s="55" t="s">
        <v>51</v>
      </c>
      <c r="C37" s="70">
        <v>5</v>
      </c>
      <c r="D37" s="71">
        <v>3</v>
      </c>
      <c r="E37" s="71">
        <v>1</v>
      </c>
      <c r="F37" s="71">
        <v>4</v>
      </c>
      <c r="G37" s="72">
        <v>3</v>
      </c>
      <c r="H37" s="71">
        <v>1</v>
      </c>
      <c r="I37" s="73">
        <v>4</v>
      </c>
      <c r="J37" s="70"/>
      <c r="K37" s="74">
        <v>135</v>
      </c>
      <c r="L37" s="75"/>
      <c r="M37" s="2"/>
      <c r="N37" s="70">
        <v>1</v>
      </c>
      <c r="O37" s="78">
        <v>135</v>
      </c>
      <c r="P37" s="79"/>
      <c r="Q37" s="8"/>
    </row>
    <row r="38" spans="1:17" ht="17.25">
      <c r="A38" s="6"/>
      <c r="B38" s="55" t="s">
        <v>52</v>
      </c>
      <c r="C38" s="70">
        <v>5</v>
      </c>
      <c r="D38" s="71">
        <v>3</v>
      </c>
      <c r="E38" s="71">
        <v>1</v>
      </c>
      <c r="F38" s="71">
        <v>4</v>
      </c>
      <c r="G38" s="72">
        <v>3</v>
      </c>
      <c r="H38" s="71">
        <v>1</v>
      </c>
      <c r="I38" s="73">
        <v>4</v>
      </c>
      <c r="J38" s="70"/>
      <c r="K38" s="74">
        <v>135</v>
      </c>
      <c r="L38" s="75"/>
      <c r="M38" s="2"/>
      <c r="N38" s="70">
        <v>1</v>
      </c>
      <c r="O38" s="78">
        <v>135</v>
      </c>
      <c r="P38" s="79"/>
      <c r="Q38" s="8"/>
    </row>
    <row r="39" spans="1:17" ht="17.25">
      <c r="A39" s="6"/>
      <c r="B39" s="55" t="s">
        <v>53</v>
      </c>
      <c r="C39" s="70">
        <v>5</v>
      </c>
      <c r="D39" s="71">
        <v>3</v>
      </c>
      <c r="E39" s="71">
        <v>1</v>
      </c>
      <c r="F39" s="71">
        <v>4</v>
      </c>
      <c r="G39" s="72">
        <v>3</v>
      </c>
      <c r="H39" s="71">
        <v>1</v>
      </c>
      <c r="I39" s="73">
        <v>4</v>
      </c>
      <c r="J39" s="70"/>
      <c r="K39" s="74">
        <v>135</v>
      </c>
      <c r="L39" s="75"/>
      <c r="M39" s="2"/>
      <c r="N39" s="70">
        <v>1</v>
      </c>
      <c r="O39" s="78">
        <v>135</v>
      </c>
      <c r="P39" s="79"/>
      <c r="Q39" s="8"/>
    </row>
    <row r="40" spans="1:17" ht="17.25">
      <c r="A40" s="6"/>
      <c r="B40" s="55" t="s">
        <v>54</v>
      </c>
      <c r="C40" s="70">
        <v>5</v>
      </c>
      <c r="D40" s="71">
        <v>3</v>
      </c>
      <c r="E40" s="71">
        <v>1</v>
      </c>
      <c r="F40" s="71">
        <v>4</v>
      </c>
      <c r="G40" s="72">
        <v>3</v>
      </c>
      <c r="H40" s="71">
        <v>1</v>
      </c>
      <c r="I40" s="73">
        <v>4</v>
      </c>
      <c r="J40" s="70"/>
      <c r="K40" s="74">
        <v>185</v>
      </c>
      <c r="L40" s="75"/>
      <c r="M40" s="2"/>
      <c r="N40" s="70">
        <v>1</v>
      </c>
      <c r="O40" s="78">
        <v>185</v>
      </c>
      <c r="P40" s="79"/>
      <c r="Q40" s="8"/>
    </row>
    <row r="41" spans="1:17" ht="17.25">
      <c r="A41" s="6"/>
      <c r="B41" s="55" t="s">
        <v>55</v>
      </c>
      <c r="C41" s="70">
        <v>5</v>
      </c>
      <c r="D41" s="71">
        <v>3</v>
      </c>
      <c r="E41" s="71">
        <v>1</v>
      </c>
      <c r="F41" s="71">
        <v>4</v>
      </c>
      <c r="G41" s="72">
        <v>3</v>
      </c>
      <c r="H41" s="71">
        <v>1</v>
      </c>
      <c r="I41" s="73">
        <v>4</v>
      </c>
      <c r="J41" s="70"/>
      <c r="K41" s="74">
        <v>185</v>
      </c>
      <c r="L41" s="75"/>
      <c r="M41" s="2"/>
      <c r="N41" s="70">
        <v>1</v>
      </c>
      <c r="O41" s="78">
        <v>185</v>
      </c>
      <c r="P41" s="79"/>
      <c r="Q41" s="8"/>
    </row>
    <row r="42" spans="1:17" ht="17.25">
      <c r="A42" s="6"/>
      <c r="B42" s="55" t="s">
        <v>56</v>
      </c>
      <c r="C42" s="70">
        <v>5</v>
      </c>
      <c r="D42" s="71">
        <v>3</v>
      </c>
      <c r="E42" s="71">
        <v>1</v>
      </c>
      <c r="F42" s="71">
        <v>4</v>
      </c>
      <c r="G42" s="72">
        <v>3</v>
      </c>
      <c r="H42" s="71">
        <v>1</v>
      </c>
      <c r="I42" s="73">
        <v>4</v>
      </c>
      <c r="J42" s="70"/>
      <c r="K42" s="74">
        <v>205</v>
      </c>
      <c r="L42" s="75"/>
      <c r="M42" s="2"/>
      <c r="N42" s="70">
        <v>1</v>
      </c>
      <c r="O42" s="78">
        <v>205</v>
      </c>
      <c r="P42" s="79"/>
      <c r="Q42" s="8"/>
    </row>
    <row r="43" spans="1:17" ht="17.25">
      <c r="A43" s="6"/>
      <c r="B43" s="55" t="s">
        <v>57</v>
      </c>
      <c r="C43" s="70">
        <v>5</v>
      </c>
      <c r="D43" s="71">
        <v>3</v>
      </c>
      <c r="E43" s="71">
        <v>1</v>
      </c>
      <c r="F43" s="71">
        <v>4</v>
      </c>
      <c r="G43" s="72">
        <v>3</v>
      </c>
      <c r="H43" s="71">
        <v>1</v>
      </c>
      <c r="I43" s="73">
        <v>4</v>
      </c>
      <c r="J43" s="70"/>
      <c r="K43" s="74">
        <v>185</v>
      </c>
      <c r="L43" s="75"/>
      <c r="M43" s="2"/>
      <c r="N43" s="70">
        <v>1</v>
      </c>
      <c r="O43" s="78">
        <v>185</v>
      </c>
      <c r="P43" s="79"/>
      <c r="Q43" s="8"/>
    </row>
    <row r="44" spans="1:17" ht="17.25">
      <c r="A44" s="6"/>
      <c r="B44" s="55" t="s">
        <v>58</v>
      </c>
      <c r="C44" s="70">
        <v>1</v>
      </c>
      <c r="D44" s="71">
        <v>3</v>
      </c>
      <c r="E44" s="71">
        <v>1</v>
      </c>
      <c r="F44" s="71">
        <v>4</v>
      </c>
      <c r="G44" s="72">
        <v>3</v>
      </c>
      <c r="H44" s="71">
        <v>1</v>
      </c>
      <c r="I44" s="73">
        <v>4</v>
      </c>
      <c r="J44" s="70"/>
      <c r="K44" s="74">
        <v>200</v>
      </c>
      <c r="L44" s="75"/>
      <c r="M44" s="2"/>
      <c r="N44" s="70">
        <v>1</v>
      </c>
      <c r="O44" s="78">
        <v>200</v>
      </c>
      <c r="P44" s="79"/>
      <c r="Q44" s="8"/>
    </row>
    <row r="45" spans="1:17" ht="17.25">
      <c r="A45" s="6"/>
      <c r="B45" s="55" t="s">
        <v>59</v>
      </c>
      <c r="C45" s="70">
        <v>1</v>
      </c>
      <c r="D45" s="71">
        <v>3</v>
      </c>
      <c r="E45" s="71">
        <v>1</v>
      </c>
      <c r="F45" s="71">
        <v>4</v>
      </c>
      <c r="G45" s="72">
        <v>3</v>
      </c>
      <c r="H45" s="71">
        <v>1</v>
      </c>
      <c r="I45" s="73">
        <v>4</v>
      </c>
      <c r="J45" s="70"/>
      <c r="K45" s="74">
        <v>210</v>
      </c>
      <c r="L45" s="80" t="s">
        <v>127</v>
      </c>
      <c r="M45" s="16"/>
      <c r="N45" s="70">
        <v>1</v>
      </c>
      <c r="O45" s="78">
        <v>210</v>
      </c>
      <c r="P45" s="79" t="s">
        <v>128</v>
      </c>
      <c r="Q45" s="8"/>
    </row>
    <row r="46" spans="1:17" ht="17.25">
      <c r="A46" s="6"/>
      <c r="B46" s="55" t="s">
        <v>60</v>
      </c>
      <c r="C46" s="70">
        <v>5</v>
      </c>
      <c r="D46" s="71">
        <v>3</v>
      </c>
      <c r="E46" s="71">
        <v>1</v>
      </c>
      <c r="F46" s="71">
        <v>4</v>
      </c>
      <c r="G46" s="72">
        <v>3</v>
      </c>
      <c r="H46" s="71">
        <v>1</v>
      </c>
      <c r="I46" s="73">
        <v>4</v>
      </c>
      <c r="J46" s="70"/>
      <c r="K46" s="74">
        <v>210</v>
      </c>
      <c r="L46" s="75"/>
      <c r="M46" s="2"/>
      <c r="N46" s="70">
        <v>1</v>
      </c>
      <c r="O46" s="78">
        <v>210</v>
      </c>
      <c r="P46" s="79"/>
      <c r="Q46" s="8"/>
    </row>
    <row r="47" spans="1:17" ht="17.25">
      <c r="A47" s="6"/>
      <c r="B47" s="55" t="s">
        <v>61</v>
      </c>
      <c r="C47" s="70">
        <v>1</v>
      </c>
      <c r="D47" s="71" t="s">
        <v>125</v>
      </c>
      <c r="E47" s="71">
        <v>1</v>
      </c>
      <c r="F47" s="71">
        <v>4</v>
      </c>
      <c r="G47" s="72">
        <v>3</v>
      </c>
      <c r="H47" s="71">
        <v>1</v>
      </c>
      <c r="I47" s="73">
        <v>4</v>
      </c>
      <c r="J47" s="70"/>
      <c r="K47" s="74">
        <v>279</v>
      </c>
      <c r="L47" s="75"/>
      <c r="M47" s="2"/>
      <c r="N47" s="70">
        <v>1</v>
      </c>
      <c r="O47" s="78">
        <v>279</v>
      </c>
      <c r="P47" s="79"/>
      <c r="Q47" s="8"/>
    </row>
    <row r="48" spans="1:17" ht="17.25">
      <c r="A48" s="6"/>
      <c r="B48" s="55" t="s">
        <v>62</v>
      </c>
      <c r="C48" s="70">
        <v>5</v>
      </c>
      <c r="D48" s="71" t="s">
        <v>125</v>
      </c>
      <c r="E48" s="71">
        <v>1</v>
      </c>
      <c r="F48" s="71">
        <v>4</v>
      </c>
      <c r="G48" s="72">
        <v>3</v>
      </c>
      <c r="H48" s="71">
        <v>1</v>
      </c>
      <c r="I48" s="73">
        <v>4</v>
      </c>
      <c r="J48" s="70"/>
      <c r="K48" s="74">
        <v>297</v>
      </c>
      <c r="L48" s="75"/>
      <c r="M48" s="2"/>
      <c r="N48" s="70">
        <v>1</v>
      </c>
      <c r="O48" s="78">
        <v>297</v>
      </c>
      <c r="P48" s="79"/>
      <c r="Q48" s="8"/>
    </row>
    <row r="49" spans="1:17" ht="17.25">
      <c r="A49" s="6"/>
      <c r="B49" s="55" t="s">
        <v>63</v>
      </c>
      <c r="C49" s="70">
        <v>5</v>
      </c>
      <c r="D49" s="71">
        <v>3</v>
      </c>
      <c r="E49" s="71">
        <v>1</v>
      </c>
      <c r="F49" s="71">
        <v>4</v>
      </c>
      <c r="G49" s="72">
        <v>3</v>
      </c>
      <c r="H49" s="71">
        <v>1</v>
      </c>
      <c r="I49" s="73">
        <v>4</v>
      </c>
      <c r="J49" s="70"/>
      <c r="K49" s="74">
        <v>220</v>
      </c>
      <c r="L49" s="75"/>
      <c r="M49" s="2"/>
      <c r="N49" s="70">
        <v>1</v>
      </c>
      <c r="O49" s="78">
        <v>220</v>
      </c>
      <c r="P49" s="79"/>
      <c r="Q49" s="8"/>
    </row>
    <row r="50" spans="1:17" ht="17.25">
      <c r="A50" s="6"/>
      <c r="B50" s="55" t="s">
        <v>64</v>
      </c>
      <c r="C50" s="70">
        <v>5</v>
      </c>
      <c r="D50" s="71">
        <v>3</v>
      </c>
      <c r="E50" s="71">
        <v>1</v>
      </c>
      <c r="F50" s="71">
        <v>4</v>
      </c>
      <c r="G50" s="72">
        <v>3</v>
      </c>
      <c r="H50" s="71">
        <v>1</v>
      </c>
      <c r="I50" s="73">
        <v>4</v>
      </c>
      <c r="J50" s="70"/>
      <c r="K50" s="74">
        <v>240</v>
      </c>
      <c r="L50" s="75"/>
      <c r="M50" s="2"/>
      <c r="N50" s="70">
        <v>1</v>
      </c>
      <c r="O50" s="78">
        <v>240</v>
      </c>
      <c r="P50" s="79"/>
      <c r="Q50" s="8"/>
    </row>
    <row r="51" spans="1:17" ht="17.25">
      <c r="A51" s="6"/>
      <c r="B51" s="55" t="s">
        <v>65</v>
      </c>
      <c r="C51" s="70">
        <v>5</v>
      </c>
      <c r="D51" s="71">
        <v>3</v>
      </c>
      <c r="E51" s="71">
        <v>1</v>
      </c>
      <c r="F51" s="71">
        <v>4</v>
      </c>
      <c r="G51" s="72">
        <v>3</v>
      </c>
      <c r="H51" s="71">
        <v>1</v>
      </c>
      <c r="I51" s="73">
        <v>4</v>
      </c>
      <c r="J51" s="70"/>
      <c r="K51" s="74">
        <v>240</v>
      </c>
      <c r="L51" s="75"/>
      <c r="M51" s="2"/>
      <c r="N51" s="70">
        <v>1</v>
      </c>
      <c r="O51" s="78">
        <v>240</v>
      </c>
      <c r="P51" s="79"/>
      <c r="Q51" s="8"/>
    </row>
    <row r="52" spans="1:17" ht="17.25">
      <c r="A52" s="6"/>
      <c r="B52" s="55" t="s">
        <v>66</v>
      </c>
      <c r="C52" s="70">
        <v>5</v>
      </c>
      <c r="D52" s="71">
        <v>3</v>
      </c>
      <c r="E52" s="71">
        <v>1</v>
      </c>
      <c r="F52" s="71">
        <v>4</v>
      </c>
      <c r="G52" s="72">
        <v>3</v>
      </c>
      <c r="H52" s="71">
        <v>1</v>
      </c>
      <c r="I52" s="73">
        <v>4</v>
      </c>
      <c r="J52" s="70"/>
      <c r="K52" s="74">
        <v>197</v>
      </c>
      <c r="L52" s="75"/>
      <c r="M52" s="2"/>
      <c r="N52" s="70">
        <v>1</v>
      </c>
      <c r="O52" s="78">
        <v>197</v>
      </c>
      <c r="P52" s="79"/>
      <c r="Q52" s="8"/>
    </row>
    <row r="53" spans="1:17" ht="17.25">
      <c r="A53" s="6"/>
      <c r="B53" s="55" t="s">
        <v>67</v>
      </c>
      <c r="C53" s="70">
        <v>5</v>
      </c>
      <c r="D53" s="71">
        <v>3</v>
      </c>
      <c r="E53" s="71">
        <v>1</v>
      </c>
      <c r="F53" s="71">
        <v>4</v>
      </c>
      <c r="G53" s="72">
        <v>3</v>
      </c>
      <c r="H53" s="71">
        <v>1</v>
      </c>
      <c r="I53" s="73">
        <v>4</v>
      </c>
      <c r="J53" s="70"/>
      <c r="K53" s="74">
        <v>180</v>
      </c>
      <c r="L53" s="75"/>
      <c r="M53" s="2"/>
      <c r="N53" s="70">
        <v>1</v>
      </c>
      <c r="O53" s="78">
        <v>180</v>
      </c>
      <c r="P53" s="79"/>
      <c r="Q53" s="8"/>
    </row>
    <row r="54" spans="1:17" ht="17.25">
      <c r="A54" s="6"/>
      <c r="B54" s="55" t="s">
        <v>68</v>
      </c>
      <c r="C54" s="70">
        <v>5</v>
      </c>
      <c r="D54" s="71">
        <v>3</v>
      </c>
      <c r="E54" s="71">
        <v>1</v>
      </c>
      <c r="F54" s="71">
        <v>4</v>
      </c>
      <c r="G54" s="72">
        <v>3</v>
      </c>
      <c r="H54" s="71">
        <v>1</v>
      </c>
      <c r="I54" s="73">
        <v>4</v>
      </c>
      <c r="J54" s="70"/>
      <c r="K54" s="74">
        <v>220</v>
      </c>
      <c r="L54" s="75"/>
      <c r="M54" s="2"/>
      <c r="N54" s="70">
        <v>1</v>
      </c>
      <c r="O54" s="78">
        <v>220</v>
      </c>
      <c r="P54" s="79"/>
      <c r="Q54" s="8"/>
    </row>
    <row r="55" spans="1:17" ht="17.25">
      <c r="A55" s="6"/>
      <c r="B55" s="55" t="s">
        <v>69</v>
      </c>
      <c r="C55" s="70">
        <v>5</v>
      </c>
      <c r="D55" s="71">
        <v>3</v>
      </c>
      <c r="E55" s="71">
        <v>1</v>
      </c>
      <c r="F55" s="71">
        <v>4</v>
      </c>
      <c r="G55" s="72">
        <v>3</v>
      </c>
      <c r="H55" s="71">
        <v>1</v>
      </c>
      <c r="I55" s="73">
        <v>4</v>
      </c>
      <c r="J55" s="70"/>
      <c r="K55" s="74">
        <v>220</v>
      </c>
      <c r="L55" s="75"/>
      <c r="M55" s="2"/>
      <c r="N55" s="70">
        <v>1</v>
      </c>
      <c r="O55" s="78">
        <v>220</v>
      </c>
      <c r="P55" s="79"/>
      <c r="Q55" s="8"/>
    </row>
    <row r="56" spans="1:17" ht="17.25">
      <c r="A56" s="6"/>
      <c r="B56" s="55" t="s">
        <v>70</v>
      </c>
      <c r="C56" s="70">
        <v>5</v>
      </c>
      <c r="D56" s="71">
        <v>3</v>
      </c>
      <c r="E56" s="71">
        <v>1</v>
      </c>
      <c r="F56" s="71">
        <v>4</v>
      </c>
      <c r="G56" s="72">
        <v>3</v>
      </c>
      <c r="H56" s="71">
        <v>1</v>
      </c>
      <c r="I56" s="73">
        <v>4</v>
      </c>
      <c r="J56" s="70"/>
      <c r="K56" s="74">
        <v>180</v>
      </c>
      <c r="L56" s="75"/>
      <c r="M56" s="2"/>
      <c r="N56" s="70">
        <v>1</v>
      </c>
      <c r="O56" s="78">
        <v>180</v>
      </c>
      <c r="P56" s="79"/>
      <c r="Q56" s="8"/>
    </row>
    <row r="57" spans="1:17" ht="17.25">
      <c r="A57" s="6"/>
      <c r="B57" s="55" t="s">
        <v>71</v>
      </c>
      <c r="C57" s="70">
        <v>5</v>
      </c>
      <c r="D57" s="71">
        <v>3</v>
      </c>
      <c r="E57" s="71">
        <v>1</v>
      </c>
      <c r="F57" s="71">
        <v>4</v>
      </c>
      <c r="G57" s="72">
        <v>3</v>
      </c>
      <c r="H57" s="71">
        <v>1</v>
      </c>
      <c r="I57" s="73">
        <v>4</v>
      </c>
      <c r="J57" s="70"/>
      <c r="K57" s="74">
        <v>230</v>
      </c>
      <c r="L57" s="75"/>
      <c r="M57" s="2"/>
      <c r="N57" s="70">
        <v>1</v>
      </c>
      <c r="O57" s="78">
        <v>230</v>
      </c>
      <c r="P57" s="79"/>
      <c r="Q57" s="8"/>
    </row>
    <row r="58" spans="1:17" ht="17.25">
      <c r="A58" s="6"/>
      <c r="B58" s="55" t="s">
        <v>72</v>
      </c>
      <c r="C58" s="70">
        <v>5</v>
      </c>
      <c r="D58" s="71">
        <v>2</v>
      </c>
      <c r="E58" s="71">
        <v>1</v>
      </c>
      <c r="F58" s="71">
        <v>4</v>
      </c>
      <c r="G58" s="72">
        <v>2</v>
      </c>
      <c r="H58" s="71">
        <v>1</v>
      </c>
      <c r="I58" s="73">
        <v>4</v>
      </c>
      <c r="J58" s="70"/>
      <c r="K58" s="74">
        <v>160</v>
      </c>
      <c r="L58" s="75"/>
      <c r="M58" s="2"/>
      <c r="N58" s="70">
        <v>1</v>
      </c>
      <c r="O58" s="78">
        <v>160</v>
      </c>
      <c r="P58" s="79"/>
      <c r="Q58" s="8"/>
    </row>
    <row r="59" spans="1:17" ht="17.25">
      <c r="A59" s="6"/>
      <c r="B59" s="55" t="s">
        <v>73</v>
      </c>
      <c r="C59" s="70">
        <v>5</v>
      </c>
      <c r="D59" s="71">
        <v>3</v>
      </c>
      <c r="E59" s="71">
        <v>1</v>
      </c>
      <c r="F59" s="71">
        <v>4</v>
      </c>
      <c r="G59" s="72">
        <v>3</v>
      </c>
      <c r="H59" s="71">
        <v>1</v>
      </c>
      <c r="I59" s="73">
        <v>4</v>
      </c>
      <c r="J59" s="70"/>
      <c r="K59" s="74">
        <v>230</v>
      </c>
      <c r="L59" s="75"/>
      <c r="M59" s="2"/>
      <c r="N59" s="70">
        <v>1</v>
      </c>
      <c r="O59" s="78">
        <v>230</v>
      </c>
      <c r="P59" s="79"/>
      <c r="Q59" s="8"/>
    </row>
    <row r="60" spans="1:17" ht="17.25">
      <c r="A60" s="6"/>
      <c r="B60" s="55" t="s">
        <v>74</v>
      </c>
      <c r="C60" s="70">
        <v>5</v>
      </c>
      <c r="D60" s="71">
        <v>3</v>
      </c>
      <c r="E60" s="71">
        <v>1</v>
      </c>
      <c r="F60" s="71">
        <v>4</v>
      </c>
      <c r="G60" s="72">
        <v>3</v>
      </c>
      <c r="H60" s="71">
        <v>1</v>
      </c>
      <c r="I60" s="73">
        <v>4</v>
      </c>
      <c r="J60" s="70"/>
      <c r="K60" s="74">
        <v>230</v>
      </c>
      <c r="L60" s="75"/>
      <c r="M60" s="2"/>
      <c r="N60" s="70">
        <v>1</v>
      </c>
      <c r="O60" s="78">
        <v>230</v>
      </c>
      <c r="P60" s="79"/>
      <c r="Q60" s="8"/>
    </row>
    <row r="61" spans="1:17" ht="17.25">
      <c r="A61" s="6"/>
      <c r="B61" s="55" t="s">
        <v>75</v>
      </c>
      <c r="C61" s="70">
        <v>5</v>
      </c>
      <c r="D61" s="71">
        <v>3</v>
      </c>
      <c r="E61" s="71">
        <v>4</v>
      </c>
      <c r="F61" s="71">
        <v>4</v>
      </c>
      <c r="G61" s="72">
        <v>3</v>
      </c>
      <c r="H61" s="71">
        <v>1</v>
      </c>
      <c r="I61" s="73">
        <v>4</v>
      </c>
      <c r="J61" s="70"/>
      <c r="K61" s="74">
        <v>230</v>
      </c>
      <c r="L61" s="75"/>
      <c r="M61" s="2"/>
      <c r="N61" s="70">
        <v>1</v>
      </c>
      <c r="O61" s="78">
        <v>230</v>
      </c>
      <c r="P61" s="79"/>
      <c r="Q61" s="8"/>
    </row>
    <row r="62" spans="1:17" ht="17.25">
      <c r="A62" s="6"/>
      <c r="B62" s="55" t="s">
        <v>76</v>
      </c>
      <c r="C62" s="70">
        <v>5</v>
      </c>
      <c r="D62" s="71">
        <v>3</v>
      </c>
      <c r="E62" s="71">
        <v>3</v>
      </c>
      <c r="F62" s="71">
        <v>4</v>
      </c>
      <c r="G62" s="72">
        <v>3</v>
      </c>
      <c r="H62" s="71">
        <v>3</v>
      </c>
      <c r="I62" s="73">
        <v>4</v>
      </c>
      <c r="J62" s="70"/>
      <c r="K62" s="74">
        <v>252</v>
      </c>
      <c r="L62" s="75"/>
      <c r="M62" s="2"/>
      <c r="N62" s="70">
        <v>1</v>
      </c>
      <c r="O62" s="78">
        <v>252</v>
      </c>
      <c r="P62" s="79"/>
      <c r="Q62" s="8"/>
    </row>
    <row r="63" spans="1:17" ht="17.25">
      <c r="A63" s="6"/>
      <c r="B63" s="55" t="s">
        <v>77</v>
      </c>
      <c r="C63" s="70">
        <v>5</v>
      </c>
      <c r="D63" s="71">
        <v>3</v>
      </c>
      <c r="E63" s="71">
        <v>1</v>
      </c>
      <c r="F63" s="71">
        <v>4</v>
      </c>
      <c r="G63" s="72">
        <v>3</v>
      </c>
      <c r="H63" s="71">
        <v>1</v>
      </c>
      <c r="I63" s="73">
        <v>4</v>
      </c>
      <c r="J63" s="70"/>
      <c r="K63" s="74">
        <v>220</v>
      </c>
      <c r="L63" s="75"/>
      <c r="M63" s="2"/>
      <c r="N63" s="70">
        <v>1</v>
      </c>
      <c r="O63" s="78">
        <v>220</v>
      </c>
      <c r="P63" s="79"/>
      <c r="Q63" s="8"/>
    </row>
    <row r="64" spans="1:17" ht="17.25">
      <c r="A64" s="6"/>
      <c r="B64" s="55" t="s">
        <v>78</v>
      </c>
      <c r="C64" s="70">
        <v>5</v>
      </c>
      <c r="D64" s="71">
        <v>3</v>
      </c>
      <c r="E64" s="71">
        <v>1</v>
      </c>
      <c r="F64" s="71">
        <v>4</v>
      </c>
      <c r="G64" s="72">
        <v>3</v>
      </c>
      <c r="H64" s="71">
        <v>1</v>
      </c>
      <c r="I64" s="73">
        <v>4</v>
      </c>
      <c r="J64" s="70"/>
      <c r="K64" s="74">
        <v>210</v>
      </c>
      <c r="L64" s="75"/>
      <c r="M64" s="2"/>
      <c r="N64" s="70">
        <v>1</v>
      </c>
      <c r="O64" s="78">
        <v>210</v>
      </c>
      <c r="P64" s="79"/>
      <c r="Q64" s="8"/>
    </row>
    <row r="65" spans="1:17" ht="17.25">
      <c r="A65" s="6"/>
      <c r="B65" s="55" t="s">
        <v>79</v>
      </c>
      <c r="C65" s="70">
        <v>5</v>
      </c>
      <c r="D65" s="71">
        <v>3</v>
      </c>
      <c r="E65" s="71">
        <v>1</v>
      </c>
      <c r="F65" s="71">
        <v>4</v>
      </c>
      <c r="G65" s="72">
        <v>3</v>
      </c>
      <c r="H65" s="71">
        <v>1</v>
      </c>
      <c r="I65" s="73">
        <v>4</v>
      </c>
      <c r="J65" s="70"/>
      <c r="K65" s="74">
        <v>252</v>
      </c>
      <c r="L65" s="75"/>
      <c r="M65" s="2"/>
      <c r="N65" s="70">
        <v>1</v>
      </c>
      <c r="O65" s="78">
        <v>252</v>
      </c>
      <c r="P65" s="79"/>
      <c r="Q65" s="8"/>
    </row>
    <row r="66" spans="1:17" ht="17.25">
      <c r="A66" s="6"/>
      <c r="B66" s="55" t="s">
        <v>80</v>
      </c>
      <c r="C66" s="70">
        <v>5</v>
      </c>
      <c r="D66" s="71">
        <v>3</v>
      </c>
      <c r="E66" s="71">
        <v>4</v>
      </c>
      <c r="F66" s="71">
        <v>4</v>
      </c>
      <c r="G66" s="72">
        <v>3</v>
      </c>
      <c r="H66" s="71">
        <v>4</v>
      </c>
      <c r="I66" s="73">
        <v>4</v>
      </c>
      <c r="J66" s="70"/>
      <c r="K66" s="74">
        <v>210</v>
      </c>
      <c r="L66" s="75"/>
      <c r="M66" s="2"/>
      <c r="N66" s="70">
        <v>1</v>
      </c>
      <c r="O66" s="78">
        <v>210</v>
      </c>
      <c r="P66" s="79"/>
      <c r="Q66" s="8"/>
    </row>
    <row r="67" spans="1:17" ht="17.25">
      <c r="A67" s="6"/>
      <c r="B67" s="55" t="s">
        <v>81</v>
      </c>
      <c r="C67" s="70">
        <v>5</v>
      </c>
      <c r="D67" s="71">
        <v>3</v>
      </c>
      <c r="E67" s="71">
        <v>1</v>
      </c>
      <c r="F67" s="71">
        <v>4</v>
      </c>
      <c r="G67" s="72">
        <v>3</v>
      </c>
      <c r="H67" s="71">
        <v>1</v>
      </c>
      <c r="I67" s="73">
        <v>4</v>
      </c>
      <c r="J67" s="70"/>
      <c r="K67" s="74">
        <v>255</v>
      </c>
      <c r="L67" s="75"/>
      <c r="M67" s="2"/>
      <c r="N67" s="70">
        <v>1</v>
      </c>
      <c r="O67" s="78">
        <v>255</v>
      </c>
      <c r="P67" s="79"/>
      <c r="Q67" s="8"/>
    </row>
    <row r="68" spans="1:17" ht="17.25">
      <c r="A68" s="6"/>
      <c r="B68" s="55" t="s">
        <v>82</v>
      </c>
      <c r="C68" s="70">
        <v>5</v>
      </c>
      <c r="D68" s="71">
        <v>3</v>
      </c>
      <c r="E68" s="71">
        <v>1</v>
      </c>
      <c r="F68" s="71">
        <v>4</v>
      </c>
      <c r="G68" s="72">
        <v>3</v>
      </c>
      <c r="H68" s="71">
        <v>1</v>
      </c>
      <c r="I68" s="73">
        <v>4</v>
      </c>
      <c r="J68" s="70"/>
      <c r="K68" s="74">
        <v>255</v>
      </c>
      <c r="L68" s="75"/>
      <c r="M68" s="2"/>
      <c r="N68" s="70">
        <v>1</v>
      </c>
      <c r="O68" s="78">
        <v>255</v>
      </c>
      <c r="P68" s="79"/>
      <c r="Q68" s="8"/>
    </row>
    <row r="69" spans="1:17" ht="17.25">
      <c r="A69" s="6"/>
      <c r="B69" s="55" t="s">
        <v>83</v>
      </c>
      <c r="C69" s="70">
        <v>5</v>
      </c>
      <c r="D69" s="71">
        <v>3</v>
      </c>
      <c r="E69" s="71">
        <v>1</v>
      </c>
      <c r="F69" s="71">
        <v>4</v>
      </c>
      <c r="G69" s="72">
        <v>3</v>
      </c>
      <c r="H69" s="71">
        <v>1</v>
      </c>
      <c r="I69" s="73">
        <v>4</v>
      </c>
      <c r="J69" s="70"/>
      <c r="K69" s="74">
        <v>255</v>
      </c>
      <c r="L69" s="75"/>
      <c r="M69" s="2"/>
      <c r="N69" s="70">
        <v>1</v>
      </c>
      <c r="O69" s="78">
        <v>255</v>
      </c>
      <c r="P69" s="79"/>
      <c r="Q69" s="8"/>
    </row>
    <row r="70" spans="1:17" ht="17.25">
      <c r="A70" s="6"/>
      <c r="B70" s="55" t="s">
        <v>84</v>
      </c>
      <c r="C70" s="70">
        <v>1</v>
      </c>
      <c r="D70" s="71" t="s">
        <v>124</v>
      </c>
      <c r="E70" s="71">
        <v>1</v>
      </c>
      <c r="F70" s="71">
        <v>4</v>
      </c>
      <c r="G70" s="72">
        <v>3</v>
      </c>
      <c r="H70" s="71">
        <v>1</v>
      </c>
      <c r="I70" s="73">
        <v>4</v>
      </c>
      <c r="J70" s="70"/>
      <c r="K70" s="74">
        <v>250</v>
      </c>
      <c r="L70" s="75"/>
      <c r="M70" s="2"/>
      <c r="N70" s="70">
        <v>1</v>
      </c>
      <c r="O70" s="78">
        <v>250</v>
      </c>
      <c r="P70" s="79"/>
      <c r="Q70" s="8"/>
    </row>
    <row r="71" spans="1:17" ht="17.25">
      <c r="A71" s="6"/>
      <c r="B71" s="55" t="s">
        <v>85</v>
      </c>
      <c r="C71" s="70">
        <v>5</v>
      </c>
      <c r="D71" s="71">
        <v>3</v>
      </c>
      <c r="E71" s="71">
        <v>4</v>
      </c>
      <c r="F71" s="71">
        <v>1</v>
      </c>
      <c r="G71" s="72">
        <v>3</v>
      </c>
      <c r="H71" s="71">
        <v>4</v>
      </c>
      <c r="I71" s="73">
        <v>1</v>
      </c>
      <c r="J71" s="70"/>
      <c r="K71" s="74">
        <v>250</v>
      </c>
      <c r="L71" s="81">
        <v>500</v>
      </c>
      <c r="M71" s="82"/>
      <c r="N71" s="70">
        <v>3</v>
      </c>
      <c r="O71" s="78">
        <v>250</v>
      </c>
      <c r="P71" s="79">
        <v>500</v>
      </c>
      <c r="Q71" s="8"/>
    </row>
    <row r="72" spans="1:17" ht="17.25">
      <c r="A72" s="6"/>
      <c r="B72" s="55" t="s">
        <v>86</v>
      </c>
      <c r="C72" s="70">
        <v>5</v>
      </c>
      <c r="D72" s="71">
        <v>3</v>
      </c>
      <c r="E72" s="71">
        <v>4</v>
      </c>
      <c r="F72" s="71">
        <v>1</v>
      </c>
      <c r="G72" s="72">
        <v>3</v>
      </c>
      <c r="H72" s="71">
        <v>4</v>
      </c>
      <c r="I72" s="73">
        <v>1</v>
      </c>
      <c r="J72" s="70"/>
      <c r="K72" s="74">
        <v>240</v>
      </c>
      <c r="L72" s="75"/>
      <c r="M72" s="2"/>
      <c r="N72" s="70">
        <v>1</v>
      </c>
      <c r="O72" s="78">
        <v>240</v>
      </c>
      <c r="P72" s="79"/>
      <c r="Q72" s="8"/>
    </row>
    <row r="73" spans="1:17" ht="17.25">
      <c r="A73" s="6"/>
      <c r="B73" s="55" t="s">
        <v>87</v>
      </c>
      <c r="C73" s="70">
        <v>5</v>
      </c>
      <c r="D73" s="71">
        <v>3</v>
      </c>
      <c r="E73" s="71">
        <v>1</v>
      </c>
      <c r="F73" s="71">
        <v>4</v>
      </c>
      <c r="G73" s="72">
        <v>3</v>
      </c>
      <c r="H73" s="71">
        <v>1</v>
      </c>
      <c r="I73" s="73">
        <v>4</v>
      </c>
      <c r="J73" s="70"/>
      <c r="K73" s="74">
        <v>267</v>
      </c>
      <c r="L73" s="75"/>
      <c r="M73" s="2"/>
      <c r="N73" s="70">
        <v>1</v>
      </c>
      <c r="O73" s="78">
        <v>267</v>
      </c>
      <c r="P73" s="79"/>
      <c r="Q73" s="8"/>
    </row>
    <row r="74" spans="1:17" ht="17.25">
      <c r="A74" s="6"/>
      <c r="B74" s="55" t="s">
        <v>88</v>
      </c>
      <c r="C74" s="70">
        <v>5</v>
      </c>
      <c r="D74" s="71">
        <v>3</v>
      </c>
      <c r="E74" s="71">
        <v>1</v>
      </c>
      <c r="F74" s="71">
        <v>4</v>
      </c>
      <c r="G74" s="72">
        <v>3</v>
      </c>
      <c r="H74" s="71">
        <v>1</v>
      </c>
      <c r="I74" s="73">
        <v>4</v>
      </c>
      <c r="J74" s="70"/>
      <c r="K74" s="74">
        <v>267</v>
      </c>
      <c r="L74" s="75"/>
      <c r="M74" s="2"/>
      <c r="N74" s="70">
        <v>1</v>
      </c>
      <c r="O74" s="78">
        <v>267</v>
      </c>
      <c r="P74" s="79"/>
      <c r="Q74" s="8"/>
    </row>
    <row r="75" spans="1:17" ht="17.25">
      <c r="A75" s="6"/>
      <c r="B75" s="55" t="s">
        <v>89</v>
      </c>
      <c r="C75" s="70" t="s">
        <v>124</v>
      </c>
      <c r="D75" s="71">
        <v>3</v>
      </c>
      <c r="E75" s="71">
        <v>1</v>
      </c>
      <c r="F75" s="71">
        <v>4</v>
      </c>
      <c r="G75" s="72">
        <v>3</v>
      </c>
      <c r="H75" s="71">
        <v>1</v>
      </c>
      <c r="I75" s="73">
        <v>4</v>
      </c>
      <c r="J75" s="70"/>
      <c r="K75" s="74">
        <v>267</v>
      </c>
      <c r="L75" s="75"/>
      <c r="M75" s="2"/>
      <c r="N75" s="70">
        <v>1</v>
      </c>
      <c r="O75" s="78">
        <v>267</v>
      </c>
      <c r="P75" s="79"/>
      <c r="Q75" s="8"/>
    </row>
    <row r="76" spans="1:17" ht="17.25">
      <c r="A76" s="6"/>
      <c r="B76" s="55" t="s">
        <v>90</v>
      </c>
      <c r="C76" s="70">
        <v>5</v>
      </c>
      <c r="D76" s="71">
        <v>3</v>
      </c>
      <c r="E76" s="71">
        <v>4</v>
      </c>
      <c r="F76" s="71">
        <v>1</v>
      </c>
      <c r="G76" s="72">
        <v>3</v>
      </c>
      <c r="H76" s="71">
        <v>4</v>
      </c>
      <c r="I76" s="73">
        <v>1</v>
      </c>
      <c r="J76" s="70"/>
      <c r="K76" s="74">
        <v>126</v>
      </c>
      <c r="L76" s="75"/>
      <c r="M76" s="2"/>
      <c r="N76" s="70">
        <v>1</v>
      </c>
      <c r="O76" s="78">
        <v>126</v>
      </c>
      <c r="P76" s="79"/>
      <c r="Q76" s="8"/>
    </row>
    <row r="77" spans="1:17" ht="17.25">
      <c r="A77" s="6"/>
      <c r="B77" s="55" t="s">
        <v>91</v>
      </c>
      <c r="C77" s="70">
        <v>1</v>
      </c>
      <c r="D77" s="71">
        <v>3</v>
      </c>
      <c r="E77" s="71">
        <v>1</v>
      </c>
      <c r="F77" s="71">
        <v>4</v>
      </c>
      <c r="G77" s="72">
        <v>3</v>
      </c>
      <c r="H77" s="71">
        <v>1</v>
      </c>
      <c r="I77" s="73">
        <v>4</v>
      </c>
      <c r="J77" s="70"/>
      <c r="K77" s="74">
        <v>110</v>
      </c>
      <c r="L77" s="75"/>
      <c r="M77" s="2"/>
      <c r="N77" s="70">
        <v>1</v>
      </c>
      <c r="O77" s="78">
        <v>110</v>
      </c>
      <c r="P77" s="79"/>
      <c r="Q77" s="8"/>
    </row>
    <row r="78" spans="1:17" ht="17.25">
      <c r="A78" s="6"/>
      <c r="B78" s="55" t="s">
        <v>92</v>
      </c>
      <c r="C78" s="70">
        <v>5</v>
      </c>
      <c r="D78" s="71">
        <v>3</v>
      </c>
      <c r="E78" s="71">
        <v>1</v>
      </c>
      <c r="F78" s="71">
        <v>4</v>
      </c>
      <c r="G78" s="72">
        <v>3</v>
      </c>
      <c r="H78" s="71">
        <v>1</v>
      </c>
      <c r="I78" s="73">
        <v>4</v>
      </c>
      <c r="J78" s="70"/>
      <c r="K78" s="74">
        <v>216</v>
      </c>
      <c r="L78" s="75"/>
      <c r="M78" s="2"/>
      <c r="N78" s="70">
        <v>1</v>
      </c>
      <c r="O78" s="78">
        <v>216</v>
      </c>
      <c r="P78" s="79"/>
      <c r="Q78" s="8"/>
    </row>
    <row r="79" spans="1:17" ht="18" thickBot="1">
      <c r="A79" s="5"/>
      <c r="B79" s="64" t="s">
        <v>93</v>
      </c>
      <c r="C79" s="51">
        <v>3</v>
      </c>
      <c r="D79" s="83">
        <v>3</v>
      </c>
      <c r="E79" s="83">
        <v>1</v>
      </c>
      <c r="F79" s="84">
        <v>4</v>
      </c>
      <c r="G79" s="85">
        <v>3</v>
      </c>
      <c r="H79" s="83">
        <v>1</v>
      </c>
      <c r="I79" s="86">
        <v>4</v>
      </c>
      <c r="J79" s="61"/>
      <c r="K79" s="87">
        <v>245</v>
      </c>
      <c r="L79" s="23"/>
      <c r="M79" s="7"/>
      <c r="N79" s="61">
        <v>1</v>
      </c>
      <c r="O79" s="78">
        <v>245</v>
      </c>
      <c r="P79" s="79"/>
      <c r="Q79" s="8"/>
    </row>
    <row r="80" spans="1:17" ht="18" thickBot="1">
      <c r="A80" s="5"/>
      <c r="B80" s="64" t="s">
        <v>129</v>
      </c>
      <c r="C80" s="88"/>
      <c r="D80" s="89"/>
      <c r="E80" s="89"/>
      <c r="F80" s="90"/>
      <c r="G80" s="91"/>
      <c r="H80" s="89"/>
      <c r="I80" s="92"/>
      <c r="J80" s="93"/>
      <c r="K80" s="94">
        <f>AVERAGE(K6:K79)</f>
        <v>202.26027397260273</v>
      </c>
      <c r="L80" s="23"/>
      <c r="M80" s="95"/>
      <c r="N80" s="93"/>
      <c r="O80" s="96">
        <f>AVERAGE(O6:O79)</f>
        <v>201.74324324324326</v>
      </c>
      <c r="P80" s="97"/>
      <c r="Q80" s="8"/>
    </row>
    <row r="81" spans="2:14" ht="17.25">
      <c r="B81" s="11" t="s">
        <v>130</v>
      </c>
      <c r="C81" s="98"/>
      <c r="D81" s="98" t="s">
        <v>131</v>
      </c>
      <c r="E81" s="98"/>
      <c r="G81" s="98" t="s">
        <v>131</v>
      </c>
      <c r="H81" s="98"/>
      <c r="I81" s="98"/>
      <c r="J81" s="8" t="s">
        <v>132</v>
      </c>
      <c r="K81" s="8"/>
      <c r="N81" s="98" t="s">
        <v>133</v>
      </c>
    </row>
    <row r="82" spans="2:14" ht="17.25">
      <c r="B82" s="9" t="s">
        <v>134</v>
      </c>
      <c r="D82" s="40" t="s">
        <v>135</v>
      </c>
      <c r="G82" s="40" t="s">
        <v>135</v>
      </c>
      <c r="J82" t="s">
        <v>136</v>
      </c>
      <c r="N82" s="40" t="s">
        <v>137</v>
      </c>
    </row>
    <row r="83" spans="2:14" ht="17.25">
      <c r="B83" s="9" t="s">
        <v>138</v>
      </c>
      <c r="D83" s="40" t="s">
        <v>139</v>
      </c>
      <c r="G83" s="40" t="s">
        <v>139</v>
      </c>
      <c r="J83" t="s">
        <v>140</v>
      </c>
      <c r="N83" s="40" t="s">
        <v>141</v>
      </c>
    </row>
    <row r="84" spans="2:14" ht="17.25">
      <c r="B84" t="s">
        <v>142</v>
      </c>
      <c r="D84" s="40" t="s">
        <v>143</v>
      </c>
      <c r="G84" s="40" t="s">
        <v>143</v>
      </c>
      <c r="J84" t="s">
        <v>144</v>
      </c>
      <c r="N84" s="40" t="s">
        <v>145</v>
      </c>
    </row>
  </sheetData>
  <printOptions/>
  <pageMargins left="0.7874015748031497" right="1.21" top="0.73" bottom="0.64" header="0.21" footer="0"/>
  <pageSetup horizontalDpi="400" verticalDpi="4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93"/>
  <sheetViews>
    <sheetView showGridLines="0" zoomScale="60" zoomScaleNormal="60" zoomScaleSheetLayoutView="75" workbookViewId="0" topLeftCell="A1">
      <pane xSplit="2" ySplit="6" topLeftCell="O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0" sqref="S10"/>
    </sheetView>
  </sheetViews>
  <sheetFormatPr defaultColWidth="10.66015625" defaultRowHeight="18"/>
  <cols>
    <col min="1" max="1" width="2.66015625" style="0" customWidth="1"/>
    <col min="2" max="2" width="18.66015625" style="0" customWidth="1"/>
    <col min="3" max="17" width="12.66015625" style="0" customWidth="1"/>
    <col min="19" max="19" width="12.41015625" style="0" customWidth="1"/>
  </cols>
  <sheetData>
    <row r="1" ht="17.25">
      <c r="B1" s="9" t="s">
        <v>146</v>
      </c>
    </row>
    <row r="3" spans="1:17" ht="18" thickBot="1">
      <c r="A3" s="7"/>
      <c r="B3" s="10" t="s">
        <v>147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" t="s">
        <v>148</v>
      </c>
      <c r="P3" s="7"/>
      <c r="Q3" s="7"/>
    </row>
    <row r="4" spans="1:18" ht="34.5" customHeight="1">
      <c r="A4" s="3"/>
      <c r="B4" s="11" t="s">
        <v>1</v>
      </c>
      <c r="C4" s="70" t="s">
        <v>149</v>
      </c>
      <c r="D4" s="99"/>
      <c r="E4" s="99"/>
      <c r="F4" s="1"/>
      <c r="G4" s="55" t="s">
        <v>99</v>
      </c>
      <c r="H4" s="2"/>
      <c r="I4" s="2"/>
      <c r="J4" s="21"/>
      <c r="K4" s="55" t="s">
        <v>150</v>
      </c>
      <c r="L4" s="2"/>
      <c r="M4" s="2"/>
      <c r="N4" s="1"/>
      <c r="O4" s="55" t="s">
        <v>8</v>
      </c>
      <c r="P4" s="2"/>
      <c r="Q4" s="100"/>
      <c r="R4" s="3"/>
    </row>
    <row r="5" spans="1:18" ht="34.5" customHeight="1">
      <c r="A5" s="3"/>
      <c r="B5" s="11" t="s">
        <v>4</v>
      </c>
      <c r="C5" s="70"/>
      <c r="D5" s="99" t="s">
        <v>1</v>
      </c>
      <c r="E5" s="99"/>
      <c r="F5" s="52" t="s">
        <v>151</v>
      </c>
      <c r="G5" s="55"/>
      <c r="H5" s="2" t="s">
        <v>1</v>
      </c>
      <c r="I5" s="2"/>
      <c r="J5" s="53" t="s">
        <v>151</v>
      </c>
      <c r="K5" s="55" t="s">
        <v>1</v>
      </c>
      <c r="L5" s="2"/>
      <c r="M5" s="2"/>
      <c r="N5" s="13" t="s">
        <v>152</v>
      </c>
      <c r="O5" s="12" t="s">
        <v>149</v>
      </c>
      <c r="P5" s="13" t="s">
        <v>11</v>
      </c>
      <c r="Q5" s="22" t="s">
        <v>151</v>
      </c>
      <c r="R5" s="3"/>
    </row>
    <row r="6" spans="1:18" ht="34.5" customHeight="1" thickBot="1">
      <c r="A6" s="5"/>
      <c r="B6" s="7"/>
      <c r="C6" s="61" t="s">
        <v>153</v>
      </c>
      <c r="D6" s="62" t="s">
        <v>154</v>
      </c>
      <c r="E6" s="62" t="s">
        <v>155</v>
      </c>
      <c r="F6" s="4"/>
      <c r="G6" s="64" t="s">
        <v>153</v>
      </c>
      <c r="H6" s="15" t="s">
        <v>154</v>
      </c>
      <c r="I6" s="15" t="s">
        <v>155</v>
      </c>
      <c r="J6" s="23"/>
      <c r="K6" s="64" t="s">
        <v>153</v>
      </c>
      <c r="L6" s="15" t="s">
        <v>154</v>
      </c>
      <c r="M6" s="15" t="s">
        <v>155</v>
      </c>
      <c r="N6" s="4"/>
      <c r="O6" s="5"/>
      <c r="P6" s="15" t="s">
        <v>156</v>
      </c>
      <c r="Q6" s="23"/>
      <c r="R6" s="3"/>
    </row>
    <row r="7" spans="1:18" ht="34.5" customHeight="1">
      <c r="A7" s="101"/>
      <c r="B7" s="102" t="s">
        <v>20</v>
      </c>
      <c r="C7" s="103">
        <v>0</v>
      </c>
      <c r="D7" s="18">
        <v>0</v>
      </c>
      <c r="E7" s="18">
        <v>528</v>
      </c>
      <c r="F7" s="18">
        <f aca="true" t="shared" si="0" ref="F7:F54">SUM(C7:E7)</f>
        <v>528</v>
      </c>
      <c r="G7" s="104">
        <v>0</v>
      </c>
      <c r="H7" s="105">
        <v>0</v>
      </c>
      <c r="I7" s="105">
        <v>9357</v>
      </c>
      <c r="J7" s="106">
        <f aca="true" t="shared" si="1" ref="J7:J54">SUM(G7:I7)</f>
        <v>9357</v>
      </c>
      <c r="K7" s="17">
        <f aca="true" t="shared" si="2" ref="K7:K38">G7+C7</f>
        <v>0</v>
      </c>
      <c r="L7" s="18">
        <f aca="true" t="shared" si="3" ref="L7:L38">H7+D7</f>
        <v>0</v>
      </c>
      <c r="M7" s="18">
        <f aca="true" t="shared" si="4" ref="M7:M38">I7+E7</f>
        <v>9885</v>
      </c>
      <c r="N7" s="18">
        <f aca="true" t="shared" si="5" ref="N7:N38">J7+F7</f>
        <v>9885</v>
      </c>
      <c r="O7" s="17">
        <v>63</v>
      </c>
      <c r="P7" s="18">
        <v>0</v>
      </c>
      <c r="Q7" s="107">
        <f aca="true" t="shared" si="6" ref="Q7:Q38">P7+O7</f>
        <v>63</v>
      </c>
      <c r="R7" s="3"/>
    </row>
    <row r="8" spans="1:18" ht="34.5" customHeight="1">
      <c r="A8" s="6"/>
      <c r="B8" s="108" t="s">
        <v>21</v>
      </c>
      <c r="C8" s="103">
        <v>0</v>
      </c>
      <c r="D8" s="18">
        <v>0</v>
      </c>
      <c r="E8" s="18">
        <v>568</v>
      </c>
      <c r="F8" s="18">
        <f t="shared" si="0"/>
        <v>568</v>
      </c>
      <c r="G8" s="17">
        <v>0</v>
      </c>
      <c r="H8" s="18">
        <v>0</v>
      </c>
      <c r="I8" s="18">
        <v>8197</v>
      </c>
      <c r="J8" s="107">
        <f t="shared" si="1"/>
        <v>8197</v>
      </c>
      <c r="K8" s="17">
        <f t="shared" si="2"/>
        <v>0</v>
      </c>
      <c r="L8" s="18">
        <f t="shared" si="3"/>
        <v>0</v>
      </c>
      <c r="M8" s="18">
        <f t="shared" si="4"/>
        <v>8765</v>
      </c>
      <c r="N8" s="18">
        <f t="shared" si="5"/>
        <v>8765</v>
      </c>
      <c r="O8" s="17">
        <v>0</v>
      </c>
      <c r="P8" s="18">
        <v>0</v>
      </c>
      <c r="Q8" s="107">
        <f t="shared" si="6"/>
        <v>0</v>
      </c>
      <c r="R8" s="3"/>
    </row>
    <row r="9" spans="1:18" ht="34.5" customHeight="1">
      <c r="A9" s="6"/>
      <c r="B9" s="108" t="s">
        <v>22</v>
      </c>
      <c r="C9" s="103">
        <v>0</v>
      </c>
      <c r="D9" s="18">
        <v>0</v>
      </c>
      <c r="E9" s="18">
        <v>132</v>
      </c>
      <c r="F9" s="18">
        <f t="shared" si="0"/>
        <v>132</v>
      </c>
      <c r="G9" s="17">
        <v>0</v>
      </c>
      <c r="H9" s="18">
        <v>0</v>
      </c>
      <c r="I9" s="18">
        <v>28832</v>
      </c>
      <c r="J9" s="107">
        <f t="shared" si="1"/>
        <v>28832</v>
      </c>
      <c r="K9" s="17">
        <f t="shared" si="2"/>
        <v>0</v>
      </c>
      <c r="L9" s="18">
        <f t="shared" si="3"/>
        <v>0</v>
      </c>
      <c r="M9" s="18">
        <f t="shared" si="4"/>
        <v>28964</v>
      </c>
      <c r="N9" s="18">
        <f t="shared" si="5"/>
        <v>28964</v>
      </c>
      <c r="O9" s="17">
        <v>0</v>
      </c>
      <c r="P9" s="18">
        <v>0</v>
      </c>
      <c r="Q9" s="107">
        <f t="shared" si="6"/>
        <v>0</v>
      </c>
      <c r="R9" s="3"/>
    </row>
    <row r="10" spans="1:18" ht="34.5" customHeight="1">
      <c r="A10" s="6"/>
      <c r="B10" s="108" t="s">
        <v>23</v>
      </c>
      <c r="C10" s="103">
        <v>0</v>
      </c>
      <c r="D10" s="18">
        <v>0</v>
      </c>
      <c r="E10" s="18">
        <v>1623</v>
      </c>
      <c r="F10" s="18">
        <f t="shared" si="0"/>
        <v>1623</v>
      </c>
      <c r="G10" s="17">
        <v>0</v>
      </c>
      <c r="H10" s="18">
        <v>0</v>
      </c>
      <c r="I10" s="18">
        <v>17841</v>
      </c>
      <c r="J10" s="107">
        <f t="shared" si="1"/>
        <v>17841</v>
      </c>
      <c r="K10" s="17">
        <f t="shared" si="2"/>
        <v>0</v>
      </c>
      <c r="L10" s="18">
        <f t="shared" si="3"/>
        <v>0</v>
      </c>
      <c r="M10" s="18">
        <f t="shared" si="4"/>
        <v>19464</v>
      </c>
      <c r="N10" s="18">
        <f t="shared" si="5"/>
        <v>19464</v>
      </c>
      <c r="O10" s="17">
        <v>0</v>
      </c>
      <c r="P10" s="18">
        <v>0</v>
      </c>
      <c r="Q10" s="107">
        <f t="shared" si="6"/>
        <v>0</v>
      </c>
      <c r="R10" s="3"/>
    </row>
    <row r="11" spans="1:18" ht="34.5" customHeight="1">
      <c r="A11" s="6"/>
      <c r="B11" s="108" t="s">
        <v>24</v>
      </c>
      <c r="C11" s="103">
        <v>0</v>
      </c>
      <c r="D11" s="18">
        <v>0</v>
      </c>
      <c r="E11" s="18">
        <v>7953</v>
      </c>
      <c r="F11" s="18">
        <f t="shared" si="0"/>
        <v>7953</v>
      </c>
      <c r="G11" s="17">
        <v>0</v>
      </c>
      <c r="H11" s="18">
        <v>0</v>
      </c>
      <c r="I11" s="18">
        <v>45763</v>
      </c>
      <c r="J11" s="107">
        <f t="shared" si="1"/>
        <v>45763</v>
      </c>
      <c r="K11" s="17">
        <f t="shared" si="2"/>
        <v>0</v>
      </c>
      <c r="L11" s="18">
        <f t="shared" si="3"/>
        <v>0</v>
      </c>
      <c r="M11" s="18">
        <f t="shared" si="4"/>
        <v>53716</v>
      </c>
      <c r="N11" s="18">
        <f t="shared" si="5"/>
        <v>53716</v>
      </c>
      <c r="O11" s="17">
        <v>0</v>
      </c>
      <c r="P11" s="18">
        <v>0</v>
      </c>
      <c r="Q11" s="107">
        <f t="shared" si="6"/>
        <v>0</v>
      </c>
      <c r="R11" s="3"/>
    </row>
    <row r="12" spans="1:18" ht="34.5" customHeight="1">
      <c r="A12" s="6"/>
      <c r="B12" s="108" t="s">
        <v>25</v>
      </c>
      <c r="C12" s="103">
        <v>0</v>
      </c>
      <c r="D12" s="18">
        <v>0</v>
      </c>
      <c r="E12" s="18">
        <v>1244</v>
      </c>
      <c r="F12" s="18">
        <f t="shared" si="0"/>
        <v>1244</v>
      </c>
      <c r="G12" s="17">
        <v>0</v>
      </c>
      <c r="H12" s="18">
        <v>0</v>
      </c>
      <c r="I12" s="18">
        <v>14393</v>
      </c>
      <c r="J12" s="107">
        <f t="shared" si="1"/>
        <v>14393</v>
      </c>
      <c r="K12" s="17">
        <f t="shared" si="2"/>
        <v>0</v>
      </c>
      <c r="L12" s="18">
        <f t="shared" si="3"/>
        <v>0</v>
      </c>
      <c r="M12" s="18">
        <f t="shared" si="4"/>
        <v>15637</v>
      </c>
      <c r="N12" s="18">
        <f t="shared" si="5"/>
        <v>15637</v>
      </c>
      <c r="O12" s="17">
        <v>0</v>
      </c>
      <c r="P12" s="18">
        <v>0</v>
      </c>
      <c r="Q12" s="107">
        <f t="shared" si="6"/>
        <v>0</v>
      </c>
      <c r="R12" s="3"/>
    </row>
    <row r="13" spans="1:18" ht="34.5" customHeight="1">
      <c r="A13" s="6"/>
      <c r="B13" s="108" t="s">
        <v>26</v>
      </c>
      <c r="C13" s="103">
        <v>0</v>
      </c>
      <c r="D13" s="18">
        <v>0</v>
      </c>
      <c r="E13" s="18">
        <v>4964</v>
      </c>
      <c r="F13" s="18">
        <f t="shared" si="0"/>
        <v>4964</v>
      </c>
      <c r="G13" s="17">
        <v>0</v>
      </c>
      <c r="H13" s="18">
        <v>0</v>
      </c>
      <c r="I13" s="18">
        <v>25665</v>
      </c>
      <c r="J13" s="107">
        <f t="shared" si="1"/>
        <v>25665</v>
      </c>
      <c r="K13" s="17">
        <f t="shared" si="2"/>
        <v>0</v>
      </c>
      <c r="L13" s="18">
        <f t="shared" si="3"/>
        <v>0</v>
      </c>
      <c r="M13" s="18">
        <f t="shared" si="4"/>
        <v>30629</v>
      </c>
      <c r="N13" s="18">
        <f t="shared" si="5"/>
        <v>30629</v>
      </c>
      <c r="O13" s="17">
        <v>0</v>
      </c>
      <c r="P13" s="18">
        <v>0</v>
      </c>
      <c r="Q13" s="107">
        <f t="shared" si="6"/>
        <v>0</v>
      </c>
      <c r="R13" s="3"/>
    </row>
    <row r="14" spans="1:18" ht="34.5" customHeight="1">
      <c r="A14" s="6"/>
      <c r="B14" s="108" t="s">
        <v>27</v>
      </c>
      <c r="C14" s="103">
        <v>0</v>
      </c>
      <c r="D14" s="18">
        <v>0</v>
      </c>
      <c r="E14" s="18">
        <v>8971</v>
      </c>
      <c r="F14" s="18">
        <f t="shared" si="0"/>
        <v>8971</v>
      </c>
      <c r="G14" s="17">
        <v>0</v>
      </c>
      <c r="H14" s="18">
        <v>0</v>
      </c>
      <c r="I14" s="18">
        <v>56445</v>
      </c>
      <c r="J14" s="107">
        <f t="shared" si="1"/>
        <v>56445</v>
      </c>
      <c r="K14" s="17">
        <f t="shared" si="2"/>
        <v>0</v>
      </c>
      <c r="L14" s="18">
        <f t="shared" si="3"/>
        <v>0</v>
      </c>
      <c r="M14" s="18">
        <f t="shared" si="4"/>
        <v>65416</v>
      </c>
      <c r="N14" s="18">
        <f t="shared" si="5"/>
        <v>65416</v>
      </c>
      <c r="O14" s="17">
        <v>0</v>
      </c>
      <c r="P14" s="18">
        <v>0</v>
      </c>
      <c r="Q14" s="107">
        <f t="shared" si="6"/>
        <v>0</v>
      </c>
      <c r="R14" s="3"/>
    </row>
    <row r="15" spans="1:18" ht="34.5" customHeight="1">
      <c r="A15" s="6"/>
      <c r="B15" s="108" t="s">
        <v>28</v>
      </c>
      <c r="C15" s="103">
        <v>0</v>
      </c>
      <c r="D15" s="18">
        <v>0</v>
      </c>
      <c r="E15" s="18">
        <v>16028</v>
      </c>
      <c r="F15" s="18">
        <f t="shared" si="0"/>
        <v>16028</v>
      </c>
      <c r="G15" s="17">
        <v>0</v>
      </c>
      <c r="H15" s="18">
        <v>0</v>
      </c>
      <c r="I15" s="18">
        <v>25717</v>
      </c>
      <c r="J15" s="107">
        <f t="shared" si="1"/>
        <v>25717</v>
      </c>
      <c r="K15" s="17">
        <f t="shared" si="2"/>
        <v>0</v>
      </c>
      <c r="L15" s="18">
        <f t="shared" si="3"/>
        <v>0</v>
      </c>
      <c r="M15" s="18">
        <f t="shared" si="4"/>
        <v>41745</v>
      </c>
      <c r="N15" s="18">
        <f t="shared" si="5"/>
        <v>41745</v>
      </c>
      <c r="O15" s="17">
        <v>0</v>
      </c>
      <c r="P15" s="18">
        <v>0</v>
      </c>
      <c r="Q15" s="107">
        <f t="shared" si="6"/>
        <v>0</v>
      </c>
      <c r="R15" s="3"/>
    </row>
    <row r="16" spans="1:18" ht="34.5" customHeight="1">
      <c r="A16" s="6"/>
      <c r="B16" s="108" t="s">
        <v>29</v>
      </c>
      <c r="C16" s="103">
        <v>0</v>
      </c>
      <c r="D16" s="18">
        <v>0</v>
      </c>
      <c r="E16" s="18">
        <v>7203</v>
      </c>
      <c r="F16" s="18">
        <f t="shared" si="0"/>
        <v>7203</v>
      </c>
      <c r="G16" s="17">
        <v>0</v>
      </c>
      <c r="H16" s="18">
        <v>0</v>
      </c>
      <c r="I16" s="18">
        <v>52635</v>
      </c>
      <c r="J16" s="107">
        <f t="shared" si="1"/>
        <v>52635</v>
      </c>
      <c r="K16" s="17">
        <f t="shared" si="2"/>
        <v>0</v>
      </c>
      <c r="L16" s="18">
        <f t="shared" si="3"/>
        <v>0</v>
      </c>
      <c r="M16" s="18">
        <f t="shared" si="4"/>
        <v>59838</v>
      </c>
      <c r="N16" s="18">
        <f t="shared" si="5"/>
        <v>59838</v>
      </c>
      <c r="O16" s="17">
        <v>48</v>
      </c>
      <c r="P16" s="18">
        <v>0</v>
      </c>
      <c r="Q16" s="107">
        <f t="shared" si="6"/>
        <v>48</v>
      </c>
      <c r="R16" s="3"/>
    </row>
    <row r="17" spans="1:18" ht="34.5" customHeight="1">
      <c r="A17" s="6"/>
      <c r="B17" s="108" t="s">
        <v>30</v>
      </c>
      <c r="C17" s="103">
        <v>0</v>
      </c>
      <c r="D17" s="18">
        <v>0</v>
      </c>
      <c r="E17" s="18">
        <v>16536</v>
      </c>
      <c r="F17" s="18">
        <f t="shared" si="0"/>
        <v>16536</v>
      </c>
      <c r="G17" s="17">
        <v>0</v>
      </c>
      <c r="H17" s="18">
        <v>0</v>
      </c>
      <c r="I17" s="18">
        <v>69435</v>
      </c>
      <c r="J17" s="107">
        <f t="shared" si="1"/>
        <v>69435</v>
      </c>
      <c r="K17" s="17">
        <f t="shared" si="2"/>
        <v>0</v>
      </c>
      <c r="L17" s="18">
        <f t="shared" si="3"/>
        <v>0</v>
      </c>
      <c r="M17" s="18">
        <f t="shared" si="4"/>
        <v>85971</v>
      </c>
      <c r="N17" s="18">
        <f t="shared" si="5"/>
        <v>85971</v>
      </c>
      <c r="O17" s="17">
        <v>1283</v>
      </c>
      <c r="P17" s="18">
        <v>0</v>
      </c>
      <c r="Q17" s="107">
        <f t="shared" si="6"/>
        <v>1283</v>
      </c>
      <c r="R17" s="3"/>
    </row>
    <row r="18" spans="1:18" ht="34.5" customHeight="1">
      <c r="A18" s="6"/>
      <c r="B18" s="108" t="s">
        <v>31</v>
      </c>
      <c r="C18" s="103">
        <v>7136</v>
      </c>
      <c r="D18" s="18">
        <v>0</v>
      </c>
      <c r="E18" s="18">
        <v>0</v>
      </c>
      <c r="F18" s="18">
        <f t="shared" si="0"/>
        <v>7136</v>
      </c>
      <c r="G18" s="17">
        <v>24385</v>
      </c>
      <c r="H18" s="18">
        <v>0</v>
      </c>
      <c r="I18" s="18">
        <v>0</v>
      </c>
      <c r="J18" s="107">
        <f t="shared" si="1"/>
        <v>24385</v>
      </c>
      <c r="K18" s="17">
        <f t="shared" si="2"/>
        <v>31521</v>
      </c>
      <c r="L18" s="18">
        <f t="shared" si="3"/>
        <v>0</v>
      </c>
      <c r="M18" s="18">
        <f t="shared" si="4"/>
        <v>0</v>
      </c>
      <c r="N18" s="18">
        <f t="shared" si="5"/>
        <v>31521</v>
      </c>
      <c r="O18" s="17">
        <v>0</v>
      </c>
      <c r="P18" s="18">
        <v>0</v>
      </c>
      <c r="Q18" s="107">
        <f t="shared" si="6"/>
        <v>0</v>
      </c>
      <c r="R18" s="3"/>
    </row>
    <row r="19" spans="1:18" ht="34.5" customHeight="1">
      <c r="A19" s="6"/>
      <c r="B19" s="108" t="s">
        <v>32</v>
      </c>
      <c r="C19" s="103">
        <v>0</v>
      </c>
      <c r="D19" s="18">
        <v>6733</v>
      </c>
      <c r="E19" s="18">
        <v>0</v>
      </c>
      <c r="F19" s="18">
        <f t="shared" si="0"/>
        <v>6733</v>
      </c>
      <c r="G19" s="17">
        <v>0</v>
      </c>
      <c r="H19" s="18">
        <v>0</v>
      </c>
      <c r="I19" s="18">
        <v>31692</v>
      </c>
      <c r="J19" s="107">
        <f t="shared" si="1"/>
        <v>31692</v>
      </c>
      <c r="K19" s="17">
        <f t="shared" si="2"/>
        <v>0</v>
      </c>
      <c r="L19" s="18">
        <f t="shared" si="3"/>
        <v>6733</v>
      </c>
      <c r="M19" s="18">
        <f t="shared" si="4"/>
        <v>31692</v>
      </c>
      <c r="N19" s="18">
        <f t="shared" si="5"/>
        <v>38425</v>
      </c>
      <c r="O19" s="17">
        <v>0</v>
      </c>
      <c r="P19" s="18">
        <v>0</v>
      </c>
      <c r="Q19" s="107">
        <f t="shared" si="6"/>
        <v>0</v>
      </c>
      <c r="R19" s="3"/>
    </row>
    <row r="20" spans="1:18" ht="34.5" customHeight="1">
      <c r="A20" s="6"/>
      <c r="B20" s="108" t="s">
        <v>33</v>
      </c>
      <c r="C20" s="103">
        <v>0</v>
      </c>
      <c r="D20" s="18">
        <v>0</v>
      </c>
      <c r="E20" s="18">
        <v>7515</v>
      </c>
      <c r="F20" s="18">
        <f t="shared" si="0"/>
        <v>7515</v>
      </c>
      <c r="G20" s="17">
        <v>0</v>
      </c>
      <c r="H20" s="18">
        <v>0</v>
      </c>
      <c r="I20" s="18">
        <v>26583</v>
      </c>
      <c r="J20" s="107">
        <f t="shared" si="1"/>
        <v>26583</v>
      </c>
      <c r="K20" s="17">
        <f t="shared" si="2"/>
        <v>0</v>
      </c>
      <c r="L20" s="18">
        <f t="shared" si="3"/>
        <v>0</v>
      </c>
      <c r="M20" s="18">
        <f t="shared" si="4"/>
        <v>34098</v>
      </c>
      <c r="N20" s="18">
        <f t="shared" si="5"/>
        <v>34098</v>
      </c>
      <c r="O20" s="17">
        <v>0</v>
      </c>
      <c r="P20" s="18">
        <v>0</v>
      </c>
      <c r="Q20" s="107">
        <f t="shared" si="6"/>
        <v>0</v>
      </c>
      <c r="R20" s="3"/>
    </row>
    <row r="21" spans="1:18" ht="34.5" customHeight="1">
      <c r="A21" s="6"/>
      <c r="B21" s="108" t="s">
        <v>34</v>
      </c>
      <c r="C21" s="103">
        <v>0</v>
      </c>
      <c r="D21" s="18">
        <v>0</v>
      </c>
      <c r="E21" s="18">
        <v>5526</v>
      </c>
      <c r="F21" s="18">
        <f t="shared" si="0"/>
        <v>5526</v>
      </c>
      <c r="G21" s="17">
        <v>0</v>
      </c>
      <c r="H21" s="18">
        <v>0</v>
      </c>
      <c r="I21" s="18">
        <v>27505</v>
      </c>
      <c r="J21" s="107">
        <f t="shared" si="1"/>
        <v>27505</v>
      </c>
      <c r="K21" s="17">
        <f t="shared" si="2"/>
        <v>0</v>
      </c>
      <c r="L21" s="18">
        <f t="shared" si="3"/>
        <v>0</v>
      </c>
      <c r="M21" s="18">
        <f t="shared" si="4"/>
        <v>33031</v>
      </c>
      <c r="N21" s="18">
        <f t="shared" si="5"/>
        <v>33031</v>
      </c>
      <c r="O21" s="17">
        <v>132</v>
      </c>
      <c r="P21" s="18">
        <v>0</v>
      </c>
      <c r="Q21" s="107">
        <f t="shared" si="6"/>
        <v>132</v>
      </c>
      <c r="R21" s="3"/>
    </row>
    <row r="22" spans="1:18" ht="34.5" customHeight="1">
      <c r="A22" s="6"/>
      <c r="B22" s="108" t="s">
        <v>35</v>
      </c>
      <c r="C22" s="103">
        <v>0</v>
      </c>
      <c r="D22" s="18">
        <v>0</v>
      </c>
      <c r="E22" s="18">
        <v>4019</v>
      </c>
      <c r="F22" s="18">
        <f t="shared" si="0"/>
        <v>4019</v>
      </c>
      <c r="G22" s="17">
        <v>0</v>
      </c>
      <c r="H22" s="18">
        <v>0</v>
      </c>
      <c r="I22" s="18">
        <v>28522</v>
      </c>
      <c r="J22" s="107">
        <f t="shared" si="1"/>
        <v>28522</v>
      </c>
      <c r="K22" s="17">
        <f t="shared" si="2"/>
        <v>0</v>
      </c>
      <c r="L22" s="18">
        <f t="shared" si="3"/>
        <v>0</v>
      </c>
      <c r="M22" s="18">
        <f t="shared" si="4"/>
        <v>32541</v>
      </c>
      <c r="N22" s="18">
        <f t="shared" si="5"/>
        <v>32541</v>
      </c>
      <c r="O22" s="17">
        <v>12</v>
      </c>
      <c r="P22" s="18">
        <v>0</v>
      </c>
      <c r="Q22" s="107">
        <f t="shared" si="6"/>
        <v>12</v>
      </c>
      <c r="R22" s="3"/>
    </row>
    <row r="23" spans="1:18" ht="34.5" customHeight="1">
      <c r="A23" s="6"/>
      <c r="B23" s="108" t="s">
        <v>36</v>
      </c>
      <c r="C23" s="103">
        <v>434</v>
      </c>
      <c r="D23" s="18">
        <v>0</v>
      </c>
      <c r="E23" s="18">
        <v>8484</v>
      </c>
      <c r="F23" s="18">
        <f t="shared" si="0"/>
        <v>8918</v>
      </c>
      <c r="G23" s="17">
        <v>0</v>
      </c>
      <c r="H23" s="18">
        <v>0</v>
      </c>
      <c r="I23" s="18">
        <v>18875</v>
      </c>
      <c r="J23" s="107">
        <f t="shared" si="1"/>
        <v>18875</v>
      </c>
      <c r="K23" s="17">
        <f t="shared" si="2"/>
        <v>434</v>
      </c>
      <c r="L23" s="18">
        <f t="shared" si="3"/>
        <v>0</v>
      </c>
      <c r="M23" s="18">
        <f t="shared" si="4"/>
        <v>27359</v>
      </c>
      <c r="N23" s="18">
        <f t="shared" si="5"/>
        <v>27793</v>
      </c>
      <c r="O23" s="17">
        <v>197</v>
      </c>
      <c r="P23" s="18">
        <v>0</v>
      </c>
      <c r="Q23" s="107">
        <f t="shared" si="6"/>
        <v>197</v>
      </c>
      <c r="R23" s="3"/>
    </row>
    <row r="24" spans="1:18" ht="34.5" customHeight="1">
      <c r="A24" s="6"/>
      <c r="B24" s="108" t="s">
        <v>37</v>
      </c>
      <c r="C24" s="103">
        <v>0</v>
      </c>
      <c r="D24" s="18">
        <v>0</v>
      </c>
      <c r="E24" s="18">
        <v>30998</v>
      </c>
      <c r="F24" s="18">
        <f t="shared" si="0"/>
        <v>30998</v>
      </c>
      <c r="G24" s="17">
        <v>0</v>
      </c>
      <c r="H24" s="18">
        <v>0</v>
      </c>
      <c r="I24" s="18">
        <v>75313</v>
      </c>
      <c r="J24" s="107">
        <f t="shared" si="1"/>
        <v>75313</v>
      </c>
      <c r="K24" s="17">
        <f t="shared" si="2"/>
        <v>0</v>
      </c>
      <c r="L24" s="18">
        <f t="shared" si="3"/>
        <v>0</v>
      </c>
      <c r="M24" s="18">
        <f t="shared" si="4"/>
        <v>106311</v>
      </c>
      <c r="N24" s="18">
        <f t="shared" si="5"/>
        <v>106311</v>
      </c>
      <c r="O24" s="17">
        <v>0</v>
      </c>
      <c r="P24" s="18">
        <v>0</v>
      </c>
      <c r="Q24" s="107">
        <f t="shared" si="6"/>
        <v>0</v>
      </c>
      <c r="R24" s="3"/>
    </row>
    <row r="25" spans="1:18" ht="34.5" customHeight="1">
      <c r="A25" s="6"/>
      <c r="B25" s="108" t="s">
        <v>38</v>
      </c>
      <c r="C25" s="103">
        <v>0</v>
      </c>
      <c r="D25" s="18">
        <v>0</v>
      </c>
      <c r="E25" s="18">
        <v>2209</v>
      </c>
      <c r="F25" s="18">
        <f t="shared" si="0"/>
        <v>2209</v>
      </c>
      <c r="G25" s="17">
        <v>0</v>
      </c>
      <c r="H25" s="18">
        <v>0</v>
      </c>
      <c r="I25" s="18">
        <v>5978</v>
      </c>
      <c r="J25" s="107">
        <f t="shared" si="1"/>
        <v>5978</v>
      </c>
      <c r="K25" s="17">
        <f t="shared" si="2"/>
        <v>0</v>
      </c>
      <c r="L25" s="18">
        <f t="shared" si="3"/>
        <v>0</v>
      </c>
      <c r="M25" s="18">
        <f t="shared" si="4"/>
        <v>8187</v>
      </c>
      <c r="N25" s="18">
        <f t="shared" si="5"/>
        <v>8187</v>
      </c>
      <c r="O25" s="17">
        <v>70</v>
      </c>
      <c r="P25" s="18">
        <v>0</v>
      </c>
      <c r="Q25" s="107">
        <f t="shared" si="6"/>
        <v>70</v>
      </c>
      <c r="R25" s="3"/>
    </row>
    <row r="26" spans="1:18" ht="34.5" customHeight="1">
      <c r="A26" s="6"/>
      <c r="B26" s="108" t="s">
        <v>39</v>
      </c>
      <c r="C26" s="103">
        <v>0</v>
      </c>
      <c r="D26" s="18">
        <v>0</v>
      </c>
      <c r="E26" s="18">
        <v>9430</v>
      </c>
      <c r="F26" s="18">
        <f t="shared" si="0"/>
        <v>9430</v>
      </c>
      <c r="G26" s="17">
        <v>0</v>
      </c>
      <c r="H26" s="18">
        <v>0</v>
      </c>
      <c r="I26" s="18">
        <v>15047</v>
      </c>
      <c r="J26" s="107">
        <f t="shared" si="1"/>
        <v>15047</v>
      </c>
      <c r="K26" s="17">
        <f t="shared" si="2"/>
        <v>0</v>
      </c>
      <c r="L26" s="18">
        <f t="shared" si="3"/>
        <v>0</v>
      </c>
      <c r="M26" s="18">
        <f t="shared" si="4"/>
        <v>24477</v>
      </c>
      <c r="N26" s="18">
        <f t="shared" si="5"/>
        <v>24477</v>
      </c>
      <c r="O26" s="17">
        <v>97</v>
      </c>
      <c r="P26" s="18">
        <v>0</v>
      </c>
      <c r="Q26" s="107">
        <f t="shared" si="6"/>
        <v>97</v>
      </c>
      <c r="R26" s="3"/>
    </row>
    <row r="27" spans="1:18" ht="34.5" customHeight="1">
      <c r="A27" s="6"/>
      <c r="B27" s="108" t="s">
        <v>40</v>
      </c>
      <c r="C27" s="103">
        <v>1967</v>
      </c>
      <c r="D27" s="18">
        <v>3011</v>
      </c>
      <c r="E27" s="18">
        <v>0</v>
      </c>
      <c r="F27" s="18">
        <f t="shared" si="0"/>
        <v>4978</v>
      </c>
      <c r="G27" s="17">
        <v>0</v>
      </c>
      <c r="H27" s="18">
        <v>0</v>
      </c>
      <c r="I27" s="18">
        <v>17188</v>
      </c>
      <c r="J27" s="107">
        <f t="shared" si="1"/>
        <v>17188</v>
      </c>
      <c r="K27" s="17">
        <f t="shared" si="2"/>
        <v>1967</v>
      </c>
      <c r="L27" s="18">
        <f t="shared" si="3"/>
        <v>3011</v>
      </c>
      <c r="M27" s="18">
        <f t="shared" si="4"/>
        <v>17188</v>
      </c>
      <c r="N27" s="18">
        <f t="shared" si="5"/>
        <v>22166</v>
      </c>
      <c r="O27" s="17">
        <v>0</v>
      </c>
      <c r="P27" s="18">
        <v>0</v>
      </c>
      <c r="Q27" s="107">
        <f t="shared" si="6"/>
        <v>0</v>
      </c>
      <c r="R27" s="3"/>
    </row>
    <row r="28" spans="1:18" ht="34.5" customHeight="1">
      <c r="A28" s="6"/>
      <c r="B28" s="108" t="s">
        <v>41</v>
      </c>
      <c r="C28" s="103">
        <v>0</v>
      </c>
      <c r="D28" s="18">
        <v>0</v>
      </c>
      <c r="E28" s="18">
        <v>225</v>
      </c>
      <c r="F28" s="18">
        <f t="shared" si="0"/>
        <v>225</v>
      </c>
      <c r="G28" s="17">
        <v>0</v>
      </c>
      <c r="H28" s="18">
        <v>0</v>
      </c>
      <c r="I28" s="18">
        <v>7430</v>
      </c>
      <c r="J28" s="107">
        <f t="shared" si="1"/>
        <v>7430</v>
      </c>
      <c r="K28" s="17">
        <f t="shared" si="2"/>
        <v>0</v>
      </c>
      <c r="L28" s="18">
        <f t="shared" si="3"/>
        <v>0</v>
      </c>
      <c r="M28" s="18">
        <f t="shared" si="4"/>
        <v>7655</v>
      </c>
      <c r="N28" s="18">
        <f t="shared" si="5"/>
        <v>7655</v>
      </c>
      <c r="O28" s="17">
        <v>0</v>
      </c>
      <c r="P28" s="18">
        <v>0</v>
      </c>
      <c r="Q28" s="107">
        <f t="shared" si="6"/>
        <v>0</v>
      </c>
      <c r="R28" s="3"/>
    </row>
    <row r="29" spans="1:18" ht="34.5" customHeight="1">
      <c r="A29" s="6"/>
      <c r="B29" s="108" t="s">
        <v>42</v>
      </c>
      <c r="C29" s="103">
        <v>0</v>
      </c>
      <c r="D29" s="18">
        <v>0</v>
      </c>
      <c r="E29" s="18">
        <v>591</v>
      </c>
      <c r="F29" s="18">
        <f t="shared" si="0"/>
        <v>591</v>
      </c>
      <c r="G29" s="17">
        <v>0</v>
      </c>
      <c r="H29" s="18">
        <v>0</v>
      </c>
      <c r="I29" s="18">
        <v>4682</v>
      </c>
      <c r="J29" s="107">
        <f t="shared" si="1"/>
        <v>4682</v>
      </c>
      <c r="K29" s="17">
        <f t="shared" si="2"/>
        <v>0</v>
      </c>
      <c r="L29" s="18">
        <f t="shared" si="3"/>
        <v>0</v>
      </c>
      <c r="M29" s="18">
        <f t="shared" si="4"/>
        <v>5273</v>
      </c>
      <c r="N29" s="18">
        <f t="shared" si="5"/>
        <v>5273</v>
      </c>
      <c r="O29" s="17">
        <v>114</v>
      </c>
      <c r="P29" s="18">
        <v>0</v>
      </c>
      <c r="Q29" s="107">
        <f t="shared" si="6"/>
        <v>114</v>
      </c>
      <c r="R29" s="3"/>
    </row>
    <row r="30" spans="1:18" ht="34.5" customHeight="1">
      <c r="A30" s="6"/>
      <c r="B30" s="108" t="s">
        <v>43</v>
      </c>
      <c r="C30" s="103">
        <v>0</v>
      </c>
      <c r="D30" s="18">
        <v>0</v>
      </c>
      <c r="E30" s="18">
        <v>23</v>
      </c>
      <c r="F30" s="18">
        <f t="shared" si="0"/>
        <v>23</v>
      </c>
      <c r="G30" s="17">
        <v>0</v>
      </c>
      <c r="H30" s="18">
        <v>0</v>
      </c>
      <c r="I30" s="18">
        <v>4238</v>
      </c>
      <c r="J30" s="107">
        <f t="shared" si="1"/>
        <v>4238</v>
      </c>
      <c r="K30" s="17">
        <f t="shared" si="2"/>
        <v>0</v>
      </c>
      <c r="L30" s="18">
        <f t="shared" si="3"/>
        <v>0</v>
      </c>
      <c r="M30" s="18">
        <f t="shared" si="4"/>
        <v>4261</v>
      </c>
      <c r="N30" s="18">
        <f t="shared" si="5"/>
        <v>4261</v>
      </c>
      <c r="O30" s="17">
        <v>0</v>
      </c>
      <c r="P30" s="18">
        <v>0</v>
      </c>
      <c r="Q30" s="107">
        <f t="shared" si="6"/>
        <v>0</v>
      </c>
      <c r="R30" s="3"/>
    </row>
    <row r="31" spans="1:18" ht="34.5" customHeight="1">
      <c r="A31" s="6"/>
      <c r="B31" s="108" t="s">
        <v>44</v>
      </c>
      <c r="C31" s="103">
        <v>0</v>
      </c>
      <c r="D31" s="18">
        <v>0</v>
      </c>
      <c r="E31" s="18">
        <v>442</v>
      </c>
      <c r="F31" s="18">
        <f t="shared" si="0"/>
        <v>442</v>
      </c>
      <c r="G31" s="17">
        <v>0</v>
      </c>
      <c r="H31" s="18">
        <v>0</v>
      </c>
      <c r="I31" s="18">
        <v>4108</v>
      </c>
      <c r="J31" s="107">
        <f t="shared" si="1"/>
        <v>4108</v>
      </c>
      <c r="K31" s="17">
        <f t="shared" si="2"/>
        <v>0</v>
      </c>
      <c r="L31" s="18">
        <f t="shared" si="3"/>
        <v>0</v>
      </c>
      <c r="M31" s="18">
        <f t="shared" si="4"/>
        <v>4550</v>
      </c>
      <c r="N31" s="18">
        <f t="shared" si="5"/>
        <v>4550</v>
      </c>
      <c r="O31" s="17">
        <v>0</v>
      </c>
      <c r="P31" s="18">
        <v>0</v>
      </c>
      <c r="Q31" s="107">
        <f t="shared" si="6"/>
        <v>0</v>
      </c>
      <c r="R31" s="3"/>
    </row>
    <row r="32" spans="1:18" ht="34.5" customHeight="1">
      <c r="A32" s="6"/>
      <c r="B32" s="108" t="s">
        <v>45</v>
      </c>
      <c r="C32" s="103">
        <v>0</v>
      </c>
      <c r="D32" s="18">
        <v>0</v>
      </c>
      <c r="E32" s="18">
        <v>529</v>
      </c>
      <c r="F32" s="18">
        <f t="shared" si="0"/>
        <v>529</v>
      </c>
      <c r="G32" s="17">
        <v>0</v>
      </c>
      <c r="H32" s="18">
        <v>0</v>
      </c>
      <c r="I32" s="18">
        <v>5489</v>
      </c>
      <c r="J32" s="107">
        <f t="shared" si="1"/>
        <v>5489</v>
      </c>
      <c r="K32" s="17">
        <f t="shared" si="2"/>
        <v>0</v>
      </c>
      <c r="L32" s="18">
        <f t="shared" si="3"/>
        <v>0</v>
      </c>
      <c r="M32" s="18">
        <f t="shared" si="4"/>
        <v>6018</v>
      </c>
      <c r="N32" s="18">
        <f t="shared" si="5"/>
        <v>6018</v>
      </c>
      <c r="O32" s="17">
        <v>0</v>
      </c>
      <c r="P32" s="18">
        <v>0</v>
      </c>
      <c r="Q32" s="107">
        <f t="shared" si="6"/>
        <v>0</v>
      </c>
      <c r="R32" s="3"/>
    </row>
    <row r="33" spans="1:18" ht="34.5" customHeight="1">
      <c r="A33" s="6"/>
      <c r="B33" s="108" t="s">
        <v>46</v>
      </c>
      <c r="C33" s="103">
        <v>0</v>
      </c>
      <c r="D33" s="18">
        <v>0</v>
      </c>
      <c r="E33" s="18">
        <v>212</v>
      </c>
      <c r="F33" s="18">
        <f t="shared" si="0"/>
        <v>212</v>
      </c>
      <c r="G33" s="17">
        <v>0</v>
      </c>
      <c r="H33" s="18">
        <v>0</v>
      </c>
      <c r="I33" s="18">
        <v>3564</v>
      </c>
      <c r="J33" s="107">
        <f t="shared" si="1"/>
        <v>3564</v>
      </c>
      <c r="K33" s="17">
        <f t="shared" si="2"/>
        <v>0</v>
      </c>
      <c r="L33" s="18">
        <f t="shared" si="3"/>
        <v>0</v>
      </c>
      <c r="M33" s="18">
        <f t="shared" si="4"/>
        <v>3776</v>
      </c>
      <c r="N33" s="18">
        <f t="shared" si="5"/>
        <v>3776</v>
      </c>
      <c r="O33" s="17">
        <v>0</v>
      </c>
      <c r="P33" s="18">
        <v>0</v>
      </c>
      <c r="Q33" s="107">
        <f t="shared" si="6"/>
        <v>0</v>
      </c>
      <c r="R33" s="3"/>
    </row>
    <row r="34" spans="1:18" ht="34.5" customHeight="1">
      <c r="A34" s="6"/>
      <c r="B34" s="108" t="s">
        <v>47</v>
      </c>
      <c r="C34" s="103">
        <v>0</v>
      </c>
      <c r="D34" s="18">
        <v>0</v>
      </c>
      <c r="E34" s="18">
        <v>199</v>
      </c>
      <c r="F34" s="18">
        <f t="shared" si="0"/>
        <v>199</v>
      </c>
      <c r="G34" s="17">
        <v>0</v>
      </c>
      <c r="H34" s="18">
        <v>0</v>
      </c>
      <c r="I34" s="18">
        <v>1970</v>
      </c>
      <c r="J34" s="107">
        <f t="shared" si="1"/>
        <v>1970</v>
      </c>
      <c r="K34" s="17">
        <f t="shared" si="2"/>
        <v>0</v>
      </c>
      <c r="L34" s="18">
        <f t="shared" si="3"/>
        <v>0</v>
      </c>
      <c r="M34" s="18">
        <f t="shared" si="4"/>
        <v>2169</v>
      </c>
      <c r="N34" s="18">
        <f t="shared" si="5"/>
        <v>2169</v>
      </c>
      <c r="O34" s="17">
        <v>0</v>
      </c>
      <c r="P34" s="18">
        <v>0</v>
      </c>
      <c r="Q34" s="107">
        <f t="shared" si="6"/>
        <v>0</v>
      </c>
      <c r="R34" s="3"/>
    </row>
    <row r="35" spans="1:18" ht="34.5" customHeight="1">
      <c r="A35" s="6"/>
      <c r="B35" s="108" t="s">
        <v>48</v>
      </c>
      <c r="C35" s="103">
        <v>0</v>
      </c>
      <c r="D35" s="18">
        <v>0</v>
      </c>
      <c r="E35" s="18">
        <v>55</v>
      </c>
      <c r="F35" s="18">
        <f t="shared" si="0"/>
        <v>55</v>
      </c>
      <c r="G35" s="17">
        <v>0</v>
      </c>
      <c r="H35" s="18">
        <v>0</v>
      </c>
      <c r="I35" s="18">
        <v>1734</v>
      </c>
      <c r="J35" s="107">
        <f t="shared" si="1"/>
        <v>1734</v>
      </c>
      <c r="K35" s="17">
        <f t="shared" si="2"/>
        <v>0</v>
      </c>
      <c r="L35" s="18">
        <f t="shared" si="3"/>
        <v>0</v>
      </c>
      <c r="M35" s="18">
        <f t="shared" si="4"/>
        <v>1789</v>
      </c>
      <c r="N35" s="18">
        <f t="shared" si="5"/>
        <v>1789</v>
      </c>
      <c r="O35" s="17">
        <v>0</v>
      </c>
      <c r="P35" s="18">
        <v>0</v>
      </c>
      <c r="Q35" s="107">
        <f t="shared" si="6"/>
        <v>0</v>
      </c>
      <c r="R35" s="3"/>
    </row>
    <row r="36" spans="1:18" ht="34.5" customHeight="1">
      <c r="A36" s="6"/>
      <c r="B36" s="108" t="s">
        <v>49</v>
      </c>
      <c r="C36" s="103">
        <v>0</v>
      </c>
      <c r="D36" s="18">
        <v>0</v>
      </c>
      <c r="E36" s="18">
        <v>140</v>
      </c>
      <c r="F36" s="18">
        <f t="shared" si="0"/>
        <v>140</v>
      </c>
      <c r="G36" s="17">
        <v>0</v>
      </c>
      <c r="H36" s="18">
        <v>0</v>
      </c>
      <c r="I36" s="18">
        <v>2587</v>
      </c>
      <c r="J36" s="107">
        <f t="shared" si="1"/>
        <v>2587</v>
      </c>
      <c r="K36" s="17">
        <f t="shared" si="2"/>
        <v>0</v>
      </c>
      <c r="L36" s="18">
        <f t="shared" si="3"/>
        <v>0</v>
      </c>
      <c r="M36" s="18">
        <f t="shared" si="4"/>
        <v>2727</v>
      </c>
      <c r="N36" s="18">
        <f t="shared" si="5"/>
        <v>2727</v>
      </c>
      <c r="O36" s="17">
        <v>0</v>
      </c>
      <c r="P36" s="18">
        <v>0</v>
      </c>
      <c r="Q36" s="107">
        <f t="shared" si="6"/>
        <v>0</v>
      </c>
      <c r="R36" s="3"/>
    </row>
    <row r="37" spans="1:18" ht="34.5" customHeight="1">
      <c r="A37" s="6"/>
      <c r="B37" s="108" t="s">
        <v>50</v>
      </c>
      <c r="C37" s="103">
        <v>0</v>
      </c>
      <c r="D37" s="18">
        <v>0</v>
      </c>
      <c r="E37" s="18">
        <v>186</v>
      </c>
      <c r="F37" s="18">
        <f t="shared" si="0"/>
        <v>186</v>
      </c>
      <c r="G37" s="17">
        <v>0</v>
      </c>
      <c r="H37" s="18">
        <v>0</v>
      </c>
      <c r="I37" s="18">
        <v>2147</v>
      </c>
      <c r="J37" s="107">
        <f t="shared" si="1"/>
        <v>2147</v>
      </c>
      <c r="K37" s="17">
        <f t="shared" si="2"/>
        <v>0</v>
      </c>
      <c r="L37" s="18">
        <f t="shared" si="3"/>
        <v>0</v>
      </c>
      <c r="M37" s="18">
        <f t="shared" si="4"/>
        <v>2333</v>
      </c>
      <c r="N37" s="18">
        <f t="shared" si="5"/>
        <v>2333</v>
      </c>
      <c r="O37" s="17">
        <v>0</v>
      </c>
      <c r="P37" s="18">
        <v>0</v>
      </c>
      <c r="Q37" s="107">
        <f t="shared" si="6"/>
        <v>0</v>
      </c>
      <c r="R37" s="3"/>
    </row>
    <row r="38" spans="1:18" ht="34.5" customHeight="1">
      <c r="A38" s="6"/>
      <c r="B38" s="108" t="s">
        <v>51</v>
      </c>
      <c r="C38" s="103">
        <v>0</v>
      </c>
      <c r="D38" s="18">
        <v>0</v>
      </c>
      <c r="E38" s="18">
        <v>30</v>
      </c>
      <c r="F38" s="18">
        <f t="shared" si="0"/>
        <v>30</v>
      </c>
      <c r="G38" s="17">
        <v>0</v>
      </c>
      <c r="H38" s="18">
        <v>0</v>
      </c>
      <c r="I38" s="18">
        <v>3028</v>
      </c>
      <c r="J38" s="107">
        <f t="shared" si="1"/>
        <v>3028</v>
      </c>
      <c r="K38" s="17">
        <f t="shared" si="2"/>
        <v>0</v>
      </c>
      <c r="L38" s="18">
        <f t="shared" si="3"/>
        <v>0</v>
      </c>
      <c r="M38" s="18">
        <f t="shared" si="4"/>
        <v>3058</v>
      </c>
      <c r="N38" s="18">
        <f t="shared" si="5"/>
        <v>3058</v>
      </c>
      <c r="O38" s="17">
        <v>0</v>
      </c>
      <c r="P38" s="18">
        <v>0</v>
      </c>
      <c r="Q38" s="107">
        <f t="shared" si="6"/>
        <v>0</v>
      </c>
      <c r="R38" s="3"/>
    </row>
    <row r="39" spans="1:18" ht="34.5" customHeight="1">
      <c r="A39" s="6"/>
      <c r="B39" s="108" t="s">
        <v>52</v>
      </c>
      <c r="C39" s="103">
        <v>0</v>
      </c>
      <c r="D39" s="18">
        <v>0</v>
      </c>
      <c r="E39" s="18">
        <v>477</v>
      </c>
      <c r="F39" s="18">
        <f t="shared" si="0"/>
        <v>477</v>
      </c>
      <c r="G39" s="17">
        <v>0</v>
      </c>
      <c r="H39" s="18">
        <v>0</v>
      </c>
      <c r="I39" s="18">
        <v>4021</v>
      </c>
      <c r="J39" s="107">
        <f t="shared" si="1"/>
        <v>4021</v>
      </c>
      <c r="K39" s="17">
        <f aca="true" t="shared" si="7" ref="K39:K70">G39+C39</f>
        <v>0</v>
      </c>
      <c r="L39" s="18">
        <f aca="true" t="shared" si="8" ref="L39:L70">H39+D39</f>
        <v>0</v>
      </c>
      <c r="M39" s="18">
        <f aca="true" t="shared" si="9" ref="M39:M70">I39+E39</f>
        <v>4498</v>
      </c>
      <c r="N39" s="18">
        <f aca="true" t="shared" si="10" ref="N39:N70">J39+F39</f>
        <v>4498</v>
      </c>
      <c r="O39" s="17">
        <v>0</v>
      </c>
      <c r="P39" s="18">
        <v>0</v>
      </c>
      <c r="Q39" s="107">
        <f aca="true" t="shared" si="11" ref="Q39:Q70">P39+O39</f>
        <v>0</v>
      </c>
      <c r="R39" s="3"/>
    </row>
    <row r="40" spans="1:18" ht="34.5" customHeight="1">
      <c r="A40" s="6"/>
      <c r="B40" s="108" t="s">
        <v>53</v>
      </c>
      <c r="C40" s="103">
        <v>0</v>
      </c>
      <c r="D40" s="18">
        <v>0</v>
      </c>
      <c r="E40" s="18">
        <v>75</v>
      </c>
      <c r="F40" s="18">
        <f t="shared" si="0"/>
        <v>75</v>
      </c>
      <c r="G40" s="17">
        <v>0</v>
      </c>
      <c r="H40" s="18">
        <v>0</v>
      </c>
      <c r="I40" s="18">
        <v>4288</v>
      </c>
      <c r="J40" s="107">
        <f t="shared" si="1"/>
        <v>4288</v>
      </c>
      <c r="K40" s="17">
        <f t="shared" si="7"/>
        <v>0</v>
      </c>
      <c r="L40" s="18">
        <f t="shared" si="8"/>
        <v>0</v>
      </c>
      <c r="M40" s="18">
        <f t="shared" si="9"/>
        <v>4363</v>
      </c>
      <c r="N40" s="18">
        <f t="shared" si="10"/>
        <v>4363</v>
      </c>
      <c r="O40" s="17">
        <v>0</v>
      </c>
      <c r="P40" s="18">
        <v>0</v>
      </c>
      <c r="Q40" s="107">
        <f t="shared" si="11"/>
        <v>0</v>
      </c>
      <c r="R40" s="3"/>
    </row>
    <row r="41" spans="1:18" ht="34.5" customHeight="1">
      <c r="A41" s="6"/>
      <c r="B41" s="108" t="s">
        <v>54</v>
      </c>
      <c r="C41" s="103">
        <v>0</v>
      </c>
      <c r="D41" s="18">
        <v>0</v>
      </c>
      <c r="E41" s="18">
        <v>650</v>
      </c>
      <c r="F41" s="18">
        <f t="shared" si="0"/>
        <v>650</v>
      </c>
      <c r="G41" s="17">
        <v>0</v>
      </c>
      <c r="H41" s="18">
        <v>0</v>
      </c>
      <c r="I41" s="18">
        <v>6602</v>
      </c>
      <c r="J41" s="107">
        <f t="shared" si="1"/>
        <v>6602</v>
      </c>
      <c r="K41" s="17">
        <f t="shared" si="7"/>
        <v>0</v>
      </c>
      <c r="L41" s="18">
        <f t="shared" si="8"/>
        <v>0</v>
      </c>
      <c r="M41" s="18">
        <f t="shared" si="9"/>
        <v>7252</v>
      </c>
      <c r="N41" s="18">
        <f t="shared" si="10"/>
        <v>7252</v>
      </c>
      <c r="O41" s="17">
        <v>0</v>
      </c>
      <c r="P41" s="18">
        <v>0</v>
      </c>
      <c r="Q41" s="107">
        <f t="shared" si="11"/>
        <v>0</v>
      </c>
      <c r="R41" s="3"/>
    </row>
    <row r="42" spans="1:18" ht="34.5" customHeight="1">
      <c r="A42" s="6"/>
      <c r="B42" s="108" t="s">
        <v>55</v>
      </c>
      <c r="C42" s="103">
        <v>0</v>
      </c>
      <c r="D42" s="18">
        <v>0</v>
      </c>
      <c r="E42" s="18">
        <v>1153</v>
      </c>
      <c r="F42" s="18">
        <f t="shared" si="0"/>
        <v>1153</v>
      </c>
      <c r="G42" s="17">
        <v>0</v>
      </c>
      <c r="H42" s="18">
        <v>0</v>
      </c>
      <c r="I42" s="18">
        <v>7214</v>
      </c>
      <c r="J42" s="107">
        <f t="shared" si="1"/>
        <v>7214</v>
      </c>
      <c r="K42" s="17">
        <f t="shared" si="7"/>
        <v>0</v>
      </c>
      <c r="L42" s="18">
        <f t="shared" si="8"/>
        <v>0</v>
      </c>
      <c r="M42" s="18">
        <f t="shared" si="9"/>
        <v>8367</v>
      </c>
      <c r="N42" s="18">
        <f t="shared" si="10"/>
        <v>8367</v>
      </c>
      <c r="O42" s="17">
        <v>0</v>
      </c>
      <c r="P42" s="18">
        <v>0</v>
      </c>
      <c r="Q42" s="107">
        <f t="shared" si="11"/>
        <v>0</v>
      </c>
      <c r="R42" s="3"/>
    </row>
    <row r="43" spans="1:18" ht="34.5" customHeight="1">
      <c r="A43" s="6"/>
      <c r="B43" s="108" t="s">
        <v>56</v>
      </c>
      <c r="C43" s="103">
        <v>0</v>
      </c>
      <c r="D43" s="18">
        <v>0</v>
      </c>
      <c r="E43" s="18">
        <v>2022</v>
      </c>
      <c r="F43" s="18">
        <f t="shared" si="0"/>
        <v>2022</v>
      </c>
      <c r="G43" s="17">
        <v>0</v>
      </c>
      <c r="H43" s="18">
        <v>0</v>
      </c>
      <c r="I43" s="18">
        <v>10310</v>
      </c>
      <c r="J43" s="107">
        <f t="shared" si="1"/>
        <v>10310</v>
      </c>
      <c r="K43" s="17">
        <f t="shared" si="7"/>
        <v>0</v>
      </c>
      <c r="L43" s="18">
        <f t="shared" si="8"/>
        <v>0</v>
      </c>
      <c r="M43" s="18">
        <f t="shared" si="9"/>
        <v>12332</v>
      </c>
      <c r="N43" s="18">
        <f t="shared" si="10"/>
        <v>12332</v>
      </c>
      <c r="O43" s="17">
        <v>0</v>
      </c>
      <c r="P43" s="18">
        <v>0</v>
      </c>
      <c r="Q43" s="107">
        <f t="shared" si="11"/>
        <v>0</v>
      </c>
      <c r="R43" s="3"/>
    </row>
    <row r="44" spans="1:18" ht="34.5" customHeight="1">
      <c r="A44" s="6"/>
      <c r="B44" s="108" t="s">
        <v>57</v>
      </c>
      <c r="C44" s="103">
        <v>0</v>
      </c>
      <c r="D44" s="18">
        <v>0</v>
      </c>
      <c r="E44" s="18">
        <v>885</v>
      </c>
      <c r="F44" s="18">
        <f t="shared" si="0"/>
        <v>885</v>
      </c>
      <c r="G44" s="17">
        <v>0</v>
      </c>
      <c r="H44" s="18">
        <v>0</v>
      </c>
      <c r="I44" s="18">
        <v>4800</v>
      </c>
      <c r="J44" s="107">
        <f t="shared" si="1"/>
        <v>4800</v>
      </c>
      <c r="K44" s="17">
        <f t="shared" si="7"/>
        <v>0</v>
      </c>
      <c r="L44" s="18">
        <f t="shared" si="8"/>
        <v>0</v>
      </c>
      <c r="M44" s="18">
        <f t="shared" si="9"/>
        <v>5685</v>
      </c>
      <c r="N44" s="18">
        <f t="shared" si="10"/>
        <v>5685</v>
      </c>
      <c r="O44" s="17">
        <v>0</v>
      </c>
      <c r="P44" s="18">
        <v>0</v>
      </c>
      <c r="Q44" s="107">
        <f t="shared" si="11"/>
        <v>0</v>
      </c>
      <c r="R44" s="3"/>
    </row>
    <row r="45" spans="1:18" ht="34.5" customHeight="1">
      <c r="A45" s="6"/>
      <c r="B45" s="108" t="s">
        <v>58</v>
      </c>
      <c r="C45" s="103">
        <v>0</v>
      </c>
      <c r="D45" s="18">
        <v>0</v>
      </c>
      <c r="E45" s="18">
        <v>1995</v>
      </c>
      <c r="F45" s="18">
        <f t="shared" si="0"/>
        <v>1995</v>
      </c>
      <c r="G45" s="17">
        <v>0</v>
      </c>
      <c r="H45" s="18">
        <v>0</v>
      </c>
      <c r="I45" s="18">
        <v>9515</v>
      </c>
      <c r="J45" s="107">
        <f t="shared" si="1"/>
        <v>9515</v>
      </c>
      <c r="K45" s="17">
        <f t="shared" si="7"/>
        <v>0</v>
      </c>
      <c r="L45" s="18">
        <f t="shared" si="8"/>
        <v>0</v>
      </c>
      <c r="M45" s="18">
        <f t="shared" si="9"/>
        <v>11510</v>
      </c>
      <c r="N45" s="18">
        <f t="shared" si="10"/>
        <v>11510</v>
      </c>
      <c r="O45" s="17">
        <v>0</v>
      </c>
      <c r="P45" s="18">
        <v>0</v>
      </c>
      <c r="Q45" s="107">
        <f t="shared" si="11"/>
        <v>0</v>
      </c>
      <c r="R45" s="3"/>
    </row>
    <row r="46" spans="1:18" ht="34.5" customHeight="1">
      <c r="A46" s="6"/>
      <c r="B46" s="108" t="s">
        <v>59</v>
      </c>
      <c r="C46" s="103">
        <v>0</v>
      </c>
      <c r="D46" s="18">
        <v>0</v>
      </c>
      <c r="E46" s="18">
        <v>1298</v>
      </c>
      <c r="F46" s="18">
        <f t="shared" si="0"/>
        <v>1298</v>
      </c>
      <c r="G46" s="17">
        <v>0</v>
      </c>
      <c r="H46" s="18">
        <v>0</v>
      </c>
      <c r="I46" s="18">
        <v>6920</v>
      </c>
      <c r="J46" s="107">
        <f t="shared" si="1"/>
        <v>6920</v>
      </c>
      <c r="K46" s="17">
        <f t="shared" si="7"/>
        <v>0</v>
      </c>
      <c r="L46" s="18">
        <f t="shared" si="8"/>
        <v>0</v>
      </c>
      <c r="M46" s="18">
        <f t="shared" si="9"/>
        <v>8218</v>
      </c>
      <c r="N46" s="18">
        <f t="shared" si="10"/>
        <v>8218</v>
      </c>
      <c r="O46" s="17">
        <v>0</v>
      </c>
      <c r="P46" s="18">
        <v>0</v>
      </c>
      <c r="Q46" s="107">
        <f t="shared" si="11"/>
        <v>0</v>
      </c>
      <c r="R46" s="3"/>
    </row>
    <row r="47" spans="1:18" ht="34.5" customHeight="1">
      <c r="A47" s="6"/>
      <c r="B47" s="108" t="s">
        <v>60</v>
      </c>
      <c r="C47" s="103">
        <v>0</v>
      </c>
      <c r="D47" s="18">
        <v>0</v>
      </c>
      <c r="E47" s="18">
        <v>1276</v>
      </c>
      <c r="F47" s="18">
        <f t="shared" si="0"/>
        <v>1276</v>
      </c>
      <c r="G47" s="17">
        <v>0</v>
      </c>
      <c r="H47" s="18">
        <v>0</v>
      </c>
      <c r="I47" s="18">
        <v>5225</v>
      </c>
      <c r="J47" s="107">
        <f t="shared" si="1"/>
        <v>5225</v>
      </c>
      <c r="K47" s="17">
        <f t="shared" si="7"/>
        <v>0</v>
      </c>
      <c r="L47" s="18">
        <f t="shared" si="8"/>
        <v>0</v>
      </c>
      <c r="M47" s="18">
        <f t="shared" si="9"/>
        <v>6501</v>
      </c>
      <c r="N47" s="18">
        <f t="shared" si="10"/>
        <v>6501</v>
      </c>
      <c r="O47" s="17">
        <v>0</v>
      </c>
      <c r="P47" s="18">
        <v>0</v>
      </c>
      <c r="Q47" s="107">
        <f t="shared" si="11"/>
        <v>0</v>
      </c>
      <c r="R47" s="3"/>
    </row>
    <row r="48" spans="1:18" ht="34.5" customHeight="1">
      <c r="A48" s="6"/>
      <c r="B48" s="108" t="s">
        <v>61</v>
      </c>
      <c r="C48" s="103">
        <v>0</v>
      </c>
      <c r="D48" s="18">
        <v>956</v>
      </c>
      <c r="E48" s="18">
        <v>230</v>
      </c>
      <c r="F48" s="18">
        <f t="shared" si="0"/>
        <v>1186</v>
      </c>
      <c r="G48" s="17">
        <v>0</v>
      </c>
      <c r="H48" s="18">
        <v>0</v>
      </c>
      <c r="I48" s="18">
        <v>3738</v>
      </c>
      <c r="J48" s="107">
        <f t="shared" si="1"/>
        <v>3738</v>
      </c>
      <c r="K48" s="17">
        <f t="shared" si="7"/>
        <v>0</v>
      </c>
      <c r="L48" s="18">
        <f t="shared" si="8"/>
        <v>956</v>
      </c>
      <c r="M48" s="18">
        <f t="shared" si="9"/>
        <v>3968</v>
      </c>
      <c r="N48" s="18">
        <f t="shared" si="10"/>
        <v>4924</v>
      </c>
      <c r="O48" s="17">
        <v>0</v>
      </c>
      <c r="P48" s="18">
        <v>0</v>
      </c>
      <c r="Q48" s="107">
        <f t="shared" si="11"/>
        <v>0</v>
      </c>
      <c r="R48" s="3"/>
    </row>
    <row r="49" spans="1:18" ht="34.5" customHeight="1">
      <c r="A49" s="6"/>
      <c r="B49" s="108" t="s">
        <v>62</v>
      </c>
      <c r="C49" s="103">
        <v>0</v>
      </c>
      <c r="D49" s="18">
        <v>1334</v>
      </c>
      <c r="E49" s="18">
        <v>0</v>
      </c>
      <c r="F49" s="18">
        <f t="shared" si="0"/>
        <v>1334</v>
      </c>
      <c r="G49" s="17">
        <v>0</v>
      </c>
      <c r="H49" s="18">
        <v>0</v>
      </c>
      <c r="I49" s="18">
        <v>7373</v>
      </c>
      <c r="J49" s="107">
        <f t="shared" si="1"/>
        <v>7373</v>
      </c>
      <c r="K49" s="17">
        <f t="shared" si="7"/>
        <v>0</v>
      </c>
      <c r="L49" s="18">
        <f t="shared" si="8"/>
        <v>1334</v>
      </c>
      <c r="M49" s="18">
        <f t="shared" si="9"/>
        <v>7373</v>
      </c>
      <c r="N49" s="18">
        <f t="shared" si="10"/>
        <v>8707</v>
      </c>
      <c r="O49" s="17">
        <v>0</v>
      </c>
      <c r="P49" s="18">
        <v>0</v>
      </c>
      <c r="Q49" s="107">
        <f t="shared" si="11"/>
        <v>0</v>
      </c>
      <c r="R49" s="3"/>
    </row>
    <row r="50" spans="1:18" ht="34.5" customHeight="1">
      <c r="A50" s="6"/>
      <c r="B50" s="108" t="s">
        <v>63</v>
      </c>
      <c r="C50" s="103">
        <v>0</v>
      </c>
      <c r="D50" s="18">
        <v>0</v>
      </c>
      <c r="E50" s="18">
        <v>2646</v>
      </c>
      <c r="F50" s="18">
        <f t="shared" si="0"/>
        <v>2646</v>
      </c>
      <c r="G50" s="17">
        <v>0</v>
      </c>
      <c r="H50" s="18">
        <v>0</v>
      </c>
      <c r="I50" s="18">
        <v>8021</v>
      </c>
      <c r="J50" s="107">
        <f t="shared" si="1"/>
        <v>8021</v>
      </c>
      <c r="K50" s="17">
        <f t="shared" si="7"/>
        <v>0</v>
      </c>
      <c r="L50" s="18">
        <f t="shared" si="8"/>
        <v>0</v>
      </c>
      <c r="M50" s="18">
        <f t="shared" si="9"/>
        <v>10667</v>
      </c>
      <c r="N50" s="18">
        <f t="shared" si="10"/>
        <v>10667</v>
      </c>
      <c r="O50" s="17">
        <v>0</v>
      </c>
      <c r="P50" s="18">
        <v>0</v>
      </c>
      <c r="Q50" s="107">
        <f t="shared" si="11"/>
        <v>0</v>
      </c>
      <c r="R50" s="3"/>
    </row>
    <row r="51" spans="1:18" ht="34.5" customHeight="1">
      <c r="A51" s="6"/>
      <c r="B51" s="108" t="s">
        <v>64</v>
      </c>
      <c r="C51" s="103">
        <v>0</v>
      </c>
      <c r="D51" s="18">
        <v>0</v>
      </c>
      <c r="E51" s="18">
        <v>1036</v>
      </c>
      <c r="F51" s="18">
        <f t="shared" si="0"/>
        <v>1036</v>
      </c>
      <c r="G51" s="17">
        <v>0</v>
      </c>
      <c r="H51" s="18">
        <v>0</v>
      </c>
      <c r="I51" s="18">
        <v>1754</v>
      </c>
      <c r="J51" s="107">
        <f t="shared" si="1"/>
        <v>1754</v>
      </c>
      <c r="K51" s="17">
        <f t="shared" si="7"/>
        <v>0</v>
      </c>
      <c r="L51" s="18">
        <f t="shared" si="8"/>
        <v>0</v>
      </c>
      <c r="M51" s="18">
        <f t="shared" si="9"/>
        <v>2790</v>
      </c>
      <c r="N51" s="18">
        <f t="shared" si="10"/>
        <v>2790</v>
      </c>
      <c r="O51" s="17">
        <v>317</v>
      </c>
      <c r="P51" s="18">
        <v>0</v>
      </c>
      <c r="Q51" s="107">
        <f t="shared" si="11"/>
        <v>317</v>
      </c>
      <c r="R51" s="3"/>
    </row>
    <row r="52" spans="1:18" ht="34.5" customHeight="1">
      <c r="A52" s="6"/>
      <c r="B52" s="108" t="s">
        <v>65</v>
      </c>
      <c r="C52" s="103">
        <v>0</v>
      </c>
      <c r="D52" s="18">
        <v>0</v>
      </c>
      <c r="E52" s="18">
        <v>556</v>
      </c>
      <c r="F52" s="18">
        <f t="shared" si="0"/>
        <v>556</v>
      </c>
      <c r="G52" s="17">
        <v>0</v>
      </c>
      <c r="H52" s="18">
        <v>0</v>
      </c>
      <c r="I52" s="18">
        <v>1548</v>
      </c>
      <c r="J52" s="107">
        <f t="shared" si="1"/>
        <v>1548</v>
      </c>
      <c r="K52" s="17">
        <f t="shared" si="7"/>
        <v>0</v>
      </c>
      <c r="L52" s="18">
        <f t="shared" si="8"/>
        <v>0</v>
      </c>
      <c r="M52" s="18">
        <f t="shared" si="9"/>
        <v>2104</v>
      </c>
      <c r="N52" s="18">
        <f t="shared" si="10"/>
        <v>2104</v>
      </c>
      <c r="O52" s="17">
        <v>56</v>
      </c>
      <c r="P52" s="18">
        <v>0</v>
      </c>
      <c r="Q52" s="107">
        <f t="shared" si="11"/>
        <v>56</v>
      </c>
      <c r="R52" s="3"/>
    </row>
    <row r="53" spans="1:18" ht="34.5" customHeight="1">
      <c r="A53" s="6"/>
      <c r="B53" s="108" t="s">
        <v>66</v>
      </c>
      <c r="C53" s="103">
        <v>0</v>
      </c>
      <c r="D53" s="18">
        <v>0</v>
      </c>
      <c r="E53" s="18">
        <v>637</v>
      </c>
      <c r="F53" s="18">
        <f t="shared" si="0"/>
        <v>637</v>
      </c>
      <c r="G53" s="17">
        <v>0</v>
      </c>
      <c r="H53" s="18">
        <v>0</v>
      </c>
      <c r="I53" s="18">
        <v>1889</v>
      </c>
      <c r="J53" s="107">
        <f t="shared" si="1"/>
        <v>1889</v>
      </c>
      <c r="K53" s="17">
        <f t="shared" si="7"/>
        <v>0</v>
      </c>
      <c r="L53" s="18">
        <f t="shared" si="8"/>
        <v>0</v>
      </c>
      <c r="M53" s="18">
        <f t="shared" si="9"/>
        <v>2526</v>
      </c>
      <c r="N53" s="18">
        <f t="shared" si="10"/>
        <v>2526</v>
      </c>
      <c r="O53" s="17">
        <v>71</v>
      </c>
      <c r="P53" s="18">
        <v>0</v>
      </c>
      <c r="Q53" s="107">
        <f t="shared" si="11"/>
        <v>71</v>
      </c>
      <c r="R53" s="3"/>
    </row>
    <row r="54" spans="1:18" ht="34.5" customHeight="1">
      <c r="A54" s="6"/>
      <c r="B54" s="108" t="s">
        <v>67</v>
      </c>
      <c r="C54" s="103">
        <v>0</v>
      </c>
      <c r="D54" s="18">
        <v>0</v>
      </c>
      <c r="E54" s="18">
        <v>1095</v>
      </c>
      <c r="F54" s="18">
        <f t="shared" si="0"/>
        <v>1095</v>
      </c>
      <c r="G54" s="17">
        <v>0</v>
      </c>
      <c r="H54" s="18">
        <v>0</v>
      </c>
      <c r="I54" s="18">
        <v>4337</v>
      </c>
      <c r="J54" s="107">
        <f t="shared" si="1"/>
        <v>4337</v>
      </c>
      <c r="K54" s="17">
        <f t="shared" si="7"/>
        <v>0</v>
      </c>
      <c r="L54" s="18">
        <f t="shared" si="8"/>
        <v>0</v>
      </c>
      <c r="M54" s="18">
        <f t="shared" si="9"/>
        <v>5432</v>
      </c>
      <c r="N54" s="18">
        <f t="shared" si="10"/>
        <v>5432</v>
      </c>
      <c r="O54" s="17">
        <v>0</v>
      </c>
      <c r="P54" s="18">
        <v>0</v>
      </c>
      <c r="Q54" s="107">
        <f t="shared" si="11"/>
        <v>0</v>
      </c>
      <c r="R54" s="3"/>
    </row>
    <row r="55" spans="1:18" ht="34.5" customHeight="1">
      <c r="A55" s="6"/>
      <c r="B55" s="108" t="s">
        <v>68</v>
      </c>
      <c r="C55" s="109">
        <v>0</v>
      </c>
      <c r="D55" s="110">
        <v>0</v>
      </c>
      <c r="E55" s="103">
        <v>2192</v>
      </c>
      <c r="F55" s="18">
        <f>SUM(E55:E55)</f>
        <v>2192</v>
      </c>
      <c r="G55" s="78">
        <v>0</v>
      </c>
      <c r="H55" s="110">
        <v>0</v>
      </c>
      <c r="I55" s="103">
        <v>8289</v>
      </c>
      <c r="J55" s="107">
        <f>SUM(I55:I55)</f>
        <v>8289</v>
      </c>
      <c r="K55" s="17">
        <f t="shared" si="7"/>
        <v>0</v>
      </c>
      <c r="L55" s="18">
        <f t="shared" si="8"/>
        <v>0</v>
      </c>
      <c r="M55" s="18">
        <f t="shared" si="9"/>
        <v>10481</v>
      </c>
      <c r="N55" s="18">
        <f t="shared" si="10"/>
        <v>10481</v>
      </c>
      <c r="O55" s="17">
        <v>0</v>
      </c>
      <c r="P55" s="18">
        <v>0</v>
      </c>
      <c r="Q55" s="107">
        <f t="shared" si="11"/>
        <v>0</v>
      </c>
      <c r="R55" s="3"/>
    </row>
    <row r="56" spans="1:18" ht="34.5" customHeight="1">
      <c r="A56" s="6"/>
      <c r="B56" s="108" t="s">
        <v>69</v>
      </c>
      <c r="C56" s="111">
        <v>0</v>
      </c>
      <c r="D56" s="110">
        <v>0</v>
      </c>
      <c r="E56" s="103">
        <v>2186</v>
      </c>
      <c r="F56" s="18">
        <f>SUM(E56:E56)</f>
        <v>2186</v>
      </c>
      <c r="G56" s="78">
        <v>0</v>
      </c>
      <c r="H56" s="110">
        <v>0</v>
      </c>
      <c r="I56" s="103">
        <v>9350</v>
      </c>
      <c r="J56" s="107">
        <f>SUM(I56:I56)</f>
        <v>9350</v>
      </c>
      <c r="K56" s="17">
        <f t="shared" si="7"/>
        <v>0</v>
      </c>
      <c r="L56" s="18">
        <f t="shared" si="8"/>
        <v>0</v>
      </c>
      <c r="M56" s="18">
        <f t="shared" si="9"/>
        <v>11536</v>
      </c>
      <c r="N56" s="18">
        <f t="shared" si="10"/>
        <v>11536</v>
      </c>
      <c r="O56" s="17">
        <v>0</v>
      </c>
      <c r="P56" s="18">
        <v>0</v>
      </c>
      <c r="Q56" s="107">
        <f t="shared" si="11"/>
        <v>0</v>
      </c>
      <c r="R56" s="3"/>
    </row>
    <row r="57" spans="1:18" ht="34.5" customHeight="1">
      <c r="A57" s="6"/>
      <c r="B57" s="108" t="s">
        <v>70</v>
      </c>
      <c r="C57" s="103">
        <v>0</v>
      </c>
      <c r="D57" s="18">
        <v>0</v>
      </c>
      <c r="E57" s="18">
        <v>2700</v>
      </c>
      <c r="F57" s="18">
        <f aca="true" t="shared" si="12" ref="F57:F80">SUM(C57:E57)</f>
        <v>2700</v>
      </c>
      <c r="G57" s="17">
        <v>0</v>
      </c>
      <c r="H57" s="18">
        <v>0</v>
      </c>
      <c r="I57" s="18">
        <v>10066</v>
      </c>
      <c r="J57" s="107">
        <f aca="true" t="shared" si="13" ref="J57:J80">SUM(G57:I57)</f>
        <v>10066</v>
      </c>
      <c r="K57" s="17">
        <f t="shared" si="7"/>
        <v>0</v>
      </c>
      <c r="L57" s="18">
        <f t="shared" si="8"/>
        <v>0</v>
      </c>
      <c r="M57" s="18">
        <f t="shared" si="9"/>
        <v>12766</v>
      </c>
      <c r="N57" s="18">
        <f t="shared" si="10"/>
        <v>12766</v>
      </c>
      <c r="O57" s="17">
        <v>0</v>
      </c>
      <c r="P57" s="18">
        <v>0</v>
      </c>
      <c r="Q57" s="107">
        <f t="shared" si="11"/>
        <v>0</v>
      </c>
      <c r="R57" s="3"/>
    </row>
    <row r="58" spans="1:18" ht="34.5" customHeight="1">
      <c r="A58" s="6"/>
      <c r="B58" s="108" t="s">
        <v>71</v>
      </c>
      <c r="C58" s="103">
        <v>0</v>
      </c>
      <c r="D58" s="18">
        <v>0</v>
      </c>
      <c r="E58" s="18">
        <v>1607</v>
      </c>
      <c r="F58" s="18">
        <f t="shared" si="12"/>
        <v>1607</v>
      </c>
      <c r="G58" s="17">
        <v>0</v>
      </c>
      <c r="H58" s="18">
        <v>0</v>
      </c>
      <c r="I58" s="18">
        <v>4649</v>
      </c>
      <c r="J58" s="107">
        <f t="shared" si="13"/>
        <v>4649</v>
      </c>
      <c r="K58" s="17">
        <f t="shared" si="7"/>
        <v>0</v>
      </c>
      <c r="L58" s="18">
        <f t="shared" si="8"/>
        <v>0</v>
      </c>
      <c r="M58" s="18">
        <f t="shared" si="9"/>
        <v>6256</v>
      </c>
      <c r="N58" s="18">
        <f t="shared" si="10"/>
        <v>6256</v>
      </c>
      <c r="O58" s="17">
        <v>0</v>
      </c>
      <c r="P58" s="18">
        <v>0</v>
      </c>
      <c r="Q58" s="107">
        <f t="shared" si="11"/>
        <v>0</v>
      </c>
      <c r="R58" s="3"/>
    </row>
    <row r="59" spans="1:18" ht="34.5" customHeight="1">
      <c r="A59" s="6"/>
      <c r="B59" s="108" t="s">
        <v>72</v>
      </c>
      <c r="C59" s="103">
        <v>0</v>
      </c>
      <c r="D59" s="18">
        <v>3027</v>
      </c>
      <c r="E59" s="18">
        <v>0</v>
      </c>
      <c r="F59" s="18">
        <f t="shared" si="12"/>
        <v>3027</v>
      </c>
      <c r="G59" s="17">
        <v>0</v>
      </c>
      <c r="H59" s="18">
        <v>12694</v>
      </c>
      <c r="I59" s="18">
        <v>0</v>
      </c>
      <c r="J59" s="107">
        <f t="shared" si="13"/>
        <v>12694</v>
      </c>
      <c r="K59" s="17">
        <f t="shared" si="7"/>
        <v>0</v>
      </c>
      <c r="L59" s="18">
        <f t="shared" si="8"/>
        <v>15721</v>
      </c>
      <c r="M59" s="18">
        <f t="shared" si="9"/>
        <v>0</v>
      </c>
      <c r="N59" s="18">
        <f t="shared" si="10"/>
        <v>15721</v>
      </c>
      <c r="O59" s="17">
        <v>0</v>
      </c>
      <c r="P59" s="18">
        <v>0</v>
      </c>
      <c r="Q59" s="107">
        <f t="shared" si="11"/>
        <v>0</v>
      </c>
      <c r="R59" s="3"/>
    </row>
    <row r="60" spans="1:18" ht="34.5" customHeight="1">
      <c r="A60" s="6"/>
      <c r="B60" s="108" t="s">
        <v>73</v>
      </c>
      <c r="C60" s="103">
        <v>0</v>
      </c>
      <c r="D60" s="18">
        <v>0</v>
      </c>
      <c r="E60" s="18">
        <v>1192</v>
      </c>
      <c r="F60" s="18">
        <f t="shared" si="12"/>
        <v>1192</v>
      </c>
      <c r="G60" s="17">
        <v>0</v>
      </c>
      <c r="H60" s="18">
        <v>0</v>
      </c>
      <c r="I60" s="18">
        <v>5654</v>
      </c>
      <c r="J60" s="107">
        <f t="shared" si="13"/>
        <v>5654</v>
      </c>
      <c r="K60" s="17">
        <f t="shared" si="7"/>
        <v>0</v>
      </c>
      <c r="L60" s="18">
        <f t="shared" si="8"/>
        <v>0</v>
      </c>
      <c r="M60" s="18">
        <f t="shared" si="9"/>
        <v>6846</v>
      </c>
      <c r="N60" s="18">
        <f t="shared" si="10"/>
        <v>6846</v>
      </c>
      <c r="O60" s="17">
        <v>0</v>
      </c>
      <c r="P60" s="18">
        <v>0</v>
      </c>
      <c r="Q60" s="107">
        <f t="shared" si="11"/>
        <v>0</v>
      </c>
      <c r="R60" s="3"/>
    </row>
    <row r="61" spans="1:18" ht="34.5" customHeight="1">
      <c r="A61" s="6"/>
      <c r="B61" s="108" t="s">
        <v>74</v>
      </c>
      <c r="C61" s="103">
        <v>0</v>
      </c>
      <c r="D61" s="18">
        <v>0</v>
      </c>
      <c r="E61" s="18">
        <v>2680</v>
      </c>
      <c r="F61" s="18">
        <f t="shared" si="12"/>
        <v>2680</v>
      </c>
      <c r="G61" s="17">
        <v>0</v>
      </c>
      <c r="H61" s="18">
        <v>0</v>
      </c>
      <c r="I61" s="18">
        <v>8657</v>
      </c>
      <c r="J61" s="107">
        <f t="shared" si="13"/>
        <v>8657</v>
      </c>
      <c r="K61" s="17">
        <f t="shared" si="7"/>
        <v>0</v>
      </c>
      <c r="L61" s="18">
        <f t="shared" si="8"/>
        <v>0</v>
      </c>
      <c r="M61" s="18">
        <f t="shared" si="9"/>
        <v>11337</v>
      </c>
      <c r="N61" s="18">
        <f t="shared" si="10"/>
        <v>11337</v>
      </c>
      <c r="O61" s="17">
        <v>0</v>
      </c>
      <c r="P61" s="18">
        <v>0</v>
      </c>
      <c r="Q61" s="107">
        <f t="shared" si="11"/>
        <v>0</v>
      </c>
      <c r="R61" s="3"/>
    </row>
    <row r="62" spans="1:18" ht="34.5" customHeight="1">
      <c r="A62" s="6"/>
      <c r="B62" s="108" t="s">
        <v>75</v>
      </c>
      <c r="C62" s="103">
        <v>0</v>
      </c>
      <c r="D62" s="18">
        <v>0</v>
      </c>
      <c r="E62" s="18">
        <v>1615</v>
      </c>
      <c r="F62" s="18">
        <f t="shared" si="12"/>
        <v>1615</v>
      </c>
      <c r="G62" s="17">
        <v>0</v>
      </c>
      <c r="H62" s="18">
        <v>0</v>
      </c>
      <c r="I62" s="18">
        <v>9400</v>
      </c>
      <c r="J62" s="107">
        <f t="shared" si="13"/>
        <v>9400</v>
      </c>
      <c r="K62" s="17">
        <f t="shared" si="7"/>
        <v>0</v>
      </c>
      <c r="L62" s="18">
        <f t="shared" si="8"/>
        <v>0</v>
      </c>
      <c r="M62" s="18">
        <f t="shared" si="9"/>
        <v>11015</v>
      </c>
      <c r="N62" s="18">
        <f t="shared" si="10"/>
        <v>11015</v>
      </c>
      <c r="O62" s="17">
        <v>0</v>
      </c>
      <c r="P62" s="18">
        <v>0</v>
      </c>
      <c r="Q62" s="107">
        <f t="shared" si="11"/>
        <v>0</v>
      </c>
      <c r="R62" s="3"/>
    </row>
    <row r="63" spans="1:18" ht="34.5" customHeight="1">
      <c r="A63" s="6"/>
      <c r="B63" s="108" t="s">
        <v>76</v>
      </c>
      <c r="C63" s="103">
        <v>0</v>
      </c>
      <c r="D63" s="18">
        <v>0</v>
      </c>
      <c r="E63" s="18">
        <v>1502</v>
      </c>
      <c r="F63" s="18">
        <f t="shared" si="12"/>
        <v>1502</v>
      </c>
      <c r="G63" s="17">
        <v>0</v>
      </c>
      <c r="H63" s="18">
        <v>0</v>
      </c>
      <c r="I63" s="18">
        <v>7621</v>
      </c>
      <c r="J63" s="107">
        <f t="shared" si="13"/>
        <v>7621</v>
      </c>
      <c r="K63" s="17">
        <f t="shared" si="7"/>
        <v>0</v>
      </c>
      <c r="L63" s="18">
        <f t="shared" si="8"/>
        <v>0</v>
      </c>
      <c r="M63" s="18">
        <f t="shared" si="9"/>
        <v>9123</v>
      </c>
      <c r="N63" s="18">
        <f t="shared" si="10"/>
        <v>9123</v>
      </c>
      <c r="O63" s="17">
        <v>654</v>
      </c>
      <c r="P63" s="18">
        <v>0</v>
      </c>
      <c r="Q63" s="107">
        <f t="shared" si="11"/>
        <v>654</v>
      </c>
      <c r="R63" s="3"/>
    </row>
    <row r="64" spans="1:18" ht="34.5" customHeight="1">
      <c r="A64" s="6"/>
      <c r="B64" s="108" t="s">
        <v>77</v>
      </c>
      <c r="C64" s="103">
        <v>0</v>
      </c>
      <c r="D64" s="18">
        <v>0</v>
      </c>
      <c r="E64" s="18">
        <v>2313</v>
      </c>
      <c r="F64" s="18">
        <f t="shared" si="12"/>
        <v>2313</v>
      </c>
      <c r="G64" s="17">
        <v>0</v>
      </c>
      <c r="H64" s="18">
        <v>0</v>
      </c>
      <c r="I64" s="18">
        <v>2947</v>
      </c>
      <c r="J64" s="107">
        <f t="shared" si="13"/>
        <v>2947</v>
      </c>
      <c r="K64" s="17">
        <f t="shared" si="7"/>
        <v>0</v>
      </c>
      <c r="L64" s="18">
        <f t="shared" si="8"/>
        <v>0</v>
      </c>
      <c r="M64" s="18">
        <f t="shared" si="9"/>
        <v>5260</v>
      </c>
      <c r="N64" s="18">
        <f t="shared" si="10"/>
        <v>5260</v>
      </c>
      <c r="O64" s="17">
        <v>0</v>
      </c>
      <c r="P64" s="18">
        <v>0</v>
      </c>
      <c r="Q64" s="107">
        <f t="shared" si="11"/>
        <v>0</v>
      </c>
      <c r="R64" s="3"/>
    </row>
    <row r="65" spans="1:18" ht="34.5" customHeight="1">
      <c r="A65" s="6"/>
      <c r="B65" s="108" t="s">
        <v>78</v>
      </c>
      <c r="C65" s="103">
        <v>0</v>
      </c>
      <c r="D65" s="18">
        <v>0</v>
      </c>
      <c r="E65" s="18">
        <v>1135</v>
      </c>
      <c r="F65" s="18">
        <f t="shared" si="12"/>
        <v>1135</v>
      </c>
      <c r="G65" s="17">
        <v>0</v>
      </c>
      <c r="H65" s="18">
        <v>0</v>
      </c>
      <c r="I65" s="18">
        <v>2219</v>
      </c>
      <c r="J65" s="107">
        <f t="shared" si="13"/>
        <v>2219</v>
      </c>
      <c r="K65" s="17">
        <f t="shared" si="7"/>
        <v>0</v>
      </c>
      <c r="L65" s="18">
        <f t="shared" si="8"/>
        <v>0</v>
      </c>
      <c r="M65" s="18">
        <f t="shared" si="9"/>
        <v>3354</v>
      </c>
      <c r="N65" s="18">
        <f t="shared" si="10"/>
        <v>3354</v>
      </c>
      <c r="O65" s="17">
        <v>0</v>
      </c>
      <c r="P65" s="18">
        <v>0</v>
      </c>
      <c r="Q65" s="107">
        <f t="shared" si="11"/>
        <v>0</v>
      </c>
      <c r="R65" s="3"/>
    </row>
    <row r="66" spans="1:18" ht="34.5" customHeight="1">
      <c r="A66" s="6"/>
      <c r="B66" s="108" t="s">
        <v>79</v>
      </c>
      <c r="C66" s="103">
        <v>0</v>
      </c>
      <c r="D66" s="18">
        <v>0</v>
      </c>
      <c r="E66" s="18">
        <v>710</v>
      </c>
      <c r="F66" s="18">
        <f t="shared" si="12"/>
        <v>710</v>
      </c>
      <c r="G66" s="17">
        <v>0</v>
      </c>
      <c r="H66" s="18">
        <v>0</v>
      </c>
      <c r="I66" s="18">
        <v>8772</v>
      </c>
      <c r="J66" s="107">
        <f t="shared" si="13"/>
        <v>8772</v>
      </c>
      <c r="K66" s="17">
        <f t="shared" si="7"/>
        <v>0</v>
      </c>
      <c r="L66" s="18">
        <f t="shared" si="8"/>
        <v>0</v>
      </c>
      <c r="M66" s="18">
        <f t="shared" si="9"/>
        <v>9482</v>
      </c>
      <c r="N66" s="18">
        <f t="shared" si="10"/>
        <v>9482</v>
      </c>
      <c r="O66" s="17">
        <v>0</v>
      </c>
      <c r="P66" s="18">
        <v>0</v>
      </c>
      <c r="Q66" s="107">
        <f t="shared" si="11"/>
        <v>0</v>
      </c>
      <c r="R66" s="3"/>
    </row>
    <row r="67" spans="1:18" ht="34.5" customHeight="1">
      <c r="A67" s="6"/>
      <c r="B67" s="108" t="s">
        <v>80</v>
      </c>
      <c r="C67" s="103">
        <v>0</v>
      </c>
      <c r="D67" s="18">
        <v>0</v>
      </c>
      <c r="E67" s="18">
        <v>1971</v>
      </c>
      <c r="F67" s="18">
        <f t="shared" si="12"/>
        <v>1971</v>
      </c>
      <c r="G67" s="17">
        <v>0</v>
      </c>
      <c r="H67" s="18">
        <v>0</v>
      </c>
      <c r="I67" s="18">
        <v>5731</v>
      </c>
      <c r="J67" s="107">
        <f t="shared" si="13"/>
        <v>5731</v>
      </c>
      <c r="K67" s="17">
        <f t="shared" si="7"/>
        <v>0</v>
      </c>
      <c r="L67" s="18">
        <f t="shared" si="8"/>
        <v>0</v>
      </c>
      <c r="M67" s="18">
        <f t="shared" si="9"/>
        <v>7702</v>
      </c>
      <c r="N67" s="18">
        <f t="shared" si="10"/>
        <v>7702</v>
      </c>
      <c r="O67" s="17">
        <v>0</v>
      </c>
      <c r="P67" s="18">
        <v>0</v>
      </c>
      <c r="Q67" s="107">
        <f t="shared" si="11"/>
        <v>0</v>
      </c>
      <c r="R67" s="3"/>
    </row>
    <row r="68" spans="1:18" ht="34.5" customHeight="1">
      <c r="A68" s="6"/>
      <c r="B68" s="108" t="s">
        <v>81</v>
      </c>
      <c r="C68" s="103">
        <v>0</v>
      </c>
      <c r="D68" s="18">
        <v>0</v>
      </c>
      <c r="E68" s="18">
        <v>1008</v>
      </c>
      <c r="F68" s="18">
        <f t="shared" si="12"/>
        <v>1008</v>
      </c>
      <c r="G68" s="17">
        <v>0</v>
      </c>
      <c r="H68" s="18">
        <v>0</v>
      </c>
      <c r="I68" s="18">
        <v>2258</v>
      </c>
      <c r="J68" s="107">
        <f t="shared" si="13"/>
        <v>2258</v>
      </c>
      <c r="K68" s="17">
        <f t="shared" si="7"/>
        <v>0</v>
      </c>
      <c r="L68" s="18">
        <f t="shared" si="8"/>
        <v>0</v>
      </c>
      <c r="M68" s="18">
        <f t="shared" si="9"/>
        <v>3266</v>
      </c>
      <c r="N68" s="18">
        <f t="shared" si="10"/>
        <v>3266</v>
      </c>
      <c r="O68" s="17">
        <v>80</v>
      </c>
      <c r="P68" s="18">
        <v>0</v>
      </c>
      <c r="Q68" s="107">
        <f t="shared" si="11"/>
        <v>80</v>
      </c>
      <c r="R68" s="3"/>
    </row>
    <row r="69" spans="1:18" ht="34.5" customHeight="1">
      <c r="A69" s="6"/>
      <c r="B69" s="108" t="s">
        <v>82</v>
      </c>
      <c r="C69" s="103">
        <v>0</v>
      </c>
      <c r="D69" s="18">
        <v>0</v>
      </c>
      <c r="E69" s="18">
        <v>1070</v>
      </c>
      <c r="F69" s="18">
        <f t="shared" si="12"/>
        <v>1070</v>
      </c>
      <c r="G69" s="17">
        <v>0</v>
      </c>
      <c r="H69" s="18">
        <v>0</v>
      </c>
      <c r="I69" s="18">
        <v>894</v>
      </c>
      <c r="J69" s="107">
        <f t="shared" si="13"/>
        <v>894</v>
      </c>
      <c r="K69" s="17">
        <f t="shared" si="7"/>
        <v>0</v>
      </c>
      <c r="L69" s="18">
        <f t="shared" si="8"/>
        <v>0</v>
      </c>
      <c r="M69" s="18">
        <f t="shared" si="9"/>
        <v>1964</v>
      </c>
      <c r="N69" s="18">
        <f t="shared" si="10"/>
        <v>1964</v>
      </c>
      <c r="O69" s="17">
        <v>690</v>
      </c>
      <c r="P69" s="18">
        <v>0</v>
      </c>
      <c r="Q69" s="107">
        <f t="shared" si="11"/>
        <v>690</v>
      </c>
      <c r="R69" s="3"/>
    </row>
    <row r="70" spans="1:18" ht="34.5" customHeight="1">
      <c r="A70" s="6"/>
      <c r="B70" s="108" t="s">
        <v>83</v>
      </c>
      <c r="C70" s="103">
        <v>0</v>
      </c>
      <c r="D70" s="18">
        <v>0</v>
      </c>
      <c r="E70" s="18">
        <v>901</v>
      </c>
      <c r="F70" s="18">
        <f t="shared" si="12"/>
        <v>901</v>
      </c>
      <c r="G70" s="17">
        <v>0</v>
      </c>
      <c r="H70" s="18">
        <v>0</v>
      </c>
      <c r="I70" s="18">
        <v>1293</v>
      </c>
      <c r="J70" s="107">
        <f t="shared" si="13"/>
        <v>1293</v>
      </c>
      <c r="K70" s="17">
        <f t="shared" si="7"/>
        <v>0</v>
      </c>
      <c r="L70" s="18">
        <f t="shared" si="8"/>
        <v>0</v>
      </c>
      <c r="M70" s="18">
        <f t="shared" si="9"/>
        <v>2194</v>
      </c>
      <c r="N70" s="18">
        <f t="shared" si="10"/>
        <v>2194</v>
      </c>
      <c r="O70" s="17">
        <v>130</v>
      </c>
      <c r="P70" s="18">
        <v>0</v>
      </c>
      <c r="Q70" s="107">
        <f t="shared" si="11"/>
        <v>130</v>
      </c>
      <c r="R70" s="3"/>
    </row>
    <row r="71" spans="1:18" ht="34.5" customHeight="1">
      <c r="A71" s="6"/>
      <c r="B71" s="108" t="s">
        <v>84</v>
      </c>
      <c r="C71" s="103">
        <v>355</v>
      </c>
      <c r="D71" s="18">
        <v>1644</v>
      </c>
      <c r="E71" s="18">
        <v>0</v>
      </c>
      <c r="F71" s="18">
        <f t="shared" si="12"/>
        <v>1999</v>
      </c>
      <c r="G71" s="17">
        <v>0</v>
      </c>
      <c r="H71" s="18">
        <v>0</v>
      </c>
      <c r="I71" s="18">
        <v>8269</v>
      </c>
      <c r="J71" s="107">
        <f t="shared" si="13"/>
        <v>8269</v>
      </c>
      <c r="K71" s="17">
        <f aca="true" t="shared" si="14" ref="K71:K80">G71+C71</f>
        <v>355</v>
      </c>
      <c r="L71" s="18">
        <f aca="true" t="shared" si="15" ref="L71:L80">H71+D71</f>
        <v>1644</v>
      </c>
      <c r="M71" s="18">
        <f aca="true" t="shared" si="16" ref="M71:M80">I71+E71</f>
        <v>8269</v>
      </c>
      <c r="N71" s="18">
        <f aca="true" t="shared" si="17" ref="N71:N80">J71+F71</f>
        <v>10268</v>
      </c>
      <c r="O71" s="17">
        <v>0</v>
      </c>
      <c r="P71" s="18">
        <v>0</v>
      </c>
      <c r="Q71" s="107">
        <f>P71+O71</f>
        <v>0</v>
      </c>
      <c r="R71" s="3"/>
    </row>
    <row r="72" spans="1:18" ht="34.5" customHeight="1">
      <c r="A72" s="6"/>
      <c r="B72" s="108" t="s">
        <v>85</v>
      </c>
      <c r="C72" s="103">
        <v>0</v>
      </c>
      <c r="D72" s="18">
        <v>0</v>
      </c>
      <c r="E72" s="18">
        <v>488</v>
      </c>
      <c r="F72" s="18">
        <f t="shared" si="12"/>
        <v>488</v>
      </c>
      <c r="G72" s="17">
        <v>0</v>
      </c>
      <c r="H72" s="18">
        <v>0</v>
      </c>
      <c r="I72" s="18">
        <v>1843</v>
      </c>
      <c r="J72" s="107">
        <f t="shared" si="13"/>
        <v>1843</v>
      </c>
      <c r="K72" s="17">
        <f t="shared" si="14"/>
        <v>0</v>
      </c>
      <c r="L72" s="18">
        <f t="shared" si="15"/>
        <v>0</v>
      </c>
      <c r="M72" s="18">
        <f t="shared" si="16"/>
        <v>2331</v>
      </c>
      <c r="N72" s="18">
        <f t="shared" si="17"/>
        <v>2331</v>
      </c>
      <c r="O72" s="17">
        <v>0</v>
      </c>
      <c r="P72" s="18">
        <v>0</v>
      </c>
      <c r="Q72" s="107">
        <f>P72+O72</f>
        <v>0</v>
      </c>
      <c r="R72" s="3"/>
    </row>
    <row r="73" spans="1:18" ht="34.5" customHeight="1">
      <c r="A73" s="6"/>
      <c r="B73" s="108" t="s">
        <v>86</v>
      </c>
      <c r="C73" s="103">
        <v>0</v>
      </c>
      <c r="D73" s="18">
        <v>0</v>
      </c>
      <c r="E73" s="18">
        <v>354</v>
      </c>
      <c r="F73" s="18">
        <f t="shared" si="12"/>
        <v>354</v>
      </c>
      <c r="G73" s="17">
        <v>0</v>
      </c>
      <c r="H73" s="18">
        <v>0</v>
      </c>
      <c r="I73" s="18">
        <v>295</v>
      </c>
      <c r="J73" s="107">
        <f t="shared" si="13"/>
        <v>295</v>
      </c>
      <c r="K73" s="17">
        <f t="shared" si="14"/>
        <v>0</v>
      </c>
      <c r="L73" s="18">
        <f t="shared" si="15"/>
        <v>0</v>
      </c>
      <c r="M73" s="18">
        <f t="shared" si="16"/>
        <v>649</v>
      </c>
      <c r="N73" s="18">
        <f t="shared" si="17"/>
        <v>649</v>
      </c>
      <c r="O73" s="17">
        <v>0</v>
      </c>
      <c r="P73" s="18">
        <v>0</v>
      </c>
      <c r="Q73" s="107">
        <f>P73+O73</f>
        <v>0</v>
      </c>
      <c r="R73" s="3"/>
    </row>
    <row r="74" spans="1:18" ht="34.5" customHeight="1">
      <c r="A74" s="6"/>
      <c r="B74" s="108" t="s">
        <v>87</v>
      </c>
      <c r="C74" s="103">
        <v>0</v>
      </c>
      <c r="D74" s="18">
        <v>0</v>
      </c>
      <c r="E74" s="18">
        <v>1366</v>
      </c>
      <c r="F74" s="18">
        <f t="shared" si="12"/>
        <v>1366</v>
      </c>
      <c r="G74" s="17">
        <v>0</v>
      </c>
      <c r="H74" s="18">
        <v>0</v>
      </c>
      <c r="I74" s="18">
        <v>7827</v>
      </c>
      <c r="J74" s="107">
        <f t="shared" si="13"/>
        <v>7827</v>
      </c>
      <c r="K74" s="17">
        <f t="shared" si="14"/>
        <v>0</v>
      </c>
      <c r="L74" s="18">
        <f t="shared" si="15"/>
        <v>0</v>
      </c>
      <c r="M74" s="18">
        <f t="shared" si="16"/>
        <v>9193</v>
      </c>
      <c r="N74" s="18">
        <f t="shared" si="17"/>
        <v>9193</v>
      </c>
      <c r="O74" s="17">
        <v>13</v>
      </c>
      <c r="P74" s="18">
        <v>0</v>
      </c>
      <c r="Q74" s="107">
        <f>P74+O74</f>
        <v>13</v>
      </c>
      <c r="R74" s="3"/>
    </row>
    <row r="75" spans="1:18" ht="34.5" customHeight="1">
      <c r="A75" s="6"/>
      <c r="B75" s="108" t="s">
        <v>88</v>
      </c>
      <c r="C75" s="103">
        <v>0</v>
      </c>
      <c r="D75" s="18">
        <v>0</v>
      </c>
      <c r="E75" s="18">
        <v>2496</v>
      </c>
      <c r="F75" s="18">
        <f t="shared" si="12"/>
        <v>2496</v>
      </c>
      <c r="G75" s="17">
        <v>0</v>
      </c>
      <c r="H75" s="18">
        <v>0</v>
      </c>
      <c r="I75" s="18">
        <v>4837</v>
      </c>
      <c r="J75" s="107">
        <f t="shared" si="13"/>
        <v>4837</v>
      </c>
      <c r="K75" s="17">
        <f t="shared" si="14"/>
        <v>0</v>
      </c>
      <c r="L75" s="18">
        <f t="shared" si="15"/>
        <v>0</v>
      </c>
      <c r="M75" s="18">
        <f t="shared" si="16"/>
        <v>7333</v>
      </c>
      <c r="N75" s="18">
        <f t="shared" si="17"/>
        <v>7333</v>
      </c>
      <c r="O75" s="17">
        <v>141</v>
      </c>
      <c r="P75" s="18">
        <v>0</v>
      </c>
      <c r="Q75" s="107">
        <f>P75+O75</f>
        <v>141</v>
      </c>
      <c r="R75" s="3"/>
    </row>
    <row r="76" spans="1:18" ht="34.5" customHeight="1">
      <c r="A76" s="6"/>
      <c r="B76" s="108" t="s">
        <v>89</v>
      </c>
      <c r="C76" s="103">
        <v>0</v>
      </c>
      <c r="D76" s="18">
        <v>0</v>
      </c>
      <c r="E76" s="18">
        <v>1988</v>
      </c>
      <c r="F76" s="18">
        <f t="shared" si="12"/>
        <v>1988</v>
      </c>
      <c r="G76" s="17">
        <v>0</v>
      </c>
      <c r="H76" s="18">
        <v>0</v>
      </c>
      <c r="I76" s="18">
        <v>5960</v>
      </c>
      <c r="J76" s="107">
        <f t="shared" si="13"/>
        <v>5960</v>
      </c>
      <c r="K76" s="17">
        <f t="shared" si="14"/>
        <v>0</v>
      </c>
      <c r="L76" s="18">
        <f t="shared" si="15"/>
        <v>0</v>
      </c>
      <c r="M76" s="18">
        <f t="shared" si="16"/>
        <v>7948</v>
      </c>
      <c r="N76" s="18">
        <f t="shared" si="17"/>
        <v>7948</v>
      </c>
      <c r="O76" s="17">
        <v>0</v>
      </c>
      <c r="P76" s="18">
        <v>0</v>
      </c>
      <c r="Q76" s="107">
        <f>P76+O76</f>
        <v>0</v>
      </c>
      <c r="R76" s="3"/>
    </row>
    <row r="77" spans="1:18" ht="34.5" customHeight="1">
      <c r="A77" s="6"/>
      <c r="B77" s="108" t="s">
        <v>90</v>
      </c>
      <c r="C77" s="103">
        <v>0</v>
      </c>
      <c r="D77" s="18">
        <v>0</v>
      </c>
      <c r="E77" s="18">
        <v>264</v>
      </c>
      <c r="F77" s="18">
        <f t="shared" si="12"/>
        <v>264</v>
      </c>
      <c r="G77" s="17">
        <v>0</v>
      </c>
      <c r="H77" s="18">
        <v>0</v>
      </c>
      <c r="I77" s="18">
        <v>1983</v>
      </c>
      <c r="J77" s="107">
        <f t="shared" si="13"/>
        <v>1983</v>
      </c>
      <c r="K77" s="17">
        <f t="shared" si="14"/>
        <v>0</v>
      </c>
      <c r="L77" s="18">
        <f t="shared" si="15"/>
        <v>0</v>
      </c>
      <c r="M77" s="18">
        <f t="shared" si="16"/>
        <v>2247</v>
      </c>
      <c r="N77" s="18">
        <f t="shared" si="17"/>
        <v>2247</v>
      </c>
      <c r="O77" s="17">
        <v>0</v>
      </c>
      <c r="P77" s="18">
        <v>0</v>
      </c>
      <c r="Q77" s="107">
        <f>P77+O77</f>
        <v>0</v>
      </c>
      <c r="R77" s="3"/>
    </row>
    <row r="78" spans="1:18" ht="34.5" customHeight="1">
      <c r="A78" s="6"/>
      <c r="B78" s="108" t="s">
        <v>91</v>
      </c>
      <c r="C78" s="103">
        <v>0</v>
      </c>
      <c r="D78" s="18">
        <v>0</v>
      </c>
      <c r="E78" s="18">
        <v>158</v>
      </c>
      <c r="F78" s="18">
        <f t="shared" si="12"/>
        <v>158</v>
      </c>
      <c r="G78" s="17">
        <v>0</v>
      </c>
      <c r="H78" s="18">
        <v>0</v>
      </c>
      <c r="I78" s="18">
        <v>2975</v>
      </c>
      <c r="J78" s="107">
        <f t="shared" si="13"/>
        <v>2975</v>
      </c>
      <c r="K78" s="17">
        <f t="shared" si="14"/>
        <v>0</v>
      </c>
      <c r="L78" s="18">
        <f t="shared" si="15"/>
        <v>0</v>
      </c>
      <c r="M78" s="18">
        <f t="shared" si="16"/>
        <v>3133</v>
      </c>
      <c r="N78" s="18">
        <f t="shared" si="17"/>
        <v>3133</v>
      </c>
      <c r="O78" s="17">
        <v>0</v>
      </c>
      <c r="P78" s="18">
        <v>0</v>
      </c>
      <c r="Q78" s="107">
        <f>P78+O78</f>
        <v>0</v>
      </c>
      <c r="R78" s="3"/>
    </row>
    <row r="79" spans="1:18" ht="34.5" customHeight="1">
      <c r="A79" s="6"/>
      <c r="B79" s="108" t="s">
        <v>92</v>
      </c>
      <c r="C79" s="103">
        <v>0</v>
      </c>
      <c r="D79" s="18">
        <v>0</v>
      </c>
      <c r="E79" s="18">
        <v>1173</v>
      </c>
      <c r="F79" s="18">
        <f t="shared" si="12"/>
        <v>1173</v>
      </c>
      <c r="G79" s="17">
        <v>0</v>
      </c>
      <c r="H79" s="18">
        <v>0</v>
      </c>
      <c r="I79" s="18">
        <v>3771</v>
      </c>
      <c r="J79" s="107">
        <f t="shared" si="13"/>
        <v>3771</v>
      </c>
      <c r="K79" s="17">
        <f t="shared" si="14"/>
        <v>0</v>
      </c>
      <c r="L79" s="18">
        <f t="shared" si="15"/>
        <v>0</v>
      </c>
      <c r="M79" s="18">
        <f t="shared" si="16"/>
        <v>4944</v>
      </c>
      <c r="N79" s="18">
        <f t="shared" si="17"/>
        <v>4944</v>
      </c>
      <c r="O79" s="17">
        <v>59</v>
      </c>
      <c r="P79" s="18">
        <v>0</v>
      </c>
      <c r="Q79" s="107">
        <f>P79+O79</f>
        <v>59</v>
      </c>
      <c r="R79" s="3"/>
    </row>
    <row r="80" spans="1:19" ht="34.5" customHeight="1" thickBot="1">
      <c r="A80" s="5"/>
      <c r="B80" s="66" t="s">
        <v>93</v>
      </c>
      <c r="C80" s="112">
        <v>0</v>
      </c>
      <c r="D80" s="20">
        <v>0</v>
      </c>
      <c r="E80" s="20">
        <v>125</v>
      </c>
      <c r="F80" s="20">
        <f t="shared" si="12"/>
        <v>125</v>
      </c>
      <c r="G80" s="113">
        <v>0</v>
      </c>
      <c r="H80" s="20">
        <v>0</v>
      </c>
      <c r="I80" s="20">
        <v>437</v>
      </c>
      <c r="J80" s="114">
        <f t="shared" si="13"/>
        <v>437</v>
      </c>
      <c r="K80" s="17">
        <f t="shared" si="14"/>
        <v>0</v>
      </c>
      <c r="L80" s="18">
        <f t="shared" si="15"/>
        <v>0</v>
      </c>
      <c r="M80" s="18">
        <f t="shared" si="16"/>
        <v>562</v>
      </c>
      <c r="N80" s="20">
        <f t="shared" si="17"/>
        <v>562</v>
      </c>
      <c r="O80" s="113">
        <v>50</v>
      </c>
      <c r="P80" s="20">
        <v>0</v>
      </c>
      <c r="Q80" s="114">
        <f>P80+O80</f>
        <v>50</v>
      </c>
      <c r="R80" s="3"/>
      <c r="S80" t="s">
        <v>157</v>
      </c>
    </row>
    <row r="81" spans="1:19" ht="34.5" customHeight="1" thickBot="1">
      <c r="A81" s="5"/>
      <c r="B81" s="66" t="s">
        <v>94</v>
      </c>
      <c r="C81" s="112">
        <f aca="true" t="shared" si="18" ref="C81:Q81">SUM(C7:C80)</f>
        <v>9892</v>
      </c>
      <c r="D81" s="20">
        <f t="shared" si="18"/>
        <v>16705</v>
      </c>
      <c r="E81" s="20">
        <f t="shared" si="18"/>
        <v>185788</v>
      </c>
      <c r="F81" s="20">
        <f t="shared" si="18"/>
        <v>212385</v>
      </c>
      <c r="G81" s="113">
        <f t="shared" si="18"/>
        <v>24385</v>
      </c>
      <c r="H81" s="20">
        <f t="shared" si="18"/>
        <v>12694</v>
      </c>
      <c r="I81" s="20">
        <f t="shared" si="18"/>
        <v>855512</v>
      </c>
      <c r="J81" s="114">
        <f t="shared" si="18"/>
        <v>892591</v>
      </c>
      <c r="K81" s="113">
        <f t="shared" si="18"/>
        <v>34277</v>
      </c>
      <c r="L81" s="20">
        <f t="shared" si="18"/>
        <v>29399</v>
      </c>
      <c r="M81" s="20">
        <f t="shared" si="18"/>
        <v>1041300</v>
      </c>
      <c r="N81" s="20">
        <f t="shared" si="18"/>
        <v>1104976</v>
      </c>
      <c r="O81" s="113">
        <f t="shared" si="18"/>
        <v>4277</v>
      </c>
      <c r="P81" s="20">
        <f t="shared" si="18"/>
        <v>0</v>
      </c>
      <c r="Q81" s="114">
        <f t="shared" si="18"/>
        <v>4277</v>
      </c>
      <c r="R81" s="3"/>
      <c r="S81" s="39">
        <f>O81+F81</f>
        <v>216662</v>
      </c>
    </row>
    <row r="82" spans="2:11" ht="17.25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7:13" ht="17.25">
      <c r="G83">
        <f>G81/J81</f>
        <v>0.02731934334986573</v>
      </c>
      <c r="H83">
        <f>H81/J81</f>
        <v>0.01422151915042836</v>
      </c>
      <c r="I83">
        <f>I81/J81</f>
        <v>0.9584591374997059</v>
      </c>
      <c r="K83">
        <f>K81/N81</f>
        <v>0.03102058325248693</v>
      </c>
      <c r="L83">
        <f>L81/N81</f>
        <v>0.02660600773229464</v>
      </c>
      <c r="M83">
        <f>M81/N81</f>
        <v>0.9423734090152184</v>
      </c>
    </row>
    <row r="84" spans="3:5" ht="17.25">
      <c r="C84">
        <f>C81/F81</f>
        <v>0.04657579395908374</v>
      </c>
      <c r="D84">
        <f>D81/F81</f>
        <v>0.07865433057890152</v>
      </c>
      <c r="E84">
        <f>E81/F81</f>
        <v>0.8747698754620148</v>
      </c>
    </row>
    <row r="86" ht="17.25">
      <c r="N86">
        <f>1144211/1152208*100</f>
        <v>99.30594128837849</v>
      </c>
    </row>
    <row r="87" spans="6:14" ht="17.25">
      <c r="F87">
        <f>233043*1000/412117/365</f>
        <v>1.5492541501630357</v>
      </c>
      <c r="I87">
        <f>889838*1000/2061251/365</f>
        <v>1.182734334036526</v>
      </c>
      <c r="N87">
        <f>1144211/1155477*100</f>
        <v>99.02499141047377</v>
      </c>
    </row>
    <row r="88" spans="3:14" ht="17.25">
      <c r="C88">
        <f>292401/321795*100</f>
        <v>90.86561320095092</v>
      </c>
      <c r="N88">
        <f>1142222/1152208*100</f>
        <v>99.133316206796</v>
      </c>
    </row>
    <row r="89" spans="3:14" ht="17.25">
      <c r="C89">
        <f>268826/321795*100</f>
        <v>83.53952050218307</v>
      </c>
      <c r="N89">
        <f>1122881/1152208*100</f>
        <v>97.45471303792371</v>
      </c>
    </row>
    <row r="90" spans="3:11" ht="17.25">
      <c r="C90">
        <f>245688/321795*100</f>
        <v>76.34922854612408</v>
      </c>
      <c r="G90">
        <f>851810/830413*100</f>
        <v>102.57666968123091</v>
      </c>
      <c r="J90" t="s">
        <v>158</v>
      </c>
      <c r="K90">
        <f>1144211/1152208*100</f>
        <v>99.30594128837849</v>
      </c>
    </row>
    <row r="91" spans="3:11" ht="17.25">
      <c r="C91">
        <f>233043/321795*100</f>
        <v>72.41970819931944</v>
      </c>
      <c r="G91">
        <f>873396/830413*100</f>
        <v>105.1760991217623</v>
      </c>
      <c r="K91">
        <f>1142222/1152208*100</f>
        <v>99.133316206796</v>
      </c>
    </row>
    <row r="92" spans="7:11" ht="17.25">
      <c r="G92">
        <f>887809/830809*100</f>
        <v>106.86078268290305</v>
      </c>
      <c r="K92">
        <f>1133497/1152208*100</f>
        <v>98.37607445877828</v>
      </c>
    </row>
    <row r="93" spans="7:11" ht="17.25">
      <c r="G93">
        <f>889838/830413*100</f>
        <v>107.15607775889828</v>
      </c>
      <c r="K93">
        <f>1122811/1152208*100</f>
        <v>97.44863774596253</v>
      </c>
    </row>
  </sheetData>
  <printOptions/>
  <pageMargins left="0.7874015748031497" right="0.7874015748031497" top="0.45" bottom="0.4" header="0" footer="0"/>
  <pageSetup fitToHeight="1" fitToWidth="1" horizontalDpi="400" verticalDpi="4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86"/>
  <sheetViews>
    <sheetView showGridLines="0" zoomScale="75" zoomScaleNormal="75" zoomScaleSheetLayoutView="50" workbookViewId="0" topLeftCell="C41">
      <selection activeCell="X17" sqref="X17"/>
    </sheetView>
  </sheetViews>
  <sheetFormatPr defaultColWidth="10.66015625" defaultRowHeight="18"/>
  <cols>
    <col min="2" max="2" width="18.66015625" style="0" customWidth="1"/>
    <col min="3" max="8" width="8.66015625" style="0" customWidth="1"/>
    <col min="9" max="9" width="9.5" style="0" customWidth="1"/>
    <col min="10" max="13" width="8.66015625" style="0" customWidth="1"/>
    <col min="14" max="14" width="9.91015625" style="0" customWidth="1"/>
    <col min="15" max="15" width="9.66015625" style="0" customWidth="1"/>
    <col min="16" max="19" width="8.66015625" style="0" customWidth="1"/>
    <col min="20" max="20" width="9.91015625" style="0" customWidth="1"/>
    <col min="21" max="29" width="8.66015625" style="0" customWidth="1"/>
    <col min="30" max="30" width="11.66015625" style="0" bestFit="1" customWidth="1"/>
  </cols>
  <sheetData>
    <row r="1" ht="17.25">
      <c r="B1" s="9" t="s">
        <v>159</v>
      </c>
    </row>
    <row r="3" spans="2:29" ht="18" thickBot="1">
      <c r="B3" s="10" t="s">
        <v>160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 t="s">
        <v>161</v>
      </c>
      <c r="V3" s="7"/>
      <c r="W3" s="7"/>
      <c r="X3" s="7"/>
      <c r="Y3" s="7"/>
      <c r="Z3" s="7"/>
      <c r="AA3" s="7"/>
      <c r="AB3" s="7"/>
      <c r="AC3" s="8"/>
    </row>
    <row r="4" spans="2:30" ht="34.5" customHeight="1">
      <c r="B4" s="12" t="s">
        <v>1</v>
      </c>
      <c r="C4" s="55" t="s">
        <v>149</v>
      </c>
      <c r="D4" s="2"/>
      <c r="E4" s="2"/>
      <c r="F4" s="2"/>
      <c r="G4" s="2"/>
      <c r="H4" s="2"/>
      <c r="I4" s="55" t="s">
        <v>99</v>
      </c>
      <c r="J4" s="2"/>
      <c r="K4" s="2"/>
      <c r="L4" s="2"/>
      <c r="M4" s="2"/>
      <c r="N4" s="2"/>
      <c r="O4" s="55" t="s">
        <v>150</v>
      </c>
      <c r="P4" s="2"/>
      <c r="Q4" s="2"/>
      <c r="R4" s="2"/>
      <c r="S4" s="2"/>
      <c r="T4" s="2"/>
      <c r="U4" s="115" t="s">
        <v>162</v>
      </c>
      <c r="V4" s="116"/>
      <c r="W4" s="116"/>
      <c r="X4" s="116"/>
      <c r="Y4" s="116"/>
      <c r="Z4" s="116"/>
      <c r="AA4" s="116"/>
      <c r="AB4" s="100"/>
      <c r="AC4" s="8"/>
      <c r="AD4" s="3"/>
    </row>
    <row r="5" spans="2:30" ht="34.5" customHeight="1">
      <c r="B5" s="12" t="s">
        <v>4</v>
      </c>
      <c r="C5" s="55" t="s">
        <v>163</v>
      </c>
      <c r="D5" s="2"/>
      <c r="E5" s="2"/>
      <c r="F5" s="2"/>
      <c r="G5" s="2"/>
      <c r="H5" s="2"/>
      <c r="I5" s="55" t="s">
        <v>163</v>
      </c>
      <c r="J5" s="2"/>
      <c r="K5" s="2"/>
      <c r="L5" s="2"/>
      <c r="M5" s="2"/>
      <c r="N5" s="2"/>
      <c r="O5" s="55" t="s">
        <v>163</v>
      </c>
      <c r="P5" s="2"/>
      <c r="Q5" s="2"/>
      <c r="R5" s="2"/>
      <c r="S5" s="2"/>
      <c r="T5" s="2"/>
      <c r="U5" s="55" t="s">
        <v>164</v>
      </c>
      <c r="V5" s="2"/>
      <c r="W5" s="2"/>
      <c r="X5" s="2"/>
      <c r="Y5" s="14" t="s">
        <v>165</v>
      </c>
      <c r="Z5" s="2"/>
      <c r="AA5" s="2"/>
      <c r="AB5" s="56"/>
      <c r="AC5" s="8"/>
      <c r="AD5" s="3"/>
    </row>
    <row r="6" spans="2:30" ht="34.5" customHeight="1">
      <c r="B6" s="3"/>
      <c r="C6" s="12" t="s">
        <v>166</v>
      </c>
      <c r="D6" s="13" t="s">
        <v>167</v>
      </c>
      <c r="E6" s="13" t="s">
        <v>168</v>
      </c>
      <c r="F6" s="13" t="s">
        <v>169</v>
      </c>
      <c r="G6" s="13" t="s">
        <v>170</v>
      </c>
      <c r="H6" s="13" t="s">
        <v>171</v>
      </c>
      <c r="I6" s="12" t="s">
        <v>166</v>
      </c>
      <c r="J6" s="13" t="s">
        <v>167</v>
      </c>
      <c r="K6" s="13" t="s">
        <v>168</v>
      </c>
      <c r="L6" s="13" t="s">
        <v>169</v>
      </c>
      <c r="M6" s="13" t="s">
        <v>170</v>
      </c>
      <c r="N6" s="13" t="s">
        <v>171</v>
      </c>
      <c r="O6" s="12" t="s">
        <v>166</v>
      </c>
      <c r="P6" s="13" t="s">
        <v>167</v>
      </c>
      <c r="Q6" s="13" t="s">
        <v>168</v>
      </c>
      <c r="R6" s="13" t="s">
        <v>169</v>
      </c>
      <c r="S6" s="13" t="s">
        <v>170</v>
      </c>
      <c r="T6" s="13" t="s">
        <v>171</v>
      </c>
      <c r="U6" s="12" t="s">
        <v>172</v>
      </c>
      <c r="V6" s="13" t="s">
        <v>173</v>
      </c>
      <c r="W6" s="13" t="s">
        <v>170</v>
      </c>
      <c r="X6" s="13" t="s">
        <v>151</v>
      </c>
      <c r="Y6" s="13" t="s">
        <v>172</v>
      </c>
      <c r="Z6" s="13" t="s">
        <v>173</v>
      </c>
      <c r="AA6" s="13" t="s">
        <v>170</v>
      </c>
      <c r="AB6" s="22" t="s">
        <v>151</v>
      </c>
      <c r="AC6" s="11"/>
      <c r="AD6" s="3"/>
    </row>
    <row r="7" spans="2:31" ht="34.5" customHeight="1" thickBot="1">
      <c r="B7" s="5"/>
      <c r="C7" s="64" t="s">
        <v>174</v>
      </c>
      <c r="D7" s="15" t="s">
        <v>175</v>
      </c>
      <c r="E7" s="4"/>
      <c r="F7" s="4"/>
      <c r="G7" s="4"/>
      <c r="H7" s="4"/>
      <c r="I7" s="64" t="s">
        <v>174</v>
      </c>
      <c r="J7" s="15" t="s">
        <v>175</v>
      </c>
      <c r="K7" s="4"/>
      <c r="L7" s="4"/>
      <c r="M7" s="4"/>
      <c r="N7" s="4"/>
      <c r="O7" s="64" t="s">
        <v>174</v>
      </c>
      <c r="P7" s="15" t="s">
        <v>175</v>
      </c>
      <c r="Q7" s="4"/>
      <c r="R7" s="4"/>
      <c r="S7" s="4"/>
      <c r="T7" s="4"/>
      <c r="U7" s="5"/>
      <c r="V7" s="15" t="s">
        <v>176</v>
      </c>
      <c r="W7" s="4"/>
      <c r="X7" s="4"/>
      <c r="Y7" s="4"/>
      <c r="Z7" s="15" t="s">
        <v>176</v>
      </c>
      <c r="AA7" s="4"/>
      <c r="AB7" s="23"/>
      <c r="AC7" s="8"/>
      <c r="AD7" s="3" t="s">
        <v>177</v>
      </c>
      <c r="AE7" t="s">
        <v>178</v>
      </c>
    </row>
    <row r="8" spans="1:31" ht="34.5" customHeight="1">
      <c r="A8" s="117">
        <v>1</v>
      </c>
      <c r="B8" s="55" t="s">
        <v>20</v>
      </c>
      <c r="C8" s="17">
        <v>528</v>
      </c>
      <c r="D8" s="18">
        <v>0</v>
      </c>
      <c r="E8" s="18">
        <v>0</v>
      </c>
      <c r="F8" s="18">
        <v>0</v>
      </c>
      <c r="G8" s="18">
        <v>0</v>
      </c>
      <c r="H8" s="18">
        <f aca="true" t="shared" si="0" ref="H8:H39">SUM(C8:G8)</f>
        <v>528</v>
      </c>
      <c r="I8" s="17">
        <v>9357</v>
      </c>
      <c r="J8" s="18">
        <v>0</v>
      </c>
      <c r="K8" s="18">
        <v>0</v>
      </c>
      <c r="L8" s="18">
        <v>0</v>
      </c>
      <c r="M8" s="18">
        <v>0</v>
      </c>
      <c r="N8" s="18">
        <f aca="true" t="shared" si="1" ref="N8:N39">SUM(I8:M8)</f>
        <v>9357</v>
      </c>
      <c r="O8" s="17">
        <f aca="true" t="shared" si="2" ref="O8:O39">I8+C8</f>
        <v>9885</v>
      </c>
      <c r="P8" s="18">
        <f aca="true" t="shared" si="3" ref="P8:P39">J8+D8</f>
        <v>0</v>
      </c>
      <c r="Q8" s="18">
        <f aca="true" t="shared" si="4" ref="Q8:Q39">K8+E8</f>
        <v>0</v>
      </c>
      <c r="R8" s="18">
        <f aca="true" t="shared" si="5" ref="R8:R39">L8+F8</f>
        <v>0</v>
      </c>
      <c r="S8" s="18">
        <f aca="true" t="shared" si="6" ref="S8:S39">M8+G8</f>
        <v>0</v>
      </c>
      <c r="T8" s="18">
        <f aca="true" t="shared" si="7" ref="T8:T39">N8+H8</f>
        <v>9885</v>
      </c>
      <c r="U8" s="17">
        <v>52</v>
      </c>
      <c r="V8" s="18">
        <v>8</v>
      </c>
      <c r="W8" s="18">
        <v>0</v>
      </c>
      <c r="X8" s="18">
        <f aca="true" t="shared" si="8" ref="X8:X39">SUM(U8:W8)</f>
        <v>60</v>
      </c>
      <c r="Y8" s="18">
        <v>0</v>
      </c>
      <c r="Z8" s="18">
        <v>0</v>
      </c>
      <c r="AA8" s="18">
        <v>0</v>
      </c>
      <c r="AB8" s="107">
        <f aca="true" t="shared" si="9" ref="AB8:AB39">SUM(Y8:AA8)</f>
        <v>0</v>
      </c>
      <c r="AC8" s="118"/>
      <c r="AD8" s="119">
        <v>9854</v>
      </c>
      <c r="AE8" s="39">
        <f aca="true" t="shared" si="10" ref="AE8:AE39">AD8-T8</f>
        <v>-31</v>
      </c>
    </row>
    <row r="9" spans="1:31" ht="34.5" customHeight="1">
      <c r="A9" s="117">
        <v>2</v>
      </c>
      <c r="B9" s="55" t="s">
        <v>21</v>
      </c>
      <c r="C9" s="17">
        <v>568</v>
      </c>
      <c r="D9" s="18">
        <v>0</v>
      </c>
      <c r="E9" s="18">
        <v>0</v>
      </c>
      <c r="F9" s="18">
        <v>0</v>
      </c>
      <c r="G9" s="18">
        <v>0</v>
      </c>
      <c r="H9" s="18">
        <f t="shared" si="0"/>
        <v>568</v>
      </c>
      <c r="I9" s="17">
        <v>7652</v>
      </c>
      <c r="J9" s="18">
        <v>0</v>
      </c>
      <c r="K9" s="18">
        <v>545</v>
      </c>
      <c r="L9" s="18">
        <v>0</v>
      </c>
      <c r="M9" s="18">
        <v>0</v>
      </c>
      <c r="N9" s="18">
        <f t="shared" si="1"/>
        <v>8197</v>
      </c>
      <c r="O9" s="17">
        <f t="shared" si="2"/>
        <v>8220</v>
      </c>
      <c r="P9" s="18">
        <f t="shared" si="3"/>
        <v>0</v>
      </c>
      <c r="Q9" s="18">
        <f t="shared" si="4"/>
        <v>545</v>
      </c>
      <c r="R9" s="18">
        <f t="shared" si="5"/>
        <v>0</v>
      </c>
      <c r="S9" s="18">
        <f t="shared" si="6"/>
        <v>0</v>
      </c>
      <c r="T9" s="18">
        <f t="shared" si="7"/>
        <v>8765</v>
      </c>
      <c r="U9" s="17">
        <v>44</v>
      </c>
      <c r="V9" s="18">
        <v>0</v>
      </c>
      <c r="W9" s="18">
        <v>0</v>
      </c>
      <c r="X9" s="18">
        <f t="shared" si="8"/>
        <v>44</v>
      </c>
      <c r="Y9" s="18">
        <v>0</v>
      </c>
      <c r="Z9" s="18">
        <v>0</v>
      </c>
      <c r="AA9" s="18">
        <v>0</v>
      </c>
      <c r="AB9" s="107">
        <f t="shared" si="9"/>
        <v>0</v>
      </c>
      <c r="AC9" s="118"/>
      <c r="AD9" s="119">
        <v>9100</v>
      </c>
      <c r="AE9" s="39">
        <f t="shared" si="10"/>
        <v>335</v>
      </c>
    </row>
    <row r="10" spans="1:31" ht="34.5" customHeight="1">
      <c r="A10" s="117">
        <v>3</v>
      </c>
      <c r="B10" s="55" t="s">
        <v>22</v>
      </c>
      <c r="C10" s="17">
        <v>132</v>
      </c>
      <c r="D10" s="18">
        <v>0</v>
      </c>
      <c r="E10" s="18">
        <v>0</v>
      </c>
      <c r="F10" s="18">
        <v>0</v>
      </c>
      <c r="G10" s="18">
        <v>0</v>
      </c>
      <c r="H10" s="18">
        <f t="shared" si="0"/>
        <v>132</v>
      </c>
      <c r="I10" s="17">
        <v>28832</v>
      </c>
      <c r="J10" s="18">
        <v>0</v>
      </c>
      <c r="K10" s="18">
        <v>0</v>
      </c>
      <c r="L10" s="18">
        <v>0</v>
      </c>
      <c r="M10" s="18">
        <v>0</v>
      </c>
      <c r="N10" s="18">
        <f t="shared" si="1"/>
        <v>28832</v>
      </c>
      <c r="O10" s="17">
        <f t="shared" si="2"/>
        <v>28964</v>
      </c>
      <c r="P10" s="18">
        <f t="shared" si="3"/>
        <v>0</v>
      </c>
      <c r="Q10" s="18">
        <f t="shared" si="4"/>
        <v>0</v>
      </c>
      <c r="R10" s="18">
        <f t="shared" si="5"/>
        <v>0</v>
      </c>
      <c r="S10" s="18">
        <f t="shared" si="6"/>
        <v>0</v>
      </c>
      <c r="T10" s="18">
        <f t="shared" si="7"/>
        <v>28964</v>
      </c>
      <c r="U10" s="17">
        <v>59</v>
      </c>
      <c r="V10" s="18">
        <v>5</v>
      </c>
      <c r="W10" s="18">
        <v>0</v>
      </c>
      <c r="X10" s="18">
        <f t="shared" si="8"/>
        <v>64</v>
      </c>
      <c r="Y10" s="18">
        <v>0</v>
      </c>
      <c r="Z10" s="18">
        <v>0</v>
      </c>
      <c r="AA10" s="18">
        <v>1587</v>
      </c>
      <c r="AB10" s="107">
        <f t="shared" si="9"/>
        <v>1587</v>
      </c>
      <c r="AC10" s="118"/>
      <c r="AD10" s="119">
        <v>28397</v>
      </c>
      <c r="AE10" s="39">
        <f t="shared" si="10"/>
        <v>-567</v>
      </c>
    </row>
    <row r="11" spans="1:31" ht="34.5" customHeight="1">
      <c r="A11" s="117">
        <v>4</v>
      </c>
      <c r="B11" s="55" t="s">
        <v>23</v>
      </c>
      <c r="C11" s="17">
        <v>1623</v>
      </c>
      <c r="D11" s="18">
        <v>0</v>
      </c>
      <c r="E11" s="18">
        <v>0</v>
      </c>
      <c r="F11" s="18">
        <v>0</v>
      </c>
      <c r="G11" s="18">
        <v>0</v>
      </c>
      <c r="H11" s="18">
        <f t="shared" si="0"/>
        <v>1623</v>
      </c>
      <c r="I11" s="17">
        <v>17841</v>
      </c>
      <c r="J11" s="18">
        <v>0</v>
      </c>
      <c r="K11" s="18">
        <v>0</v>
      </c>
      <c r="L11" s="18">
        <v>0</v>
      </c>
      <c r="M11" s="18">
        <v>0</v>
      </c>
      <c r="N11" s="18">
        <f t="shared" si="1"/>
        <v>17841</v>
      </c>
      <c r="O11" s="17">
        <f t="shared" si="2"/>
        <v>19464</v>
      </c>
      <c r="P11" s="18">
        <f t="shared" si="3"/>
        <v>0</v>
      </c>
      <c r="Q11" s="18">
        <f t="shared" si="4"/>
        <v>0</v>
      </c>
      <c r="R11" s="18">
        <f t="shared" si="5"/>
        <v>0</v>
      </c>
      <c r="S11" s="18">
        <f t="shared" si="6"/>
        <v>0</v>
      </c>
      <c r="T11" s="18">
        <f t="shared" si="7"/>
        <v>19464</v>
      </c>
      <c r="U11" s="17">
        <v>50</v>
      </c>
      <c r="V11" s="18">
        <v>0</v>
      </c>
      <c r="W11" s="18">
        <v>0</v>
      </c>
      <c r="X11" s="18">
        <f t="shared" si="8"/>
        <v>50</v>
      </c>
      <c r="Y11" s="18">
        <v>0</v>
      </c>
      <c r="Z11" s="18">
        <v>0</v>
      </c>
      <c r="AA11" s="18">
        <v>0</v>
      </c>
      <c r="AB11" s="107">
        <f t="shared" si="9"/>
        <v>0</v>
      </c>
      <c r="AC11" s="118"/>
      <c r="AD11" s="119">
        <v>19854</v>
      </c>
      <c r="AE11" s="39">
        <f t="shared" si="10"/>
        <v>390</v>
      </c>
    </row>
    <row r="12" spans="1:31" ht="34.5" customHeight="1">
      <c r="A12" s="117">
        <v>5</v>
      </c>
      <c r="B12" s="55" t="s">
        <v>24</v>
      </c>
      <c r="C12" s="17">
        <v>8603</v>
      </c>
      <c r="D12" s="18">
        <v>0</v>
      </c>
      <c r="E12" s="18">
        <v>0</v>
      </c>
      <c r="F12" s="18">
        <v>0</v>
      </c>
      <c r="G12" s="18">
        <v>0</v>
      </c>
      <c r="H12" s="18">
        <f t="shared" si="0"/>
        <v>8603</v>
      </c>
      <c r="I12" s="17">
        <v>52365</v>
      </c>
      <c r="J12" s="18">
        <v>0</v>
      </c>
      <c r="K12" s="18">
        <v>0</v>
      </c>
      <c r="L12" s="18">
        <v>0</v>
      </c>
      <c r="M12" s="18">
        <v>0</v>
      </c>
      <c r="N12" s="18">
        <f t="shared" si="1"/>
        <v>52365</v>
      </c>
      <c r="O12" s="17">
        <f t="shared" si="2"/>
        <v>60968</v>
      </c>
      <c r="P12" s="18">
        <f t="shared" si="3"/>
        <v>0</v>
      </c>
      <c r="Q12" s="18">
        <f t="shared" si="4"/>
        <v>0</v>
      </c>
      <c r="R12" s="18">
        <f t="shared" si="5"/>
        <v>0</v>
      </c>
      <c r="S12" s="18">
        <f t="shared" si="6"/>
        <v>0</v>
      </c>
      <c r="T12" s="18">
        <f t="shared" si="7"/>
        <v>60968</v>
      </c>
      <c r="U12" s="17">
        <v>0</v>
      </c>
      <c r="V12" s="18">
        <v>0</v>
      </c>
      <c r="W12" s="18">
        <v>2570</v>
      </c>
      <c r="X12" s="18">
        <f t="shared" si="8"/>
        <v>2570</v>
      </c>
      <c r="Y12" s="18">
        <v>117</v>
      </c>
      <c r="Z12" s="18">
        <v>0</v>
      </c>
      <c r="AA12" s="18">
        <v>0</v>
      </c>
      <c r="AB12" s="107">
        <f t="shared" si="9"/>
        <v>117</v>
      </c>
      <c r="AC12" s="118"/>
      <c r="AD12" s="119">
        <v>54236</v>
      </c>
      <c r="AE12" s="39">
        <f t="shared" si="10"/>
        <v>-6732</v>
      </c>
    </row>
    <row r="13" spans="1:31" ht="34.5" customHeight="1">
      <c r="A13" s="117">
        <v>6</v>
      </c>
      <c r="B13" s="55" t="s">
        <v>25</v>
      </c>
      <c r="C13" s="17">
        <v>1244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1244</v>
      </c>
      <c r="I13" s="17">
        <v>14393</v>
      </c>
      <c r="J13" s="18">
        <v>0</v>
      </c>
      <c r="K13" s="18">
        <v>0</v>
      </c>
      <c r="L13" s="18">
        <v>0</v>
      </c>
      <c r="M13" s="18">
        <v>0</v>
      </c>
      <c r="N13" s="18">
        <f t="shared" si="1"/>
        <v>14393</v>
      </c>
      <c r="O13" s="17">
        <f t="shared" si="2"/>
        <v>15637</v>
      </c>
      <c r="P13" s="18">
        <f t="shared" si="3"/>
        <v>0</v>
      </c>
      <c r="Q13" s="18">
        <f t="shared" si="4"/>
        <v>0</v>
      </c>
      <c r="R13" s="18">
        <f t="shared" si="5"/>
        <v>0</v>
      </c>
      <c r="S13" s="18">
        <f t="shared" si="6"/>
        <v>0</v>
      </c>
      <c r="T13" s="18">
        <f t="shared" si="7"/>
        <v>15637</v>
      </c>
      <c r="U13" s="17">
        <v>44</v>
      </c>
      <c r="V13" s="18">
        <v>0</v>
      </c>
      <c r="W13" s="18">
        <v>0</v>
      </c>
      <c r="X13" s="18">
        <f t="shared" si="8"/>
        <v>44</v>
      </c>
      <c r="Y13" s="18">
        <v>0</v>
      </c>
      <c r="Z13" s="18">
        <v>0</v>
      </c>
      <c r="AA13" s="18">
        <v>0</v>
      </c>
      <c r="AB13" s="107">
        <f t="shared" si="9"/>
        <v>0</v>
      </c>
      <c r="AC13" s="118"/>
      <c r="AD13" s="119">
        <v>14664</v>
      </c>
      <c r="AE13" s="39">
        <f t="shared" si="10"/>
        <v>-973</v>
      </c>
    </row>
    <row r="14" spans="1:31" ht="34.5" customHeight="1">
      <c r="A14" s="117">
        <v>7</v>
      </c>
      <c r="B14" s="55" t="s">
        <v>26</v>
      </c>
      <c r="C14" s="17">
        <v>4964</v>
      </c>
      <c r="D14" s="18">
        <v>0</v>
      </c>
      <c r="E14" s="18">
        <v>0</v>
      </c>
      <c r="F14" s="18">
        <v>0</v>
      </c>
      <c r="G14" s="18">
        <v>0</v>
      </c>
      <c r="H14" s="18">
        <f t="shared" si="0"/>
        <v>4964</v>
      </c>
      <c r="I14" s="17">
        <v>25665</v>
      </c>
      <c r="J14" s="18">
        <v>0</v>
      </c>
      <c r="K14" s="18">
        <v>0</v>
      </c>
      <c r="L14" s="18">
        <v>0</v>
      </c>
      <c r="M14" s="18">
        <v>0</v>
      </c>
      <c r="N14" s="18">
        <f t="shared" si="1"/>
        <v>25665</v>
      </c>
      <c r="O14" s="17">
        <f t="shared" si="2"/>
        <v>30629</v>
      </c>
      <c r="P14" s="18">
        <f t="shared" si="3"/>
        <v>0</v>
      </c>
      <c r="Q14" s="18">
        <f t="shared" si="4"/>
        <v>0</v>
      </c>
      <c r="R14" s="18">
        <f t="shared" si="5"/>
        <v>0</v>
      </c>
      <c r="S14" s="18">
        <f t="shared" si="6"/>
        <v>0</v>
      </c>
      <c r="T14" s="18">
        <f t="shared" si="7"/>
        <v>30629</v>
      </c>
      <c r="U14" s="17">
        <v>114</v>
      </c>
      <c r="V14" s="18">
        <v>0</v>
      </c>
      <c r="W14" s="18">
        <v>0</v>
      </c>
      <c r="X14" s="18">
        <f t="shared" si="8"/>
        <v>114</v>
      </c>
      <c r="Y14" s="18">
        <v>0</v>
      </c>
      <c r="Z14" s="18">
        <v>0</v>
      </c>
      <c r="AA14" s="18">
        <v>0</v>
      </c>
      <c r="AB14" s="107">
        <f t="shared" si="9"/>
        <v>0</v>
      </c>
      <c r="AC14" s="118"/>
      <c r="AD14" s="119">
        <v>31240</v>
      </c>
      <c r="AE14" s="39">
        <f t="shared" si="10"/>
        <v>611</v>
      </c>
    </row>
    <row r="15" spans="1:31" ht="34.5" customHeight="1">
      <c r="A15" s="117">
        <v>8</v>
      </c>
      <c r="B15" s="55" t="s">
        <v>27</v>
      </c>
      <c r="C15" s="17">
        <v>8971</v>
      </c>
      <c r="D15" s="18">
        <v>0</v>
      </c>
      <c r="E15" s="18">
        <v>0</v>
      </c>
      <c r="F15" s="18">
        <v>0</v>
      </c>
      <c r="G15" s="18">
        <v>0</v>
      </c>
      <c r="H15" s="18">
        <f t="shared" si="0"/>
        <v>8971</v>
      </c>
      <c r="I15" s="17">
        <v>56445</v>
      </c>
      <c r="J15" s="18">
        <v>0</v>
      </c>
      <c r="K15" s="18">
        <v>0</v>
      </c>
      <c r="L15" s="18">
        <v>0</v>
      </c>
      <c r="M15" s="18">
        <v>0</v>
      </c>
      <c r="N15" s="18">
        <f t="shared" si="1"/>
        <v>56445</v>
      </c>
      <c r="O15" s="17">
        <f t="shared" si="2"/>
        <v>65416</v>
      </c>
      <c r="P15" s="18">
        <f t="shared" si="3"/>
        <v>0</v>
      </c>
      <c r="Q15" s="18">
        <f t="shared" si="4"/>
        <v>0</v>
      </c>
      <c r="R15" s="18">
        <f t="shared" si="5"/>
        <v>0</v>
      </c>
      <c r="S15" s="18">
        <f t="shared" si="6"/>
        <v>0</v>
      </c>
      <c r="T15" s="18">
        <f t="shared" si="7"/>
        <v>65416</v>
      </c>
      <c r="U15" s="17">
        <v>0</v>
      </c>
      <c r="V15" s="18">
        <v>0</v>
      </c>
      <c r="W15" s="18">
        <v>2174</v>
      </c>
      <c r="X15" s="18">
        <f t="shared" si="8"/>
        <v>2174</v>
      </c>
      <c r="Y15" s="18">
        <v>0</v>
      </c>
      <c r="Z15" s="18">
        <v>0</v>
      </c>
      <c r="AA15" s="18">
        <v>379</v>
      </c>
      <c r="AB15" s="107">
        <f t="shared" si="9"/>
        <v>379</v>
      </c>
      <c r="AC15" s="118"/>
      <c r="AD15" s="119">
        <v>67166</v>
      </c>
      <c r="AE15" s="39">
        <f t="shared" si="10"/>
        <v>1750</v>
      </c>
    </row>
    <row r="16" spans="1:31" ht="34.5" customHeight="1">
      <c r="A16" s="117">
        <v>9</v>
      </c>
      <c r="B16" s="55" t="s">
        <v>28</v>
      </c>
      <c r="C16" s="17">
        <v>16028</v>
      </c>
      <c r="D16" s="18">
        <v>0</v>
      </c>
      <c r="E16" s="18">
        <v>0</v>
      </c>
      <c r="F16" s="18">
        <v>0</v>
      </c>
      <c r="G16" s="18">
        <v>0</v>
      </c>
      <c r="H16" s="18">
        <f t="shared" si="0"/>
        <v>16028</v>
      </c>
      <c r="I16" s="17">
        <v>25717</v>
      </c>
      <c r="J16" s="18">
        <v>0</v>
      </c>
      <c r="K16" s="18">
        <v>0</v>
      </c>
      <c r="L16" s="18">
        <v>0</v>
      </c>
      <c r="M16" s="18">
        <v>0</v>
      </c>
      <c r="N16" s="18">
        <f t="shared" si="1"/>
        <v>25717</v>
      </c>
      <c r="O16" s="17">
        <f t="shared" si="2"/>
        <v>41745</v>
      </c>
      <c r="P16" s="18">
        <f t="shared" si="3"/>
        <v>0</v>
      </c>
      <c r="Q16" s="18">
        <f t="shared" si="4"/>
        <v>0</v>
      </c>
      <c r="R16" s="18">
        <f t="shared" si="5"/>
        <v>0</v>
      </c>
      <c r="S16" s="18">
        <f t="shared" si="6"/>
        <v>0</v>
      </c>
      <c r="T16" s="18">
        <f t="shared" si="7"/>
        <v>41745</v>
      </c>
      <c r="U16" s="17">
        <v>0</v>
      </c>
      <c r="V16" s="18">
        <v>391</v>
      </c>
      <c r="W16" s="18">
        <v>132</v>
      </c>
      <c r="X16" s="18">
        <f t="shared" si="8"/>
        <v>523</v>
      </c>
      <c r="Y16" s="18">
        <v>0</v>
      </c>
      <c r="Z16" s="18">
        <v>0</v>
      </c>
      <c r="AA16" s="18">
        <v>0</v>
      </c>
      <c r="AB16" s="107">
        <f t="shared" si="9"/>
        <v>0</v>
      </c>
      <c r="AC16" s="118"/>
      <c r="AD16" s="119">
        <v>40492</v>
      </c>
      <c r="AE16" s="39">
        <f t="shared" si="10"/>
        <v>-1253</v>
      </c>
    </row>
    <row r="17" spans="1:31" ht="34.5" customHeight="1">
      <c r="A17" s="117">
        <v>10</v>
      </c>
      <c r="B17" s="55" t="s">
        <v>29</v>
      </c>
      <c r="C17" s="17">
        <v>7203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7203</v>
      </c>
      <c r="I17" s="17">
        <v>52635</v>
      </c>
      <c r="J17" s="18">
        <v>0</v>
      </c>
      <c r="K17" s="18">
        <v>0</v>
      </c>
      <c r="L17" s="18">
        <v>0</v>
      </c>
      <c r="M17" s="18">
        <v>0</v>
      </c>
      <c r="N17" s="18">
        <f t="shared" si="1"/>
        <v>52635</v>
      </c>
      <c r="O17" s="17">
        <f t="shared" si="2"/>
        <v>59838</v>
      </c>
      <c r="P17" s="18">
        <f t="shared" si="3"/>
        <v>0</v>
      </c>
      <c r="Q17" s="18">
        <f t="shared" si="4"/>
        <v>0</v>
      </c>
      <c r="R17" s="18">
        <f t="shared" si="5"/>
        <v>0</v>
      </c>
      <c r="S17" s="18">
        <f t="shared" si="6"/>
        <v>0</v>
      </c>
      <c r="T17" s="18">
        <f t="shared" si="7"/>
        <v>59838</v>
      </c>
      <c r="U17" s="17">
        <v>137</v>
      </c>
      <c r="V17" s="18">
        <v>0</v>
      </c>
      <c r="W17" s="18">
        <v>0</v>
      </c>
      <c r="X17" s="18">
        <f t="shared" si="8"/>
        <v>137</v>
      </c>
      <c r="Y17" s="18">
        <v>0</v>
      </c>
      <c r="Z17" s="18">
        <v>0</v>
      </c>
      <c r="AA17" s="18">
        <v>0</v>
      </c>
      <c r="AB17" s="107">
        <f t="shared" si="9"/>
        <v>0</v>
      </c>
      <c r="AC17" s="118"/>
      <c r="AD17" s="119">
        <v>64889</v>
      </c>
      <c r="AE17" s="39">
        <f t="shared" si="10"/>
        <v>5051</v>
      </c>
    </row>
    <row r="18" spans="1:31" ht="34.5" customHeight="1">
      <c r="A18" s="117">
        <v>11</v>
      </c>
      <c r="B18" s="55" t="s">
        <v>30</v>
      </c>
      <c r="C18" s="17">
        <v>16536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16536</v>
      </c>
      <c r="I18" s="17">
        <v>69435</v>
      </c>
      <c r="J18" s="18">
        <v>0</v>
      </c>
      <c r="K18" s="18">
        <v>0</v>
      </c>
      <c r="L18" s="18">
        <v>0</v>
      </c>
      <c r="M18" s="18">
        <v>0</v>
      </c>
      <c r="N18" s="18">
        <f t="shared" si="1"/>
        <v>69435</v>
      </c>
      <c r="O18" s="17">
        <f t="shared" si="2"/>
        <v>85971</v>
      </c>
      <c r="P18" s="18">
        <f t="shared" si="3"/>
        <v>0</v>
      </c>
      <c r="Q18" s="18">
        <f t="shared" si="4"/>
        <v>0</v>
      </c>
      <c r="R18" s="18">
        <f t="shared" si="5"/>
        <v>0</v>
      </c>
      <c r="S18" s="18">
        <f t="shared" si="6"/>
        <v>0</v>
      </c>
      <c r="T18" s="18">
        <f t="shared" si="7"/>
        <v>85971</v>
      </c>
      <c r="U18" s="17">
        <v>45</v>
      </c>
      <c r="V18" s="18">
        <v>0</v>
      </c>
      <c r="W18" s="18">
        <v>2457</v>
      </c>
      <c r="X18" s="18">
        <f t="shared" si="8"/>
        <v>2502</v>
      </c>
      <c r="Y18" s="18">
        <v>0</v>
      </c>
      <c r="Z18" s="18">
        <v>0</v>
      </c>
      <c r="AA18" s="18">
        <v>0</v>
      </c>
      <c r="AB18" s="107">
        <f t="shared" si="9"/>
        <v>0</v>
      </c>
      <c r="AC18" s="118"/>
      <c r="AD18" s="119">
        <v>89880</v>
      </c>
      <c r="AE18" s="39">
        <f t="shared" si="10"/>
        <v>3909</v>
      </c>
    </row>
    <row r="19" spans="1:31" ht="34.5" customHeight="1">
      <c r="A19" s="117">
        <v>12</v>
      </c>
      <c r="B19" s="55" t="s">
        <v>31</v>
      </c>
      <c r="C19" s="17">
        <v>7136</v>
      </c>
      <c r="D19" s="18">
        <v>0</v>
      </c>
      <c r="E19" s="18">
        <v>0</v>
      </c>
      <c r="F19" s="18">
        <v>0</v>
      </c>
      <c r="G19" s="18">
        <v>0</v>
      </c>
      <c r="H19" s="18">
        <f t="shared" si="0"/>
        <v>7136</v>
      </c>
      <c r="I19" s="17">
        <v>24385</v>
      </c>
      <c r="J19" s="18">
        <v>0</v>
      </c>
      <c r="K19" s="18">
        <v>0</v>
      </c>
      <c r="L19" s="18">
        <v>0</v>
      </c>
      <c r="M19" s="18">
        <v>0</v>
      </c>
      <c r="N19" s="18">
        <f t="shared" si="1"/>
        <v>24385</v>
      </c>
      <c r="O19" s="17">
        <f t="shared" si="2"/>
        <v>31521</v>
      </c>
      <c r="P19" s="18">
        <f t="shared" si="3"/>
        <v>0</v>
      </c>
      <c r="Q19" s="18">
        <f t="shared" si="4"/>
        <v>0</v>
      </c>
      <c r="R19" s="18">
        <f t="shared" si="5"/>
        <v>0</v>
      </c>
      <c r="S19" s="18">
        <f t="shared" si="6"/>
        <v>0</v>
      </c>
      <c r="T19" s="18">
        <f t="shared" si="7"/>
        <v>31521</v>
      </c>
      <c r="U19" s="17">
        <v>115</v>
      </c>
      <c r="V19" s="18">
        <v>0</v>
      </c>
      <c r="W19" s="18">
        <v>0</v>
      </c>
      <c r="X19" s="18">
        <f t="shared" si="8"/>
        <v>115</v>
      </c>
      <c r="Y19" s="18">
        <v>0</v>
      </c>
      <c r="Z19" s="18">
        <v>0</v>
      </c>
      <c r="AA19" s="18">
        <v>763</v>
      </c>
      <c r="AB19" s="107">
        <f t="shared" si="9"/>
        <v>763</v>
      </c>
      <c r="AC19" s="118"/>
      <c r="AD19" s="119">
        <v>31681</v>
      </c>
      <c r="AE19" s="39">
        <f t="shared" si="10"/>
        <v>160</v>
      </c>
    </row>
    <row r="20" spans="1:31" ht="34.5" customHeight="1">
      <c r="A20" s="117">
        <v>13</v>
      </c>
      <c r="B20" s="55" t="s">
        <v>32</v>
      </c>
      <c r="C20" s="17">
        <v>6733</v>
      </c>
      <c r="D20" s="18">
        <v>0</v>
      </c>
      <c r="E20" s="18">
        <v>0</v>
      </c>
      <c r="F20" s="18">
        <v>0</v>
      </c>
      <c r="G20" s="18">
        <v>0</v>
      </c>
      <c r="H20" s="18">
        <f t="shared" si="0"/>
        <v>6733</v>
      </c>
      <c r="I20" s="17">
        <v>31692</v>
      </c>
      <c r="J20" s="18">
        <v>0</v>
      </c>
      <c r="K20" s="18">
        <v>0</v>
      </c>
      <c r="L20" s="18">
        <v>0</v>
      </c>
      <c r="M20" s="18">
        <v>0</v>
      </c>
      <c r="N20" s="18">
        <f t="shared" si="1"/>
        <v>31692</v>
      </c>
      <c r="O20" s="17">
        <f t="shared" si="2"/>
        <v>38425</v>
      </c>
      <c r="P20" s="18">
        <f t="shared" si="3"/>
        <v>0</v>
      </c>
      <c r="Q20" s="18">
        <f t="shared" si="4"/>
        <v>0</v>
      </c>
      <c r="R20" s="18">
        <f t="shared" si="5"/>
        <v>0</v>
      </c>
      <c r="S20" s="18">
        <f t="shared" si="6"/>
        <v>0</v>
      </c>
      <c r="T20" s="18">
        <f t="shared" si="7"/>
        <v>38425</v>
      </c>
      <c r="U20" s="17">
        <v>140</v>
      </c>
      <c r="V20" s="18">
        <v>0</v>
      </c>
      <c r="W20" s="18">
        <v>0</v>
      </c>
      <c r="X20" s="18">
        <f t="shared" si="8"/>
        <v>140</v>
      </c>
      <c r="Y20" s="18">
        <v>0</v>
      </c>
      <c r="Z20" s="18">
        <v>0</v>
      </c>
      <c r="AA20" s="18">
        <v>0</v>
      </c>
      <c r="AB20" s="107">
        <f t="shared" si="9"/>
        <v>0</v>
      </c>
      <c r="AC20" s="118"/>
      <c r="AD20" s="119">
        <v>38786</v>
      </c>
      <c r="AE20" s="39">
        <f t="shared" si="10"/>
        <v>361</v>
      </c>
    </row>
    <row r="21" spans="1:31" ht="34.5" customHeight="1">
      <c r="A21" s="117">
        <v>14</v>
      </c>
      <c r="B21" s="55" t="s">
        <v>33</v>
      </c>
      <c r="C21" s="17">
        <v>7515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7515</v>
      </c>
      <c r="I21" s="17">
        <v>26583</v>
      </c>
      <c r="J21" s="18">
        <v>0</v>
      </c>
      <c r="K21" s="18">
        <v>0</v>
      </c>
      <c r="L21" s="18">
        <v>0</v>
      </c>
      <c r="M21" s="18">
        <v>0</v>
      </c>
      <c r="N21" s="18">
        <f t="shared" si="1"/>
        <v>26583</v>
      </c>
      <c r="O21" s="17">
        <f t="shared" si="2"/>
        <v>34098</v>
      </c>
      <c r="P21" s="18">
        <f t="shared" si="3"/>
        <v>0</v>
      </c>
      <c r="Q21" s="18">
        <f t="shared" si="4"/>
        <v>0</v>
      </c>
      <c r="R21" s="18">
        <f t="shared" si="5"/>
        <v>0</v>
      </c>
      <c r="S21" s="18">
        <f t="shared" si="6"/>
        <v>0</v>
      </c>
      <c r="T21" s="18">
        <f t="shared" si="7"/>
        <v>34098</v>
      </c>
      <c r="U21" s="17">
        <v>111</v>
      </c>
      <c r="V21" s="18">
        <v>2</v>
      </c>
      <c r="W21" s="18">
        <v>0</v>
      </c>
      <c r="X21" s="18">
        <f t="shared" si="8"/>
        <v>113</v>
      </c>
      <c r="Y21" s="18">
        <v>0</v>
      </c>
      <c r="Z21" s="18">
        <v>0</v>
      </c>
      <c r="AA21" s="18">
        <v>310</v>
      </c>
      <c r="AB21" s="107">
        <f t="shared" si="9"/>
        <v>310</v>
      </c>
      <c r="AC21" s="118"/>
      <c r="AD21" s="119">
        <v>34473</v>
      </c>
      <c r="AE21" s="39">
        <f t="shared" si="10"/>
        <v>375</v>
      </c>
    </row>
    <row r="22" spans="1:31" ht="34.5" customHeight="1">
      <c r="A22" s="117">
        <v>15</v>
      </c>
      <c r="B22" s="55" t="s">
        <v>34</v>
      </c>
      <c r="C22" s="17">
        <v>5526</v>
      </c>
      <c r="D22" s="18">
        <v>0</v>
      </c>
      <c r="E22" s="18">
        <v>0</v>
      </c>
      <c r="F22" s="18">
        <v>0</v>
      </c>
      <c r="G22" s="18">
        <v>0</v>
      </c>
      <c r="H22" s="18">
        <f t="shared" si="0"/>
        <v>5526</v>
      </c>
      <c r="I22" s="17">
        <v>27505</v>
      </c>
      <c r="J22" s="18">
        <v>0</v>
      </c>
      <c r="K22" s="18">
        <v>0</v>
      </c>
      <c r="L22" s="18">
        <v>0</v>
      </c>
      <c r="M22" s="18">
        <v>0</v>
      </c>
      <c r="N22" s="18">
        <f t="shared" si="1"/>
        <v>27505</v>
      </c>
      <c r="O22" s="17">
        <f t="shared" si="2"/>
        <v>33031</v>
      </c>
      <c r="P22" s="18">
        <f t="shared" si="3"/>
        <v>0</v>
      </c>
      <c r="Q22" s="18">
        <f t="shared" si="4"/>
        <v>0</v>
      </c>
      <c r="R22" s="18">
        <f t="shared" si="5"/>
        <v>0</v>
      </c>
      <c r="S22" s="18">
        <f t="shared" si="6"/>
        <v>0</v>
      </c>
      <c r="T22" s="18">
        <f t="shared" si="7"/>
        <v>33031</v>
      </c>
      <c r="U22" s="17">
        <v>164</v>
      </c>
      <c r="V22" s="18">
        <v>0</v>
      </c>
      <c r="W22" s="18">
        <v>0</v>
      </c>
      <c r="X22" s="18">
        <f t="shared" si="8"/>
        <v>164</v>
      </c>
      <c r="Y22" s="18">
        <v>270</v>
      </c>
      <c r="Z22" s="18">
        <v>0</v>
      </c>
      <c r="AA22" s="18">
        <v>0</v>
      </c>
      <c r="AB22" s="107">
        <f t="shared" si="9"/>
        <v>270</v>
      </c>
      <c r="AC22" s="118"/>
      <c r="AD22" s="119">
        <v>33724</v>
      </c>
      <c r="AE22" s="39">
        <f t="shared" si="10"/>
        <v>693</v>
      </c>
    </row>
    <row r="23" spans="1:31" ht="34.5" customHeight="1">
      <c r="A23" s="117">
        <v>16</v>
      </c>
      <c r="B23" s="55" t="s">
        <v>35</v>
      </c>
      <c r="C23" s="17">
        <v>4019</v>
      </c>
      <c r="D23" s="18">
        <v>0</v>
      </c>
      <c r="E23" s="18">
        <v>0</v>
      </c>
      <c r="F23" s="18">
        <v>0</v>
      </c>
      <c r="G23" s="18">
        <v>0</v>
      </c>
      <c r="H23" s="18">
        <f t="shared" si="0"/>
        <v>4019</v>
      </c>
      <c r="I23" s="17">
        <v>28522</v>
      </c>
      <c r="J23" s="18">
        <v>0</v>
      </c>
      <c r="K23" s="18">
        <v>0</v>
      </c>
      <c r="L23" s="18">
        <v>0</v>
      </c>
      <c r="M23" s="18">
        <v>0</v>
      </c>
      <c r="N23" s="18">
        <f t="shared" si="1"/>
        <v>28522</v>
      </c>
      <c r="O23" s="17">
        <f t="shared" si="2"/>
        <v>32541</v>
      </c>
      <c r="P23" s="18">
        <f t="shared" si="3"/>
        <v>0</v>
      </c>
      <c r="Q23" s="18">
        <f t="shared" si="4"/>
        <v>0</v>
      </c>
      <c r="R23" s="18">
        <f t="shared" si="5"/>
        <v>0</v>
      </c>
      <c r="S23" s="18">
        <f t="shared" si="6"/>
        <v>0</v>
      </c>
      <c r="T23" s="18">
        <f t="shared" si="7"/>
        <v>32541</v>
      </c>
      <c r="U23" s="17">
        <v>0</v>
      </c>
      <c r="V23" s="18">
        <v>421</v>
      </c>
      <c r="W23" s="18">
        <v>0</v>
      </c>
      <c r="X23" s="18">
        <f t="shared" si="8"/>
        <v>421</v>
      </c>
      <c r="Y23" s="18">
        <v>0</v>
      </c>
      <c r="Z23" s="18">
        <v>0</v>
      </c>
      <c r="AA23" s="18">
        <v>576</v>
      </c>
      <c r="AB23" s="107">
        <f t="shared" si="9"/>
        <v>576</v>
      </c>
      <c r="AC23" s="118"/>
      <c r="AD23" s="119">
        <v>30455</v>
      </c>
      <c r="AE23" s="39">
        <f t="shared" si="10"/>
        <v>-2086</v>
      </c>
    </row>
    <row r="24" spans="1:31" ht="34.5" customHeight="1">
      <c r="A24" s="117">
        <v>17</v>
      </c>
      <c r="B24" s="55" t="s">
        <v>36</v>
      </c>
      <c r="C24" s="17">
        <v>8918</v>
      </c>
      <c r="D24" s="18">
        <v>0</v>
      </c>
      <c r="E24" s="18">
        <v>0</v>
      </c>
      <c r="F24" s="18">
        <v>0</v>
      </c>
      <c r="G24" s="18">
        <v>0</v>
      </c>
      <c r="H24" s="18">
        <f t="shared" si="0"/>
        <v>8918</v>
      </c>
      <c r="I24" s="17">
        <v>18875</v>
      </c>
      <c r="J24" s="18">
        <v>0</v>
      </c>
      <c r="K24" s="18">
        <v>0</v>
      </c>
      <c r="L24" s="18">
        <v>0</v>
      </c>
      <c r="M24" s="18">
        <v>0</v>
      </c>
      <c r="N24" s="18">
        <f t="shared" si="1"/>
        <v>18875</v>
      </c>
      <c r="O24" s="17">
        <f t="shared" si="2"/>
        <v>27793</v>
      </c>
      <c r="P24" s="18">
        <f t="shared" si="3"/>
        <v>0</v>
      </c>
      <c r="Q24" s="18">
        <f t="shared" si="4"/>
        <v>0</v>
      </c>
      <c r="R24" s="18">
        <f t="shared" si="5"/>
        <v>0</v>
      </c>
      <c r="S24" s="18">
        <f t="shared" si="6"/>
        <v>0</v>
      </c>
      <c r="T24" s="18">
        <f t="shared" si="7"/>
        <v>27793</v>
      </c>
      <c r="U24" s="17">
        <v>66</v>
      </c>
      <c r="V24" s="18">
        <v>10</v>
      </c>
      <c r="W24" s="18">
        <v>0</v>
      </c>
      <c r="X24" s="18">
        <f t="shared" si="8"/>
        <v>76</v>
      </c>
      <c r="Y24" s="18">
        <v>0</v>
      </c>
      <c r="Z24" s="18">
        <v>0</v>
      </c>
      <c r="AA24" s="18">
        <v>0</v>
      </c>
      <c r="AB24" s="107">
        <f t="shared" si="9"/>
        <v>0</v>
      </c>
      <c r="AC24" s="118"/>
      <c r="AD24" s="119">
        <v>27534</v>
      </c>
      <c r="AE24" s="39">
        <f t="shared" si="10"/>
        <v>-259</v>
      </c>
    </row>
    <row r="25" spans="1:31" ht="34.5" customHeight="1">
      <c r="A25" s="117">
        <v>18</v>
      </c>
      <c r="B25" s="55" t="s">
        <v>37</v>
      </c>
      <c r="C25" s="17">
        <v>30998</v>
      </c>
      <c r="D25" s="18">
        <v>0</v>
      </c>
      <c r="E25" s="18">
        <v>0</v>
      </c>
      <c r="F25" s="18">
        <v>0</v>
      </c>
      <c r="G25" s="18">
        <v>0</v>
      </c>
      <c r="H25" s="18">
        <f t="shared" si="0"/>
        <v>30998</v>
      </c>
      <c r="I25" s="17">
        <v>75313</v>
      </c>
      <c r="J25" s="18">
        <v>0</v>
      </c>
      <c r="K25" s="18">
        <v>0</v>
      </c>
      <c r="L25" s="18">
        <v>0</v>
      </c>
      <c r="M25" s="18">
        <v>0</v>
      </c>
      <c r="N25" s="18">
        <f t="shared" si="1"/>
        <v>75313</v>
      </c>
      <c r="O25" s="17">
        <f t="shared" si="2"/>
        <v>106311</v>
      </c>
      <c r="P25" s="18">
        <f t="shared" si="3"/>
        <v>0</v>
      </c>
      <c r="Q25" s="18">
        <f t="shared" si="4"/>
        <v>0</v>
      </c>
      <c r="R25" s="18">
        <f t="shared" si="5"/>
        <v>0</v>
      </c>
      <c r="S25" s="18">
        <f t="shared" si="6"/>
        <v>0</v>
      </c>
      <c r="T25" s="18">
        <f t="shared" si="7"/>
        <v>106311</v>
      </c>
      <c r="U25" s="17">
        <v>105</v>
      </c>
      <c r="V25" s="18">
        <v>1283</v>
      </c>
      <c r="W25" s="18">
        <v>0</v>
      </c>
      <c r="X25" s="18">
        <f t="shared" si="8"/>
        <v>1388</v>
      </c>
      <c r="Y25" s="18">
        <v>0</v>
      </c>
      <c r="Z25" s="18">
        <v>0</v>
      </c>
      <c r="AA25" s="18">
        <v>32</v>
      </c>
      <c r="AB25" s="107">
        <f t="shared" si="9"/>
        <v>32</v>
      </c>
      <c r="AC25" s="118"/>
      <c r="AD25" s="119">
        <v>114110</v>
      </c>
      <c r="AE25" s="39">
        <f t="shared" si="10"/>
        <v>7799</v>
      </c>
    </row>
    <row r="26" spans="1:31" ht="34.5" customHeight="1">
      <c r="A26" s="117">
        <v>19</v>
      </c>
      <c r="B26" s="55" t="s">
        <v>38</v>
      </c>
      <c r="C26" s="17">
        <v>2209</v>
      </c>
      <c r="D26" s="18">
        <v>0</v>
      </c>
      <c r="E26" s="18">
        <v>0</v>
      </c>
      <c r="F26" s="18">
        <v>0</v>
      </c>
      <c r="G26" s="18">
        <v>0</v>
      </c>
      <c r="H26" s="18">
        <f t="shared" si="0"/>
        <v>2209</v>
      </c>
      <c r="I26" s="17">
        <v>5978</v>
      </c>
      <c r="J26" s="18">
        <v>0</v>
      </c>
      <c r="K26" s="18">
        <v>0</v>
      </c>
      <c r="L26" s="18">
        <v>0</v>
      </c>
      <c r="M26" s="18">
        <v>0</v>
      </c>
      <c r="N26" s="18">
        <f t="shared" si="1"/>
        <v>5978</v>
      </c>
      <c r="O26" s="17">
        <f t="shared" si="2"/>
        <v>8187</v>
      </c>
      <c r="P26" s="18">
        <f t="shared" si="3"/>
        <v>0</v>
      </c>
      <c r="Q26" s="18">
        <f t="shared" si="4"/>
        <v>0</v>
      </c>
      <c r="R26" s="18">
        <f t="shared" si="5"/>
        <v>0</v>
      </c>
      <c r="S26" s="18">
        <f t="shared" si="6"/>
        <v>0</v>
      </c>
      <c r="T26" s="18">
        <f t="shared" si="7"/>
        <v>8187</v>
      </c>
      <c r="U26" s="17">
        <v>0</v>
      </c>
      <c r="V26" s="18">
        <v>83</v>
      </c>
      <c r="W26" s="18">
        <v>0</v>
      </c>
      <c r="X26" s="18">
        <f t="shared" si="8"/>
        <v>83</v>
      </c>
      <c r="Y26" s="18">
        <v>0</v>
      </c>
      <c r="Z26" s="18">
        <v>0</v>
      </c>
      <c r="AA26" s="18">
        <v>0</v>
      </c>
      <c r="AB26" s="107">
        <f t="shared" si="9"/>
        <v>0</v>
      </c>
      <c r="AC26" s="118"/>
      <c r="AD26" s="119">
        <v>8459</v>
      </c>
      <c r="AE26" s="39">
        <f t="shared" si="10"/>
        <v>272</v>
      </c>
    </row>
    <row r="27" spans="1:31" ht="34.5" customHeight="1">
      <c r="A27" s="117">
        <v>20</v>
      </c>
      <c r="B27" s="55" t="s">
        <v>39</v>
      </c>
      <c r="C27" s="17">
        <v>9430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0"/>
        <v>9430</v>
      </c>
      <c r="I27" s="17">
        <v>15047</v>
      </c>
      <c r="J27" s="18">
        <v>0</v>
      </c>
      <c r="K27" s="18">
        <v>0</v>
      </c>
      <c r="L27" s="18">
        <v>0</v>
      </c>
      <c r="M27" s="18">
        <v>0</v>
      </c>
      <c r="N27" s="18">
        <f t="shared" si="1"/>
        <v>15047</v>
      </c>
      <c r="O27" s="17">
        <f t="shared" si="2"/>
        <v>24477</v>
      </c>
      <c r="P27" s="18">
        <f t="shared" si="3"/>
        <v>0</v>
      </c>
      <c r="Q27" s="18">
        <f t="shared" si="4"/>
        <v>0</v>
      </c>
      <c r="R27" s="18">
        <f t="shared" si="5"/>
        <v>0</v>
      </c>
      <c r="S27" s="18">
        <f t="shared" si="6"/>
        <v>0</v>
      </c>
      <c r="T27" s="18">
        <f t="shared" si="7"/>
        <v>24477</v>
      </c>
      <c r="U27" s="17">
        <v>134</v>
      </c>
      <c r="V27" s="18">
        <v>31</v>
      </c>
      <c r="W27" s="18">
        <v>0</v>
      </c>
      <c r="X27" s="18">
        <f t="shared" si="8"/>
        <v>165</v>
      </c>
      <c r="Y27" s="18">
        <v>0</v>
      </c>
      <c r="Z27" s="18">
        <v>0</v>
      </c>
      <c r="AA27" s="18">
        <v>0</v>
      </c>
      <c r="AB27" s="107">
        <f t="shared" si="9"/>
        <v>0</v>
      </c>
      <c r="AC27" s="118"/>
      <c r="AD27" s="119">
        <v>25804</v>
      </c>
      <c r="AE27" s="39">
        <f t="shared" si="10"/>
        <v>1327</v>
      </c>
    </row>
    <row r="28" spans="1:31" ht="34.5" customHeight="1">
      <c r="A28" s="117">
        <v>21</v>
      </c>
      <c r="B28" s="55" t="s">
        <v>40</v>
      </c>
      <c r="C28" s="17">
        <v>4978</v>
      </c>
      <c r="D28" s="18">
        <v>0</v>
      </c>
      <c r="E28" s="18">
        <v>0</v>
      </c>
      <c r="F28" s="18">
        <v>0</v>
      </c>
      <c r="G28" s="18">
        <v>0</v>
      </c>
      <c r="H28" s="18">
        <f t="shared" si="0"/>
        <v>4978</v>
      </c>
      <c r="I28" s="17">
        <v>17188</v>
      </c>
      <c r="J28" s="18">
        <v>0</v>
      </c>
      <c r="K28" s="18">
        <v>0</v>
      </c>
      <c r="L28" s="18">
        <v>0</v>
      </c>
      <c r="M28" s="18">
        <v>0</v>
      </c>
      <c r="N28" s="18">
        <f t="shared" si="1"/>
        <v>17188</v>
      </c>
      <c r="O28" s="17">
        <f t="shared" si="2"/>
        <v>22166</v>
      </c>
      <c r="P28" s="18">
        <f t="shared" si="3"/>
        <v>0</v>
      </c>
      <c r="Q28" s="18">
        <f t="shared" si="4"/>
        <v>0</v>
      </c>
      <c r="R28" s="18">
        <f t="shared" si="5"/>
        <v>0</v>
      </c>
      <c r="S28" s="18">
        <f t="shared" si="6"/>
        <v>0</v>
      </c>
      <c r="T28" s="18">
        <f t="shared" si="7"/>
        <v>22166</v>
      </c>
      <c r="U28" s="17">
        <v>729</v>
      </c>
      <c r="V28" s="18">
        <v>0</v>
      </c>
      <c r="W28" s="18">
        <v>0</v>
      </c>
      <c r="X28" s="18">
        <f t="shared" si="8"/>
        <v>729</v>
      </c>
      <c r="Y28" s="18">
        <v>0</v>
      </c>
      <c r="Z28" s="18">
        <v>0</v>
      </c>
      <c r="AA28" s="18">
        <v>0</v>
      </c>
      <c r="AB28" s="107">
        <f t="shared" si="9"/>
        <v>0</v>
      </c>
      <c r="AC28" s="118"/>
      <c r="AD28" s="119">
        <v>23059</v>
      </c>
      <c r="AE28" s="39">
        <f t="shared" si="10"/>
        <v>893</v>
      </c>
    </row>
    <row r="29" spans="1:31" ht="34.5" customHeight="1">
      <c r="A29" s="117">
        <v>22</v>
      </c>
      <c r="B29" s="55" t="s">
        <v>41</v>
      </c>
      <c r="C29" s="17">
        <v>225</v>
      </c>
      <c r="D29" s="18">
        <v>0</v>
      </c>
      <c r="E29" s="18">
        <v>0</v>
      </c>
      <c r="F29" s="18">
        <v>0</v>
      </c>
      <c r="G29" s="18">
        <v>0</v>
      </c>
      <c r="H29" s="18">
        <f t="shared" si="0"/>
        <v>225</v>
      </c>
      <c r="I29" s="17">
        <v>7430</v>
      </c>
      <c r="J29" s="18">
        <v>0</v>
      </c>
      <c r="K29" s="18">
        <v>0</v>
      </c>
      <c r="L29" s="18">
        <v>0</v>
      </c>
      <c r="M29" s="18">
        <v>0</v>
      </c>
      <c r="N29" s="18">
        <f t="shared" si="1"/>
        <v>7430</v>
      </c>
      <c r="O29" s="17">
        <f t="shared" si="2"/>
        <v>7655</v>
      </c>
      <c r="P29" s="18">
        <f t="shared" si="3"/>
        <v>0</v>
      </c>
      <c r="Q29" s="18">
        <f t="shared" si="4"/>
        <v>0</v>
      </c>
      <c r="R29" s="18">
        <f t="shared" si="5"/>
        <v>0</v>
      </c>
      <c r="S29" s="18">
        <f t="shared" si="6"/>
        <v>0</v>
      </c>
      <c r="T29" s="18">
        <f t="shared" si="7"/>
        <v>7655</v>
      </c>
      <c r="U29" s="17">
        <v>0</v>
      </c>
      <c r="V29" s="18">
        <v>3</v>
      </c>
      <c r="W29" s="18">
        <v>5</v>
      </c>
      <c r="X29" s="18">
        <f t="shared" si="8"/>
        <v>8</v>
      </c>
      <c r="Y29" s="18">
        <v>0</v>
      </c>
      <c r="Z29" s="18">
        <v>0</v>
      </c>
      <c r="AA29" s="18">
        <v>0</v>
      </c>
      <c r="AB29" s="107">
        <f t="shared" si="9"/>
        <v>0</v>
      </c>
      <c r="AC29" s="118"/>
      <c r="AD29" s="119">
        <v>7155</v>
      </c>
      <c r="AE29" s="39">
        <f t="shared" si="10"/>
        <v>-500</v>
      </c>
    </row>
    <row r="30" spans="1:31" ht="34.5" customHeight="1">
      <c r="A30" s="117">
        <v>23</v>
      </c>
      <c r="B30" s="55" t="s">
        <v>42</v>
      </c>
      <c r="C30" s="17">
        <v>591</v>
      </c>
      <c r="D30" s="18">
        <v>0</v>
      </c>
      <c r="E30" s="18">
        <v>0</v>
      </c>
      <c r="F30" s="18">
        <v>0</v>
      </c>
      <c r="G30" s="18">
        <v>0</v>
      </c>
      <c r="H30" s="18">
        <f t="shared" si="0"/>
        <v>591</v>
      </c>
      <c r="I30" s="17">
        <v>4682</v>
      </c>
      <c r="J30" s="18">
        <v>0</v>
      </c>
      <c r="K30" s="18">
        <v>0</v>
      </c>
      <c r="L30" s="18">
        <v>0</v>
      </c>
      <c r="M30" s="18">
        <v>0</v>
      </c>
      <c r="N30" s="18">
        <f t="shared" si="1"/>
        <v>4682</v>
      </c>
      <c r="O30" s="17">
        <f t="shared" si="2"/>
        <v>5273</v>
      </c>
      <c r="P30" s="18">
        <f t="shared" si="3"/>
        <v>0</v>
      </c>
      <c r="Q30" s="18">
        <f t="shared" si="4"/>
        <v>0</v>
      </c>
      <c r="R30" s="18">
        <f t="shared" si="5"/>
        <v>0</v>
      </c>
      <c r="S30" s="18">
        <f t="shared" si="6"/>
        <v>0</v>
      </c>
      <c r="T30" s="18">
        <f t="shared" si="7"/>
        <v>5273</v>
      </c>
      <c r="U30" s="17">
        <v>30</v>
      </c>
      <c r="V30" s="18">
        <v>11</v>
      </c>
      <c r="W30" s="18">
        <v>0</v>
      </c>
      <c r="X30" s="18">
        <f t="shared" si="8"/>
        <v>41</v>
      </c>
      <c r="Y30" s="18">
        <v>0</v>
      </c>
      <c r="Z30" s="18">
        <v>0</v>
      </c>
      <c r="AA30" s="18">
        <v>0</v>
      </c>
      <c r="AB30" s="107">
        <f t="shared" si="9"/>
        <v>0</v>
      </c>
      <c r="AC30" s="118"/>
      <c r="AD30" s="119">
        <v>4582</v>
      </c>
      <c r="AE30" s="39">
        <f t="shared" si="10"/>
        <v>-691</v>
      </c>
    </row>
    <row r="31" spans="1:31" ht="34.5" customHeight="1">
      <c r="A31" s="117">
        <v>24</v>
      </c>
      <c r="B31" s="55" t="s">
        <v>43</v>
      </c>
      <c r="C31" s="17">
        <v>23</v>
      </c>
      <c r="D31" s="18">
        <v>0</v>
      </c>
      <c r="E31" s="18">
        <v>0</v>
      </c>
      <c r="F31" s="18">
        <v>0</v>
      </c>
      <c r="G31" s="18">
        <v>0</v>
      </c>
      <c r="H31" s="18">
        <f t="shared" si="0"/>
        <v>23</v>
      </c>
      <c r="I31" s="17">
        <v>4238</v>
      </c>
      <c r="J31" s="18">
        <v>0</v>
      </c>
      <c r="K31" s="18">
        <v>0</v>
      </c>
      <c r="L31" s="18">
        <v>0</v>
      </c>
      <c r="M31" s="18">
        <v>0</v>
      </c>
      <c r="N31" s="18">
        <f t="shared" si="1"/>
        <v>4238</v>
      </c>
      <c r="O31" s="17">
        <f t="shared" si="2"/>
        <v>4261</v>
      </c>
      <c r="P31" s="18">
        <f t="shared" si="3"/>
        <v>0</v>
      </c>
      <c r="Q31" s="18">
        <f t="shared" si="4"/>
        <v>0</v>
      </c>
      <c r="R31" s="18">
        <f t="shared" si="5"/>
        <v>0</v>
      </c>
      <c r="S31" s="18">
        <f t="shared" si="6"/>
        <v>0</v>
      </c>
      <c r="T31" s="18">
        <f t="shared" si="7"/>
        <v>4261</v>
      </c>
      <c r="U31" s="17">
        <v>0</v>
      </c>
      <c r="V31" s="18">
        <v>2</v>
      </c>
      <c r="W31" s="18">
        <v>3</v>
      </c>
      <c r="X31" s="18">
        <f t="shared" si="8"/>
        <v>5</v>
      </c>
      <c r="Y31" s="18">
        <v>0</v>
      </c>
      <c r="Z31" s="18">
        <v>0</v>
      </c>
      <c r="AA31" s="18">
        <v>0</v>
      </c>
      <c r="AB31" s="107">
        <f t="shared" si="9"/>
        <v>0</v>
      </c>
      <c r="AC31" s="118"/>
      <c r="AD31" s="119">
        <v>4192</v>
      </c>
      <c r="AE31" s="39">
        <f t="shared" si="10"/>
        <v>-69</v>
      </c>
    </row>
    <row r="32" spans="1:31" ht="34.5" customHeight="1">
      <c r="A32" s="117">
        <v>25</v>
      </c>
      <c r="B32" s="55" t="s">
        <v>44</v>
      </c>
      <c r="C32" s="17">
        <v>0</v>
      </c>
      <c r="D32" s="18">
        <v>0</v>
      </c>
      <c r="E32" s="18">
        <v>442</v>
      </c>
      <c r="F32" s="18">
        <v>0</v>
      </c>
      <c r="G32" s="18">
        <v>0</v>
      </c>
      <c r="H32" s="18">
        <f t="shared" si="0"/>
        <v>442</v>
      </c>
      <c r="I32" s="17">
        <v>0</v>
      </c>
      <c r="J32" s="18">
        <v>0</v>
      </c>
      <c r="K32" s="18">
        <v>4108</v>
      </c>
      <c r="L32" s="18">
        <v>0</v>
      </c>
      <c r="M32" s="18">
        <v>0</v>
      </c>
      <c r="N32" s="18">
        <f t="shared" si="1"/>
        <v>4108</v>
      </c>
      <c r="O32" s="17">
        <f t="shared" si="2"/>
        <v>0</v>
      </c>
      <c r="P32" s="18">
        <f t="shared" si="3"/>
        <v>0</v>
      </c>
      <c r="Q32" s="18">
        <f t="shared" si="4"/>
        <v>4550</v>
      </c>
      <c r="R32" s="18">
        <f t="shared" si="5"/>
        <v>0</v>
      </c>
      <c r="S32" s="18">
        <f t="shared" si="6"/>
        <v>0</v>
      </c>
      <c r="T32" s="18">
        <f t="shared" si="7"/>
        <v>4550</v>
      </c>
      <c r="U32" s="17">
        <v>0</v>
      </c>
      <c r="V32" s="18">
        <v>0</v>
      </c>
      <c r="W32" s="18">
        <v>0</v>
      </c>
      <c r="X32" s="18">
        <f t="shared" si="8"/>
        <v>0</v>
      </c>
      <c r="Y32" s="18">
        <v>0</v>
      </c>
      <c r="Z32" s="18">
        <v>0</v>
      </c>
      <c r="AA32" s="18">
        <v>0</v>
      </c>
      <c r="AB32" s="107">
        <f t="shared" si="9"/>
        <v>0</v>
      </c>
      <c r="AC32" s="118"/>
      <c r="AD32" s="119">
        <v>4776</v>
      </c>
      <c r="AE32" s="39">
        <f t="shared" si="10"/>
        <v>226</v>
      </c>
    </row>
    <row r="33" spans="1:31" ht="34.5" customHeight="1">
      <c r="A33" s="117">
        <v>26</v>
      </c>
      <c r="B33" s="55" t="s">
        <v>45</v>
      </c>
      <c r="C33" s="17">
        <v>0</v>
      </c>
      <c r="D33" s="18">
        <v>0</v>
      </c>
      <c r="E33" s="18">
        <v>529</v>
      </c>
      <c r="F33" s="18">
        <v>0</v>
      </c>
      <c r="G33" s="18">
        <v>0</v>
      </c>
      <c r="H33" s="18">
        <f t="shared" si="0"/>
        <v>529</v>
      </c>
      <c r="I33" s="17">
        <v>0</v>
      </c>
      <c r="J33" s="18">
        <v>0</v>
      </c>
      <c r="K33" s="18">
        <v>5489</v>
      </c>
      <c r="L33" s="18">
        <v>0</v>
      </c>
      <c r="M33" s="18">
        <v>0</v>
      </c>
      <c r="N33" s="18">
        <f t="shared" si="1"/>
        <v>5489</v>
      </c>
      <c r="O33" s="17">
        <f t="shared" si="2"/>
        <v>0</v>
      </c>
      <c r="P33" s="18">
        <f t="shared" si="3"/>
        <v>0</v>
      </c>
      <c r="Q33" s="18">
        <f t="shared" si="4"/>
        <v>6018</v>
      </c>
      <c r="R33" s="18">
        <f t="shared" si="5"/>
        <v>0</v>
      </c>
      <c r="S33" s="18">
        <f t="shared" si="6"/>
        <v>0</v>
      </c>
      <c r="T33" s="18">
        <f t="shared" si="7"/>
        <v>6018</v>
      </c>
      <c r="U33" s="17">
        <v>0</v>
      </c>
      <c r="V33" s="18">
        <v>0</v>
      </c>
      <c r="W33" s="18">
        <v>0</v>
      </c>
      <c r="X33" s="18">
        <f t="shared" si="8"/>
        <v>0</v>
      </c>
      <c r="Y33" s="18">
        <v>0</v>
      </c>
      <c r="Z33" s="18">
        <v>0</v>
      </c>
      <c r="AA33" s="18">
        <v>0</v>
      </c>
      <c r="AB33" s="107">
        <f t="shared" si="9"/>
        <v>0</v>
      </c>
      <c r="AC33" s="118"/>
      <c r="AD33" s="119">
        <v>6646</v>
      </c>
      <c r="AE33" s="39">
        <f t="shared" si="10"/>
        <v>628</v>
      </c>
    </row>
    <row r="34" spans="1:31" ht="34.5" customHeight="1">
      <c r="A34" s="117">
        <v>27</v>
      </c>
      <c r="B34" s="55" t="s">
        <v>46</v>
      </c>
      <c r="C34" s="17">
        <v>212</v>
      </c>
      <c r="D34" s="18">
        <v>0</v>
      </c>
      <c r="E34" s="18">
        <v>0</v>
      </c>
      <c r="F34" s="18">
        <v>0</v>
      </c>
      <c r="G34" s="18">
        <v>0</v>
      </c>
      <c r="H34" s="18">
        <f t="shared" si="0"/>
        <v>212</v>
      </c>
      <c r="I34" s="17">
        <v>3564</v>
      </c>
      <c r="J34" s="18">
        <v>0</v>
      </c>
      <c r="K34" s="18">
        <v>0</v>
      </c>
      <c r="L34" s="18">
        <v>0</v>
      </c>
      <c r="M34" s="18">
        <v>0</v>
      </c>
      <c r="N34" s="18">
        <f t="shared" si="1"/>
        <v>3564</v>
      </c>
      <c r="O34" s="17">
        <f t="shared" si="2"/>
        <v>3776</v>
      </c>
      <c r="P34" s="18">
        <f t="shared" si="3"/>
        <v>0</v>
      </c>
      <c r="Q34" s="18">
        <f t="shared" si="4"/>
        <v>0</v>
      </c>
      <c r="R34" s="18">
        <f t="shared" si="5"/>
        <v>0</v>
      </c>
      <c r="S34" s="18">
        <f t="shared" si="6"/>
        <v>0</v>
      </c>
      <c r="T34" s="18">
        <f t="shared" si="7"/>
        <v>3776</v>
      </c>
      <c r="U34" s="17">
        <v>0</v>
      </c>
      <c r="V34" s="18">
        <v>28</v>
      </c>
      <c r="W34" s="18">
        <v>0</v>
      </c>
      <c r="X34" s="18">
        <f t="shared" si="8"/>
        <v>28</v>
      </c>
      <c r="Y34" s="18">
        <v>0</v>
      </c>
      <c r="Z34" s="18">
        <v>0</v>
      </c>
      <c r="AA34" s="18">
        <v>0</v>
      </c>
      <c r="AB34" s="107">
        <f t="shared" si="9"/>
        <v>0</v>
      </c>
      <c r="AC34" s="118"/>
      <c r="AD34" s="119">
        <v>3663</v>
      </c>
      <c r="AE34" s="39">
        <f t="shared" si="10"/>
        <v>-113</v>
      </c>
    </row>
    <row r="35" spans="1:31" ht="34.5" customHeight="1">
      <c r="A35" s="117">
        <v>28</v>
      </c>
      <c r="B35" s="55" t="s">
        <v>47</v>
      </c>
      <c r="C35" s="17">
        <v>199</v>
      </c>
      <c r="D35" s="18">
        <v>0</v>
      </c>
      <c r="E35" s="18">
        <v>0</v>
      </c>
      <c r="F35" s="18">
        <v>0</v>
      </c>
      <c r="G35" s="18">
        <v>0</v>
      </c>
      <c r="H35" s="18">
        <f t="shared" si="0"/>
        <v>199</v>
      </c>
      <c r="I35" s="17">
        <v>1970</v>
      </c>
      <c r="J35" s="18">
        <v>0</v>
      </c>
      <c r="K35" s="18">
        <v>0</v>
      </c>
      <c r="L35" s="18">
        <v>0</v>
      </c>
      <c r="M35" s="18">
        <v>0</v>
      </c>
      <c r="N35" s="18">
        <f t="shared" si="1"/>
        <v>1970</v>
      </c>
      <c r="O35" s="17">
        <f t="shared" si="2"/>
        <v>2169</v>
      </c>
      <c r="P35" s="18">
        <f t="shared" si="3"/>
        <v>0</v>
      </c>
      <c r="Q35" s="18">
        <f t="shared" si="4"/>
        <v>0</v>
      </c>
      <c r="R35" s="18">
        <f t="shared" si="5"/>
        <v>0</v>
      </c>
      <c r="S35" s="18">
        <f t="shared" si="6"/>
        <v>0</v>
      </c>
      <c r="T35" s="18">
        <f t="shared" si="7"/>
        <v>2169</v>
      </c>
      <c r="U35" s="17">
        <v>0</v>
      </c>
      <c r="V35" s="18">
        <v>0</v>
      </c>
      <c r="W35" s="18">
        <v>19</v>
      </c>
      <c r="X35" s="18">
        <f t="shared" si="8"/>
        <v>19</v>
      </c>
      <c r="Y35" s="18">
        <v>0</v>
      </c>
      <c r="Z35" s="18">
        <v>0</v>
      </c>
      <c r="AA35" s="18">
        <v>0</v>
      </c>
      <c r="AB35" s="107">
        <f t="shared" si="9"/>
        <v>0</v>
      </c>
      <c r="AC35" s="118"/>
      <c r="AD35" s="119">
        <v>1938</v>
      </c>
      <c r="AE35" s="39">
        <f t="shared" si="10"/>
        <v>-231</v>
      </c>
    </row>
    <row r="36" spans="1:31" ht="34.5" customHeight="1">
      <c r="A36" s="117">
        <v>29</v>
      </c>
      <c r="B36" s="55" t="s">
        <v>48</v>
      </c>
      <c r="C36" s="17">
        <v>55</v>
      </c>
      <c r="D36" s="18">
        <v>0</v>
      </c>
      <c r="E36" s="18">
        <v>0</v>
      </c>
      <c r="F36" s="18">
        <v>0</v>
      </c>
      <c r="G36" s="18">
        <v>0</v>
      </c>
      <c r="H36" s="18">
        <f t="shared" si="0"/>
        <v>55</v>
      </c>
      <c r="I36" s="17">
        <v>1734</v>
      </c>
      <c r="J36" s="18">
        <v>0</v>
      </c>
      <c r="K36" s="18">
        <v>0</v>
      </c>
      <c r="L36" s="18">
        <v>0</v>
      </c>
      <c r="M36" s="18">
        <v>0</v>
      </c>
      <c r="N36" s="18">
        <f t="shared" si="1"/>
        <v>1734</v>
      </c>
      <c r="O36" s="17">
        <f t="shared" si="2"/>
        <v>1789</v>
      </c>
      <c r="P36" s="18">
        <f t="shared" si="3"/>
        <v>0</v>
      </c>
      <c r="Q36" s="18">
        <f t="shared" si="4"/>
        <v>0</v>
      </c>
      <c r="R36" s="18">
        <f t="shared" si="5"/>
        <v>0</v>
      </c>
      <c r="S36" s="18">
        <f t="shared" si="6"/>
        <v>0</v>
      </c>
      <c r="T36" s="18">
        <f t="shared" si="7"/>
        <v>1789</v>
      </c>
      <c r="U36" s="17">
        <v>0</v>
      </c>
      <c r="V36" s="18">
        <v>23</v>
      </c>
      <c r="W36" s="18">
        <v>0</v>
      </c>
      <c r="X36" s="18">
        <f t="shared" si="8"/>
        <v>23</v>
      </c>
      <c r="Y36" s="18">
        <v>0</v>
      </c>
      <c r="Z36" s="18">
        <v>0</v>
      </c>
      <c r="AA36" s="18">
        <v>0</v>
      </c>
      <c r="AB36" s="107">
        <f t="shared" si="9"/>
        <v>0</v>
      </c>
      <c r="AC36" s="118"/>
      <c r="AD36" s="119">
        <v>2119</v>
      </c>
      <c r="AE36" s="39">
        <f t="shared" si="10"/>
        <v>330</v>
      </c>
    </row>
    <row r="37" spans="1:31" ht="34.5" customHeight="1">
      <c r="A37" s="117">
        <v>30</v>
      </c>
      <c r="B37" s="55" t="s">
        <v>49</v>
      </c>
      <c r="C37" s="17">
        <v>140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0"/>
        <v>140</v>
      </c>
      <c r="I37" s="17">
        <v>2587</v>
      </c>
      <c r="J37" s="18">
        <v>0</v>
      </c>
      <c r="K37" s="18">
        <v>0</v>
      </c>
      <c r="L37" s="18">
        <v>0</v>
      </c>
      <c r="M37" s="18">
        <v>0</v>
      </c>
      <c r="N37" s="18">
        <f t="shared" si="1"/>
        <v>2587</v>
      </c>
      <c r="O37" s="17">
        <f t="shared" si="2"/>
        <v>2727</v>
      </c>
      <c r="P37" s="18">
        <f t="shared" si="3"/>
        <v>0</v>
      </c>
      <c r="Q37" s="18">
        <f t="shared" si="4"/>
        <v>0</v>
      </c>
      <c r="R37" s="18">
        <f t="shared" si="5"/>
        <v>0</v>
      </c>
      <c r="S37" s="18">
        <f t="shared" si="6"/>
        <v>0</v>
      </c>
      <c r="T37" s="18">
        <f t="shared" si="7"/>
        <v>2727</v>
      </c>
      <c r="U37" s="17">
        <v>0</v>
      </c>
      <c r="V37" s="18">
        <v>21</v>
      </c>
      <c r="W37" s="18">
        <v>0</v>
      </c>
      <c r="X37" s="18">
        <f t="shared" si="8"/>
        <v>21</v>
      </c>
      <c r="Y37" s="18">
        <v>0</v>
      </c>
      <c r="Z37" s="18">
        <v>0</v>
      </c>
      <c r="AA37" s="18">
        <v>0</v>
      </c>
      <c r="AB37" s="107">
        <f t="shared" si="9"/>
        <v>0</v>
      </c>
      <c r="AC37" s="118"/>
      <c r="AD37" s="119">
        <v>2795</v>
      </c>
      <c r="AE37" s="39">
        <f t="shared" si="10"/>
        <v>68</v>
      </c>
    </row>
    <row r="38" spans="1:31" ht="34.5" customHeight="1">
      <c r="A38" s="117">
        <v>31</v>
      </c>
      <c r="B38" s="55" t="s">
        <v>50</v>
      </c>
      <c r="C38" s="17">
        <v>186</v>
      </c>
      <c r="D38" s="18">
        <v>0</v>
      </c>
      <c r="E38" s="18">
        <v>0</v>
      </c>
      <c r="F38" s="18">
        <v>0</v>
      </c>
      <c r="G38" s="18">
        <v>0</v>
      </c>
      <c r="H38" s="18">
        <f t="shared" si="0"/>
        <v>186</v>
      </c>
      <c r="I38" s="17">
        <v>2147</v>
      </c>
      <c r="J38" s="18">
        <v>0</v>
      </c>
      <c r="K38" s="18">
        <v>0</v>
      </c>
      <c r="L38" s="18">
        <v>0</v>
      </c>
      <c r="M38" s="18">
        <v>0</v>
      </c>
      <c r="N38" s="18">
        <f t="shared" si="1"/>
        <v>2147</v>
      </c>
      <c r="O38" s="17">
        <f t="shared" si="2"/>
        <v>2333</v>
      </c>
      <c r="P38" s="18">
        <f t="shared" si="3"/>
        <v>0</v>
      </c>
      <c r="Q38" s="18">
        <f t="shared" si="4"/>
        <v>0</v>
      </c>
      <c r="R38" s="18">
        <f t="shared" si="5"/>
        <v>0</v>
      </c>
      <c r="S38" s="18">
        <f t="shared" si="6"/>
        <v>0</v>
      </c>
      <c r="T38" s="18">
        <f t="shared" si="7"/>
        <v>2333</v>
      </c>
      <c r="U38" s="17">
        <v>0</v>
      </c>
      <c r="V38" s="18">
        <v>17</v>
      </c>
      <c r="W38" s="18">
        <v>0</v>
      </c>
      <c r="X38" s="18">
        <f t="shared" si="8"/>
        <v>17</v>
      </c>
      <c r="Y38" s="18">
        <v>0</v>
      </c>
      <c r="Z38" s="18">
        <v>0</v>
      </c>
      <c r="AA38" s="18">
        <v>0</v>
      </c>
      <c r="AB38" s="107">
        <f t="shared" si="9"/>
        <v>0</v>
      </c>
      <c r="AC38" s="118"/>
      <c r="AD38" s="119">
        <v>2355</v>
      </c>
      <c r="AE38" s="39">
        <f t="shared" si="10"/>
        <v>22</v>
      </c>
    </row>
    <row r="39" spans="1:31" ht="34.5" customHeight="1">
      <c r="A39" s="117">
        <v>32</v>
      </c>
      <c r="B39" s="55" t="s">
        <v>51</v>
      </c>
      <c r="C39" s="17">
        <v>30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0"/>
        <v>30</v>
      </c>
      <c r="I39" s="17">
        <v>3028</v>
      </c>
      <c r="J39" s="18">
        <v>0</v>
      </c>
      <c r="K39" s="18">
        <v>0</v>
      </c>
      <c r="L39" s="18">
        <v>0</v>
      </c>
      <c r="M39" s="18">
        <v>0</v>
      </c>
      <c r="N39" s="18">
        <f t="shared" si="1"/>
        <v>3028</v>
      </c>
      <c r="O39" s="17">
        <f t="shared" si="2"/>
        <v>3058</v>
      </c>
      <c r="P39" s="18">
        <f t="shared" si="3"/>
        <v>0</v>
      </c>
      <c r="Q39" s="18">
        <f t="shared" si="4"/>
        <v>0</v>
      </c>
      <c r="R39" s="18">
        <f t="shared" si="5"/>
        <v>0</v>
      </c>
      <c r="S39" s="18">
        <f t="shared" si="6"/>
        <v>0</v>
      </c>
      <c r="T39" s="18">
        <f t="shared" si="7"/>
        <v>3058</v>
      </c>
      <c r="U39" s="17">
        <v>8</v>
      </c>
      <c r="V39" s="18">
        <v>0</v>
      </c>
      <c r="W39" s="18">
        <v>0</v>
      </c>
      <c r="X39" s="18">
        <f t="shared" si="8"/>
        <v>8</v>
      </c>
      <c r="Y39" s="18">
        <v>0</v>
      </c>
      <c r="Z39" s="18">
        <v>0</v>
      </c>
      <c r="AA39" s="18">
        <v>0</v>
      </c>
      <c r="AB39" s="107">
        <f t="shared" si="9"/>
        <v>0</v>
      </c>
      <c r="AC39" s="118"/>
      <c r="AD39" s="119">
        <v>3582</v>
      </c>
      <c r="AE39" s="39">
        <f t="shared" si="10"/>
        <v>524</v>
      </c>
    </row>
    <row r="40" spans="1:31" ht="34.5" customHeight="1">
      <c r="A40" s="117">
        <v>33</v>
      </c>
      <c r="B40" s="55" t="s">
        <v>52</v>
      </c>
      <c r="C40" s="17">
        <v>0</v>
      </c>
      <c r="D40" s="18">
        <v>0</v>
      </c>
      <c r="E40" s="18">
        <v>0</v>
      </c>
      <c r="F40" s="18">
        <v>0</v>
      </c>
      <c r="G40" s="18">
        <v>477</v>
      </c>
      <c r="H40" s="18">
        <f aca="true" t="shared" si="11" ref="H40:H71">SUM(C40:G40)</f>
        <v>477</v>
      </c>
      <c r="I40" s="17">
        <v>0</v>
      </c>
      <c r="J40" s="18">
        <v>0</v>
      </c>
      <c r="K40" s="18">
        <v>0</v>
      </c>
      <c r="L40" s="18">
        <v>0</v>
      </c>
      <c r="M40" s="18">
        <v>4021</v>
      </c>
      <c r="N40" s="18">
        <f aca="true" t="shared" si="12" ref="N40:N71">SUM(I40:M40)</f>
        <v>4021</v>
      </c>
      <c r="O40" s="17">
        <f aca="true" t="shared" si="13" ref="O40:O71">I40+C40</f>
        <v>0</v>
      </c>
      <c r="P40" s="18">
        <f aca="true" t="shared" si="14" ref="P40:P71">J40+D40</f>
        <v>0</v>
      </c>
      <c r="Q40" s="18">
        <f aca="true" t="shared" si="15" ref="Q40:Q71">K40+E40</f>
        <v>0</v>
      </c>
      <c r="R40" s="18">
        <f aca="true" t="shared" si="16" ref="R40:R71">L40+F40</f>
        <v>0</v>
      </c>
      <c r="S40" s="18">
        <f aca="true" t="shared" si="17" ref="S40:S71">M40+G40</f>
        <v>4498</v>
      </c>
      <c r="T40" s="18">
        <f aca="true" t="shared" si="18" ref="T40:T71">N40+H40</f>
        <v>4498</v>
      </c>
      <c r="U40" s="17">
        <v>32</v>
      </c>
      <c r="V40" s="18">
        <v>0</v>
      </c>
      <c r="W40" s="18">
        <v>0</v>
      </c>
      <c r="X40" s="18">
        <f aca="true" t="shared" si="19" ref="X40:X71">SUM(U40:W40)</f>
        <v>32</v>
      </c>
      <c r="Y40" s="18">
        <v>0</v>
      </c>
      <c r="Z40" s="18">
        <v>0</v>
      </c>
      <c r="AA40" s="18">
        <v>0</v>
      </c>
      <c r="AB40" s="107">
        <f aca="true" t="shared" si="20" ref="AB40:AB71">SUM(Y40:AA40)</f>
        <v>0</v>
      </c>
      <c r="AC40" s="118"/>
      <c r="AD40" s="119">
        <v>4584</v>
      </c>
      <c r="AE40" s="39">
        <f aca="true" t="shared" si="21" ref="AE40:AE71">AD40-T40</f>
        <v>86</v>
      </c>
    </row>
    <row r="41" spans="1:31" ht="34.5" customHeight="1">
      <c r="A41" s="117">
        <v>34</v>
      </c>
      <c r="B41" s="55" t="s">
        <v>53</v>
      </c>
      <c r="C41" s="17">
        <v>75</v>
      </c>
      <c r="D41" s="18">
        <v>0</v>
      </c>
      <c r="E41" s="18">
        <v>0</v>
      </c>
      <c r="F41" s="18">
        <v>0</v>
      </c>
      <c r="G41" s="18">
        <v>0</v>
      </c>
      <c r="H41" s="18">
        <f t="shared" si="11"/>
        <v>75</v>
      </c>
      <c r="I41" s="17">
        <v>4288</v>
      </c>
      <c r="J41" s="18">
        <v>0</v>
      </c>
      <c r="K41" s="18">
        <v>0</v>
      </c>
      <c r="L41" s="18">
        <v>0</v>
      </c>
      <c r="M41" s="18">
        <v>0</v>
      </c>
      <c r="N41" s="18">
        <f t="shared" si="12"/>
        <v>4288</v>
      </c>
      <c r="O41" s="17">
        <f t="shared" si="13"/>
        <v>4363</v>
      </c>
      <c r="P41" s="18">
        <f t="shared" si="14"/>
        <v>0</v>
      </c>
      <c r="Q41" s="18">
        <f t="shared" si="15"/>
        <v>0</v>
      </c>
      <c r="R41" s="18">
        <f t="shared" si="16"/>
        <v>0</v>
      </c>
      <c r="S41" s="18">
        <f t="shared" si="17"/>
        <v>0</v>
      </c>
      <c r="T41" s="18">
        <f t="shared" si="18"/>
        <v>4363</v>
      </c>
      <c r="U41" s="17">
        <v>0</v>
      </c>
      <c r="V41" s="18">
        <v>1343</v>
      </c>
      <c r="W41" s="18">
        <v>0</v>
      </c>
      <c r="X41" s="18">
        <f t="shared" si="19"/>
        <v>1343</v>
      </c>
      <c r="Y41" s="18">
        <v>0</v>
      </c>
      <c r="Z41" s="18">
        <v>0</v>
      </c>
      <c r="AA41" s="18">
        <v>0</v>
      </c>
      <c r="AB41" s="107">
        <f t="shared" si="20"/>
        <v>0</v>
      </c>
      <c r="AC41" s="118"/>
      <c r="AD41" s="119">
        <v>4346</v>
      </c>
      <c r="AE41" s="39">
        <f t="shared" si="21"/>
        <v>-17</v>
      </c>
    </row>
    <row r="42" spans="1:31" ht="34.5" customHeight="1">
      <c r="A42" s="117">
        <v>35</v>
      </c>
      <c r="B42" s="55" t="s">
        <v>54</v>
      </c>
      <c r="C42" s="17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si="11"/>
        <v>0</v>
      </c>
      <c r="I42" s="17">
        <v>0</v>
      </c>
      <c r="J42" s="18">
        <v>0</v>
      </c>
      <c r="K42" s="18">
        <v>0</v>
      </c>
      <c r="L42" s="18">
        <v>0</v>
      </c>
      <c r="M42" s="18">
        <v>0</v>
      </c>
      <c r="N42" s="18">
        <f t="shared" si="12"/>
        <v>0</v>
      </c>
      <c r="O42" s="17">
        <f t="shared" si="13"/>
        <v>0</v>
      </c>
      <c r="P42" s="18">
        <f t="shared" si="14"/>
        <v>0</v>
      </c>
      <c r="Q42" s="18">
        <f t="shared" si="15"/>
        <v>0</v>
      </c>
      <c r="R42" s="18">
        <f t="shared" si="16"/>
        <v>0</v>
      </c>
      <c r="S42" s="18">
        <f t="shared" si="17"/>
        <v>0</v>
      </c>
      <c r="T42" s="18">
        <f t="shared" si="18"/>
        <v>0</v>
      </c>
      <c r="U42" s="17">
        <v>0</v>
      </c>
      <c r="V42" s="18">
        <v>0</v>
      </c>
      <c r="W42" s="18">
        <v>0</v>
      </c>
      <c r="X42" s="18">
        <f t="shared" si="19"/>
        <v>0</v>
      </c>
      <c r="Y42" s="18">
        <v>0</v>
      </c>
      <c r="Z42" s="18">
        <v>0</v>
      </c>
      <c r="AA42" s="18">
        <v>0</v>
      </c>
      <c r="AB42" s="107">
        <f t="shared" si="20"/>
        <v>0</v>
      </c>
      <c r="AC42" s="118"/>
      <c r="AD42" s="119">
        <v>7528</v>
      </c>
      <c r="AE42" s="39">
        <f t="shared" si="21"/>
        <v>7528</v>
      </c>
    </row>
    <row r="43" spans="1:31" ht="34.5" customHeight="1">
      <c r="A43" s="117">
        <v>36</v>
      </c>
      <c r="B43" s="55" t="s">
        <v>55</v>
      </c>
      <c r="C43" s="17">
        <v>1153</v>
      </c>
      <c r="D43" s="18">
        <v>0</v>
      </c>
      <c r="E43" s="18">
        <v>0</v>
      </c>
      <c r="F43" s="18">
        <v>0</v>
      </c>
      <c r="G43" s="18">
        <v>0</v>
      </c>
      <c r="H43" s="18">
        <f t="shared" si="11"/>
        <v>1153</v>
      </c>
      <c r="I43" s="17">
        <v>7214</v>
      </c>
      <c r="J43" s="18">
        <v>0</v>
      </c>
      <c r="K43" s="18">
        <v>0</v>
      </c>
      <c r="L43" s="18">
        <v>0</v>
      </c>
      <c r="M43" s="18">
        <v>0</v>
      </c>
      <c r="N43" s="18">
        <f t="shared" si="12"/>
        <v>7214</v>
      </c>
      <c r="O43" s="17">
        <f t="shared" si="13"/>
        <v>8367</v>
      </c>
      <c r="P43" s="18">
        <f t="shared" si="14"/>
        <v>0</v>
      </c>
      <c r="Q43" s="18">
        <f t="shared" si="15"/>
        <v>0</v>
      </c>
      <c r="R43" s="18">
        <f t="shared" si="16"/>
        <v>0</v>
      </c>
      <c r="S43" s="18">
        <f t="shared" si="17"/>
        <v>0</v>
      </c>
      <c r="T43" s="18">
        <f t="shared" si="18"/>
        <v>8367</v>
      </c>
      <c r="U43" s="17">
        <v>29</v>
      </c>
      <c r="V43" s="18">
        <v>0</v>
      </c>
      <c r="W43" s="18">
        <v>0</v>
      </c>
      <c r="X43" s="18">
        <f t="shared" si="19"/>
        <v>29</v>
      </c>
      <c r="Y43" s="18">
        <v>0</v>
      </c>
      <c r="Z43" s="18">
        <v>0</v>
      </c>
      <c r="AA43" s="18">
        <v>0</v>
      </c>
      <c r="AB43" s="107">
        <f t="shared" si="20"/>
        <v>0</v>
      </c>
      <c r="AC43" s="118"/>
      <c r="AD43" s="119">
        <v>7352</v>
      </c>
      <c r="AE43" s="39">
        <f t="shared" si="21"/>
        <v>-1015</v>
      </c>
    </row>
    <row r="44" spans="1:31" ht="34.5" customHeight="1">
      <c r="A44" s="117">
        <v>37</v>
      </c>
      <c r="B44" s="55" t="s">
        <v>56</v>
      </c>
      <c r="C44" s="17">
        <v>2022</v>
      </c>
      <c r="D44" s="18">
        <v>0</v>
      </c>
      <c r="E44" s="18">
        <v>0</v>
      </c>
      <c r="F44" s="18">
        <v>0</v>
      </c>
      <c r="G44" s="18">
        <v>0</v>
      </c>
      <c r="H44" s="18">
        <f t="shared" si="11"/>
        <v>2022</v>
      </c>
      <c r="I44" s="17">
        <v>10310</v>
      </c>
      <c r="J44" s="18">
        <v>0</v>
      </c>
      <c r="K44" s="18">
        <v>0</v>
      </c>
      <c r="L44" s="18">
        <v>0</v>
      </c>
      <c r="M44" s="18">
        <v>0</v>
      </c>
      <c r="N44" s="18">
        <f t="shared" si="12"/>
        <v>10310</v>
      </c>
      <c r="O44" s="17">
        <f t="shared" si="13"/>
        <v>12332</v>
      </c>
      <c r="P44" s="18">
        <f t="shared" si="14"/>
        <v>0</v>
      </c>
      <c r="Q44" s="18">
        <f t="shared" si="15"/>
        <v>0</v>
      </c>
      <c r="R44" s="18">
        <f t="shared" si="16"/>
        <v>0</v>
      </c>
      <c r="S44" s="18">
        <f t="shared" si="17"/>
        <v>0</v>
      </c>
      <c r="T44" s="18">
        <f t="shared" si="18"/>
        <v>12332</v>
      </c>
      <c r="U44" s="17">
        <v>48</v>
      </c>
      <c r="V44" s="18">
        <v>0</v>
      </c>
      <c r="W44" s="18">
        <v>0</v>
      </c>
      <c r="X44" s="18">
        <f t="shared" si="19"/>
        <v>48</v>
      </c>
      <c r="Y44" s="18">
        <v>0</v>
      </c>
      <c r="Z44" s="18">
        <v>0</v>
      </c>
      <c r="AA44" s="18">
        <v>0</v>
      </c>
      <c r="AB44" s="107">
        <f t="shared" si="20"/>
        <v>0</v>
      </c>
      <c r="AC44" s="118"/>
      <c r="AD44" s="119">
        <v>12100</v>
      </c>
      <c r="AE44" s="39">
        <f t="shared" si="21"/>
        <v>-232</v>
      </c>
    </row>
    <row r="45" spans="1:31" ht="34.5" customHeight="1">
      <c r="A45" s="117">
        <v>38</v>
      </c>
      <c r="B45" s="55" t="s">
        <v>57</v>
      </c>
      <c r="C45" s="17">
        <v>885</v>
      </c>
      <c r="D45" s="18">
        <v>0</v>
      </c>
      <c r="E45" s="18">
        <v>0</v>
      </c>
      <c r="F45" s="18">
        <v>0</v>
      </c>
      <c r="G45" s="18">
        <v>0</v>
      </c>
      <c r="H45" s="18">
        <f t="shared" si="11"/>
        <v>885</v>
      </c>
      <c r="I45" s="17">
        <v>4800</v>
      </c>
      <c r="J45" s="18">
        <v>0</v>
      </c>
      <c r="K45" s="18">
        <v>0</v>
      </c>
      <c r="L45" s="18">
        <v>0</v>
      </c>
      <c r="M45" s="18">
        <v>0</v>
      </c>
      <c r="N45" s="18">
        <f t="shared" si="12"/>
        <v>4800</v>
      </c>
      <c r="O45" s="17">
        <f t="shared" si="13"/>
        <v>5685</v>
      </c>
      <c r="P45" s="18">
        <f t="shared" si="14"/>
        <v>0</v>
      </c>
      <c r="Q45" s="18">
        <f t="shared" si="15"/>
        <v>0</v>
      </c>
      <c r="R45" s="18">
        <f t="shared" si="16"/>
        <v>0</v>
      </c>
      <c r="S45" s="18">
        <f t="shared" si="17"/>
        <v>0</v>
      </c>
      <c r="T45" s="18">
        <f t="shared" si="18"/>
        <v>5685</v>
      </c>
      <c r="U45" s="17">
        <v>0</v>
      </c>
      <c r="V45" s="18">
        <v>53</v>
      </c>
      <c r="W45" s="18">
        <v>18</v>
      </c>
      <c r="X45" s="18">
        <f t="shared" si="19"/>
        <v>71</v>
      </c>
      <c r="Y45" s="18">
        <v>0</v>
      </c>
      <c r="Z45" s="18">
        <v>0</v>
      </c>
      <c r="AA45" s="18">
        <v>0</v>
      </c>
      <c r="AB45" s="107">
        <f t="shared" si="20"/>
        <v>0</v>
      </c>
      <c r="AC45" s="118"/>
      <c r="AD45" s="119">
        <v>5871</v>
      </c>
      <c r="AE45" s="39">
        <f t="shared" si="21"/>
        <v>186</v>
      </c>
    </row>
    <row r="46" spans="1:31" ht="34.5" customHeight="1">
      <c r="A46" s="117">
        <v>39</v>
      </c>
      <c r="B46" s="55" t="s">
        <v>58</v>
      </c>
      <c r="C46" s="17">
        <v>1995</v>
      </c>
      <c r="D46" s="18">
        <v>0</v>
      </c>
      <c r="E46" s="18">
        <v>0</v>
      </c>
      <c r="F46" s="18">
        <v>0</v>
      </c>
      <c r="G46" s="18">
        <v>0</v>
      </c>
      <c r="H46" s="18">
        <f t="shared" si="11"/>
        <v>1995</v>
      </c>
      <c r="I46" s="17">
        <v>9515</v>
      </c>
      <c r="J46" s="18">
        <v>0</v>
      </c>
      <c r="K46" s="18">
        <v>0</v>
      </c>
      <c r="L46" s="18">
        <v>0</v>
      </c>
      <c r="M46" s="18">
        <v>0</v>
      </c>
      <c r="N46" s="18">
        <f t="shared" si="12"/>
        <v>9515</v>
      </c>
      <c r="O46" s="17">
        <f t="shared" si="13"/>
        <v>11510</v>
      </c>
      <c r="P46" s="18">
        <f t="shared" si="14"/>
        <v>0</v>
      </c>
      <c r="Q46" s="18">
        <f t="shared" si="15"/>
        <v>0</v>
      </c>
      <c r="R46" s="18">
        <f t="shared" si="16"/>
        <v>0</v>
      </c>
      <c r="S46" s="18">
        <f t="shared" si="17"/>
        <v>0</v>
      </c>
      <c r="T46" s="18">
        <f t="shared" si="18"/>
        <v>11510</v>
      </c>
      <c r="U46" s="17">
        <v>30</v>
      </c>
      <c r="V46" s="18">
        <v>0</v>
      </c>
      <c r="W46" s="18">
        <v>0</v>
      </c>
      <c r="X46" s="18">
        <f t="shared" si="19"/>
        <v>30</v>
      </c>
      <c r="Y46" s="18">
        <v>2</v>
      </c>
      <c r="Z46" s="18">
        <v>0</v>
      </c>
      <c r="AA46" s="18">
        <v>0</v>
      </c>
      <c r="AB46" s="107">
        <f t="shared" si="20"/>
        <v>2</v>
      </c>
      <c r="AC46" s="118"/>
      <c r="AD46" s="119">
        <v>11683</v>
      </c>
      <c r="AE46" s="39">
        <f t="shared" si="21"/>
        <v>173</v>
      </c>
    </row>
    <row r="47" spans="1:31" ht="34.5" customHeight="1">
      <c r="A47" s="117">
        <v>40</v>
      </c>
      <c r="B47" s="55" t="s">
        <v>59</v>
      </c>
      <c r="C47" s="17">
        <v>1298</v>
      </c>
      <c r="D47" s="18">
        <v>0</v>
      </c>
      <c r="E47" s="18">
        <v>0</v>
      </c>
      <c r="F47" s="18">
        <v>0</v>
      </c>
      <c r="G47" s="18">
        <v>0</v>
      </c>
      <c r="H47" s="18">
        <f t="shared" si="11"/>
        <v>1298</v>
      </c>
      <c r="I47" s="17">
        <v>6920</v>
      </c>
      <c r="J47" s="18">
        <v>0</v>
      </c>
      <c r="K47" s="18">
        <v>0</v>
      </c>
      <c r="L47" s="18">
        <v>0</v>
      </c>
      <c r="M47" s="18">
        <v>0</v>
      </c>
      <c r="N47" s="18">
        <f t="shared" si="12"/>
        <v>6920</v>
      </c>
      <c r="O47" s="17">
        <f t="shared" si="13"/>
        <v>8218</v>
      </c>
      <c r="P47" s="18">
        <f t="shared" si="14"/>
        <v>0</v>
      </c>
      <c r="Q47" s="18">
        <f t="shared" si="15"/>
        <v>0</v>
      </c>
      <c r="R47" s="18">
        <f t="shared" si="16"/>
        <v>0</v>
      </c>
      <c r="S47" s="18">
        <f t="shared" si="17"/>
        <v>0</v>
      </c>
      <c r="T47" s="18">
        <f t="shared" si="18"/>
        <v>8218</v>
      </c>
      <c r="U47" s="17">
        <v>23</v>
      </c>
      <c r="V47" s="18">
        <v>0</v>
      </c>
      <c r="W47" s="18">
        <v>0</v>
      </c>
      <c r="X47" s="18">
        <f t="shared" si="19"/>
        <v>23</v>
      </c>
      <c r="Y47" s="18">
        <v>0</v>
      </c>
      <c r="Z47" s="18">
        <v>0</v>
      </c>
      <c r="AA47" s="18">
        <v>0</v>
      </c>
      <c r="AB47" s="107">
        <f t="shared" si="20"/>
        <v>0</v>
      </c>
      <c r="AC47" s="118"/>
      <c r="AD47" s="119">
        <v>8191</v>
      </c>
      <c r="AE47" s="39">
        <f t="shared" si="21"/>
        <v>-27</v>
      </c>
    </row>
    <row r="48" spans="1:31" ht="34.5" customHeight="1">
      <c r="A48" s="117">
        <v>41</v>
      </c>
      <c r="B48" s="55" t="s">
        <v>60</v>
      </c>
      <c r="C48" s="17">
        <v>1276</v>
      </c>
      <c r="D48" s="18">
        <v>0</v>
      </c>
      <c r="E48" s="18">
        <v>0</v>
      </c>
      <c r="F48" s="18">
        <v>0</v>
      </c>
      <c r="G48" s="18">
        <v>0</v>
      </c>
      <c r="H48" s="18">
        <f t="shared" si="11"/>
        <v>1276</v>
      </c>
      <c r="I48" s="17">
        <v>5225</v>
      </c>
      <c r="J48" s="18">
        <v>0</v>
      </c>
      <c r="K48" s="18">
        <v>0</v>
      </c>
      <c r="L48" s="18">
        <v>0</v>
      </c>
      <c r="M48" s="18">
        <v>0</v>
      </c>
      <c r="N48" s="18">
        <f t="shared" si="12"/>
        <v>5225</v>
      </c>
      <c r="O48" s="17">
        <f t="shared" si="13"/>
        <v>6501</v>
      </c>
      <c r="P48" s="18">
        <f t="shared" si="14"/>
        <v>0</v>
      </c>
      <c r="Q48" s="18">
        <f t="shared" si="15"/>
        <v>0</v>
      </c>
      <c r="R48" s="18">
        <f t="shared" si="16"/>
        <v>0</v>
      </c>
      <c r="S48" s="18">
        <f t="shared" si="17"/>
        <v>0</v>
      </c>
      <c r="T48" s="18">
        <f t="shared" si="18"/>
        <v>6501</v>
      </c>
      <c r="U48" s="17">
        <v>18</v>
      </c>
      <c r="V48" s="18">
        <v>0</v>
      </c>
      <c r="W48" s="18">
        <v>0</v>
      </c>
      <c r="X48" s="18">
        <f t="shared" si="19"/>
        <v>18</v>
      </c>
      <c r="Y48" s="18">
        <v>0</v>
      </c>
      <c r="Z48" s="18">
        <v>0</v>
      </c>
      <c r="AA48" s="18">
        <v>0</v>
      </c>
      <c r="AB48" s="107">
        <f t="shared" si="20"/>
        <v>0</v>
      </c>
      <c r="AC48" s="118"/>
      <c r="AD48" s="119">
        <v>6345</v>
      </c>
      <c r="AE48" s="39">
        <f t="shared" si="21"/>
        <v>-156</v>
      </c>
    </row>
    <row r="49" spans="1:31" ht="34.5" customHeight="1">
      <c r="A49" s="117">
        <v>42</v>
      </c>
      <c r="B49" s="55" t="s">
        <v>61</v>
      </c>
      <c r="C49" s="17">
        <v>1186</v>
      </c>
      <c r="D49" s="18">
        <v>0</v>
      </c>
      <c r="E49" s="18">
        <v>0</v>
      </c>
      <c r="F49" s="18">
        <v>0</v>
      </c>
      <c r="G49" s="18">
        <v>0</v>
      </c>
      <c r="H49" s="18">
        <f t="shared" si="11"/>
        <v>1186</v>
      </c>
      <c r="I49" s="17">
        <v>3738</v>
      </c>
      <c r="J49" s="18">
        <v>0</v>
      </c>
      <c r="K49" s="18">
        <v>0</v>
      </c>
      <c r="L49" s="18">
        <v>0</v>
      </c>
      <c r="M49" s="18">
        <v>0</v>
      </c>
      <c r="N49" s="18">
        <f t="shared" si="12"/>
        <v>3738</v>
      </c>
      <c r="O49" s="17">
        <f t="shared" si="13"/>
        <v>4924</v>
      </c>
      <c r="P49" s="18">
        <f t="shared" si="14"/>
        <v>0</v>
      </c>
      <c r="Q49" s="18">
        <f t="shared" si="15"/>
        <v>0</v>
      </c>
      <c r="R49" s="18">
        <f t="shared" si="16"/>
        <v>0</v>
      </c>
      <c r="S49" s="18">
        <f t="shared" si="17"/>
        <v>0</v>
      </c>
      <c r="T49" s="18">
        <f t="shared" si="18"/>
        <v>4924</v>
      </c>
      <c r="U49" s="17">
        <v>17</v>
      </c>
      <c r="V49" s="18">
        <v>0</v>
      </c>
      <c r="W49" s="18">
        <v>0</v>
      </c>
      <c r="X49" s="18">
        <f t="shared" si="19"/>
        <v>17</v>
      </c>
      <c r="Y49" s="18">
        <v>0</v>
      </c>
      <c r="Z49" s="18">
        <v>0</v>
      </c>
      <c r="AA49" s="18">
        <v>0</v>
      </c>
      <c r="AB49" s="107">
        <f t="shared" si="20"/>
        <v>0</v>
      </c>
      <c r="AC49" s="118"/>
      <c r="AD49" s="119">
        <v>4799</v>
      </c>
      <c r="AE49" s="39">
        <f t="shared" si="21"/>
        <v>-125</v>
      </c>
    </row>
    <row r="50" spans="1:31" ht="34.5" customHeight="1">
      <c r="A50" s="117">
        <v>43</v>
      </c>
      <c r="B50" s="55" t="s">
        <v>62</v>
      </c>
      <c r="C50" s="17">
        <v>1334</v>
      </c>
      <c r="D50" s="18">
        <v>0</v>
      </c>
      <c r="E50" s="18">
        <v>0</v>
      </c>
      <c r="F50" s="18">
        <v>0</v>
      </c>
      <c r="G50" s="18">
        <v>0</v>
      </c>
      <c r="H50" s="18">
        <f t="shared" si="11"/>
        <v>1334</v>
      </c>
      <c r="I50" s="17">
        <v>7373</v>
      </c>
      <c r="J50" s="18">
        <v>0</v>
      </c>
      <c r="K50" s="18">
        <v>0</v>
      </c>
      <c r="L50" s="18">
        <v>0</v>
      </c>
      <c r="M50" s="18">
        <v>0</v>
      </c>
      <c r="N50" s="18">
        <f t="shared" si="12"/>
        <v>7373</v>
      </c>
      <c r="O50" s="17">
        <f t="shared" si="13"/>
        <v>8707</v>
      </c>
      <c r="P50" s="18">
        <f t="shared" si="14"/>
        <v>0</v>
      </c>
      <c r="Q50" s="18">
        <f t="shared" si="15"/>
        <v>0</v>
      </c>
      <c r="R50" s="18">
        <f t="shared" si="16"/>
        <v>0</v>
      </c>
      <c r="S50" s="18">
        <f t="shared" si="17"/>
        <v>0</v>
      </c>
      <c r="T50" s="18">
        <f t="shared" si="18"/>
        <v>8707</v>
      </c>
      <c r="U50" s="17">
        <v>32</v>
      </c>
      <c r="V50" s="18">
        <v>0</v>
      </c>
      <c r="W50" s="18">
        <v>0</v>
      </c>
      <c r="X50" s="18">
        <f t="shared" si="19"/>
        <v>32</v>
      </c>
      <c r="Y50" s="18">
        <v>0</v>
      </c>
      <c r="Z50" s="18">
        <v>0</v>
      </c>
      <c r="AA50" s="18">
        <v>0</v>
      </c>
      <c r="AB50" s="107">
        <f t="shared" si="20"/>
        <v>0</v>
      </c>
      <c r="AC50" s="118"/>
      <c r="AD50" s="119">
        <v>8744</v>
      </c>
      <c r="AE50" s="39">
        <f t="shared" si="21"/>
        <v>37</v>
      </c>
    </row>
    <row r="51" spans="1:31" ht="34.5" customHeight="1">
      <c r="A51" s="117">
        <v>44</v>
      </c>
      <c r="B51" s="55" t="s">
        <v>63</v>
      </c>
      <c r="C51" s="17">
        <v>2646</v>
      </c>
      <c r="D51" s="18">
        <v>0</v>
      </c>
      <c r="E51" s="18">
        <v>0</v>
      </c>
      <c r="F51" s="18">
        <v>0</v>
      </c>
      <c r="G51" s="18">
        <v>0</v>
      </c>
      <c r="H51" s="18">
        <f t="shared" si="11"/>
        <v>2646</v>
      </c>
      <c r="I51" s="17">
        <v>8021</v>
      </c>
      <c r="J51" s="18">
        <v>0</v>
      </c>
      <c r="K51" s="18">
        <v>0</v>
      </c>
      <c r="L51" s="18">
        <v>0</v>
      </c>
      <c r="M51" s="18">
        <v>0</v>
      </c>
      <c r="N51" s="18">
        <f t="shared" si="12"/>
        <v>8021</v>
      </c>
      <c r="O51" s="17">
        <f t="shared" si="13"/>
        <v>10667</v>
      </c>
      <c r="P51" s="18">
        <f t="shared" si="14"/>
        <v>0</v>
      </c>
      <c r="Q51" s="18">
        <f t="shared" si="15"/>
        <v>0</v>
      </c>
      <c r="R51" s="18">
        <f t="shared" si="16"/>
        <v>0</v>
      </c>
      <c r="S51" s="18">
        <f t="shared" si="17"/>
        <v>0</v>
      </c>
      <c r="T51" s="18">
        <f t="shared" si="18"/>
        <v>10667</v>
      </c>
      <c r="U51" s="17">
        <v>35</v>
      </c>
      <c r="V51" s="18">
        <v>0</v>
      </c>
      <c r="W51" s="18">
        <v>0</v>
      </c>
      <c r="X51" s="18">
        <f t="shared" si="19"/>
        <v>35</v>
      </c>
      <c r="Y51" s="18">
        <v>0</v>
      </c>
      <c r="Z51" s="18">
        <v>0</v>
      </c>
      <c r="AA51" s="18">
        <v>0</v>
      </c>
      <c r="AB51" s="107">
        <f t="shared" si="20"/>
        <v>0</v>
      </c>
      <c r="AC51" s="118"/>
      <c r="AD51" s="119">
        <v>10637</v>
      </c>
      <c r="AE51" s="39">
        <f t="shared" si="21"/>
        <v>-30</v>
      </c>
    </row>
    <row r="52" spans="1:31" ht="34.5" customHeight="1">
      <c r="A52" s="117">
        <v>45</v>
      </c>
      <c r="B52" s="55" t="s">
        <v>64</v>
      </c>
      <c r="C52" s="17">
        <v>1036</v>
      </c>
      <c r="D52" s="18">
        <v>0</v>
      </c>
      <c r="E52" s="18">
        <v>0</v>
      </c>
      <c r="F52" s="18">
        <v>0</v>
      </c>
      <c r="G52" s="18">
        <v>0</v>
      </c>
      <c r="H52" s="18">
        <f t="shared" si="11"/>
        <v>1036</v>
      </c>
      <c r="I52" s="17">
        <v>1754</v>
      </c>
      <c r="J52" s="18">
        <v>0</v>
      </c>
      <c r="K52" s="18">
        <v>0</v>
      </c>
      <c r="L52" s="18">
        <v>0</v>
      </c>
      <c r="M52" s="18">
        <v>0</v>
      </c>
      <c r="N52" s="18">
        <f t="shared" si="12"/>
        <v>1754</v>
      </c>
      <c r="O52" s="17">
        <f t="shared" si="13"/>
        <v>2790</v>
      </c>
      <c r="P52" s="18">
        <f t="shared" si="14"/>
        <v>0</v>
      </c>
      <c r="Q52" s="18">
        <f t="shared" si="15"/>
        <v>0</v>
      </c>
      <c r="R52" s="18">
        <f t="shared" si="16"/>
        <v>0</v>
      </c>
      <c r="S52" s="18">
        <f t="shared" si="17"/>
        <v>0</v>
      </c>
      <c r="T52" s="18">
        <f t="shared" si="18"/>
        <v>2790</v>
      </c>
      <c r="U52" s="17">
        <v>0</v>
      </c>
      <c r="V52" s="18">
        <v>27</v>
      </c>
      <c r="W52" s="18">
        <v>0</v>
      </c>
      <c r="X52" s="18">
        <f t="shared" si="19"/>
        <v>27</v>
      </c>
      <c r="Y52" s="18">
        <v>0</v>
      </c>
      <c r="Z52" s="18">
        <v>0</v>
      </c>
      <c r="AA52" s="18">
        <v>0</v>
      </c>
      <c r="AB52" s="107">
        <f t="shared" si="20"/>
        <v>0</v>
      </c>
      <c r="AC52" s="118"/>
      <c r="AD52" s="119">
        <v>2663</v>
      </c>
      <c r="AE52" s="39">
        <f t="shared" si="21"/>
        <v>-127</v>
      </c>
    </row>
    <row r="53" spans="1:31" ht="34.5" customHeight="1">
      <c r="A53" s="117">
        <v>46</v>
      </c>
      <c r="B53" s="55" t="s">
        <v>65</v>
      </c>
      <c r="C53" s="17">
        <v>556</v>
      </c>
      <c r="D53" s="18">
        <v>0</v>
      </c>
      <c r="E53" s="18">
        <v>0</v>
      </c>
      <c r="F53" s="18">
        <v>0</v>
      </c>
      <c r="G53" s="18">
        <v>0</v>
      </c>
      <c r="H53" s="18">
        <f t="shared" si="11"/>
        <v>556</v>
      </c>
      <c r="I53" s="17">
        <v>1548</v>
      </c>
      <c r="J53" s="18">
        <v>0</v>
      </c>
      <c r="K53" s="18">
        <v>0</v>
      </c>
      <c r="L53" s="18">
        <v>0</v>
      </c>
      <c r="M53" s="18">
        <v>0</v>
      </c>
      <c r="N53" s="18">
        <f t="shared" si="12"/>
        <v>1548</v>
      </c>
      <c r="O53" s="17">
        <f t="shared" si="13"/>
        <v>2104</v>
      </c>
      <c r="P53" s="18">
        <f t="shared" si="14"/>
        <v>0</v>
      </c>
      <c r="Q53" s="18">
        <f t="shared" si="15"/>
        <v>0</v>
      </c>
      <c r="R53" s="18">
        <f t="shared" si="16"/>
        <v>0</v>
      </c>
      <c r="S53" s="18">
        <f t="shared" si="17"/>
        <v>0</v>
      </c>
      <c r="T53" s="18">
        <f t="shared" si="18"/>
        <v>2104</v>
      </c>
      <c r="U53" s="17">
        <v>0</v>
      </c>
      <c r="V53" s="18">
        <v>20</v>
      </c>
      <c r="W53" s="18">
        <v>0</v>
      </c>
      <c r="X53" s="18">
        <f t="shared" si="19"/>
        <v>20</v>
      </c>
      <c r="Y53" s="18">
        <v>0</v>
      </c>
      <c r="Z53" s="18">
        <v>0</v>
      </c>
      <c r="AA53" s="18">
        <v>0</v>
      </c>
      <c r="AB53" s="107">
        <f t="shared" si="20"/>
        <v>0</v>
      </c>
      <c r="AC53" s="118"/>
      <c r="AD53" s="119">
        <v>2087</v>
      </c>
      <c r="AE53" s="39">
        <f t="shared" si="21"/>
        <v>-17</v>
      </c>
    </row>
    <row r="54" spans="1:31" ht="34.5" customHeight="1">
      <c r="A54" s="117">
        <v>47</v>
      </c>
      <c r="B54" s="55" t="s">
        <v>66</v>
      </c>
      <c r="C54" s="17">
        <v>637</v>
      </c>
      <c r="D54" s="18">
        <v>0</v>
      </c>
      <c r="E54" s="18">
        <v>0</v>
      </c>
      <c r="F54" s="18">
        <v>0</v>
      </c>
      <c r="G54" s="18">
        <v>0</v>
      </c>
      <c r="H54" s="18">
        <f t="shared" si="11"/>
        <v>637</v>
      </c>
      <c r="I54" s="17">
        <v>1889</v>
      </c>
      <c r="J54" s="18">
        <v>0</v>
      </c>
      <c r="K54" s="18">
        <v>0</v>
      </c>
      <c r="L54" s="18">
        <v>0</v>
      </c>
      <c r="M54" s="18">
        <v>0</v>
      </c>
      <c r="N54" s="18">
        <f t="shared" si="12"/>
        <v>1889</v>
      </c>
      <c r="O54" s="17">
        <f t="shared" si="13"/>
        <v>2526</v>
      </c>
      <c r="P54" s="18">
        <f t="shared" si="14"/>
        <v>0</v>
      </c>
      <c r="Q54" s="18">
        <f t="shared" si="15"/>
        <v>0</v>
      </c>
      <c r="R54" s="18">
        <f t="shared" si="16"/>
        <v>0</v>
      </c>
      <c r="S54" s="18">
        <f t="shared" si="17"/>
        <v>0</v>
      </c>
      <c r="T54" s="18">
        <f t="shared" si="18"/>
        <v>2526</v>
      </c>
      <c r="U54" s="17">
        <v>0</v>
      </c>
      <c r="V54" s="18">
        <v>24</v>
      </c>
      <c r="W54" s="18">
        <v>0</v>
      </c>
      <c r="X54" s="18">
        <f t="shared" si="19"/>
        <v>24</v>
      </c>
      <c r="Y54" s="18">
        <v>0</v>
      </c>
      <c r="Z54" s="18">
        <v>0</v>
      </c>
      <c r="AA54" s="18">
        <v>0</v>
      </c>
      <c r="AB54" s="107">
        <f t="shared" si="20"/>
        <v>0</v>
      </c>
      <c r="AC54" s="118"/>
      <c r="AD54" s="119">
        <v>2452</v>
      </c>
      <c r="AE54" s="39">
        <f t="shared" si="21"/>
        <v>-74</v>
      </c>
    </row>
    <row r="55" spans="1:31" ht="34.5" customHeight="1">
      <c r="A55" s="117">
        <v>48</v>
      </c>
      <c r="B55" s="55" t="s">
        <v>67</v>
      </c>
      <c r="C55" s="17">
        <v>1095</v>
      </c>
      <c r="D55" s="18">
        <v>0</v>
      </c>
      <c r="E55" s="18">
        <v>0</v>
      </c>
      <c r="F55" s="18">
        <v>0</v>
      </c>
      <c r="G55" s="18">
        <v>0</v>
      </c>
      <c r="H55" s="18">
        <f t="shared" si="11"/>
        <v>1095</v>
      </c>
      <c r="I55" s="17">
        <v>4337</v>
      </c>
      <c r="J55" s="18">
        <v>0</v>
      </c>
      <c r="K55" s="18">
        <v>0</v>
      </c>
      <c r="L55" s="18">
        <v>0</v>
      </c>
      <c r="M55" s="18">
        <v>0</v>
      </c>
      <c r="N55" s="18">
        <f t="shared" si="12"/>
        <v>4337</v>
      </c>
      <c r="O55" s="17">
        <f t="shared" si="13"/>
        <v>5432</v>
      </c>
      <c r="P55" s="18">
        <f t="shared" si="14"/>
        <v>0</v>
      </c>
      <c r="Q55" s="18">
        <f t="shared" si="15"/>
        <v>0</v>
      </c>
      <c r="R55" s="18">
        <f t="shared" si="16"/>
        <v>0</v>
      </c>
      <c r="S55" s="18">
        <f t="shared" si="17"/>
        <v>0</v>
      </c>
      <c r="T55" s="18">
        <f t="shared" si="18"/>
        <v>5432</v>
      </c>
      <c r="U55" s="17">
        <v>0</v>
      </c>
      <c r="V55" s="18">
        <v>43</v>
      </c>
      <c r="W55" s="18">
        <v>0</v>
      </c>
      <c r="X55" s="18">
        <f t="shared" si="19"/>
        <v>43</v>
      </c>
      <c r="Y55" s="18">
        <v>0</v>
      </c>
      <c r="Z55" s="18">
        <v>0</v>
      </c>
      <c r="AA55" s="18">
        <v>0</v>
      </c>
      <c r="AB55" s="107">
        <f t="shared" si="20"/>
        <v>0</v>
      </c>
      <c r="AC55" s="118"/>
      <c r="AD55" s="119">
        <v>5732</v>
      </c>
      <c r="AE55" s="39">
        <f t="shared" si="21"/>
        <v>300</v>
      </c>
    </row>
    <row r="56" spans="1:31" ht="34.5" customHeight="1">
      <c r="A56" s="117">
        <v>49</v>
      </c>
      <c r="B56" s="55" t="s">
        <v>68</v>
      </c>
      <c r="C56" s="17">
        <v>2192</v>
      </c>
      <c r="D56" s="18">
        <v>0</v>
      </c>
      <c r="E56" s="18">
        <v>0</v>
      </c>
      <c r="F56" s="18">
        <v>0</v>
      </c>
      <c r="G56" s="18">
        <v>0</v>
      </c>
      <c r="H56" s="18">
        <f t="shared" si="11"/>
        <v>2192</v>
      </c>
      <c r="I56" s="17">
        <v>8289</v>
      </c>
      <c r="J56" s="18">
        <v>0</v>
      </c>
      <c r="K56" s="18">
        <v>0</v>
      </c>
      <c r="L56" s="18">
        <v>0</v>
      </c>
      <c r="M56" s="18">
        <v>0</v>
      </c>
      <c r="N56" s="18">
        <f t="shared" si="12"/>
        <v>8289</v>
      </c>
      <c r="O56" s="17">
        <f t="shared" si="13"/>
        <v>10481</v>
      </c>
      <c r="P56" s="18">
        <f t="shared" si="14"/>
        <v>0</v>
      </c>
      <c r="Q56" s="18">
        <f t="shared" si="15"/>
        <v>0</v>
      </c>
      <c r="R56" s="18">
        <f t="shared" si="16"/>
        <v>0</v>
      </c>
      <c r="S56" s="18">
        <f t="shared" si="17"/>
        <v>0</v>
      </c>
      <c r="T56" s="18">
        <f t="shared" si="18"/>
        <v>10481</v>
      </c>
      <c r="U56" s="17">
        <v>0</v>
      </c>
      <c r="V56" s="18">
        <v>14</v>
      </c>
      <c r="W56" s="18">
        <v>0</v>
      </c>
      <c r="X56" s="18">
        <f t="shared" si="19"/>
        <v>14</v>
      </c>
      <c r="Y56" s="18">
        <v>0</v>
      </c>
      <c r="Z56" s="18">
        <v>0</v>
      </c>
      <c r="AA56" s="18">
        <v>0</v>
      </c>
      <c r="AB56" s="107">
        <f t="shared" si="20"/>
        <v>0</v>
      </c>
      <c r="AC56" s="118"/>
      <c r="AD56" s="119">
        <v>10549</v>
      </c>
      <c r="AE56" s="39">
        <f t="shared" si="21"/>
        <v>68</v>
      </c>
    </row>
    <row r="57" spans="1:31" ht="34.5" customHeight="1">
      <c r="A57" s="117">
        <v>50</v>
      </c>
      <c r="B57" s="55" t="s">
        <v>69</v>
      </c>
      <c r="C57" s="17">
        <v>2186</v>
      </c>
      <c r="D57" s="18">
        <v>0</v>
      </c>
      <c r="E57" s="18">
        <v>0</v>
      </c>
      <c r="F57" s="18">
        <v>0</v>
      </c>
      <c r="G57" s="18">
        <v>0</v>
      </c>
      <c r="H57" s="18">
        <f t="shared" si="11"/>
        <v>2186</v>
      </c>
      <c r="I57" s="17">
        <v>9350</v>
      </c>
      <c r="J57" s="18">
        <v>0</v>
      </c>
      <c r="K57" s="18">
        <v>0</v>
      </c>
      <c r="L57" s="18">
        <v>0</v>
      </c>
      <c r="M57" s="18">
        <v>0</v>
      </c>
      <c r="N57" s="18">
        <f t="shared" si="12"/>
        <v>9350</v>
      </c>
      <c r="O57" s="17">
        <f t="shared" si="13"/>
        <v>11536</v>
      </c>
      <c r="P57" s="18">
        <f t="shared" si="14"/>
        <v>0</v>
      </c>
      <c r="Q57" s="18">
        <f t="shared" si="15"/>
        <v>0</v>
      </c>
      <c r="R57" s="18">
        <f t="shared" si="16"/>
        <v>0</v>
      </c>
      <c r="S57" s="18">
        <f t="shared" si="17"/>
        <v>0</v>
      </c>
      <c r="T57" s="18">
        <f t="shared" si="18"/>
        <v>11536</v>
      </c>
      <c r="U57" s="17">
        <v>0</v>
      </c>
      <c r="V57" s="18">
        <v>54</v>
      </c>
      <c r="W57" s="18">
        <v>0</v>
      </c>
      <c r="X57" s="18">
        <f t="shared" si="19"/>
        <v>54</v>
      </c>
      <c r="Y57" s="18">
        <v>0</v>
      </c>
      <c r="Z57" s="18">
        <v>0</v>
      </c>
      <c r="AA57" s="18">
        <v>0</v>
      </c>
      <c r="AB57" s="107">
        <f t="shared" si="20"/>
        <v>0</v>
      </c>
      <c r="AC57" s="118"/>
      <c r="AD57" s="119">
        <v>11468</v>
      </c>
      <c r="AE57" s="39">
        <f t="shared" si="21"/>
        <v>-68</v>
      </c>
    </row>
    <row r="58" spans="1:31" ht="34.5" customHeight="1">
      <c r="A58" s="117">
        <v>51</v>
      </c>
      <c r="B58" s="55" t="s">
        <v>70</v>
      </c>
      <c r="C58" s="17">
        <v>2700</v>
      </c>
      <c r="D58" s="18">
        <v>0</v>
      </c>
      <c r="E58" s="18">
        <v>0</v>
      </c>
      <c r="F58" s="18">
        <v>0</v>
      </c>
      <c r="G58" s="18">
        <v>0</v>
      </c>
      <c r="H58" s="18">
        <f t="shared" si="11"/>
        <v>2700</v>
      </c>
      <c r="I58" s="17">
        <v>10066</v>
      </c>
      <c r="J58" s="18">
        <v>0</v>
      </c>
      <c r="K58" s="18">
        <v>0</v>
      </c>
      <c r="L58" s="18">
        <v>0</v>
      </c>
      <c r="M58" s="18">
        <v>0</v>
      </c>
      <c r="N58" s="18">
        <f t="shared" si="12"/>
        <v>10066</v>
      </c>
      <c r="O58" s="17">
        <f t="shared" si="13"/>
        <v>12766</v>
      </c>
      <c r="P58" s="18">
        <f t="shared" si="14"/>
        <v>0</v>
      </c>
      <c r="Q58" s="18">
        <f t="shared" si="15"/>
        <v>0</v>
      </c>
      <c r="R58" s="18">
        <f t="shared" si="16"/>
        <v>0</v>
      </c>
      <c r="S58" s="18">
        <f t="shared" si="17"/>
        <v>0</v>
      </c>
      <c r="T58" s="18">
        <f t="shared" si="18"/>
        <v>12766</v>
      </c>
      <c r="U58" s="17">
        <v>0</v>
      </c>
      <c r="V58" s="18">
        <v>101</v>
      </c>
      <c r="W58" s="18">
        <v>0</v>
      </c>
      <c r="X58" s="18">
        <f t="shared" si="19"/>
        <v>101</v>
      </c>
      <c r="Y58" s="18">
        <v>0</v>
      </c>
      <c r="Z58" s="18">
        <v>0</v>
      </c>
      <c r="AA58" s="18">
        <v>0</v>
      </c>
      <c r="AB58" s="107">
        <f t="shared" si="20"/>
        <v>0</v>
      </c>
      <c r="AC58" s="118"/>
      <c r="AD58" s="119">
        <v>12491</v>
      </c>
      <c r="AE58" s="39">
        <f t="shared" si="21"/>
        <v>-275</v>
      </c>
    </row>
    <row r="59" spans="1:31" ht="34.5" customHeight="1">
      <c r="A59" s="117">
        <v>52</v>
      </c>
      <c r="B59" s="55" t="s">
        <v>71</v>
      </c>
      <c r="C59" s="17">
        <v>1607</v>
      </c>
      <c r="D59" s="18">
        <v>0</v>
      </c>
      <c r="E59" s="18">
        <v>0</v>
      </c>
      <c r="F59" s="18">
        <v>0</v>
      </c>
      <c r="G59" s="18">
        <v>0</v>
      </c>
      <c r="H59" s="18">
        <f t="shared" si="11"/>
        <v>1607</v>
      </c>
      <c r="I59" s="17">
        <v>4649</v>
      </c>
      <c r="J59" s="18">
        <v>0</v>
      </c>
      <c r="K59" s="18">
        <v>0</v>
      </c>
      <c r="L59" s="18">
        <v>0</v>
      </c>
      <c r="M59" s="18">
        <v>0</v>
      </c>
      <c r="N59" s="18">
        <f t="shared" si="12"/>
        <v>4649</v>
      </c>
      <c r="O59" s="17">
        <f t="shared" si="13"/>
        <v>6256</v>
      </c>
      <c r="P59" s="18">
        <f t="shared" si="14"/>
        <v>0</v>
      </c>
      <c r="Q59" s="18">
        <f t="shared" si="15"/>
        <v>0</v>
      </c>
      <c r="R59" s="18">
        <f t="shared" si="16"/>
        <v>0</v>
      </c>
      <c r="S59" s="18">
        <f t="shared" si="17"/>
        <v>0</v>
      </c>
      <c r="T59" s="18">
        <f t="shared" si="18"/>
        <v>6256</v>
      </c>
      <c r="U59" s="17">
        <v>0</v>
      </c>
      <c r="V59" s="18">
        <v>49</v>
      </c>
      <c r="W59" s="18">
        <v>0</v>
      </c>
      <c r="X59" s="18">
        <f t="shared" si="19"/>
        <v>49</v>
      </c>
      <c r="Y59" s="18">
        <v>0</v>
      </c>
      <c r="Z59" s="18">
        <v>0</v>
      </c>
      <c r="AA59" s="18">
        <v>0</v>
      </c>
      <c r="AB59" s="107">
        <f t="shared" si="20"/>
        <v>0</v>
      </c>
      <c r="AC59" s="118"/>
      <c r="AD59" s="119">
        <v>5727</v>
      </c>
      <c r="AE59" s="39">
        <f t="shared" si="21"/>
        <v>-529</v>
      </c>
    </row>
    <row r="60" spans="1:31" ht="34.5" customHeight="1">
      <c r="A60" s="117">
        <v>53</v>
      </c>
      <c r="B60" s="55" t="s">
        <v>72</v>
      </c>
      <c r="C60" s="17">
        <v>3027</v>
      </c>
      <c r="D60" s="18">
        <v>0</v>
      </c>
      <c r="E60" s="18">
        <v>0</v>
      </c>
      <c r="F60" s="18">
        <v>0</v>
      </c>
      <c r="G60" s="18">
        <v>0</v>
      </c>
      <c r="H60" s="18">
        <f t="shared" si="11"/>
        <v>3027</v>
      </c>
      <c r="I60" s="17">
        <v>12694</v>
      </c>
      <c r="J60" s="18">
        <v>0</v>
      </c>
      <c r="K60" s="18">
        <v>0</v>
      </c>
      <c r="L60" s="18">
        <v>0</v>
      </c>
      <c r="M60" s="18">
        <v>0</v>
      </c>
      <c r="N60" s="18">
        <f t="shared" si="12"/>
        <v>12694</v>
      </c>
      <c r="O60" s="17">
        <f t="shared" si="13"/>
        <v>15721</v>
      </c>
      <c r="P60" s="18">
        <f t="shared" si="14"/>
        <v>0</v>
      </c>
      <c r="Q60" s="18">
        <f t="shared" si="15"/>
        <v>0</v>
      </c>
      <c r="R60" s="18">
        <f t="shared" si="16"/>
        <v>0</v>
      </c>
      <c r="S60" s="18">
        <f t="shared" si="17"/>
        <v>0</v>
      </c>
      <c r="T60" s="18">
        <f t="shared" si="18"/>
        <v>15721</v>
      </c>
      <c r="U60" s="17">
        <v>0</v>
      </c>
      <c r="V60" s="18">
        <v>124</v>
      </c>
      <c r="W60" s="18">
        <v>0</v>
      </c>
      <c r="X60" s="18">
        <f t="shared" si="19"/>
        <v>124</v>
      </c>
      <c r="Y60" s="18">
        <v>63</v>
      </c>
      <c r="Z60" s="18">
        <v>0</v>
      </c>
      <c r="AA60" s="18">
        <v>0</v>
      </c>
      <c r="AB60" s="107">
        <f t="shared" si="20"/>
        <v>63</v>
      </c>
      <c r="AC60" s="118"/>
      <c r="AD60" s="119">
        <v>15464</v>
      </c>
      <c r="AE60" s="39">
        <f t="shared" si="21"/>
        <v>-257</v>
      </c>
    </row>
    <row r="61" spans="1:31" ht="34.5" customHeight="1">
      <c r="A61" s="117">
        <v>54</v>
      </c>
      <c r="B61" s="55" t="s">
        <v>73</v>
      </c>
      <c r="C61" s="17">
        <v>1192</v>
      </c>
      <c r="D61" s="18">
        <v>0</v>
      </c>
      <c r="E61" s="18">
        <v>0</v>
      </c>
      <c r="F61" s="18">
        <v>0</v>
      </c>
      <c r="G61" s="18">
        <v>0</v>
      </c>
      <c r="H61" s="18">
        <f t="shared" si="11"/>
        <v>1192</v>
      </c>
      <c r="I61" s="17">
        <v>5654</v>
      </c>
      <c r="J61" s="18">
        <v>0</v>
      </c>
      <c r="K61" s="18">
        <v>0</v>
      </c>
      <c r="L61" s="18">
        <v>0</v>
      </c>
      <c r="M61" s="18">
        <v>0</v>
      </c>
      <c r="N61" s="18">
        <f t="shared" si="12"/>
        <v>5654</v>
      </c>
      <c r="O61" s="17">
        <f t="shared" si="13"/>
        <v>6846</v>
      </c>
      <c r="P61" s="18">
        <f t="shared" si="14"/>
        <v>0</v>
      </c>
      <c r="Q61" s="18">
        <f t="shared" si="15"/>
        <v>0</v>
      </c>
      <c r="R61" s="18">
        <f t="shared" si="16"/>
        <v>0</v>
      </c>
      <c r="S61" s="18">
        <f t="shared" si="17"/>
        <v>0</v>
      </c>
      <c r="T61" s="18">
        <f t="shared" si="18"/>
        <v>6846</v>
      </c>
      <c r="U61" s="17">
        <v>0</v>
      </c>
      <c r="V61" s="18">
        <v>54</v>
      </c>
      <c r="W61" s="18">
        <v>0</v>
      </c>
      <c r="X61" s="18">
        <f t="shared" si="19"/>
        <v>54</v>
      </c>
      <c r="Y61" s="18">
        <v>0</v>
      </c>
      <c r="Z61" s="18">
        <v>0</v>
      </c>
      <c r="AA61" s="18">
        <v>35</v>
      </c>
      <c r="AB61" s="107">
        <f t="shared" si="20"/>
        <v>35</v>
      </c>
      <c r="AC61" s="118"/>
      <c r="AD61" s="119">
        <v>6859</v>
      </c>
      <c r="AE61" s="39">
        <f t="shared" si="21"/>
        <v>13</v>
      </c>
    </row>
    <row r="62" spans="1:31" ht="34.5" customHeight="1">
      <c r="A62" s="117">
        <v>55</v>
      </c>
      <c r="B62" s="55" t="s">
        <v>74</v>
      </c>
      <c r="C62" s="17">
        <v>2680</v>
      </c>
      <c r="D62" s="18">
        <v>0</v>
      </c>
      <c r="E62" s="18">
        <v>0</v>
      </c>
      <c r="F62" s="18">
        <v>0</v>
      </c>
      <c r="G62" s="18">
        <v>0</v>
      </c>
      <c r="H62" s="18">
        <f t="shared" si="11"/>
        <v>2680</v>
      </c>
      <c r="I62" s="17">
        <v>8657</v>
      </c>
      <c r="J62" s="18">
        <v>0</v>
      </c>
      <c r="K62" s="18">
        <v>0</v>
      </c>
      <c r="L62" s="18">
        <v>0</v>
      </c>
      <c r="M62" s="18">
        <v>0</v>
      </c>
      <c r="N62" s="18">
        <f t="shared" si="12"/>
        <v>8657</v>
      </c>
      <c r="O62" s="17">
        <f t="shared" si="13"/>
        <v>11337</v>
      </c>
      <c r="P62" s="18">
        <f t="shared" si="14"/>
        <v>0</v>
      </c>
      <c r="Q62" s="18">
        <f t="shared" si="15"/>
        <v>0</v>
      </c>
      <c r="R62" s="18">
        <f t="shared" si="16"/>
        <v>0</v>
      </c>
      <c r="S62" s="18">
        <f t="shared" si="17"/>
        <v>0</v>
      </c>
      <c r="T62" s="18">
        <f t="shared" si="18"/>
        <v>11337</v>
      </c>
      <c r="U62" s="17">
        <v>0</v>
      </c>
      <c r="V62" s="18">
        <v>89</v>
      </c>
      <c r="W62" s="18">
        <v>0</v>
      </c>
      <c r="X62" s="18">
        <f t="shared" si="19"/>
        <v>89</v>
      </c>
      <c r="Y62" s="18">
        <v>0</v>
      </c>
      <c r="Z62" s="18">
        <v>0</v>
      </c>
      <c r="AA62" s="18">
        <v>0</v>
      </c>
      <c r="AB62" s="107">
        <f t="shared" si="20"/>
        <v>0</v>
      </c>
      <c r="AC62" s="118"/>
      <c r="AD62" s="119">
        <v>11170</v>
      </c>
      <c r="AE62" s="39">
        <f t="shared" si="21"/>
        <v>-167</v>
      </c>
    </row>
    <row r="63" spans="1:31" ht="34.5" customHeight="1">
      <c r="A63" s="117">
        <v>56</v>
      </c>
      <c r="B63" s="55" t="s">
        <v>75</v>
      </c>
      <c r="C63" s="17">
        <v>1615</v>
      </c>
      <c r="D63" s="18">
        <v>0</v>
      </c>
      <c r="E63" s="18">
        <v>0</v>
      </c>
      <c r="F63" s="18">
        <v>0</v>
      </c>
      <c r="G63" s="18">
        <v>0</v>
      </c>
      <c r="H63" s="18">
        <f t="shared" si="11"/>
        <v>1615</v>
      </c>
      <c r="I63" s="17">
        <v>9400</v>
      </c>
      <c r="J63" s="18">
        <v>0</v>
      </c>
      <c r="K63" s="18">
        <v>0</v>
      </c>
      <c r="L63" s="18">
        <v>0</v>
      </c>
      <c r="M63" s="18">
        <v>0</v>
      </c>
      <c r="N63" s="18">
        <f t="shared" si="12"/>
        <v>9400</v>
      </c>
      <c r="O63" s="17">
        <f t="shared" si="13"/>
        <v>11015</v>
      </c>
      <c r="P63" s="18">
        <f t="shared" si="14"/>
        <v>0</v>
      </c>
      <c r="Q63" s="18">
        <f t="shared" si="15"/>
        <v>0</v>
      </c>
      <c r="R63" s="18">
        <f t="shared" si="16"/>
        <v>0</v>
      </c>
      <c r="S63" s="18">
        <f t="shared" si="17"/>
        <v>0</v>
      </c>
      <c r="T63" s="18">
        <f t="shared" si="18"/>
        <v>11015</v>
      </c>
      <c r="U63" s="17">
        <v>0</v>
      </c>
      <c r="V63" s="18">
        <v>87</v>
      </c>
      <c r="W63" s="18">
        <v>0</v>
      </c>
      <c r="X63" s="18">
        <f t="shared" si="19"/>
        <v>87</v>
      </c>
      <c r="Y63" s="18">
        <v>0</v>
      </c>
      <c r="Z63" s="18">
        <v>0</v>
      </c>
      <c r="AA63" s="18">
        <v>36</v>
      </c>
      <c r="AB63" s="107">
        <f t="shared" si="20"/>
        <v>36</v>
      </c>
      <c r="AC63" s="118"/>
      <c r="AD63" s="119">
        <v>10516</v>
      </c>
      <c r="AE63" s="39">
        <f t="shared" si="21"/>
        <v>-499</v>
      </c>
    </row>
    <row r="64" spans="1:31" ht="34.5" customHeight="1">
      <c r="A64" s="117">
        <v>57</v>
      </c>
      <c r="B64" s="55" t="s">
        <v>76</v>
      </c>
      <c r="C64" s="17">
        <v>1502</v>
      </c>
      <c r="D64" s="18">
        <v>0</v>
      </c>
      <c r="E64" s="18">
        <v>0</v>
      </c>
      <c r="F64" s="18">
        <v>0</v>
      </c>
      <c r="G64" s="18">
        <v>0</v>
      </c>
      <c r="H64" s="18">
        <f t="shared" si="11"/>
        <v>1502</v>
      </c>
      <c r="I64" s="17">
        <v>7621</v>
      </c>
      <c r="J64" s="18">
        <v>0</v>
      </c>
      <c r="K64" s="18">
        <v>0</v>
      </c>
      <c r="L64" s="18">
        <v>0</v>
      </c>
      <c r="M64" s="18">
        <v>0</v>
      </c>
      <c r="N64" s="18">
        <f t="shared" si="12"/>
        <v>7621</v>
      </c>
      <c r="O64" s="17">
        <f t="shared" si="13"/>
        <v>9123</v>
      </c>
      <c r="P64" s="18">
        <f t="shared" si="14"/>
        <v>0</v>
      </c>
      <c r="Q64" s="18">
        <f t="shared" si="15"/>
        <v>0</v>
      </c>
      <c r="R64" s="18">
        <f t="shared" si="16"/>
        <v>0</v>
      </c>
      <c r="S64" s="18">
        <f t="shared" si="17"/>
        <v>0</v>
      </c>
      <c r="T64" s="18">
        <f t="shared" si="18"/>
        <v>9123</v>
      </c>
      <c r="U64" s="17">
        <v>0</v>
      </c>
      <c r="V64" s="18">
        <v>42</v>
      </c>
      <c r="W64" s="18">
        <v>0</v>
      </c>
      <c r="X64" s="18">
        <f t="shared" si="19"/>
        <v>42</v>
      </c>
      <c r="Y64" s="18">
        <v>0</v>
      </c>
      <c r="Z64" s="18">
        <v>0</v>
      </c>
      <c r="AA64" s="18">
        <v>0</v>
      </c>
      <c r="AB64" s="107">
        <f t="shared" si="20"/>
        <v>0</v>
      </c>
      <c r="AC64" s="118"/>
      <c r="AD64" s="119">
        <v>8747</v>
      </c>
      <c r="AE64" s="39">
        <f t="shared" si="21"/>
        <v>-376</v>
      </c>
    </row>
    <row r="65" spans="1:31" ht="34.5" customHeight="1">
      <c r="A65" s="117">
        <v>58</v>
      </c>
      <c r="B65" s="55" t="s">
        <v>77</v>
      </c>
      <c r="C65" s="17">
        <v>2313</v>
      </c>
      <c r="D65" s="18">
        <v>0</v>
      </c>
      <c r="E65" s="18">
        <v>0</v>
      </c>
      <c r="F65" s="18">
        <v>0</v>
      </c>
      <c r="G65" s="18">
        <v>0</v>
      </c>
      <c r="H65" s="18">
        <f t="shared" si="11"/>
        <v>2313</v>
      </c>
      <c r="I65" s="17">
        <v>2947</v>
      </c>
      <c r="J65" s="18">
        <v>0</v>
      </c>
      <c r="K65" s="18">
        <v>0</v>
      </c>
      <c r="L65" s="18">
        <v>0</v>
      </c>
      <c r="M65" s="18">
        <v>0</v>
      </c>
      <c r="N65" s="18">
        <f t="shared" si="12"/>
        <v>2947</v>
      </c>
      <c r="O65" s="17">
        <f t="shared" si="13"/>
        <v>5260</v>
      </c>
      <c r="P65" s="18">
        <f t="shared" si="14"/>
        <v>0</v>
      </c>
      <c r="Q65" s="18">
        <f t="shared" si="15"/>
        <v>0</v>
      </c>
      <c r="R65" s="18">
        <f t="shared" si="16"/>
        <v>0</v>
      </c>
      <c r="S65" s="18">
        <f t="shared" si="17"/>
        <v>0</v>
      </c>
      <c r="T65" s="18">
        <f t="shared" si="18"/>
        <v>5260</v>
      </c>
      <c r="U65" s="17">
        <v>13</v>
      </c>
      <c r="V65" s="18">
        <v>2</v>
      </c>
      <c r="W65" s="18">
        <v>0</v>
      </c>
      <c r="X65" s="18">
        <f t="shared" si="19"/>
        <v>15</v>
      </c>
      <c r="Y65" s="18">
        <v>0</v>
      </c>
      <c r="Z65" s="18">
        <v>0</v>
      </c>
      <c r="AA65" s="18">
        <v>0</v>
      </c>
      <c r="AB65" s="107">
        <f t="shared" si="20"/>
        <v>0</v>
      </c>
      <c r="AC65" s="118"/>
      <c r="AD65" s="119">
        <v>5570</v>
      </c>
      <c r="AE65" s="39">
        <f t="shared" si="21"/>
        <v>310</v>
      </c>
    </row>
    <row r="66" spans="1:31" ht="34.5" customHeight="1">
      <c r="A66" s="117">
        <v>59</v>
      </c>
      <c r="B66" s="55" t="s">
        <v>78</v>
      </c>
      <c r="C66" s="17">
        <v>1135</v>
      </c>
      <c r="D66" s="18">
        <v>0</v>
      </c>
      <c r="E66" s="18">
        <v>0</v>
      </c>
      <c r="F66" s="18">
        <v>0</v>
      </c>
      <c r="G66" s="18">
        <v>0</v>
      </c>
      <c r="H66" s="18">
        <f t="shared" si="11"/>
        <v>1135</v>
      </c>
      <c r="I66" s="17">
        <v>2219</v>
      </c>
      <c r="J66" s="18">
        <v>0</v>
      </c>
      <c r="K66" s="18">
        <v>0</v>
      </c>
      <c r="L66" s="18">
        <v>0</v>
      </c>
      <c r="M66" s="18">
        <v>0</v>
      </c>
      <c r="N66" s="18">
        <f t="shared" si="12"/>
        <v>2219</v>
      </c>
      <c r="O66" s="17">
        <f t="shared" si="13"/>
        <v>3354</v>
      </c>
      <c r="P66" s="18">
        <f t="shared" si="14"/>
        <v>0</v>
      </c>
      <c r="Q66" s="18">
        <f t="shared" si="15"/>
        <v>0</v>
      </c>
      <c r="R66" s="18">
        <f t="shared" si="16"/>
        <v>0</v>
      </c>
      <c r="S66" s="18">
        <f t="shared" si="17"/>
        <v>0</v>
      </c>
      <c r="T66" s="18">
        <f t="shared" si="18"/>
        <v>3354</v>
      </c>
      <c r="U66" s="17">
        <v>8</v>
      </c>
      <c r="V66" s="18">
        <v>2</v>
      </c>
      <c r="W66" s="18">
        <v>0</v>
      </c>
      <c r="X66" s="18">
        <f t="shared" si="19"/>
        <v>10</v>
      </c>
      <c r="Y66" s="18">
        <v>0</v>
      </c>
      <c r="Z66" s="18">
        <v>0</v>
      </c>
      <c r="AA66" s="18">
        <v>0</v>
      </c>
      <c r="AB66" s="107">
        <f t="shared" si="20"/>
        <v>0</v>
      </c>
      <c r="AC66" s="118"/>
      <c r="AD66" s="119">
        <v>3588</v>
      </c>
      <c r="AE66" s="39">
        <f t="shared" si="21"/>
        <v>234</v>
      </c>
    </row>
    <row r="67" spans="1:31" ht="34.5" customHeight="1">
      <c r="A67" s="117">
        <v>60</v>
      </c>
      <c r="B67" s="55" t="s">
        <v>79</v>
      </c>
      <c r="C67" s="17">
        <v>710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11"/>
        <v>710</v>
      </c>
      <c r="I67" s="17">
        <v>8772</v>
      </c>
      <c r="J67" s="18">
        <v>0</v>
      </c>
      <c r="K67" s="18">
        <v>0</v>
      </c>
      <c r="L67" s="18">
        <v>0</v>
      </c>
      <c r="M67" s="18">
        <v>0</v>
      </c>
      <c r="N67" s="18">
        <f t="shared" si="12"/>
        <v>8772</v>
      </c>
      <c r="O67" s="17">
        <f t="shared" si="13"/>
        <v>9482</v>
      </c>
      <c r="P67" s="18">
        <f t="shared" si="14"/>
        <v>0</v>
      </c>
      <c r="Q67" s="18">
        <f t="shared" si="15"/>
        <v>0</v>
      </c>
      <c r="R67" s="18">
        <f t="shared" si="16"/>
        <v>0</v>
      </c>
      <c r="S67" s="18">
        <f t="shared" si="17"/>
        <v>0</v>
      </c>
      <c r="T67" s="18">
        <f t="shared" si="18"/>
        <v>9482</v>
      </c>
      <c r="U67" s="17">
        <v>0</v>
      </c>
      <c r="V67" s="18">
        <v>78</v>
      </c>
      <c r="W67" s="18">
        <v>0</v>
      </c>
      <c r="X67" s="18">
        <f t="shared" si="19"/>
        <v>78</v>
      </c>
      <c r="Y67" s="18">
        <v>0</v>
      </c>
      <c r="Z67" s="18">
        <v>0</v>
      </c>
      <c r="AA67" s="18">
        <v>0</v>
      </c>
      <c r="AB67" s="107">
        <f t="shared" si="20"/>
        <v>0</v>
      </c>
      <c r="AC67" s="118"/>
      <c r="AD67" s="119">
        <v>9244</v>
      </c>
      <c r="AE67" s="39">
        <f t="shared" si="21"/>
        <v>-238</v>
      </c>
    </row>
    <row r="68" spans="1:31" ht="34.5" customHeight="1">
      <c r="A68" s="117">
        <v>61</v>
      </c>
      <c r="B68" s="55" t="s">
        <v>80</v>
      </c>
      <c r="C68" s="17">
        <v>1971</v>
      </c>
      <c r="D68" s="18">
        <v>0</v>
      </c>
      <c r="E68" s="18">
        <v>0</v>
      </c>
      <c r="F68" s="18">
        <v>0</v>
      </c>
      <c r="G68" s="18">
        <v>0</v>
      </c>
      <c r="H68" s="18">
        <f t="shared" si="11"/>
        <v>1971</v>
      </c>
      <c r="I68" s="17">
        <v>5731</v>
      </c>
      <c r="J68" s="18">
        <v>0</v>
      </c>
      <c r="K68" s="18">
        <v>0</v>
      </c>
      <c r="L68" s="18">
        <v>0</v>
      </c>
      <c r="M68" s="18">
        <v>0</v>
      </c>
      <c r="N68" s="18">
        <f t="shared" si="12"/>
        <v>5731</v>
      </c>
      <c r="O68" s="17">
        <f t="shared" si="13"/>
        <v>7702</v>
      </c>
      <c r="P68" s="18">
        <f t="shared" si="14"/>
        <v>0</v>
      </c>
      <c r="Q68" s="18">
        <f t="shared" si="15"/>
        <v>0</v>
      </c>
      <c r="R68" s="18">
        <f t="shared" si="16"/>
        <v>0</v>
      </c>
      <c r="S68" s="18">
        <f t="shared" si="17"/>
        <v>0</v>
      </c>
      <c r="T68" s="18">
        <f t="shared" si="18"/>
        <v>7702</v>
      </c>
      <c r="U68" s="17">
        <v>18</v>
      </c>
      <c r="V68" s="18">
        <v>3</v>
      </c>
      <c r="W68" s="18">
        <v>0</v>
      </c>
      <c r="X68" s="18">
        <f t="shared" si="19"/>
        <v>21</v>
      </c>
      <c r="Y68" s="18">
        <v>0</v>
      </c>
      <c r="Z68" s="18">
        <v>0</v>
      </c>
      <c r="AA68" s="18">
        <v>0</v>
      </c>
      <c r="AB68" s="107">
        <f t="shared" si="20"/>
        <v>0</v>
      </c>
      <c r="AC68" s="118"/>
      <c r="AD68" s="119">
        <v>8141</v>
      </c>
      <c r="AE68" s="39">
        <f t="shared" si="21"/>
        <v>439</v>
      </c>
    </row>
    <row r="69" spans="1:31" ht="34.5" customHeight="1">
      <c r="A69" s="117">
        <v>62</v>
      </c>
      <c r="B69" s="55" t="s">
        <v>81</v>
      </c>
      <c r="C69" s="17">
        <v>1008</v>
      </c>
      <c r="D69" s="18">
        <v>0</v>
      </c>
      <c r="E69" s="18">
        <v>0</v>
      </c>
      <c r="F69" s="18">
        <v>0</v>
      </c>
      <c r="G69" s="18">
        <v>0</v>
      </c>
      <c r="H69" s="18">
        <f t="shared" si="11"/>
        <v>1008</v>
      </c>
      <c r="I69" s="17">
        <v>2258</v>
      </c>
      <c r="J69" s="18">
        <v>0</v>
      </c>
      <c r="K69" s="18">
        <v>0</v>
      </c>
      <c r="L69" s="18">
        <v>0</v>
      </c>
      <c r="M69" s="18">
        <v>0</v>
      </c>
      <c r="N69" s="18">
        <f t="shared" si="12"/>
        <v>2258</v>
      </c>
      <c r="O69" s="17">
        <f t="shared" si="13"/>
        <v>3266</v>
      </c>
      <c r="P69" s="18">
        <f t="shared" si="14"/>
        <v>0</v>
      </c>
      <c r="Q69" s="18">
        <f t="shared" si="15"/>
        <v>0</v>
      </c>
      <c r="R69" s="18">
        <f t="shared" si="16"/>
        <v>0</v>
      </c>
      <c r="S69" s="18">
        <f t="shared" si="17"/>
        <v>0</v>
      </c>
      <c r="T69" s="18">
        <f t="shared" si="18"/>
        <v>3266</v>
      </c>
      <c r="U69" s="17">
        <v>0</v>
      </c>
      <c r="V69" s="18">
        <v>33</v>
      </c>
      <c r="W69" s="18">
        <v>0</v>
      </c>
      <c r="X69" s="18">
        <f t="shared" si="19"/>
        <v>33</v>
      </c>
      <c r="Y69" s="18">
        <v>0</v>
      </c>
      <c r="Z69" s="18">
        <v>0</v>
      </c>
      <c r="AA69" s="18">
        <v>0</v>
      </c>
      <c r="AB69" s="107">
        <f t="shared" si="20"/>
        <v>0</v>
      </c>
      <c r="AC69" s="118"/>
      <c r="AD69" s="119">
        <v>3212</v>
      </c>
      <c r="AE69" s="39">
        <f t="shared" si="21"/>
        <v>-54</v>
      </c>
    </row>
    <row r="70" spans="1:31" ht="34.5" customHeight="1">
      <c r="A70" s="117">
        <v>63</v>
      </c>
      <c r="B70" s="55" t="s">
        <v>82</v>
      </c>
      <c r="C70" s="17">
        <v>1070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11"/>
        <v>1070</v>
      </c>
      <c r="I70" s="17">
        <v>894</v>
      </c>
      <c r="J70" s="18">
        <v>0</v>
      </c>
      <c r="K70" s="18">
        <v>0</v>
      </c>
      <c r="L70" s="18">
        <v>0</v>
      </c>
      <c r="M70" s="18">
        <v>0</v>
      </c>
      <c r="N70" s="18">
        <f t="shared" si="12"/>
        <v>894</v>
      </c>
      <c r="O70" s="17">
        <f t="shared" si="13"/>
        <v>1964</v>
      </c>
      <c r="P70" s="18">
        <f t="shared" si="14"/>
        <v>0</v>
      </c>
      <c r="Q70" s="18">
        <f t="shared" si="15"/>
        <v>0</v>
      </c>
      <c r="R70" s="18">
        <f t="shared" si="16"/>
        <v>0</v>
      </c>
      <c r="S70" s="18">
        <f t="shared" si="17"/>
        <v>0</v>
      </c>
      <c r="T70" s="18">
        <f t="shared" si="18"/>
        <v>1964</v>
      </c>
      <c r="U70" s="17">
        <v>0</v>
      </c>
      <c r="V70" s="18">
        <v>20</v>
      </c>
      <c r="W70" s="18">
        <v>0</v>
      </c>
      <c r="X70" s="18">
        <f t="shared" si="19"/>
        <v>20</v>
      </c>
      <c r="Y70" s="18">
        <v>0</v>
      </c>
      <c r="Z70" s="18">
        <v>0</v>
      </c>
      <c r="AA70" s="18">
        <v>0</v>
      </c>
      <c r="AB70" s="107">
        <f t="shared" si="20"/>
        <v>0</v>
      </c>
      <c r="AC70" s="118"/>
      <c r="AD70" s="119">
        <v>1900</v>
      </c>
      <c r="AE70" s="39">
        <f t="shared" si="21"/>
        <v>-64</v>
      </c>
    </row>
    <row r="71" spans="1:31" ht="34.5" customHeight="1">
      <c r="A71" s="117">
        <v>64</v>
      </c>
      <c r="B71" s="55" t="s">
        <v>83</v>
      </c>
      <c r="C71" s="17">
        <v>901</v>
      </c>
      <c r="D71" s="18">
        <v>0</v>
      </c>
      <c r="E71" s="18">
        <v>0</v>
      </c>
      <c r="F71" s="18">
        <v>0</v>
      </c>
      <c r="G71" s="18">
        <v>0</v>
      </c>
      <c r="H71" s="18">
        <f t="shared" si="11"/>
        <v>901</v>
      </c>
      <c r="I71" s="17">
        <v>1293</v>
      </c>
      <c r="J71" s="18">
        <v>0</v>
      </c>
      <c r="K71" s="18">
        <v>0</v>
      </c>
      <c r="L71" s="18">
        <v>0</v>
      </c>
      <c r="M71" s="18">
        <v>0</v>
      </c>
      <c r="N71" s="18">
        <f t="shared" si="12"/>
        <v>1293</v>
      </c>
      <c r="O71" s="17">
        <f t="shared" si="13"/>
        <v>2194</v>
      </c>
      <c r="P71" s="18">
        <f t="shared" si="14"/>
        <v>0</v>
      </c>
      <c r="Q71" s="18">
        <f t="shared" si="15"/>
        <v>0</v>
      </c>
      <c r="R71" s="18">
        <f t="shared" si="16"/>
        <v>0</v>
      </c>
      <c r="S71" s="18">
        <f t="shared" si="17"/>
        <v>0</v>
      </c>
      <c r="T71" s="18">
        <f t="shared" si="18"/>
        <v>2194</v>
      </c>
      <c r="U71" s="17">
        <v>0</v>
      </c>
      <c r="V71" s="18">
        <v>22</v>
      </c>
      <c r="W71" s="18">
        <v>0</v>
      </c>
      <c r="X71" s="18">
        <f t="shared" si="19"/>
        <v>22</v>
      </c>
      <c r="Y71" s="18">
        <v>0</v>
      </c>
      <c r="Z71" s="18">
        <v>0</v>
      </c>
      <c r="AA71" s="18">
        <v>0</v>
      </c>
      <c r="AB71" s="107">
        <f t="shared" si="20"/>
        <v>0</v>
      </c>
      <c r="AC71" s="118"/>
      <c r="AD71" s="119">
        <v>2503</v>
      </c>
      <c r="AE71" s="39">
        <f t="shared" si="21"/>
        <v>309</v>
      </c>
    </row>
    <row r="72" spans="1:31" ht="34.5" customHeight="1">
      <c r="A72" s="117">
        <v>65</v>
      </c>
      <c r="B72" s="55" t="s">
        <v>84</v>
      </c>
      <c r="C72" s="17">
        <v>1999</v>
      </c>
      <c r="D72" s="18">
        <v>0</v>
      </c>
      <c r="E72" s="18">
        <v>0</v>
      </c>
      <c r="F72" s="18">
        <v>0</v>
      </c>
      <c r="G72" s="18">
        <v>0</v>
      </c>
      <c r="H72" s="18">
        <f>SUM(C72:G72)</f>
        <v>1999</v>
      </c>
      <c r="I72" s="17">
        <v>8269</v>
      </c>
      <c r="J72" s="18">
        <v>0</v>
      </c>
      <c r="K72" s="18">
        <v>0</v>
      </c>
      <c r="L72" s="18">
        <v>0</v>
      </c>
      <c r="M72" s="18">
        <v>0</v>
      </c>
      <c r="N72" s="18">
        <f>SUM(I72:M72)</f>
        <v>8269</v>
      </c>
      <c r="O72" s="17">
        <f aca="true" t="shared" si="22" ref="O72:O81">I72+C72</f>
        <v>10268</v>
      </c>
      <c r="P72" s="18">
        <f aca="true" t="shared" si="23" ref="P72:P81">J72+D72</f>
        <v>0</v>
      </c>
      <c r="Q72" s="18">
        <f aca="true" t="shared" si="24" ref="Q72:Q81">K72+E72</f>
        <v>0</v>
      </c>
      <c r="R72" s="18">
        <f aca="true" t="shared" si="25" ref="R72:R81">L72+F72</f>
        <v>0</v>
      </c>
      <c r="S72" s="18">
        <f aca="true" t="shared" si="26" ref="S72:S81">M72+G72</f>
        <v>0</v>
      </c>
      <c r="T72" s="18">
        <f aca="true" t="shared" si="27" ref="T72:T81">N72+H72</f>
        <v>10268</v>
      </c>
      <c r="U72" s="17">
        <v>337</v>
      </c>
      <c r="V72" s="18">
        <v>0</v>
      </c>
      <c r="W72" s="18">
        <v>0</v>
      </c>
      <c r="X72" s="18">
        <f>SUM(U72:W72)</f>
        <v>337</v>
      </c>
      <c r="Y72" s="18">
        <v>0</v>
      </c>
      <c r="Z72" s="18">
        <v>0</v>
      </c>
      <c r="AA72" s="18">
        <v>0</v>
      </c>
      <c r="AB72" s="107">
        <f>SUM(Y72:AA72)</f>
        <v>0</v>
      </c>
      <c r="AC72" s="118"/>
      <c r="AD72" s="119">
        <v>9947</v>
      </c>
      <c r="AE72" s="39">
        <f>AD72-T72</f>
        <v>-321</v>
      </c>
    </row>
    <row r="73" spans="1:31" ht="34.5" customHeight="1">
      <c r="A73" s="117">
        <v>66</v>
      </c>
      <c r="B73" s="55" t="s">
        <v>85</v>
      </c>
      <c r="C73" s="17">
        <v>0</v>
      </c>
      <c r="D73" s="18">
        <v>0</v>
      </c>
      <c r="E73" s="18">
        <v>488</v>
      </c>
      <c r="F73" s="18">
        <v>0</v>
      </c>
      <c r="G73" s="18">
        <v>0</v>
      </c>
      <c r="H73" s="18">
        <f>SUM(C73:G73)</f>
        <v>488</v>
      </c>
      <c r="I73" s="17">
        <v>0</v>
      </c>
      <c r="J73" s="18">
        <v>0</v>
      </c>
      <c r="K73" s="18">
        <v>1843</v>
      </c>
      <c r="L73" s="18">
        <v>0</v>
      </c>
      <c r="M73" s="18">
        <v>0</v>
      </c>
      <c r="N73" s="18">
        <f>SUM(I73:M73)</f>
        <v>1843</v>
      </c>
      <c r="O73" s="17">
        <f t="shared" si="22"/>
        <v>0</v>
      </c>
      <c r="P73" s="18">
        <f t="shared" si="23"/>
        <v>0</v>
      </c>
      <c r="Q73" s="18">
        <f t="shared" si="24"/>
        <v>2331</v>
      </c>
      <c r="R73" s="18">
        <f t="shared" si="25"/>
        <v>0</v>
      </c>
      <c r="S73" s="18">
        <f t="shared" si="26"/>
        <v>0</v>
      </c>
      <c r="T73" s="18">
        <f t="shared" si="27"/>
        <v>2331</v>
      </c>
      <c r="U73" s="17">
        <v>0</v>
      </c>
      <c r="V73" s="18">
        <v>0</v>
      </c>
      <c r="W73" s="18">
        <v>0</v>
      </c>
      <c r="X73" s="18">
        <f>SUM(U73:W73)</f>
        <v>0</v>
      </c>
      <c r="Y73" s="18">
        <v>0</v>
      </c>
      <c r="Z73" s="18">
        <v>0</v>
      </c>
      <c r="AA73" s="18">
        <v>0</v>
      </c>
      <c r="AB73" s="107">
        <f>SUM(Y73:AA73)</f>
        <v>0</v>
      </c>
      <c r="AC73" s="118"/>
      <c r="AD73" s="119">
        <v>2839</v>
      </c>
      <c r="AE73" s="39">
        <f>AD73-T73</f>
        <v>508</v>
      </c>
    </row>
    <row r="74" spans="1:31" ht="34.5" customHeight="1">
      <c r="A74" s="117">
        <v>67</v>
      </c>
      <c r="B74" s="55" t="s">
        <v>86</v>
      </c>
      <c r="C74" s="17">
        <v>0</v>
      </c>
      <c r="D74" s="18">
        <v>0</v>
      </c>
      <c r="E74" s="18">
        <v>354</v>
      </c>
      <c r="F74" s="18">
        <v>0</v>
      </c>
      <c r="G74" s="18">
        <v>0</v>
      </c>
      <c r="H74" s="18">
        <f>SUM(C74:G74)</f>
        <v>354</v>
      </c>
      <c r="I74" s="17">
        <v>0</v>
      </c>
      <c r="J74" s="18">
        <v>0</v>
      </c>
      <c r="K74" s="18">
        <v>295</v>
      </c>
      <c r="L74" s="18">
        <v>0</v>
      </c>
      <c r="M74" s="18">
        <v>0</v>
      </c>
      <c r="N74" s="18">
        <f>SUM(I74:M74)</f>
        <v>295</v>
      </c>
      <c r="O74" s="17">
        <f t="shared" si="22"/>
        <v>0</v>
      </c>
      <c r="P74" s="18">
        <f t="shared" si="23"/>
        <v>0</v>
      </c>
      <c r="Q74" s="18">
        <f t="shared" si="24"/>
        <v>649</v>
      </c>
      <c r="R74" s="18">
        <f t="shared" si="25"/>
        <v>0</v>
      </c>
      <c r="S74" s="18">
        <f t="shared" si="26"/>
        <v>0</v>
      </c>
      <c r="T74" s="18">
        <f t="shared" si="27"/>
        <v>649</v>
      </c>
      <c r="U74" s="17">
        <v>0</v>
      </c>
      <c r="V74" s="18">
        <v>0</v>
      </c>
      <c r="W74" s="18">
        <v>0</v>
      </c>
      <c r="X74" s="18">
        <f>SUM(U74:W74)</f>
        <v>0</v>
      </c>
      <c r="Y74" s="18">
        <v>0</v>
      </c>
      <c r="Z74" s="18">
        <v>0</v>
      </c>
      <c r="AA74" s="18">
        <v>0</v>
      </c>
      <c r="AB74" s="107">
        <f>SUM(Y74:AA74)</f>
        <v>0</v>
      </c>
      <c r="AC74" s="118"/>
      <c r="AD74" s="119">
        <v>701</v>
      </c>
      <c r="AE74" s="39">
        <f>AD74-T74</f>
        <v>52</v>
      </c>
    </row>
    <row r="75" spans="1:31" ht="34.5" customHeight="1">
      <c r="A75" s="117">
        <v>68</v>
      </c>
      <c r="B75" s="55" t="s">
        <v>87</v>
      </c>
      <c r="C75" s="17">
        <v>1366</v>
      </c>
      <c r="D75" s="18">
        <v>0</v>
      </c>
      <c r="E75" s="18">
        <v>0</v>
      </c>
      <c r="F75" s="18">
        <v>0</v>
      </c>
      <c r="G75" s="18">
        <v>0</v>
      </c>
      <c r="H75" s="18">
        <f>SUM(C75:G75)</f>
        <v>1366</v>
      </c>
      <c r="I75" s="17">
        <v>7827</v>
      </c>
      <c r="J75" s="18">
        <v>0</v>
      </c>
      <c r="K75" s="18">
        <v>0</v>
      </c>
      <c r="L75" s="18">
        <v>0</v>
      </c>
      <c r="M75" s="18">
        <v>0</v>
      </c>
      <c r="N75" s="18">
        <f>SUM(I75:M75)</f>
        <v>7827</v>
      </c>
      <c r="O75" s="17">
        <f t="shared" si="22"/>
        <v>9193</v>
      </c>
      <c r="P75" s="18">
        <f t="shared" si="23"/>
        <v>0</v>
      </c>
      <c r="Q75" s="18">
        <f t="shared" si="24"/>
        <v>0</v>
      </c>
      <c r="R75" s="18">
        <f t="shared" si="25"/>
        <v>0</v>
      </c>
      <c r="S75" s="18">
        <f t="shared" si="26"/>
        <v>0</v>
      </c>
      <c r="T75" s="18">
        <f t="shared" si="27"/>
        <v>9193</v>
      </c>
      <c r="U75" s="17">
        <v>0</v>
      </c>
      <c r="V75" s="18">
        <v>105</v>
      </c>
      <c r="W75" s="18">
        <v>0</v>
      </c>
      <c r="X75" s="18">
        <f>SUM(U75:W75)</f>
        <v>105</v>
      </c>
      <c r="Y75" s="18">
        <v>0</v>
      </c>
      <c r="Z75" s="18">
        <v>0</v>
      </c>
      <c r="AA75" s="18">
        <v>0</v>
      </c>
      <c r="AB75" s="107">
        <f>SUM(Y75:AA75)</f>
        <v>0</v>
      </c>
      <c r="AC75" s="118"/>
      <c r="AD75" s="119">
        <v>8759</v>
      </c>
      <c r="AE75" s="39">
        <f>AD75-T75</f>
        <v>-434</v>
      </c>
    </row>
    <row r="76" spans="1:31" ht="34.5" customHeight="1">
      <c r="A76" s="117">
        <v>69</v>
      </c>
      <c r="B76" s="55" t="s">
        <v>88</v>
      </c>
      <c r="C76" s="17">
        <v>2496</v>
      </c>
      <c r="D76" s="18">
        <v>0</v>
      </c>
      <c r="E76" s="18">
        <v>0</v>
      </c>
      <c r="F76" s="18">
        <v>0</v>
      </c>
      <c r="G76" s="18">
        <v>0</v>
      </c>
      <c r="H76" s="18">
        <f>SUM(C76:G76)</f>
        <v>2496</v>
      </c>
      <c r="I76" s="17">
        <v>4837</v>
      </c>
      <c r="J76" s="18">
        <v>0</v>
      </c>
      <c r="K76" s="18">
        <v>0</v>
      </c>
      <c r="L76" s="18">
        <v>0</v>
      </c>
      <c r="M76" s="18">
        <v>0</v>
      </c>
      <c r="N76" s="18">
        <f>SUM(I76:M76)</f>
        <v>4837</v>
      </c>
      <c r="O76" s="17">
        <f t="shared" si="22"/>
        <v>7333</v>
      </c>
      <c r="P76" s="18">
        <f t="shared" si="23"/>
        <v>0</v>
      </c>
      <c r="Q76" s="18">
        <f t="shared" si="24"/>
        <v>0</v>
      </c>
      <c r="R76" s="18">
        <f t="shared" si="25"/>
        <v>0</v>
      </c>
      <c r="S76" s="18">
        <f t="shared" si="26"/>
        <v>0</v>
      </c>
      <c r="T76" s="18">
        <f t="shared" si="27"/>
        <v>7333</v>
      </c>
      <c r="U76" s="17">
        <v>0</v>
      </c>
      <c r="V76" s="18">
        <v>84</v>
      </c>
      <c r="W76" s="18">
        <v>0</v>
      </c>
      <c r="X76" s="18">
        <f>SUM(U76:W76)</f>
        <v>84</v>
      </c>
      <c r="Y76" s="18">
        <v>0</v>
      </c>
      <c r="Z76" s="18">
        <v>0</v>
      </c>
      <c r="AA76" s="18">
        <v>0</v>
      </c>
      <c r="AB76" s="107">
        <f>SUM(Y76:AA76)</f>
        <v>0</v>
      </c>
      <c r="AC76" s="118"/>
      <c r="AD76" s="119">
        <v>7442</v>
      </c>
      <c r="AE76" s="39">
        <f>AD76-T76</f>
        <v>109</v>
      </c>
    </row>
    <row r="77" spans="1:31" ht="34.5" customHeight="1">
      <c r="A77" s="117">
        <v>70</v>
      </c>
      <c r="B77" s="55" t="s">
        <v>89</v>
      </c>
      <c r="C77" s="17">
        <v>1988</v>
      </c>
      <c r="D77" s="18">
        <v>0</v>
      </c>
      <c r="E77" s="18">
        <v>0</v>
      </c>
      <c r="F77" s="18">
        <v>0</v>
      </c>
      <c r="G77" s="18">
        <v>0</v>
      </c>
      <c r="H77" s="18">
        <f>SUM(C77:G77)</f>
        <v>1988</v>
      </c>
      <c r="I77" s="17">
        <v>5960</v>
      </c>
      <c r="J77" s="18">
        <v>0</v>
      </c>
      <c r="K77" s="18">
        <v>0</v>
      </c>
      <c r="L77" s="18">
        <v>0</v>
      </c>
      <c r="M77" s="18">
        <v>0</v>
      </c>
      <c r="N77" s="18">
        <f>SUM(I77:M77)</f>
        <v>5960</v>
      </c>
      <c r="O77" s="17">
        <f t="shared" si="22"/>
        <v>7948</v>
      </c>
      <c r="P77" s="18">
        <f t="shared" si="23"/>
        <v>0</v>
      </c>
      <c r="Q77" s="18">
        <f t="shared" si="24"/>
        <v>0</v>
      </c>
      <c r="R77" s="18">
        <f t="shared" si="25"/>
        <v>0</v>
      </c>
      <c r="S77" s="18">
        <f t="shared" si="26"/>
        <v>0</v>
      </c>
      <c r="T77" s="18">
        <f t="shared" si="27"/>
        <v>7948</v>
      </c>
      <c r="U77" s="17">
        <v>0</v>
      </c>
      <c r="V77" s="18">
        <v>91</v>
      </c>
      <c r="W77" s="18">
        <v>0</v>
      </c>
      <c r="X77" s="18">
        <f>SUM(U77:W77)</f>
        <v>91</v>
      </c>
      <c r="Y77" s="18">
        <v>0</v>
      </c>
      <c r="Z77" s="18">
        <v>0</v>
      </c>
      <c r="AA77" s="18">
        <v>0</v>
      </c>
      <c r="AB77" s="107">
        <f>SUM(Y77:AA77)</f>
        <v>0</v>
      </c>
      <c r="AC77" s="118"/>
      <c r="AD77" s="119">
        <v>7945</v>
      </c>
      <c r="AE77" s="39">
        <f>AD77-T77</f>
        <v>-3</v>
      </c>
    </row>
    <row r="78" spans="1:31" ht="34.5" customHeight="1">
      <c r="A78" s="117">
        <v>71</v>
      </c>
      <c r="B78" s="55" t="s">
        <v>90</v>
      </c>
      <c r="C78" s="17">
        <v>0</v>
      </c>
      <c r="D78" s="18">
        <v>0</v>
      </c>
      <c r="E78" s="18">
        <v>264</v>
      </c>
      <c r="F78" s="18">
        <v>0</v>
      </c>
      <c r="G78" s="18">
        <v>0</v>
      </c>
      <c r="H78" s="18">
        <f>SUM(C78:G78)</f>
        <v>264</v>
      </c>
      <c r="I78" s="17">
        <v>0</v>
      </c>
      <c r="J78" s="18">
        <v>0</v>
      </c>
      <c r="K78" s="18">
        <v>1983</v>
      </c>
      <c r="L78" s="18">
        <v>0</v>
      </c>
      <c r="M78" s="18">
        <v>0</v>
      </c>
      <c r="N78" s="18">
        <f>SUM(I78:M78)</f>
        <v>1983</v>
      </c>
      <c r="O78" s="17">
        <f t="shared" si="22"/>
        <v>0</v>
      </c>
      <c r="P78" s="18">
        <f t="shared" si="23"/>
        <v>0</v>
      </c>
      <c r="Q78" s="18">
        <f t="shared" si="24"/>
        <v>2247</v>
      </c>
      <c r="R78" s="18">
        <f t="shared" si="25"/>
        <v>0</v>
      </c>
      <c r="S78" s="18">
        <f t="shared" si="26"/>
        <v>0</v>
      </c>
      <c r="T78" s="18">
        <f t="shared" si="27"/>
        <v>2247</v>
      </c>
      <c r="U78" s="17">
        <v>0</v>
      </c>
      <c r="V78" s="18">
        <v>0</v>
      </c>
      <c r="W78" s="18">
        <v>0</v>
      </c>
      <c r="X78" s="18">
        <f>SUM(U78:W78)</f>
        <v>0</v>
      </c>
      <c r="Y78" s="18">
        <v>0</v>
      </c>
      <c r="Z78" s="18">
        <v>0</v>
      </c>
      <c r="AA78" s="18">
        <v>0</v>
      </c>
      <c r="AB78" s="107">
        <f>SUM(Y78:AA78)</f>
        <v>0</v>
      </c>
      <c r="AC78" s="118"/>
      <c r="AD78" s="119">
        <v>3206</v>
      </c>
      <c r="AE78" s="39">
        <f>AD78-T78</f>
        <v>959</v>
      </c>
    </row>
    <row r="79" spans="1:31" ht="34.5" customHeight="1">
      <c r="A79" s="117">
        <v>72</v>
      </c>
      <c r="B79" s="55" t="s">
        <v>91</v>
      </c>
      <c r="C79" s="17">
        <v>158</v>
      </c>
      <c r="D79" s="18">
        <v>0</v>
      </c>
      <c r="E79" s="18">
        <v>0</v>
      </c>
      <c r="F79" s="18">
        <v>0</v>
      </c>
      <c r="G79" s="18">
        <v>0</v>
      </c>
      <c r="H79" s="18">
        <f>SUM(C79:G79)</f>
        <v>158</v>
      </c>
      <c r="I79" s="17">
        <v>2975</v>
      </c>
      <c r="J79" s="18">
        <v>0</v>
      </c>
      <c r="K79" s="18">
        <v>0</v>
      </c>
      <c r="L79" s="18">
        <v>0</v>
      </c>
      <c r="M79" s="18">
        <v>0</v>
      </c>
      <c r="N79" s="18">
        <f>SUM(I79:M79)</f>
        <v>2975</v>
      </c>
      <c r="O79" s="17">
        <f t="shared" si="22"/>
        <v>3133</v>
      </c>
      <c r="P79" s="18">
        <f t="shared" si="23"/>
        <v>0</v>
      </c>
      <c r="Q79" s="18">
        <f t="shared" si="24"/>
        <v>0</v>
      </c>
      <c r="R79" s="18">
        <f t="shared" si="25"/>
        <v>0</v>
      </c>
      <c r="S79" s="18">
        <f t="shared" si="26"/>
        <v>0</v>
      </c>
      <c r="T79" s="18">
        <f t="shared" si="27"/>
        <v>3133</v>
      </c>
      <c r="U79" s="17">
        <v>0</v>
      </c>
      <c r="V79" s="18">
        <v>0</v>
      </c>
      <c r="W79" s="18">
        <v>64</v>
      </c>
      <c r="X79" s="18">
        <f>SUM(U79:W79)</f>
        <v>64</v>
      </c>
      <c r="Y79" s="18">
        <v>0</v>
      </c>
      <c r="Z79" s="18">
        <v>0</v>
      </c>
      <c r="AA79" s="18">
        <v>0</v>
      </c>
      <c r="AB79" s="107">
        <f>SUM(Y79:AA79)</f>
        <v>0</v>
      </c>
      <c r="AC79" s="118"/>
      <c r="AD79" s="119">
        <v>2813</v>
      </c>
      <c r="AE79" s="39">
        <f>AD79-T79</f>
        <v>-320</v>
      </c>
    </row>
    <row r="80" spans="1:31" ht="34.5" customHeight="1">
      <c r="A80" s="117">
        <v>73</v>
      </c>
      <c r="B80" s="55" t="s">
        <v>92</v>
      </c>
      <c r="C80" s="17">
        <v>1173</v>
      </c>
      <c r="D80" s="18">
        <v>0</v>
      </c>
      <c r="E80" s="18">
        <v>0</v>
      </c>
      <c r="F80" s="18">
        <v>0</v>
      </c>
      <c r="G80" s="18">
        <v>0</v>
      </c>
      <c r="H80" s="18">
        <f>SUM(C80:G80)</f>
        <v>1173</v>
      </c>
      <c r="I80" s="17">
        <v>3771</v>
      </c>
      <c r="J80" s="18">
        <v>0</v>
      </c>
      <c r="K80" s="18">
        <v>0</v>
      </c>
      <c r="L80" s="18">
        <v>0</v>
      </c>
      <c r="M80" s="18">
        <v>0</v>
      </c>
      <c r="N80" s="18">
        <f>SUM(I80:M80)</f>
        <v>3771</v>
      </c>
      <c r="O80" s="17">
        <f t="shared" si="22"/>
        <v>4944</v>
      </c>
      <c r="P80" s="18">
        <f t="shared" si="23"/>
        <v>0</v>
      </c>
      <c r="Q80" s="18">
        <f t="shared" si="24"/>
        <v>0</v>
      </c>
      <c r="R80" s="18">
        <f t="shared" si="25"/>
        <v>0</v>
      </c>
      <c r="S80" s="18">
        <f t="shared" si="26"/>
        <v>0</v>
      </c>
      <c r="T80" s="18">
        <f t="shared" si="27"/>
        <v>4944</v>
      </c>
      <c r="U80" s="17">
        <v>0</v>
      </c>
      <c r="V80" s="18">
        <v>50</v>
      </c>
      <c r="W80" s="18">
        <v>0</v>
      </c>
      <c r="X80" s="18">
        <f>SUM(U80:W80)</f>
        <v>50</v>
      </c>
      <c r="Y80" s="18">
        <v>0</v>
      </c>
      <c r="Z80" s="18">
        <v>0</v>
      </c>
      <c r="AA80" s="18">
        <v>0</v>
      </c>
      <c r="AB80" s="107">
        <f>SUM(Y80:AA80)</f>
        <v>0</v>
      </c>
      <c r="AC80" s="118"/>
      <c r="AD80" s="119">
        <v>4712</v>
      </c>
      <c r="AE80" s="39">
        <f>AD80-T80</f>
        <v>-232</v>
      </c>
    </row>
    <row r="81" spans="1:31" ht="34.5" customHeight="1" thickBot="1">
      <c r="A81" s="117">
        <v>74</v>
      </c>
      <c r="B81" s="64" t="s">
        <v>93</v>
      </c>
      <c r="C81" s="113">
        <v>125</v>
      </c>
      <c r="D81" s="20">
        <v>0</v>
      </c>
      <c r="E81" s="20">
        <v>0</v>
      </c>
      <c r="F81" s="20">
        <v>0</v>
      </c>
      <c r="G81" s="20">
        <v>0</v>
      </c>
      <c r="H81" s="18">
        <f>SUM(C81:G81)</f>
        <v>125</v>
      </c>
      <c r="I81" s="113">
        <v>437</v>
      </c>
      <c r="J81" s="20">
        <v>0</v>
      </c>
      <c r="K81" s="20">
        <v>0</v>
      </c>
      <c r="L81" s="20">
        <v>0</v>
      </c>
      <c r="M81" s="20">
        <v>0</v>
      </c>
      <c r="N81" s="20">
        <f>SUM(I81:M81)</f>
        <v>437</v>
      </c>
      <c r="O81" s="113">
        <f t="shared" si="22"/>
        <v>562</v>
      </c>
      <c r="P81" s="20">
        <f t="shared" si="23"/>
        <v>0</v>
      </c>
      <c r="Q81" s="20">
        <f t="shared" si="24"/>
        <v>0</v>
      </c>
      <c r="R81" s="20">
        <f t="shared" si="25"/>
        <v>0</v>
      </c>
      <c r="S81" s="20">
        <f t="shared" si="26"/>
        <v>0</v>
      </c>
      <c r="T81" s="18">
        <f t="shared" si="27"/>
        <v>562</v>
      </c>
      <c r="U81" s="113">
        <v>0</v>
      </c>
      <c r="V81" s="20">
        <v>6</v>
      </c>
      <c r="W81" s="20">
        <v>0</v>
      </c>
      <c r="X81" s="20">
        <f>SUM(U81:W81)</f>
        <v>6</v>
      </c>
      <c r="Y81" s="20">
        <v>0</v>
      </c>
      <c r="Z81" s="20">
        <v>0</v>
      </c>
      <c r="AA81" s="20">
        <v>0</v>
      </c>
      <c r="AB81" s="114">
        <f>SUM(Y81:AA81)</f>
        <v>0</v>
      </c>
      <c r="AC81" s="118"/>
      <c r="AD81" s="119">
        <v>594</v>
      </c>
      <c r="AE81" s="39">
        <f>AD81-T81</f>
        <v>32</v>
      </c>
    </row>
    <row r="82" spans="2:31" ht="34.5" customHeight="1" thickBot="1">
      <c r="B82" s="64" t="s">
        <v>94</v>
      </c>
      <c r="C82" s="113">
        <f aca="true" t="shared" si="28" ref="C82:AB82">SUM(C8:C81)</f>
        <v>209831</v>
      </c>
      <c r="D82" s="20">
        <f t="shared" si="28"/>
        <v>0</v>
      </c>
      <c r="E82" s="20">
        <f t="shared" si="28"/>
        <v>2077</v>
      </c>
      <c r="F82" s="20">
        <f t="shared" si="28"/>
        <v>0</v>
      </c>
      <c r="G82" s="20">
        <f t="shared" si="28"/>
        <v>477</v>
      </c>
      <c r="H82" s="20">
        <f t="shared" si="28"/>
        <v>212385</v>
      </c>
      <c r="I82" s="113">
        <f t="shared" si="28"/>
        <v>874307</v>
      </c>
      <c r="J82" s="20">
        <f t="shared" si="28"/>
        <v>0</v>
      </c>
      <c r="K82" s="20">
        <f t="shared" si="28"/>
        <v>14263</v>
      </c>
      <c r="L82" s="20">
        <f t="shared" si="28"/>
        <v>0</v>
      </c>
      <c r="M82" s="20">
        <f t="shared" si="28"/>
        <v>4021</v>
      </c>
      <c r="N82" s="20">
        <f t="shared" si="28"/>
        <v>892591</v>
      </c>
      <c r="O82" s="113">
        <f t="shared" si="28"/>
        <v>1084138</v>
      </c>
      <c r="P82" s="20">
        <f t="shared" si="28"/>
        <v>0</v>
      </c>
      <c r="Q82" s="20">
        <f t="shared" si="28"/>
        <v>16340</v>
      </c>
      <c r="R82" s="20">
        <f t="shared" si="28"/>
        <v>0</v>
      </c>
      <c r="S82" s="20">
        <f t="shared" si="28"/>
        <v>4498</v>
      </c>
      <c r="T82" s="20">
        <f t="shared" si="28"/>
        <v>1104976</v>
      </c>
      <c r="U82" s="113">
        <f t="shared" si="28"/>
        <v>2787</v>
      </c>
      <c r="V82" s="20">
        <f t="shared" si="28"/>
        <v>4959</v>
      </c>
      <c r="W82" s="20">
        <f t="shared" si="28"/>
        <v>7442</v>
      </c>
      <c r="X82" s="20">
        <f t="shared" si="28"/>
        <v>15188</v>
      </c>
      <c r="Y82" s="20">
        <f t="shared" si="28"/>
        <v>452</v>
      </c>
      <c r="Z82" s="20">
        <f t="shared" si="28"/>
        <v>0</v>
      </c>
      <c r="AA82" s="20">
        <f t="shared" si="28"/>
        <v>3718</v>
      </c>
      <c r="AB82" s="114">
        <f t="shared" si="28"/>
        <v>4170</v>
      </c>
      <c r="AC82" s="118"/>
      <c r="AD82" s="119">
        <v>1122881</v>
      </c>
      <c r="AE82" s="39">
        <f>AD82-T82</f>
        <v>17905</v>
      </c>
    </row>
    <row r="83" spans="2:3" ht="17.25">
      <c r="B83" s="8"/>
      <c r="C83" s="8"/>
    </row>
    <row r="86" spans="6:20" ht="17.25">
      <c r="F86" s="39">
        <f>H82+5199</f>
        <v>217584</v>
      </c>
      <c r="T86" s="39">
        <f>T82+5199</f>
        <v>1110175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FUJ9903B1013</cp:lastModifiedBy>
  <cp:lastPrinted>2002-01-29T10:50:27Z</cp:lastPrinted>
  <dcterms:created xsi:type="dcterms:W3CDTF">1999-03-10T23:53:43Z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