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25" yWindow="65521" windowWidth="5100" windowHeight="8625" tabRatio="682" activeTab="0"/>
  </bookViews>
  <sheets>
    <sheet name="第１表" sheetId="1" r:id="rId1"/>
  </sheets>
  <definedNames>
    <definedName name="_1ﾍﾟｰｼﾞ">#REF!</definedName>
    <definedName name="_2ﾍﾟｰｼﾞ">#REF!</definedName>
    <definedName name="_3ﾍﾟｰｼﾞ">#REF!</definedName>
    <definedName name="_4ﾍﾟｰｼﾞ">#REF!</definedName>
    <definedName name="_5ﾍﾟｰｼﾞ">#REF!</definedName>
    <definedName name="_6ﾍﾟｰｼﾞ">#REF!</definedName>
    <definedName name="_7ﾍﾟｰｼﾞ">#REF!</definedName>
    <definedName name="_8ﾍﾟｰｼﾞ">#REF!</definedName>
    <definedName name="_Regression_Int" localSheetId="0" hidden="1">1</definedName>
    <definedName name="\a" localSheetId="0">'第１表'!$D$7993</definedName>
    <definedName name="\a">#REF!</definedName>
    <definedName name="\b" localSheetId="0">'第１表'!$D$8007</definedName>
    <definedName name="\b">#REF!</definedName>
    <definedName name="\c" localSheetId="0">'第１表'!$D$8022</definedName>
    <definedName name="\c">#REF!</definedName>
    <definedName name="\z">#N/A</definedName>
    <definedName name="ANC">#N/A</definedName>
    <definedName name="ANC2" localSheetId="0">'第１表'!#REF!</definedName>
    <definedName name="ANC2">#REF!</definedName>
    <definedName name="DATA">#N/A</definedName>
    <definedName name="DATA_FILE" localSheetId="0">'第１表'!$D$7988</definedName>
    <definedName name="DATA_FILE">#REF!</definedName>
    <definedName name="DATATIME" localSheetId="0">'第１表'!$D$7991</definedName>
    <definedName name="DATATIME">#REF!</definedName>
    <definedName name="FILE_LS_DEL" localSheetId="0">'第１表'!$D$1:$D$8102</definedName>
    <definedName name="FILE_LS_DEL">#REF!</definedName>
    <definedName name="FILECLEAN" localSheetId="0">'第１表'!$D$8095</definedName>
    <definedName name="FILECLEAN">#REF!</definedName>
    <definedName name="FILEDUMMY" localSheetId="0">'第１表'!$D$1:$D$8102</definedName>
    <definedName name="FILEDUMMY">#REF!</definedName>
    <definedName name="FILEREAD" localSheetId="0">'第１表'!$D$8098</definedName>
    <definedName name="FILEREAD">#REF!</definedName>
    <definedName name="FIN1" localSheetId="0">'第１表'!$D$8015</definedName>
    <definedName name="FIN1">#REF!</definedName>
    <definedName name="LS1_BOTTOM" localSheetId="0">'第１表'!$E$7989</definedName>
    <definedName name="LS1_BOTTOM">#REF!</definedName>
    <definedName name="LS1_READ" localSheetId="0">'第１表'!$D$8000</definedName>
    <definedName name="LS1_READ">#REF!</definedName>
    <definedName name="LS1_SIZE" localSheetId="0">'第１表'!$D$7989</definedName>
    <definedName name="LS1_SIZE">#REF!</definedName>
    <definedName name="LS1_TOP">#N/A</definedName>
    <definedName name="LS2_BOTTOM" localSheetId="0">'第１表'!$E$7990</definedName>
    <definedName name="LS2_BOTTOM">#REF!</definedName>
    <definedName name="LS2_SIZE" localSheetId="0">'第１表'!$D$7990</definedName>
    <definedName name="LS2_SIZE">#REF!</definedName>
    <definedName name="LS2_TOP">#N/A</definedName>
    <definedName name="MAC_LS" localSheetId="0">'第１表'!$D$7987</definedName>
    <definedName name="MAC_LS">#REF!</definedName>
    <definedName name="MAIN2" localSheetId="0">'第１表'!$D$8028</definedName>
    <definedName name="MAIN2">#REF!</definedName>
    <definedName name="POFF" localSheetId="0">'第１表'!$D$1:$D$8102</definedName>
    <definedName name="POFF">#REF!</definedName>
    <definedName name="PON" localSheetId="0">'第１表'!$D$1:$D$8102</definedName>
    <definedName name="PON">#REF!</definedName>
    <definedName name="_xlnm.Print_Area" localSheetId="0">'第１表'!$A$1:$U$223</definedName>
    <definedName name="Print_Area_MI" localSheetId="0">'第１表'!$A$4:$U$223</definedName>
    <definedName name="Print_Area_MI">#REF!</definedName>
    <definedName name="_xlnm.Print_Titles" localSheetId="0">'第１表'!$1:$2</definedName>
    <definedName name="Print_Titles_MI" localSheetId="0">'第１表'!$1:$2</definedName>
    <definedName name="Print_Titles_MI">#REF!</definedName>
    <definedName name="SUM2" localSheetId="0">'第１表'!$D$8085</definedName>
    <definedName name="SUM2">#REF!</definedName>
    <definedName name="SUM2_BOTM" localSheetId="0">'第１表'!$D$8092</definedName>
    <definedName name="SUM2_BOTM">#REF!</definedName>
    <definedName name="SUM2_JOB2" localSheetId="0">'第１表'!$D$8089</definedName>
    <definedName name="SUM2_JOB2">#REF!</definedName>
    <definedName name="TOP" localSheetId="0">'第１表'!$D$8008</definedName>
    <definedName name="TOP">#REF!</definedName>
    <definedName name="WIND" localSheetId="0">'第１表'!$D$1:$D$8102</definedName>
    <definedName name="WIND">#REF!</definedName>
  </definedNames>
  <calcPr fullCalcOnLoad="1"/>
</workbook>
</file>

<file path=xl/sharedStrings.xml><?xml version="1.0" encoding="utf-8"?>
<sst xmlns="http://schemas.openxmlformats.org/spreadsheetml/2006/main" count="294" uniqueCount="275">
  <si>
    <t>保健所</t>
  </si>
  <si>
    <t>市町村</t>
  </si>
  <si>
    <t>自然湧出</t>
  </si>
  <si>
    <t>掘削自噴</t>
  </si>
  <si>
    <t>枯渇・埋没</t>
  </si>
  <si>
    <t>利用</t>
  </si>
  <si>
    <t>不利</t>
  </si>
  <si>
    <t>枯渇</t>
  </si>
  <si>
    <t>埋没</t>
  </si>
  <si>
    <t>静岡県計</t>
  </si>
  <si>
    <t>大川</t>
  </si>
  <si>
    <t>東伊豆町</t>
  </si>
  <si>
    <t>片瀬</t>
  </si>
  <si>
    <t>白田</t>
  </si>
  <si>
    <t>稲取</t>
  </si>
  <si>
    <t>河津町</t>
  </si>
  <si>
    <t>梨本</t>
  </si>
  <si>
    <t>下田</t>
  </si>
  <si>
    <t>下田市</t>
  </si>
  <si>
    <t>吉佐美</t>
  </si>
  <si>
    <t>田牛</t>
  </si>
  <si>
    <t>一条</t>
  </si>
  <si>
    <t>毛倉野</t>
  </si>
  <si>
    <t>一色</t>
  </si>
  <si>
    <t>南伊豆町</t>
  </si>
  <si>
    <t>大瀬</t>
  </si>
  <si>
    <t>中木</t>
  </si>
  <si>
    <t>入間</t>
  </si>
  <si>
    <t>妻良</t>
  </si>
  <si>
    <t>伊浜</t>
  </si>
  <si>
    <t>松崎町</t>
  </si>
  <si>
    <t>松崎</t>
  </si>
  <si>
    <t>大沢</t>
  </si>
  <si>
    <t>宇久須</t>
  </si>
  <si>
    <t>熱海</t>
  </si>
  <si>
    <t>宇佐美</t>
  </si>
  <si>
    <t>伊東市</t>
  </si>
  <si>
    <t>小室</t>
  </si>
  <si>
    <t>対島</t>
  </si>
  <si>
    <t>修善寺</t>
  </si>
  <si>
    <t>大野</t>
  </si>
  <si>
    <t>日向</t>
  </si>
  <si>
    <t>土肥</t>
  </si>
  <si>
    <t>八木沢</t>
  </si>
  <si>
    <t>小土肥</t>
  </si>
  <si>
    <t>湯ケ島</t>
  </si>
  <si>
    <t>持越</t>
  </si>
  <si>
    <t>嵯峨沢</t>
  </si>
  <si>
    <t>吉奈</t>
  </si>
  <si>
    <t>月ケ瀬</t>
  </si>
  <si>
    <t>船原</t>
  </si>
  <si>
    <t>矢熊・青羽根</t>
  </si>
  <si>
    <t>柿木</t>
  </si>
  <si>
    <t>松ケ瀬</t>
  </si>
  <si>
    <t>白岩</t>
  </si>
  <si>
    <t>柳瀬</t>
  </si>
  <si>
    <t>冷川</t>
  </si>
  <si>
    <t>城</t>
  </si>
  <si>
    <t>梅木</t>
  </si>
  <si>
    <t>原保</t>
  </si>
  <si>
    <t>八幡</t>
  </si>
  <si>
    <t>長岡</t>
  </si>
  <si>
    <t>古奈</t>
  </si>
  <si>
    <t>韮山</t>
  </si>
  <si>
    <t>竹倉</t>
  </si>
  <si>
    <t>三島市</t>
  </si>
  <si>
    <t>三島</t>
  </si>
  <si>
    <t>原</t>
  </si>
  <si>
    <t>沼津市</t>
  </si>
  <si>
    <t>香貫・大平</t>
  </si>
  <si>
    <t>裾野市</t>
  </si>
  <si>
    <t>裾野</t>
  </si>
  <si>
    <t>長泉町</t>
  </si>
  <si>
    <t>長泉</t>
  </si>
  <si>
    <t>御殿場乙女</t>
  </si>
  <si>
    <t>印野</t>
  </si>
  <si>
    <t>御殿場</t>
  </si>
  <si>
    <t>足柄</t>
  </si>
  <si>
    <t>小山町</t>
  </si>
  <si>
    <t>駿河小山</t>
  </si>
  <si>
    <t>須走</t>
  </si>
  <si>
    <t>富士</t>
  </si>
  <si>
    <t>富士市</t>
  </si>
  <si>
    <t>富士宮市</t>
  </si>
  <si>
    <t>朝霧</t>
  </si>
  <si>
    <t>稲子</t>
  </si>
  <si>
    <t>瓜島</t>
  </si>
  <si>
    <t>平山・北沼上</t>
  </si>
  <si>
    <t>麻機</t>
  </si>
  <si>
    <t>安倍大川</t>
  </si>
  <si>
    <t>油山</t>
  </si>
  <si>
    <t>蕨野</t>
  </si>
  <si>
    <t>口坂本</t>
  </si>
  <si>
    <t>小瀬戸</t>
  </si>
  <si>
    <t>焼津市</t>
  </si>
  <si>
    <t>焼津</t>
  </si>
  <si>
    <t>島田市</t>
  </si>
  <si>
    <t>島田</t>
  </si>
  <si>
    <t>中川根</t>
  </si>
  <si>
    <t>寸又峡</t>
  </si>
  <si>
    <t>接阻峡</t>
  </si>
  <si>
    <t>白沢</t>
  </si>
  <si>
    <t>相良</t>
  </si>
  <si>
    <t>掛川市</t>
  </si>
  <si>
    <t>法泉寺</t>
  </si>
  <si>
    <t>大東</t>
  </si>
  <si>
    <t>遠州浜</t>
  </si>
  <si>
    <t>浜松市</t>
  </si>
  <si>
    <t>舘山寺</t>
  </si>
  <si>
    <t>雄踏</t>
  </si>
  <si>
    <t>弁天島</t>
  </si>
  <si>
    <t>新居浜</t>
  </si>
  <si>
    <t>三ヶ日</t>
  </si>
  <si>
    <t>伊豆半島計</t>
  </si>
  <si>
    <t>伊豆半島以外計</t>
  </si>
  <si>
    <t>伊豆山</t>
  </si>
  <si>
    <t>上多賀</t>
  </si>
  <si>
    <t>下多賀</t>
  </si>
  <si>
    <t>網代</t>
  </si>
  <si>
    <t>岡</t>
  </si>
  <si>
    <t>松原</t>
  </si>
  <si>
    <t>玖須美</t>
  </si>
  <si>
    <t>鎌田</t>
  </si>
  <si>
    <t>湯川</t>
  </si>
  <si>
    <t>熊坂</t>
  </si>
  <si>
    <t>大仁</t>
  </si>
  <si>
    <t>松崎保健支援室小計</t>
  </si>
  <si>
    <t>東部</t>
  </si>
  <si>
    <t>御殿場市</t>
  </si>
  <si>
    <t>南沼上</t>
  </si>
  <si>
    <t>西ヶ谷</t>
  </si>
  <si>
    <t>浅羽</t>
  </si>
  <si>
    <t>千頭</t>
  </si>
  <si>
    <t>宮本</t>
  </si>
  <si>
    <t>戸田</t>
  </si>
  <si>
    <t>居尻</t>
  </si>
  <si>
    <t>静岡市</t>
  </si>
  <si>
    <t>伊豆の国市</t>
  </si>
  <si>
    <t>伊豆市小計</t>
  </si>
  <si>
    <t>伊豆市</t>
  </si>
  <si>
    <t>川根本町</t>
  </si>
  <si>
    <t>小計</t>
  </si>
  <si>
    <t>中部</t>
  </si>
  <si>
    <t>磐田市</t>
  </si>
  <si>
    <t>浜松市</t>
  </si>
  <si>
    <t>西部</t>
  </si>
  <si>
    <t>賀茂</t>
  </si>
  <si>
    <t>若林</t>
  </si>
  <si>
    <t>草薙</t>
  </si>
  <si>
    <t>興津</t>
  </si>
  <si>
    <t>磐田</t>
  </si>
  <si>
    <t>古宿</t>
  </si>
  <si>
    <t>浜北</t>
  </si>
  <si>
    <t>見高(今井浜）</t>
  </si>
  <si>
    <t>仁科・堂ケ島</t>
  </si>
  <si>
    <t>牛尾</t>
  </si>
  <si>
    <t>満水</t>
  </si>
  <si>
    <t>森　町</t>
  </si>
  <si>
    <t>森町</t>
  </si>
  <si>
    <t>三保</t>
  </si>
  <si>
    <t>浜松天王</t>
  </si>
  <si>
    <t>御殿場川島田、東田中、上小林</t>
  </si>
  <si>
    <t>浜松上西</t>
  </si>
  <si>
    <t>前年度</t>
  </si>
  <si>
    <t>今年度</t>
  </si>
  <si>
    <t>総源泉数</t>
  </si>
  <si>
    <t>保　健　所　計</t>
  </si>
  <si>
    <t>保 健 所 計</t>
  </si>
  <si>
    <t>機械揚湯量計</t>
  </si>
  <si>
    <t>熱海市</t>
  </si>
  <si>
    <t>熱海</t>
  </si>
  <si>
    <t>内浦</t>
  </si>
  <si>
    <t>岡宮</t>
  </si>
  <si>
    <t>姫之湯</t>
  </si>
  <si>
    <t>村山</t>
  </si>
  <si>
    <t>伊佐布</t>
  </si>
  <si>
    <t>千代</t>
  </si>
  <si>
    <t>曲金</t>
  </si>
  <si>
    <t>小計</t>
  </si>
  <si>
    <t>川根</t>
  </si>
  <si>
    <t>倉真赤石</t>
  </si>
  <si>
    <t>村櫛</t>
  </si>
  <si>
    <t>引佐</t>
  </si>
  <si>
    <t>自噴利用
湧出量計</t>
  </si>
  <si>
    <t>自噴不利用
湧出量計</t>
  </si>
  <si>
    <t>平均温度
 ℃</t>
  </si>
  <si>
    <t>平均湧出・
揚湯量ℓ/分</t>
  </si>
  <si>
    <t>総湧出・
揚湯量ℓ/分</t>
  </si>
  <si>
    <t>データ
井数</t>
  </si>
  <si>
    <t>湧出･揚湯
源泉数</t>
  </si>
  <si>
    <t>*伊豆半島：賀茂保健所管内＋熱海保健所管内＋東部保健所本所管内の一部（伊豆の国市＋函南町＋旧戸田村）＋東部保健所修善寺支所管内</t>
  </si>
  <si>
    <t>畑毛</t>
  </si>
  <si>
    <t>富士</t>
  </si>
  <si>
    <t>湖西市</t>
  </si>
  <si>
    <t>柏久保</t>
  </si>
  <si>
    <t>地蔵堂</t>
  </si>
  <si>
    <t>宍原</t>
  </si>
  <si>
    <t>石部</t>
  </si>
  <si>
    <t>油野</t>
  </si>
  <si>
    <t>坂京・河内</t>
  </si>
  <si>
    <t>小長井</t>
  </si>
  <si>
    <t>御前崎市</t>
  </si>
  <si>
    <t>御前崎</t>
  </si>
  <si>
    <t>虫生</t>
  </si>
  <si>
    <t>籠上</t>
  </si>
  <si>
    <t>佐久間</t>
  </si>
  <si>
    <t>市街</t>
  </si>
  <si>
    <t>機械揚湯</t>
  </si>
  <si>
    <r>
      <t xml:space="preserve">湧出熱量
</t>
    </r>
    <r>
      <rPr>
        <sz val="11"/>
        <rFont val="Courier New"/>
        <family val="3"/>
      </rPr>
      <t>kcal/</t>
    </r>
    <r>
      <rPr>
        <sz val="11"/>
        <rFont val="ＭＳ 明朝"/>
        <family val="1"/>
      </rPr>
      <t>分</t>
    </r>
  </si>
  <si>
    <t>谷津・浜・笹原</t>
  </si>
  <si>
    <t>下田白浜</t>
  </si>
  <si>
    <t>小計</t>
  </si>
  <si>
    <t>小計</t>
  </si>
  <si>
    <t>西伊豆町</t>
  </si>
  <si>
    <t>大沢里・田子</t>
  </si>
  <si>
    <t>小計</t>
  </si>
  <si>
    <t>奈古谷</t>
  </si>
  <si>
    <t>小計</t>
  </si>
  <si>
    <t>南箱根</t>
  </si>
  <si>
    <t>函南町</t>
  </si>
  <si>
    <t>柏谷</t>
  </si>
  <si>
    <t>小計</t>
  </si>
  <si>
    <t>大瀬</t>
  </si>
  <si>
    <t>小計</t>
  </si>
  <si>
    <t>本所小計</t>
  </si>
  <si>
    <t xml:space="preserve"> </t>
  </si>
  <si>
    <t>修善寺支所小計</t>
  </si>
  <si>
    <t>小計</t>
  </si>
  <si>
    <t>富士宮</t>
  </si>
  <si>
    <t>小計</t>
  </si>
  <si>
    <t>河内</t>
  </si>
  <si>
    <t>西里</t>
  </si>
  <si>
    <t xml:space="preserve"> </t>
  </si>
  <si>
    <t xml:space="preserve"> </t>
  </si>
  <si>
    <t>静岡市</t>
  </si>
  <si>
    <t>梅ケ島コンヤ</t>
  </si>
  <si>
    <t>梅ケ島新田</t>
  </si>
  <si>
    <t>梅ケ島</t>
  </si>
  <si>
    <t>井川</t>
  </si>
  <si>
    <t>井川赤石</t>
  </si>
  <si>
    <t>笹間渡</t>
  </si>
  <si>
    <t xml:space="preserve"> </t>
  </si>
  <si>
    <t>小計</t>
  </si>
  <si>
    <t>本所小計</t>
  </si>
  <si>
    <t>本所小計</t>
  </si>
  <si>
    <t>倉真</t>
  </si>
  <si>
    <t>再掲</t>
  </si>
  <si>
    <t xml:space="preserve"> </t>
  </si>
  <si>
    <t>小計</t>
  </si>
  <si>
    <t>細江</t>
  </si>
  <si>
    <t>瀬戸ノ谷・前島</t>
  </si>
  <si>
    <t>大井川</t>
  </si>
  <si>
    <t>志太（含内瀬戸）</t>
  </si>
  <si>
    <t>榛原分庁舎小計</t>
  </si>
  <si>
    <t>掛川支所小計</t>
  </si>
  <si>
    <t>浜名分庁舎小計</t>
  </si>
  <si>
    <t>富士宮分庁舎小計</t>
  </si>
  <si>
    <t>峰・田中
・沢田・逆川</t>
  </si>
  <si>
    <t>湯が野・川津筏場
・下佐ヶ野・小鍋　</t>
  </si>
  <si>
    <t>加増野・横川
・北湯ケ野・相玉</t>
  </si>
  <si>
    <t>河内・蓮台寺
・立野</t>
  </si>
  <si>
    <t>小浦</t>
  </si>
  <si>
    <t>温泉地</t>
  </si>
  <si>
    <t>熱川・北川</t>
  </si>
  <si>
    <t>本所小計</t>
  </si>
  <si>
    <t>雲見・石部・岩地</t>
  </si>
  <si>
    <t>泉</t>
  </si>
  <si>
    <t>神山</t>
  </si>
  <si>
    <t>本所小計</t>
  </si>
  <si>
    <t>藤枝市</t>
  </si>
  <si>
    <t>牧之原市</t>
  </si>
  <si>
    <t>袋井市</t>
  </si>
  <si>
    <t>山王</t>
  </si>
  <si>
    <t>下賀茂・加納・湊・手石</t>
  </si>
  <si>
    <t>下小野・二条・青市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</si>
</sst>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%"/>
    <numFmt numFmtId="178" formatCode="0.0000000%"/>
    <numFmt numFmtId="179" formatCode="#,##0.0;\-#,##0.0"/>
    <numFmt numFmtId="180" formatCode="0.0"/>
    <numFmt numFmtId="181" formatCode="#,##0.0;[Red]\-#,##0.0"/>
    <numFmt numFmtId="182" formatCode="0.000"/>
    <numFmt numFmtId="183" formatCode="0.0000"/>
    <numFmt numFmtId="184" formatCode="#,##0.0_ ;[Red]\-#,##0.0\ "/>
    <numFmt numFmtId="185" formatCode="0.0_ "/>
    <numFmt numFmtId="186" formatCode="_ * #,##0.0_ ;_ * \-#,##0.0_ ;_ * &quot;-&quot;?_ ;_ @_ "/>
    <numFmt numFmtId="187" formatCode="#,##0.0_ "/>
    <numFmt numFmtId="188" formatCode="#,##0.00_ "/>
    <numFmt numFmtId="189" formatCode="#,##0.0_);[Red]\(#,##0.0\)"/>
    <numFmt numFmtId="190" formatCode="#,##0.000"/>
    <numFmt numFmtId="191" formatCode="[&lt;=999]000;000\-00"/>
    <numFmt numFmtId="192" formatCode="_ * #,##0.0_ ;_ * \-#,##0.0_ ;_ * &quot;-&quot;_ ;_ @_ "/>
    <numFmt numFmtId="193" formatCode="0.00_ "/>
    <numFmt numFmtId="194" formatCode="0.00;&quot;△ &quot;0.00"/>
    <numFmt numFmtId="195" formatCode="#,##0_ ;[Red]\-#,##0\ "/>
    <numFmt numFmtId="196" formatCode="&quot;\&quot;#,##0.0;&quot;\&quot;\-#,##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_ "/>
    <numFmt numFmtId="202" formatCode="0.000000_ "/>
    <numFmt numFmtId="203" formatCode="0.00000_ "/>
    <numFmt numFmtId="204" formatCode="0.0000_ "/>
    <numFmt numFmtId="205" formatCode="0.000_ "/>
    <numFmt numFmtId="206" formatCode="#,##0.000;[Red]\-#,##0.000"/>
    <numFmt numFmtId="207" formatCode="0.0_);[Red]\(0.0\)"/>
    <numFmt numFmtId="208" formatCode="#,##0_ "/>
    <numFmt numFmtId="209" formatCode="#,##0.00_ ;[Red]\-#,##0.00\ "/>
    <numFmt numFmtId="210" formatCode="#,##0.0000"/>
    <numFmt numFmtId="211" formatCode="#,##0.00000"/>
    <numFmt numFmtId="212" formatCode="#,##0.000000"/>
    <numFmt numFmtId="213" formatCode="0;_尀"/>
    <numFmt numFmtId="214" formatCode="0;_堀"/>
    <numFmt numFmtId="215" formatCode="0.0;_堀"/>
    <numFmt numFmtId="216" formatCode="0.00;_堀"/>
    <numFmt numFmtId="217" formatCode="#,##0.00_);[Red]\(#,##0.00\)"/>
  </numFmts>
  <fonts count="3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Terminal"/>
      <family val="0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Courier New"/>
      <family val="3"/>
    </font>
    <font>
      <b/>
      <sz val="11"/>
      <name val="ＭＳ ゴシック"/>
      <family val="3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15" borderId="1" applyNumberFormat="0" applyAlignment="0" applyProtection="0"/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2" fillId="0" borderId="3" applyNumberFormat="0" applyFill="0" applyAlignment="0" applyProtection="0"/>
    <xf numFmtId="0" fontId="23" fillId="16" borderId="0" applyNumberFormat="0" applyBorder="0" applyAlignment="0" applyProtection="0"/>
    <xf numFmtId="0" fontId="24" fillId="17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17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32" fillId="6" borderId="0" applyNumberFormat="0" applyBorder="0" applyAlignment="0" applyProtection="0"/>
  </cellStyleXfs>
  <cellXfs count="342">
    <xf numFmtId="0" fontId="0" fillId="0" borderId="0" xfId="0" applyAlignment="1">
      <alignment/>
    </xf>
    <xf numFmtId="0" fontId="5" fillId="0" borderId="10" xfId="62" applyFont="1" applyFill="1" applyBorder="1" applyAlignment="1" applyProtection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0" xfId="62" applyFont="1" applyFill="1" applyAlignment="1">
      <alignment horizontal="center" vertical="center"/>
      <protection/>
    </xf>
    <xf numFmtId="0" fontId="5" fillId="0" borderId="12" xfId="62" applyFont="1" applyFill="1" applyBorder="1" applyAlignment="1" applyProtection="1">
      <alignment horizontal="center" vertical="center"/>
      <protection/>
    </xf>
    <xf numFmtId="0" fontId="5" fillId="0" borderId="11" xfId="62" applyFont="1" applyFill="1" applyBorder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4" fontId="5" fillId="0" borderId="0" xfId="62" applyNumberFormat="1" applyFont="1" applyFill="1" applyAlignment="1">
      <alignment vertical="center"/>
      <protection/>
    </xf>
    <xf numFmtId="0" fontId="5" fillId="0" borderId="0" xfId="62" applyFont="1" applyFill="1" applyBorder="1" applyAlignment="1">
      <alignment vertical="center" shrinkToFit="1"/>
      <protection/>
    </xf>
    <xf numFmtId="0" fontId="5" fillId="0" borderId="13" xfId="62" applyFont="1" applyFill="1" applyBorder="1" applyAlignment="1" applyProtection="1">
      <alignment horizontal="center" vertical="center"/>
      <protection/>
    </xf>
    <xf numFmtId="0" fontId="5" fillId="0" borderId="14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 applyProtection="1">
      <alignment vertical="center" shrinkToFit="1"/>
      <protection/>
    </xf>
    <xf numFmtId="0" fontId="5" fillId="0" borderId="15" xfId="62" applyFont="1" applyFill="1" applyBorder="1" applyAlignment="1" applyProtection="1">
      <alignment vertical="center" shrinkToFit="1"/>
      <protection/>
    </xf>
    <xf numFmtId="0" fontId="5" fillId="0" borderId="12" xfId="62" applyFont="1" applyFill="1" applyBorder="1" applyAlignment="1" applyProtection="1">
      <alignment vertical="center" shrinkToFit="1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5" fillId="0" borderId="16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 applyProtection="1" quotePrefix="1">
      <alignment horizontal="center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 applyProtection="1">
      <alignment horizontal="center" vertical="center" shrinkToFit="1"/>
      <protection/>
    </xf>
    <xf numFmtId="38" fontId="7" fillId="0" borderId="17" xfId="49" applyFont="1" applyFill="1" applyBorder="1" applyAlignment="1">
      <alignment vertical="center" wrapText="1"/>
    </xf>
    <xf numFmtId="3" fontId="7" fillId="0" borderId="12" xfId="62" applyNumberFormat="1" applyFont="1" applyFill="1" applyBorder="1" applyAlignment="1" applyProtection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3" fontId="7" fillId="0" borderId="18" xfId="62" applyNumberFormat="1" applyFont="1" applyFill="1" applyBorder="1" applyAlignment="1" applyProtection="1">
      <alignment vertical="center"/>
      <protection/>
    </xf>
    <xf numFmtId="4" fontId="7" fillId="0" borderId="18" xfId="62" applyNumberFormat="1" applyFont="1" applyFill="1" applyBorder="1" applyAlignment="1" applyProtection="1">
      <alignment vertical="center"/>
      <protection/>
    </xf>
    <xf numFmtId="0" fontId="7" fillId="0" borderId="19" xfId="62" applyFont="1" applyFill="1" applyBorder="1" applyAlignment="1" applyProtection="1">
      <alignment horizontal="center" vertical="center" shrinkToFit="1"/>
      <protection/>
    </xf>
    <xf numFmtId="4" fontId="7" fillId="0" borderId="11" xfId="62" applyNumberFormat="1" applyFont="1" applyFill="1" applyBorder="1" applyAlignment="1" applyProtection="1">
      <alignment horizontal="right" vertical="center"/>
      <protection/>
    </xf>
    <xf numFmtId="0" fontId="5" fillId="0" borderId="20" xfId="62" applyFont="1" applyFill="1" applyBorder="1" applyAlignment="1">
      <alignment horizontal="center" vertical="center"/>
      <protection/>
    </xf>
    <xf numFmtId="0" fontId="9" fillId="0" borderId="0" xfId="61" applyFont="1" applyFill="1" applyAlignment="1">
      <alignment/>
      <protection/>
    </xf>
    <xf numFmtId="3" fontId="5" fillId="0" borderId="0" xfId="62" applyNumberFormat="1" applyFont="1" applyFill="1" applyBorder="1" applyAlignment="1">
      <alignment vertical="center"/>
      <protection/>
    </xf>
    <xf numFmtId="176" fontId="5" fillId="0" borderId="0" xfId="62" applyNumberFormat="1" applyFont="1" applyFill="1" applyAlignment="1">
      <alignment vertical="center"/>
      <protection/>
    </xf>
    <xf numFmtId="212" fontId="5" fillId="0" borderId="0" xfId="62" applyNumberFormat="1" applyFont="1" applyFill="1" applyAlignment="1">
      <alignment vertical="center"/>
      <protection/>
    </xf>
    <xf numFmtId="0" fontId="5" fillId="0" borderId="12" xfId="62" applyFont="1" applyFill="1" applyBorder="1" applyAlignment="1" applyProtection="1">
      <alignment horizontal="center" vertical="center"/>
      <protection/>
    </xf>
    <xf numFmtId="38" fontId="7" fillId="0" borderId="21" xfId="49" applyFont="1" applyFill="1" applyBorder="1" applyAlignment="1" applyProtection="1">
      <alignment vertical="center"/>
      <protection/>
    </xf>
    <xf numFmtId="38" fontId="7" fillId="0" borderId="22" xfId="49" applyFont="1" applyFill="1" applyBorder="1" applyAlignment="1" applyProtection="1">
      <alignment vertical="center"/>
      <protection/>
    </xf>
    <xf numFmtId="176" fontId="5" fillId="0" borderId="17" xfId="49" applyNumberFormat="1" applyFont="1" applyFill="1" applyBorder="1" applyAlignment="1">
      <alignment vertical="center" wrapText="1"/>
    </xf>
    <xf numFmtId="40" fontId="7" fillId="0" borderId="17" xfId="49" applyNumberFormat="1" applyFont="1" applyFill="1" applyBorder="1" applyAlignment="1">
      <alignment vertical="center" wrapText="1"/>
    </xf>
    <xf numFmtId="3" fontId="7" fillId="0" borderId="12" xfId="62" applyNumberFormat="1" applyFont="1" applyFill="1" applyBorder="1" applyAlignment="1" applyProtection="1">
      <alignment vertical="center"/>
      <protection/>
    </xf>
    <xf numFmtId="176" fontId="5" fillId="0" borderId="12" xfId="49" applyNumberFormat="1" applyFont="1" applyFill="1" applyBorder="1" applyAlignment="1" applyProtection="1">
      <alignment vertical="center"/>
      <protection/>
    </xf>
    <xf numFmtId="176" fontId="5" fillId="0" borderId="12" xfId="62" applyNumberFormat="1" applyFont="1" applyFill="1" applyBorder="1" applyAlignment="1" applyProtection="1">
      <alignment vertical="center"/>
      <protection/>
    </xf>
    <xf numFmtId="4" fontId="7" fillId="0" borderId="12" xfId="49" applyNumberFormat="1" applyFont="1" applyFill="1" applyBorder="1" applyAlignment="1" applyProtection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176" fontId="5" fillId="0" borderId="0" xfId="49" applyNumberFormat="1" applyFont="1" applyFill="1" applyBorder="1" applyAlignment="1">
      <alignment vertical="center"/>
    </xf>
    <xf numFmtId="176" fontId="5" fillId="0" borderId="0" xfId="62" applyNumberFormat="1" applyFont="1" applyFill="1" applyBorder="1" applyAlignment="1">
      <alignment vertical="center"/>
      <protection/>
    </xf>
    <xf numFmtId="40" fontId="7" fillId="0" borderId="0" xfId="49" applyNumberFormat="1" applyFont="1" applyFill="1" applyBorder="1" applyAlignment="1">
      <alignment vertical="center"/>
    </xf>
    <xf numFmtId="176" fontId="9" fillId="0" borderId="0" xfId="61" applyNumberFormat="1" applyFont="1" applyFill="1" applyAlignment="1">
      <alignment/>
      <protection/>
    </xf>
    <xf numFmtId="3" fontId="7" fillId="0" borderId="18" xfId="62" applyNumberFormat="1" applyFont="1" applyFill="1" applyBorder="1" applyAlignment="1" applyProtection="1">
      <alignment vertical="center"/>
      <protection/>
    </xf>
    <xf numFmtId="176" fontId="5" fillId="0" borderId="18" xfId="62" applyNumberFormat="1" applyFont="1" applyFill="1" applyBorder="1" applyAlignment="1" applyProtection="1">
      <alignment vertical="center"/>
      <protection/>
    </xf>
    <xf numFmtId="0" fontId="5" fillId="0" borderId="0" xfId="62" applyFont="1" applyFill="1" applyAlignment="1">
      <alignment vertical="center"/>
      <protection/>
    </xf>
    <xf numFmtId="3" fontId="5" fillId="0" borderId="0" xfId="62" applyNumberFormat="1" applyFont="1" applyFill="1" applyBorder="1" applyAlignment="1">
      <alignment vertical="center"/>
      <protection/>
    </xf>
    <xf numFmtId="0" fontId="35" fillId="0" borderId="0" xfId="62" applyFont="1" applyFill="1" applyBorder="1" applyAlignment="1">
      <alignment vertical="center"/>
      <protection/>
    </xf>
    <xf numFmtId="0" fontId="35" fillId="0" borderId="0" xfId="62" applyFont="1" applyFill="1" applyAlignment="1">
      <alignment vertical="center"/>
      <protection/>
    </xf>
    <xf numFmtId="0" fontId="35" fillId="0" borderId="11" xfId="62" applyFont="1" applyFill="1" applyBorder="1" applyAlignment="1">
      <alignment vertical="center"/>
      <protection/>
    </xf>
    <xf numFmtId="0" fontId="36" fillId="0" borderId="0" xfId="62" applyFont="1" applyFill="1" applyBorder="1" applyAlignment="1">
      <alignment vertical="center"/>
      <protection/>
    </xf>
    <xf numFmtId="0" fontId="36" fillId="0" borderId="0" xfId="62" applyFont="1" applyFill="1" applyAlignment="1">
      <alignment vertical="center"/>
      <protection/>
    </xf>
    <xf numFmtId="0" fontId="5" fillId="0" borderId="23" xfId="62" applyFont="1" applyFill="1" applyBorder="1" applyAlignment="1" applyProtection="1">
      <alignment horizontal="center" vertical="center"/>
      <protection/>
    </xf>
    <xf numFmtId="0" fontId="5" fillId="0" borderId="14" xfId="62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/>
    </xf>
    <xf numFmtId="3" fontId="7" fillId="0" borderId="11" xfId="62" applyNumberFormat="1" applyFont="1" applyFill="1" applyBorder="1" applyAlignment="1" applyProtection="1">
      <alignment vertical="center"/>
      <protection/>
    </xf>
    <xf numFmtId="3" fontId="7" fillId="0" borderId="11" xfId="62" applyNumberFormat="1" applyFont="1" applyFill="1" applyBorder="1" applyAlignment="1" applyProtection="1">
      <alignment vertical="center"/>
      <protection/>
    </xf>
    <xf numFmtId="176" fontId="5" fillId="0" borderId="11" xfId="49" applyNumberFormat="1" applyFont="1" applyFill="1" applyBorder="1" applyAlignment="1" applyProtection="1">
      <alignment vertical="center"/>
      <protection/>
    </xf>
    <xf numFmtId="176" fontId="5" fillId="0" borderId="11" xfId="62" applyNumberFormat="1" applyFont="1" applyFill="1" applyBorder="1" applyAlignment="1" applyProtection="1">
      <alignment vertical="center"/>
      <protection/>
    </xf>
    <xf numFmtId="4" fontId="7" fillId="0" borderId="11" xfId="49" applyNumberFormat="1" applyFont="1" applyFill="1" applyBorder="1" applyAlignment="1" applyProtection="1">
      <alignment vertical="center"/>
      <protection/>
    </xf>
    <xf numFmtId="3" fontId="7" fillId="0" borderId="15" xfId="62" applyNumberFormat="1" applyFont="1" applyFill="1" applyBorder="1" applyAlignment="1" applyProtection="1">
      <alignment vertical="center"/>
      <protection/>
    </xf>
    <xf numFmtId="3" fontId="7" fillId="0" borderId="15" xfId="62" applyNumberFormat="1" applyFont="1" applyFill="1" applyBorder="1" applyAlignment="1" applyProtection="1">
      <alignment vertical="center"/>
      <protection/>
    </xf>
    <xf numFmtId="176" fontId="5" fillId="0" borderId="15" xfId="49" applyNumberFormat="1" applyFont="1" applyFill="1" applyBorder="1" applyAlignment="1">
      <alignment vertical="center"/>
    </xf>
    <xf numFmtId="176" fontId="5" fillId="0" borderId="15" xfId="62" applyNumberFormat="1" applyFont="1" applyFill="1" applyBorder="1" applyAlignment="1" applyProtection="1">
      <alignment vertical="center"/>
      <protection/>
    </xf>
    <xf numFmtId="176" fontId="5" fillId="0" borderId="15" xfId="49" applyNumberFormat="1" applyFont="1" applyFill="1" applyBorder="1" applyAlignment="1" applyProtection="1">
      <alignment vertical="center"/>
      <protection/>
    </xf>
    <xf numFmtId="4" fontId="7" fillId="0" borderId="15" xfId="49" applyNumberFormat="1" applyFont="1" applyFill="1" applyBorder="1" applyAlignment="1" applyProtection="1">
      <alignment vertical="center"/>
      <protection/>
    </xf>
    <xf numFmtId="0" fontId="5" fillId="18" borderId="12" xfId="62" applyFont="1" applyFill="1" applyBorder="1" applyAlignment="1" applyProtection="1">
      <alignment vertical="center" shrinkToFit="1"/>
      <protection/>
    </xf>
    <xf numFmtId="3" fontId="7" fillId="18" borderId="12" xfId="62" applyNumberFormat="1" applyFont="1" applyFill="1" applyBorder="1" applyAlignment="1" applyProtection="1">
      <alignment vertical="center"/>
      <protection/>
    </xf>
    <xf numFmtId="3" fontId="7" fillId="18" borderId="12" xfId="62" applyNumberFormat="1" applyFont="1" applyFill="1" applyBorder="1" applyAlignment="1" applyProtection="1">
      <alignment vertical="center"/>
      <protection/>
    </xf>
    <xf numFmtId="176" fontId="5" fillId="18" borderId="12" xfId="49" applyNumberFormat="1" applyFont="1" applyFill="1" applyBorder="1" applyAlignment="1" applyProtection="1">
      <alignment vertical="center"/>
      <protection/>
    </xf>
    <xf numFmtId="176" fontId="5" fillId="18" borderId="12" xfId="62" applyNumberFormat="1" applyFont="1" applyFill="1" applyBorder="1" applyAlignment="1" applyProtection="1">
      <alignment vertical="center"/>
      <protection/>
    </xf>
    <xf numFmtId="176" fontId="5" fillId="18" borderId="12" xfId="49" applyNumberFormat="1" applyFont="1" applyFill="1" applyBorder="1" applyAlignment="1">
      <alignment vertical="center"/>
    </xf>
    <xf numFmtId="4" fontId="7" fillId="18" borderId="12" xfId="49" applyNumberFormat="1" applyFont="1" applyFill="1" applyBorder="1" applyAlignment="1" applyProtection="1">
      <alignment vertical="center"/>
      <protection/>
    </xf>
    <xf numFmtId="0" fontId="37" fillId="0" borderId="11" xfId="62" applyFont="1" applyFill="1" applyBorder="1" applyAlignment="1" applyProtection="1">
      <alignment vertical="center" wrapText="1" shrinkToFit="1"/>
      <protection/>
    </xf>
    <xf numFmtId="176" fontId="5" fillId="18" borderId="12" xfId="0" applyNumberFormat="1" applyFont="1" applyFill="1" applyBorder="1" applyAlignment="1">
      <alignment vertical="center"/>
    </xf>
    <xf numFmtId="176" fontId="5" fillId="0" borderId="11" xfId="49" applyNumberFormat="1" applyFont="1" applyFill="1" applyBorder="1" applyAlignment="1">
      <alignment vertical="center"/>
    </xf>
    <xf numFmtId="176" fontId="7" fillId="18" borderId="12" xfId="49" applyNumberFormat="1" applyFont="1" applyFill="1" applyBorder="1" applyAlignment="1" applyProtection="1">
      <alignment vertical="center"/>
      <protection/>
    </xf>
    <xf numFmtId="4" fontId="7" fillId="18" borderId="12" xfId="62" applyNumberFormat="1" applyFont="1" applyFill="1" applyBorder="1" applyAlignment="1" applyProtection="1">
      <alignment vertical="center"/>
      <protection/>
    </xf>
    <xf numFmtId="4" fontId="7" fillId="18" borderId="14" xfId="62" applyNumberFormat="1" applyFont="1" applyFill="1" applyBorder="1" applyAlignment="1" applyProtection="1">
      <alignment vertical="center"/>
      <protection/>
    </xf>
    <xf numFmtId="176" fontId="5" fillId="0" borderId="10" xfId="49" applyNumberFormat="1" applyFont="1" applyFill="1" applyBorder="1" applyAlignment="1" applyProtection="1">
      <alignment vertical="center"/>
      <protection/>
    </xf>
    <xf numFmtId="4" fontId="7" fillId="0" borderId="24" xfId="49" applyNumberFormat="1" applyFont="1" applyFill="1" applyBorder="1" applyAlignment="1" applyProtection="1">
      <alignment vertical="center"/>
      <protection/>
    </xf>
    <xf numFmtId="0" fontId="5" fillId="18" borderId="25" xfId="62" applyFont="1" applyFill="1" applyBorder="1" applyAlignment="1" applyProtection="1">
      <alignment vertical="center" shrinkToFit="1"/>
      <protection/>
    </xf>
    <xf numFmtId="3" fontId="7" fillId="18" borderId="25" xfId="62" applyNumberFormat="1" applyFont="1" applyFill="1" applyBorder="1" applyAlignment="1" applyProtection="1">
      <alignment vertical="center"/>
      <protection/>
    </xf>
    <xf numFmtId="3" fontId="7" fillId="18" borderId="25" xfId="62" applyNumberFormat="1" applyFont="1" applyFill="1" applyBorder="1" applyAlignment="1" applyProtection="1">
      <alignment vertical="center"/>
      <protection/>
    </xf>
    <xf numFmtId="176" fontId="5" fillId="18" borderId="25" xfId="62" applyNumberFormat="1" applyFont="1" applyFill="1" applyBorder="1" applyAlignment="1" applyProtection="1">
      <alignment vertical="center"/>
      <protection/>
    </xf>
    <xf numFmtId="4" fontId="7" fillId="18" borderId="25" xfId="62" applyNumberFormat="1" applyFont="1" applyFill="1" applyBorder="1" applyAlignment="1" applyProtection="1">
      <alignment vertical="center"/>
      <protection/>
    </xf>
    <xf numFmtId="0" fontId="5" fillId="0" borderId="26" xfId="62" applyFont="1" applyFill="1" applyBorder="1" applyAlignment="1" applyProtection="1">
      <alignment horizontal="center" vertical="center"/>
      <protection/>
    </xf>
    <xf numFmtId="0" fontId="5" fillId="0" borderId="27" xfId="62" applyFont="1" applyFill="1" applyBorder="1" applyAlignment="1" applyProtection="1">
      <alignment vertical="center" shrinkToFit="1"/>
      <protection/>
    </xf>
    <xf numFmtId="3" fontId="7" fillId="0" borderId="27" xfId="62" applyNumberFormat="1" applyFont="1" applyFill="1" applyBorder="1" applyAlignment="1" applyProtection="1">
      <alignment vertical="center"/>
      <protection/>
    </xf>
    <xf numFmtId="3" fontId="7" fillId="0" borderId="27" xfId="62" applyNumberFormat="1" applyFont="1" applyFill="1" applyBorder="1" applyAlignment="1" applyProtection="1">
      <alignment vertical="center"/>
      <protection/>
    </xf>
    <xf numFmtId="176" fontId="5" fillId="0" borderId="27" xfId="49" applyNumberFormat="1" applyFont="1" applyFill="1" applyBorder="1" applyAlignment="1" applyProtection="1">
      <alignment vertical="center"/>
      <protection/>
    </xf>
    <xf numFmtId="176" fontId="5" fillId="0" borderId="27" xfId="62" applyNumberFormat="1" applyFont="1" applyFill="1" applyBorder="1" applyAlignment="1" applyProtection="1">
      <alignment vertical="center"/>
      <protection/>
    </xf>
    <xf numFmtId="4" fontId="7" fillId="0" borderId="27" xfId="49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6" fontId="7" fillId="18" borderId="25" xfId="62" applyNumberFormat="1" applyFont="1" applyFill="1" applyBorder="1" applyAlignment="1" applyProtection="1">
      <alignment vertical="center"/>
      <protection/>
    </xf>
    <xf numFmtId="176" fontId="5" fillId="18" borderId="25" xfId="49" applyNumberFormat="1" applyFont="1" applyFill="1" applyBorder="1" applyAlignment="1" applyProtection="1">
      <alignment vertical="center"/>
      <protection/>
    </xf>
    <xf numFmtId="176" fontId="7" fillId="18" borderId="25" xfId="49" applyNumberFormat="1" applyFont="1" applyFill="1" applyBorder="1" applyAlignment="1" applyProtection="1">
      <alignment vertical="center"/>
      <protection/>
    </xf>
    <xf numFmtId="176" fontId="7" fillId="0" borderId="11" xfId="49" applyNumberFormat="1" applyFont="1" applyFill="1" applyBorder="1" applyAlignment="1" applyProtection="1">
      <alignment vertical="center"/>
      <protection/>
    </xf>
    <xf numFmtId="176" fontId="7" fillId="0" borderId="11" xfId="62" applyNumberFormat="1" applyFont="1" applyFill="1" applyBorder="1" applyAlignment="1" applyProtection="1">
      <alignment vertical="center"/>
      <protection/>
    </xf>
    <xf numFmtId="0" fontId="5" fillId="0" borderId="10" xfId="62" applyFont="1" applyFill="1" applyBorder="1" applyAlignment="1">
      <alignment vertical="center"/>
      <protection/>
    </xf>
    <xf numFmtId="3" fontId="7" fillId="0" borderId="10" xfId="62" applyNumberFormat="1" applyFont="1" applyFill="1" applyBorder="1" applyAlignment="1" applyProtection="1">
      <alignment vertical="center"/>
      <protection/>
    </xf>
    <xf numFmtId="3" fontId="7" fillId="0" borderId="0" xfId="62" applyNumberFormat="1" applyFont="1" applyFill="1" applyBorder="1" applyAlignment="1" applyProtection="1">
      <alignment vertical="center"/>
      <protection/>
    </xf>
    <xf numFmtId="3" fontId="7" fillId="0" borderId="10" xfId="62" applyNumberFormat="1" applyFont="1" applyFill="1" applyBorder="1" applyAlignment="1" applyProtection="1">
      <alignment vertical="center"/>
      <protection/>
    </xf>
    <xf numFmtId="176" fontId="7" fillId="0" borderId="10" xfId="62" applyNumberFormat="1" applyFont="1" applyFill="1" applyBorder="1" applyAlignment="1" applyProtection="1">
      <alignment vertical="center"/>
      <protection/>
    </xf>
    <xf numFmtId="176" fontId="7" fillId="0" borderId="10" xfId="49" applyNumberFormat="1" applyFont="1" applyFill="1" applyBorder="1" applyAlignment="1" applyProtection="1">
      <alignment vertical="center"/>
      <protection/>
    </xf>
    <xf numFmtId="4" fontId="7" fillId="0" borderId="10" xfId="49" applyNumberFormat="1" applyFont="1" applyFill="1" applyBorder="1" applyAlignment="1" applyProtection="1">
      <alignment vertical="center"/>
      <protection/>
    </xf>
    <xf numFmtId="0" fontId="5" fillId="0" borderId="10" xfId="62" applyFont="1" applyFill="1" applyBorder="1" applyAlignment="1">
      <alignment horizontal="left" vertical="center"/>
      <protection/>
    </xf>
    <xf numFmtId="0" fontId="7" fillId="0" borderId="10" xfId="62" applyFont="1" applyFill="1" applyBorder="1" applyAlignment="1">
      <alignment horizontal="right" vertical="center"/>
      <protection/>
    </xf>
    <xf numFmtId="0" fontId="7" fillId="0" borderId="10" xfId="62" applyFont="1" applyFill="1" applyBorder="1" applyAlignment="1">
      <alignment horizontal="right" vertical="center"/>
      <protection/>
    </xf>
    <xf numFmtId="4" fontId="7" fillId="0" borderId="11" xfId="62" applyNumberFormat="1" applyFont="1" applyFill="1" applyBorder="1" applyAlignment="1" applyProtection="1">
      <alignment vertical="center"/>
      <protection/>
    </xf>
    <xf numFmtId="0" fontId="5" fillId="0" borderId="10" xfId="62" applyFont="1" applyFill="1" applyBorder="1" applyAlignment="1" applyProtection="1">
      <alignment vertical="center" wrapText="1"/>
      <protection/>
    </xf>
    <xf numFmtId="0" fontId="5" fillId="0" borderId="10" xfId="62" applyFont="1" applyFill="1" applyBorder="1" applyAlignment="1" applyProtection="1" quotePrefix="1">
      <alignment vertical="center"/>
      <protection/>
    </xf>
    <xf numFmtId="3" fontId="7" fillId="0" borderId="0" xfId="62" applyNumberFormat="1" applyFont="1" applyFill="1" applyBorder="1" applyAlignment="1" applyProtection="1">
      <alignment vertical="center"/>
      <protection/>
    </xf>
    <xf numFmtId="0" fontId="5" fillId="0" borderId="10" xfId="62" applyFont="1" applyFill="1" applyBorder="1" applyAlignment="1" applyProtection="1">
      <alignment vertical="center"/>
      <protection/>
    </xf>
    <xf numFmtId="0" fontId="5" fillId="0" borderId="15" xfId="62" applyFont="1" applyFill="1" applyBorder="1" applyAlignment="1" applyProtection="1">
      <alignment vertical="center" wrapText="1" shrinkToFit="1"/>
      <protection/>
    </xf>
    <xf numFmtId="3" fontId="7" fillId="18" borderId="28" xfId="49" applyNumberFormat="1" applyFont="1" applyFill="1" applyBorder="1" applyAlignment="1" applyProtection="1">
      <alignment vertical="center"/>
      <protection/>
    </xf>
    <xf numFmtId="3" fontId="7" fillId="18" borderId="12" xfId="49" applyNumberFormat="1" applyFont="1" applyFill="1" applyBorder="1" applyAlignment="1" applyProtection="1">
      <alignment vertical="center"/>
      <protection/>
    </xf>
    <xf numFmtId="3" fontId="7" fillId="18" borderId="12" xfId="49" applyNumberFormat="1" applyFont="1" applyFill="1" applyBorder="1" applyAlignment="1" applyProtection="1">
      <alignment vertical="center"/>
      <protection/>
    </xf>
    <xf numFmtId="0" fontId="5" fillId="0" borderId="27" xfId="62" applyFont="1" applyFill="1" applyBorder="1" applyAlignment="1" applyProtection="1">
      <alignment horizontal="center" vertical="center"/>
      <protection/>
    </xf>
    <xf numFmtId="3" fontId="7" fillId="0" borderId="29" xfId="62" applyNumberFormat="1" applyFont="1" applyFill="1" applyBorder="1" applyAlignment="1" applyProtection="1">
      <alignment vertical="center"/>
      <protection/>
    </xf>
    <xf numFmtId="3" fontId="7" fillId="0" borderId="29" xfId="62" applyNumberFormat="1" applyFont="1" applyFill="1" applyBorder="1" applyAlignment="1" applyProtection="1">
      <alignment vertical="center"/>
      <protection/>
    </xf>
    <xf numFmtId="176" fontId="5" fillId="0" borderId="29" xfId="49" applyNumberFormat="1" applyFont="1" applyFill="1" applyBorder="1" applyAlignment="1" applyProtection="1">
      <alignment vertical="center"/>
      <protection/>
    </xf>
    <xf numFmtId="176" fontId="5" fillId="0" borderId="29" xfId="62" applyNumberFormat="1" applyFont="1" applyFill="1" applyBorder="1" applyAlignment="1" applyProtection="1">
      <alignment vertical="center"/>
      <protection/>
    </xf>
    <xf numFmtId="4" fontId="7" fillId="0" borderId="29" xfId="49" applyNumberFormat="1" applyFont="1" applyFill="1" applyBorder="1" applyAlignment="1" applyProtection="1">
      <alignment vertical="center"/>
      <protection/>
    </xf>
    <xf numFmtId="0" fontId="13" fillId="0" borderId="11" xfId="62" applyFont="1" applyFill="1" applyBorder="1" applyAlignment="1" applyProtection="1">
      <alignment horizontal="center" vertical="center"/>
      <protection/>
    </xf>
    <xf numFmtId="0" fontId="5" fillId="0" borderId="30" xfId="62" applyFont="1" applyFill="1" applyBorder="1" applyAlignment="1">
      <alignment horizontal="center" vertical="center"/>
      <protection/>
    </xf>
    <xf numFmtId="0" fontId="5" fillId="0" borderId="26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 applyProtection="1">
      <alignment vertical="center"/>
      <protection/>
    </xf>
    <xf numFmtId="0" fontId="5" fillId="0" borderId="26" xfId="0" applyFont="1" applyFill="1" applyBorder="1" applyAlignment="1">
      <alignment/>
    </xf>
    <xf numFmtId="190" fontId="7" fillId="0" borderId="11" xfId="49" applyNumberFormat="1" applyFont="1" applyFill="1" applyBorder="1" applyAlignment="1" applyProtection="1">
      <alignment vertical="center"/>
      <protection/>
    </xf>
    <xf numFmtId="0" fontId="5" fillId="0" borderId="31" xfId="62" applyFont="1" applyFill="1" applyBorder="1" applyAlignment="1" applyProtection="1">
      <alignment vertical="center" shrinkToFit="1"/>
      <protection/>
    </xf>
    <xf numFmtId="176" fontId="5" fillId="0" borderId="27" xfId="49" applyNumberFormat="1" applyFont="1" applyFill="1" applyBorder="1" applyAlignment="1">
      <alignment vertical="center"/>
    </xf>
    <xf numFmtId="0" fontId="5" fillId="18" borderId="13" xfId="62" applyFont="1" applyFill="1" applyBorder="1" applyAlignment="1" applyProtection="1">
      <alignment vertical="center" shrinkToFit="1"/>
      <protection/>
    </xf>
    <xf numFmtId="3" fontId="5" fillId="18" borderId="12" xfId="49" applyNumberFormat="1" applyFont="1" applyFill="1" applyBorder="1" applyAlignment="1" applyProtection="1">
      <alignment vertical="center"/>
      <protection/>
    </xf>
    <xf numFmtId="3" fontId="5" fillId="18" borderId="25" xfId="49" applyNumberFormat="1" applyFont="1" applyFill="1" applyBorder="1" applyAlignment="1" applyProtection="1">
      <alignment vertical="center"/>
      <protection/>
    </xf>
    <xf numFmtId="0" fontId="5" fillId="0" borderId="32" xfId="62" applyFont="1" applyFill="1" applyBorder="1" applyAlignment="1" applyProtection="1">
      <alignment vertical="center" shrinkToFit="1"/>
      <protection/>
    </xf>
    <xf numFmtId="3" fontId="7" fillId="0" borderId="32" xfId="62" applyNumberFormat="1" applyFont="1" applyFill="1" applyBorder="1" applyAlignment="1" applyProtection="1">
      <alignment vertical="center"/>
      <protection/>
    </xf>
    <xf numFmtId="3" fontId="7" fillId="0" borderId="32" xfId="62" applyNumberFormat="1" applyFont="1" applyFill="1" applyBorder="1" applyAlignment="1" applyProtection="1">
      <alignment vertical="center"/>
      <protection/>
    </xf>
    <xf numFmtId="176" fontId="5" fillId="0" borderId="32" xfId="49" applyNumberFormat="1" applyFont="1" applyFill="1" applyBorder="1" applyAlignment="1" applyProtection="1">
      <alignment vertical="center"/>
      <protection/>
    </xf>
    <xf numFmtId="176" fontId="5" fillId="0" borderId="32" xfId="62" applyNumberFormat="1" applyFont="1" applyFill="1" applyBorder="1" applyAlignment="1" applyProtection="1">
      <alignment vertical="center"/>
      <protection/>
    </xf>
    <xf numFmtId="4" fontId="7" fillId="0" borderId="32" xfId="49" applyNumberFormat="1" applyFont="1" applyFill="1" applyBorder="1" applyAlignment="1" applyProtection="1">
      <alignment vertical="center"/>
      <protection/>
    </xf>
    <xf numFmtId="4" fontId="7" fillId="18" borderId="25" xfId="49" applyNumberFormat="1" applyFont="1" applyFill="1" applyBorder="1" applyAlignment="1" applyProtection="1">
      <alignment vertical="center"/>
      <protection/>
    </xf>
    <xf numFmtId="0" fontId="5" fillId="0" borderId="14" xfId="62" applyFont="1" applyFill="1" applyBorder="1" applyAlignment="1" applyProtection="1">
      <alignment vertical="center"/>
      <protection/>
    </xf>
    <xf numFmtId="0" fontId="5" fillId="0" borderId="13" xfId="62" applyFont="1" applyFill="1" applyBorder="1" applyAlignment="1" applyProtection="1">
      <alignment vertical="center" shrinkToFit="1"/>
      <protection/>
    </xf>
    <xf numFmtId="0" fontId="5" fillId="0" borderId="22" xfId="62" applyFont="1" applyFill="1" applyBorder="1" applyAlignment="1" applyProtection="1">
      <alignment horizontal="center" vertical="center"/>
      <protection/>
    </xf>
    <xf numFmtId="0" fontId="5" fillId="0" borderId="21" xfId="62" applyFont="1" applyFill="1" applyBorder="1" applyAlignment="1" applyProtection="1">
      <alignment vertical="center" shrinkToFit="1"/>
      <protection/>
    </xf>
    <xf numFmtId="3" fontId="7" fillId="0" borderId="19" xfId="62" applyNumberFormat="1" applyFont="1" applyFill="1" applyBorder="1" applyAlignment="1" applyProtection="1">
      <alignment vertical="center"/>
      <protection/>
    </xf>
    <xf numFmtId="3" fontId="7" fillId="0" borderId="19" xfId="62" applyNumberFormat="1" applyFont="1" applyFill="1" applyBorder="1" applyAlignment="1" applyProtection="1">
      <alignment vertical="center"/>
      <protection/>
    </xf>
    <xf numFmtId="176" fontId="5" fillId="0" borderId="19" xfId="49" applyNumberFormat="1" applyFont="1" applyFill="1" applyBorder="1" applyAlignment="1" applyProtection="1">
      <alignment vertical="center"/>
      <protection/>
    </xf>
    <xf numFmtId="176" fontId="5" fillId="0" borderId="19" xfId="62" applyNumberFormat="1" applyFont="1" applyFill="1" applyBorder="1" applyAlignment="1" applyProtection="1">
      <alignment vertical="center"/>
      <protection/>
    </xf>
    <xf numFmtId="4" fontId="5" fillId="0" borderId="19" xfId="49" applyNumberFormat="1" applyFont="1" applyFill="1" applyBorder="1" applyAlignment="1" applyProtection="1">
      <alignment vertical="center"/>
      <protection/>
    </xf>
    <xf numFmtId="4" fontId="7" fillId="0" borderId="19" xfId="49" applyNumberFormat="1" applyFont="1" applyFill="1" applyBorder="1" applyAlignment="1" applyProtection="1">
      <alignment vertical="center"/>
      <protection/>
    </xf>
    <xf numFmtId="4" fontId="7" fillId="0" borderId="19" xfId="62" applyNumberFormat="1" applyFont="1" applyFill="1" applyBorder="1" applyAlignment="1" applyProtection="1">
      <alignment vertical="center"/>
      <protection/>
    </xf>
    <xf numFmtId="0" fontId="5" fillId="0" borderId="20" xfId="62" applyFont="1" applyFill="1" applyBorder="1" applyAlignment="1" applyProtection="1">
      <alignment horizontal="center" vertical="center"/>
      <protection/>
    </xf>
    <xf numFmtId="0" fontId="5" fillId="0" borderId="30" xfId="62" applyFont="1" applyFill="1" applyBorder="1" applyAlignment="1" applyProtection="1">
      <alignment vertical="center" shrinkToFit="1"/>
      <protection/>
    </xf>
    <xf numFmtId="3" fontId="7" fillId="0" borderId="30" xfId="62" applyNumberFormat="1" applyFont="1" applyFill="1" applyBorder="1" applyAlignment="1" applyProtection="1">
      <alignment vertical="center"/>
      <protection/>
    </xf>
    <xf numFmtId="3" fontId="7" fillId="0" borderId="30" xfId="62" applyNumberFormat="1" applyFont="1" applyFill="1" applyBorder="1" applyAlignment="1" applyProtection="1">
      <alignment vertical="center"/>
      <protection/>
    </xf>
    <xf numFmtId="176" fontId="5" fillId="0" borderId="30" xfId="49" applyNumberFormat="1" applyFont="1" applyFill="1" applyBorder="1" applyAlignment="1" applyProtection="1">
      <alignment vertical="center"/>
      <protection/>
    </xf>
    <xf numFmtId="176" fontId="5" fillId="0" borderId="30" xfId="62" applyNumberFormat="1" applyFont="1" applyFill="1" applyBorder="1" applyAlignment="1" applyProtection="1">
      <alignment vertical="center"/>
      <protection/>
    </xf>
    <xf numFmtId="4" fontId="7" fillId="0" borderId="30" xfId="49" applyNumberFormat="1" applyFont="1" applyFill="1" applyBorder="1" applyAlignment="1" applyProtection="1">
      <alignment vertical="center"/>
      <protection/>
    </xf>
    <xf numFmtId="3" fontId="7" fillId="0" borderId="24" xfId="62" applyNumberFormat="1" applyFont="1" applyFill="1" applyBorder="1" applyAlignment="1" applyProtection="1">
      <alignment vertical="center"/>
      <protection/>
    </xf>
    <xf numFmtId="3" fontId="7" fillId="0" borderId="26" xfId="62" applyNumberFormat="1" applyFont="1" applyFill="1" applyBorder="1" applyAlignment="1" applyProtection="1">
      <alignment vertical="center"/>
      <protection/>
    </xf>
    <xf numFmtId="3" fontId="7" fillId="0" borderId="14" xfId="62" applyNumberFormat="1" applyFont="1" applyFill="1" applyBorder="1" applyAlignment="1" applyProtection="1">
      <alignment vertical="center"/>
      <protection/>
    </xf>
    <xf numFmtId="3" fontId="7" fillId="0" borderId="22" xfId="62" applyNumberFormat="1" applyFont="1" applyFill="1" applyBorder="1" applyAlignment="1" applyProtection="1">
      <alignment vertical="center"/>
      <protection/>
    </xf>
    <xf numFmtId="0" fontId="5" fillId="0" borderId="22" xfId="62" applyFont="1" applyFill="1" applyBorder="1" applyAlignment="1" applyProtection="1">
      <alignment vertical="center" shrinkToFit="1"/>
      <protection/>
    </xf>
    <xf numFmtId="38" fontId="7" fillId="0" borderId="22" xfId="49" applyFont="1" applyFill="1" applyBorder="1" applyAlignment="1">
      <alignment vertical="center" wrapText="1"/>
    </xf>
    <xf numFmtId="176" fontId="7" fillId="0" borderId="22" xfId="49" applyNumberFormat="1" applyFont="1" applyFill="1" applyBorder="1" applyAlignment="1">
      <alignment vertical="center" wrapText="1"/>
    </xf>
    <xf numFmtId="40" fontId="7" fillId="0" borderId="22" xfId="49" applyNumberFormat="1" applyFont="1" applyFill="1" applyBorder="1" applyAlignment="1">
      <alignment vertical="center" wrapText="1"/>
    </xf>
    <xf numFmtId="0" fontId="15" fillId="0" borderId="16" xfId="62" applyFont="1" applyFill="1" applyBorder="1" applyAlignment="1" applyProtection="1">
      <alignment horizontal="center" vertical="center" shrinkToFit="1"/>
      <protection/>
    </xf>
    <xf numFmtId="3" fontId="15" fillId="0" borderId="20" xfId="62" applyNumberFormat="1" applyFont="1" applyFill="1" applyBorder="1" applyAlignment="1" applyProtection="1">
      <alignment vertical="center"/>
      <protection/>
    </xf>
    <xf numFmtId="3" fontId="15" fillId="0" borderId="33" xfId="62" applyNumberFormat="1" applyFont="1" applyFill="1" applyBorder="1" applyAlignment="1" applyProtection="1">
      <alignment vertical="center"/>
      <protection/>
    </xf>
    <xf numFmtId="3" fontId="15" fillId="0" borderId="33" xfId="62" applyNumberFormat="1" applyFont="1" applyFill="1" applyBorder="1" applyAlignment="1" applyProtection="1">
      <alignment vertical="center"/>
      <protection/>
    </xf>
    <xf numFmtId="3" fontId="15" fillId="0" borderId="34" xfId="62" applyNumberFormat="1" applyFont="1" applyFill="1" applyBorder="1" applyAlignment="1" applyProtection="1">
      <alignment vertical="center"/>
      <protection/>
    </xf>
    <xf numFmtId="176" fontId="15" fillId="0" borderId="20" xfId="62" applyNumberFormat="1" applyFont="1" applyFill="1" applyBorder="1" applyAlignment="1" applyProtection="1">
      <alignment vertical="center"/>
      <protection/>
    </xf>
    <xf numFmtId="176" fontId="34" fillId="0" borderId="34" xfId="62" applyNumberFormat="1" applyFont="1" applyFill="1" applyBorder="1" applyAlignment="1" applyProtection="1">
      <alignment vertical="center"/>
      <protection/>
    </xf>
    <xf numFmtId="4" fontId="15" fillId="0" borderId="34" xfId="62" applyNumberFormat="1" applyFont="1" applyFill="1" applyBorder="1" applyAlignment="1" applyProtection="1">
      <alignment vertical="center"/>
      <protection/>
    </xf>
    <xf numFmtId="4" fontId="15" fillId="0" borderId="20" xfId="62" applyNumberFormat="1" applyFont="1" applyFill="1" applyBorder="1" applyAlignment="1" applyProtection="1">
      <alignment vertical="center"/>
      <protection/>
    </xf>
    <xf numFmtId="4" fontId="7" fillId="0" borderId="10" xfId="62" applyNumberFormat="1" applyFont="1" applyFill="1" applyBorder="1" applyAlignment="1" applyProtection="1">
      <alignment vertical="center"/>
      <protection/>
    </xf>
    <xf numFmtId="176" fontId="7" fillId="0" borderId="15" xfId="49" applyNumberFormat="1" applyFont="1" applyFill="1" applyBorder="1" applyAlignment="1" applyProtection="1">
      <alignment vertical="center"/>
      <protection/>
    </xf>
    <xf numFmtId="4" fontId="7" fillId="0" borderId="15" xfId="62" applyNumberFormat="1" applyFont="1" applyFill="1" applyBorder="1" applyAlignment="1" applyProtection="1">
      <alignment vertical="center"/>
      <protection/>
    </xf>
    <xf numFmtId="176" fontId="7" fillId="0" borderId="12" xfId="49" applyNumberFormat="1" applyFont="1" applyFill="1" applyBorder="1" applyAlignment="1" applyProtection="1">
      <alignment vertical="center"/>
      <protection/>
    </xf>
    <xf numFmtId="4" fontId="7" fillId="0" borderId="12" xfId="62" applyNumberFormat="1" applyFont="1" applyFill="1" applyBorder="1" applyAlignment="1" applyProtection="1">
      <alignment vertical="center"/>
      <protection/>
    </xf>
    <xf numFmtId="4" fontId="7" fillId="0" borderId="24" xfId="62" applyNumberFormat="1" applyFont="1" applyFill="1" applyBorder="1" applyAlignment="1" applyProtection="1">
      <alignment vertical="center"/>
      <protection/>
    </xf>
    <xf numFmtId="4" fontId="7" fillId="0" borderId="14" xfId="62" applyNumberFormat="1" applyFont="1" applyFill="1" applyBorder="1" applyAlignment="1" applyProtection="1">
      <alignment vertical="center"/>
      <protection/>
    </xf>
    <xf numFmtId="4" fontId="7" fillId="0" borderId="15" xfId="62" applyNumberFormat="1" applyFont="1" applyFill="1" applyBorder="1" applyAlignment="1" applyProtection="1">
      <alignment horizontal="center" vertical="center"/>
      <protection/>
    </xf>
    <xf numFmtId="4" fontId="7" fillId="0" borderId="24" xfId="62" applyNumberFormat="1" applyFont="1" applyFill="1" applyBorder="1" applyAlignment="1" applyProtection="1">
      <alignment horizontal="center" vertical="center"/>
      <protection/>
    </xf>
    <xf numFmtId="4" fontId="7" fillId="0" borderId="11" xfId="62" applyNumberFormat="1" applyFont="1" applyFill="1" applyBorder="1" applyAlignment="1" applyProtection="1">
      <alignment horizontal="center" vertical="center"/>
      <protection/>
    </xf>
    <xf numFmtId="4" fontId="7" fillId="0" borderId="10" xfId="62" applyNumberFormat="1" applyFont="1" applyFill="1" applyBorder="1" applyAlignment="1" applyProtection="1">
      <alignment horizontal="center" vertical="center"/>
      <protection/>
    </xf>
    <xf numFmtId="176" fontId="7" fillId="0" borderId="27" xfId="49" applyNumberFormat="1" applyFont="1" applyFill="1" applyBorder="1" applyAlignment="1" applyProtection="1">
      <alignment vertical="center"/>
      <protection/>
    </xf>
    <xf numFmtId="4" fontId="7" fillId="0" borderId="27" xfId="62" applyNumberFormat="1" applyFont="1" applyFill="1" applyBorder="1" applyAlignment="1" applyProtection="1">
      <alignment vertical="center"/>
      <protection/>
    </xf>
    <xf numFmtId="4" fontId="7" fillId="0" borderId="26" xfId="62" applyNumberFormat="1" applyFont="1" applyFill="1" applyBorder="1" applyAlignment="1" applyProtection="1">
      <alignment vertical="center"/>
      <protection/>
    </xf>
    <xf numFmtId="176" fontId="7" fillId="0" borderId="15" xfId="62" applyNumberFormat="1" applyFont="1" applyFill="1" applyBorder="1" applyAlignment="1" applyProtection="1">
      <alignment vertical="center"/>
      <protection/>
    </xf>
    <xf numFmtId="176" fontId="7" fillId="0" borderId="24" xfId="49" applyNumberFormat="1" applyFont="1" applyFill="1" applyBorder="1" applyAlignment="1" applyProtection="1">
      <alignment vertical="center"/>
      <protection/>
    </xf>
    <xf numFmtId="4" fontId="7" fillId="0" borderId="10" xfId="62" applyNumberFormat="1" applyFont="1" applyFill="1" applyBorder="1" applyAlignment="1" applyProtection="1">
      <alignment horizontal="right" vertical="center"/>
      <protection/>
    </xf>
    <xf numFmtId="4" fontId="7" fillId="0" borderId="22" xfId="62" applyNumberFormat="1" applyFont="1" applyFill="1" applyBorder="1" applyAlignment="1" applyProtection="1">
      <alignment vertical="center"/>
      <protection/>
    </xf>
    <xf numFmtId="3" fontId="7" fillId="0" borderId="35" xfId="62" applyNumberFormat="1" applyFont="1" applyFill="1" applyBorder="1" applyAlignment="1" applyProtection="1">
      <alignment vertical="center"/>
      <protection/>
    </xf>
    <xf numFmtId="176" fontId="7" fillId="0" borderId="29" xfId="49" applyNumberFormat="1" applyFont="1" applyFill="1" applyBorder="1" applyAlignment="1" applyProtection="1">
      <alignment vertical="center"/>
      <protection/>
    </xf>
    <xf numFmtId="4" fontId="7" fillId="0" borderId="29" xfId="62" applyNumberFormat="1" applyFont="1" applyFill="1" applyBorder="1" applyAlignment="1" applyProtection="1">
      <alignment horizontal="center" vertical="center"/>
      <protection/>
    </xf>
    <xf numFmtId="4" fontId="7" fillId="0" borderId="35" xfId="62" applyNumberFormat="1" applyFont="1" applyFill="1" applyBorder="1" applyAlignment="1" applyProtection="1">
      <alignment horizontal="center" vertical="center"/>
      <protection/>
    </xf>
    <xf numFmtId="0" fontId="5" fillId="0" borderId="36" xfId="62" applyFont="1" applyFill="1" applyBorder="1" applyAlignment="1" applyProtection="1">
      <alignment vertical="center" shrinkToFit="1"/>
      <protection/>
    </xf>
    <xf numFmtId="3" fontId="7" fillId="0" borderId="24" xfId="62" applyNumberFormat="1" applyFont="1" applyFill="1" applyBorder="1" applyAlignment="1" applyProtection="1">
      <alignment vertical="center"/>
      <protection/>
    </xf>
    <xf numFmtId="3" fontId="7" fillId="0" borderId="36" xfId="62" applyNumberFormat="1" applyFont="1" applyFill="1" applyBorder="1" applyAlignment="1" applyProtection="1">
      <alignment vertical="center"/>
      <protection/>
    </xf>
    <xf numFmtId="176" fontId="7" fillId="0" borderId="32" xfId="49" applyNumberFormat="1" applyFont="1" applyFill="1" applyBorder="1" applyAlignment="1" applyProtection="1">
      <alignment vertical="center"/>
      <protection/>
    </xf>
    <xf numFmtId="4" fontId="7" fillId="0" borderId="32" xfId="62" applyNumberFormat="1" applyFont="1" applyFill="1" applyBorder="1" applyAlignment="1" applyProtection="1">
      <alignment vertical="center"/>
      <protection/>
    </xf>
    <xf numFmtId="4" fontId="7" fillId="0" borderId="23" xfId="62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176" fontId="7" fillId="0" borderId="19" xfId="49" applyNumberFormat="1" applyFont="1" applyFill="1" applyBorder="1" applyAlignment="1" applyProtection="1">
      <alignment vertical="center"/>
      <protection/>
    </xf>
    <xf numFmtId="4" fontId="7" fillId="0" borderId="19" xfId="62" applyNumberFormat="1" applyFont="1" applyFill="1" applyBorder="1" applyAlignment="1" applyProtection="1">
      <alignment horizontal="center" vertical="center"/>
      <protection/>
    </xf>
    <xf numFmtId="4" fontId="7" fillId="0" borderId="22" xfId="62" applyNumberFormat="1" applyFont="1" applyFill="1" applyBorder="1" applyAlignment="1" applyProtection="1">
      <alignment horizontal="center" vertical="center"/>
      <protection/>
    </xf>
    <xf numFmtId="176" fontId="7" fillId="0" borderId="30" xfId="49" applyNumberFormat="1" applyFont="1" applyFill="1" applyBorder="1" applyAlignment="1" applyProtection="1">
      <alignment vertical="center"/>
      <protection/>
    </xf>
    <xf numFmtId="4" fontId="7" fillId="0" borderId="30" xfId="62" applyNumberFormat="1" applyFont="1" applyFill="1" applyBorder="1" applyAlignment="1" applyProtection="1">
      <alignment vertical="center"/>
      <protection/>
    </xf>
    <xf numFmtId="4" fontId="7" fillId="0" borderId="12" xfId="62" applyNumberFormat="1" applyFont="1" applyFill="1" applyBorder="1" applyAlignment="1" applyProtection="1">
      <alignment horizontal="center" vertical="center"/>
      <protection/>
    </xf>
    <xf numFmtId="4" fontId="7" fillId="0" borderId="14" xfId="62" applyNumberFormat="1" applyFont="1" applyFill="1" applyBorder="1" applyAlignment="1" applyProtection="1">
      <alignment horizontal="center" vertical="center"/>
      <protection/>
    </xf>
    <xf numFmtId="176" fontId="7" fillId="0" borderId="0" xfId="49" applyNumberFormat="1" applyFont="1" applyFill="1" applyBorder="1" applyAlignment="1">
      <alignment vertical="center"/>
    </xf>
    <xf numFmtId="4" fontId="7" fillId="0" borderId="0" xfId="62" applyNumberFormat="1" applyFont="1" applyFill="1" applyBorder="1" applyAlignment="1" applyProtection="1">
      <alignment vertical="center"/>
      <protection/>
    </xf>
    <xf numFmtId="176" fontId="7" fillId="0" borderId="18" xfId="49" applyNumberFormat="1" applyFont="1" applyFill="1" applyBorder="1" applyAlignment="1" applyProtection="1">
      <alignment vertical="center"/>
      <protection/>
    </xf>
    <xf numFmtId="4" fontId="7" fillId="0" borderId="37" xfId="62" applyNumberFormat="1" applyFont="1" applyFill="1" applyBorder="1" applyAlignment="1" applyProtection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4" fontId="7" fillId="18" borderId="28" xfId="62" applyNumberFormat="1" applyFont="1" applyFill="1" applyBorder="1" applyAlignment="1" applyProtection="1">
      <alignment vertical="center"/>
      <protection/>
    </xf>
    <xf numFmtId="3" fontId="7" fillId="13" borderId="22" xfId="62" applyNumberFormat="1" applyFont="1" applyFill="1" applyBorder="1" applyAlignment="1" applyProtection="1">
      <alignment vertical="center"/>
      <protection/>
    </xf>
    <xf numFmtId="3" fontId="7" fillId="13" borderId="12" xfId="62" applyNumberFormat="1" applyFont="1" applyFill="1" applyBorder="1" applyAlignment="1" applyProtection="1">
      <alignment vertical="center"/>
      <protection/>
    </xf>
    <xf numFmtId="3" fontId="7" fillId="13" borderId="12" xfId="62" applyNumberFormat="1" applyFont="1" applyFill="1" applyBorder="1" applyAlignment="1" applyProtection="1">
      <alignment vertical="center"/>
      <protection/>
    </xf>
    <xf numFmtId="176" fontId="7" fillId="13" borderId="12" xfId="49" applyNumberFormat="1" applyFont="1" applyFill="1" applyBorder="1" applyAlignment="1" applyProtection="1">
      <alignment vertical="center"/>
      <protection/>
    </xf>
    <xf numFmtId="176" fontId="5" fillId="13" borderId="12" xfId="49" applyNumberFormat="1" applyFont="1" applyFill="1" applyBorder="1" applyAlignment="1" applyProtection="1">
      <alignment vertical="center"/>
      <protection/>
    </xf>
    <xf numFmtId="176" fontId="5" fillId="13" borderId="12" xfId="62" applyNumberFormat="1" applyFont="1" applyFill="1" applyBorder="1" applyAlignment="1" applyProtection="1">
      <alignment vertical="center"/>
      <protection/>
    </xf>
    <xf numFmtId="4" fontId="7" fillId="13" borderId="12" xfId="49" applyNumberFormat="1" applyFont="1" applyFill="1" applyBorder="1" applyAlignment="1" applyProtection="1">
      <alignment vertical="center"/>
      <protection/>
    </xf>
    <xf numFmtId="4" fontId="7" fillId="13" borderId="12" xfId="62" applyNumberFormat="1" applyFont="1" applyFill="1" applyBorder="1" applyAlignment="1" applyProtection="1">
      <alignment vertical="center"/>
      <protection/>
    </xf>
    <xf numFmtId="4" fontId="7" fillId="13" borderId="14" xfId="62" applyNumberFormat="1" applyFont="1" applyFill="1" applyBorder="1" applyAlignment="1" applyProtection="1">
      <alignment vertical="center"/>
      <protection/>
    </xf>
    <xf numFmtId="3" fontId="7" fillId="13" borderId="22" xfId="49" applyNumberFormat="1" applyFont="1" applyFill="1" applyBorder="1" applyAlignment="1" applyProtection="1">
      <alignment vertical="center"/>
      <protection/>
    </xf>
    <xf numFmtId="3" fontId="7" fillId="13" borderId="12" xfId="49" applyNumberFormat="1" applyFont="1" applyFill="1" applyBorder="1" applyAlignment="1" applyProtection="1">
      <alignment vertical="center"/>
      <protection/>
    </xf>
    <xf numFmtId="3" fontId="7" fillId="13" borderId="12" xfId="49" applyNumberFormat="1" applyFont="1" applyFill="1" applyBorder="1" applyAlignment="1" applyProtection="1">
      <alignment vertical="center"/>
      <protection/>
    </xf>
    <xf numFmtId="3" fontId="14" fillId="13" borderId="23" xfId="62" applyNumberFormat="1" applyFont="1" applyFill="1" applyBorder="1" applyAlignment="1" applyProtection="1">
      <alignment vertical="center"/>
      <protection/>
    </xf>
    <xf numFmtId="3" fontId="14" fillId="13" borderId="11" xfId="62" applyNumberFormat="1" applyFont="1" applyFill="1" applyBorder="1" applyAlignment="1" applyProtection="1">
      <alignment vertical="center"/>
      <protection/>
    </xf>
    <xf numFmtId="3" fontId="14" fillId="13" borderId="11" xfId="62" applyNumberFormat="1" applyFont="1" applyFill="1" applyBorder="1" applyAlignment="1" applyProtection="1">
      <alignment vertical="center"/>
      <protection/>
    </xf>
    <xf numFmtId="176" fontId="14" fillId="13" borderId="11" xfId="49" applyNumberFormat="1" applyFont="1" applyFill="1" applyBorder="1" applyAlignment="1" applyProtection="1">
      <alignment vertical="center"/>
      <protection/>
    </xf>
    <xf numFmtId="176" fontId="13" fillId="13" borderId="11" xfId="49" applyNumberFormat="1" applyFont="1" applyFill="1" applyBorder="1" applyAlignment="1" applyProtection="1">
      <alignment vertical="center"/>
      <protection/>
    </xf>
    <xf numFmtId="176" fontId="13" fillId="13" borderId="11" xfId="62" applyNumberFormat="1" applyFont="1" applyFill="1" applyBorder="1" applyAlignment="1" applyProtection="1">
      <alignment vertical="center"/>
      <protection/>
    </xf>
    <xf numFmtId="4" fontId="14" fillId="13" borderId="11" xfId="49" applyNumberFormat="1" applyFont="1" applyFill="1" applyBorder="1" applyAlignment="1" applyProtection="1">
      <alignment vertical="center"/>
      <protection/>
    </xf>
    <xf numFmtId="4" fontId="14" fillId="13" borderId="11" xfId="62" applyNumberFormat="1" applyFont="1" applyFill="1" applyBorder="1" applyAlignment="1" applyProtection="1">
      <alignment vertical="center"/>
      <protection/>
    </xf>
    <xf numFmtId="4" fontId="14" fillId="13" borderId="10" xfId="62" applyNumberFormat="1" applyFont="1" applyFill="1" applyBorder="1" applyAlignment="1" applyProtection="1">
      <alignment vertical="center"/>
      <protection/>
    </xf>
    <xf numFmtId="3" fontId="14" fillId="13" borderId="33" xfId="62" applyNumberFormat="1" applyFont="1" applyFill="1" applyBorder="1" applyAlignment="1" applyProtection="1">
      <alignment vertical="center"/>
      <protection/>
    </xf>
    <xf numFmtId="3" fontId="14" fillId="13" borderId="16" xfId="62" applyNumberFormat="1" applyFont="1" applyFill="1" applyBorder="1" applyAlignment="1" applyProtection="1">
      <alignment vertical="center"/>
      <protection/>
    </xf>
    <xf numFmtId="3" fontId="14" fillId="13" borderId="16" xfId="62" applyNumberFormat="1" applyFont="1" applyFill="1" applyBorder="1" applyAlignment="1" applyProtection="1">
      <alignment vertical="center"/>
      <protection/>
    </xf>
    <xf numFmtId="176" fontId="14" fillId="13" borderId="16" xfId="49" applyNumberFormat="1" applyFont="1" applyFill="1" applyBorder="1" applyAlignment="1" applyProtection="1">
      <alignment vertical="center"/>
      <protection/>
    </xf>
    <xf numFmtId="176" fontId="13" fillId="13" borderId="16" xfId="49" applyNumberFormat="1" applyFont="1" applyFill="1" applyBorder="1" applyAlignment="1" applyProtection="1">
      <alignment vertical="center"/>
      <protection/>
    </xf>
    <xf numFmtId="176" fontId="13" fillId="13" borderId="16" xfId="62" applyNumberFormat="1" applyFont="1" applyFill="1" applyBorder="1" applyAlignment="1" applyProtection="1">
      <alignment vertical="center"/>
      <protection/>
    </xf>
    <xf numFmtId="4" fontId="14" fillId="13" borderId="16" xfId="49" applyNumberFormat="1" applyFont="1" applyFill="1" applyBorder="1" applyAlignment="1" applyProtection="1">
      <alignment vertical="center"/>
      <protection/>
    </xf>
    <xf numFmtId="4" fontId="14" fillId="13" borderId="16" xfId="62" applyNumberFormat="1" applyFont="1" applyFill="1" applyBorder="1" applyAlignment="1" applyProtection="1">
      <alignment vertical="center"/>
      <protection/>
    </xf>
    <xf numFmtId="4" fontId="14" fillId="13" borderId="20" xfId="62" applyNumberFormat="1" applyFont="1" applyFill="1" applyBorder="1" applyAlignment="1" applyProtection="1">
      <alignment vertical="center"/>
      <protection/>
    </xf>
    <xf numFmtId="176" fontId="7" fillId="18" borderId="12" xfId="62" applyNumberFormat="1" applyFont="1" applyFill="1" applyBorder="1" applyAlignment="1" applyProtection="1">
      <alignment vertical="center"/>
      <protection/>
    </xf>
    <xf numFmtId="176" fontId="7" fillId="13" borderId="12" xfId="62" applyNumberFormat="1" applyFont="1" applyFill="1" applyBorder="1" applyAlignment="1" applyProtection="1">
      <alignment vertical="center"/>
      <protection/>
    </xf>
    <xf numFmtId="3" fontId="7" fillId="13" borderId="19" xfId="62" applyNumberFormat="1" applyFont="1" applyFill="1" applyBorder="1" applyAlignment="1" applyProtection="1">
      <alignment vertical="center"/>
      <protection/>
    </xf>
    <xf numFmtId="3" fontId="7" fillId="13" borderId="19" xfId="62" applyNumberFormat="1" applyFont="1" applyFill="1" applyBorder="1" applyAlignment="1" applyProtection="1">
      <alignment vertical="center"/>
      <protection/>
    </xf>
    <xf numFmtId="176" fontId="7" fillId="13" borderId="19" xfId="62" applyNumberFormat="1" applyFont="1" applyFill="1" applyBorder="1" applyAlignment="1" applyProtection="1">
      <alignment vertical="center"/>
      <protection/>
    </xf>
    <xf numFmtId="176" fontId="5" fillId="13" borderId="19" xfId="62" applyNumberFormat="1" applyFont="1" applyFill="1" applyBorder="1" applyAlignment="1" applyProtection="1">
      <alignment vertical="center"/>
      <protection/>
    </xf>
    <xf numFmtId="4" fontId="7" fillId="13" borderId="19" xfId="62" applyNumberFormat="1" applyFont="1" applyFill="1" applyBorder="1" applyAlignment="1" applyProtection="1">
      <alignment vertical="center"/>
      <protection/>
    </xf>
    <xf numFmtId="4" fontId="7" fillId="13" borderId="22" xfId="62" applyNumberFormat="1" applyFont="1" applyFill="1" applyBorder="1" applyAlignment="1" applyProtection="1">
      <alignment vertical="center"/>
      <protection/>
    </xf>
    <xf numFmtId="3" fontId="14" fillId="13" borderId="33" xfId="62" applyNumberFormat="1" applyFont="1" applyFill="1" applyBorder="1" applyAlignment="1" applyProtection="1">
      <alignment vertical="center"/>
      <protection/>
    </xf>
    <xf numFmtId="176" fontId="14" fillId="13" borderId="33" xfId="62" applyNumberFormat="1" applyFont="1" applyFill="1" applyBorder="1" applyAlignment="1" applyProtection="1">
      <alignment vertical="center"/>
      <protection/>
    </xf>
    <xf numFmtId="176" fontId="13" fillId="13" borderId="33" xfId="62" applyNumberFormat="1" applyFont="1" applyFill="1" applyBorder="1" applyAlignment="1" applyProtection="1">
      <alignment vertical="center"/>
      <protection/>
    </xf>
    <xf numFmtId="190" fontId="14" fillId="13" borderId="33" xfId="62" applyNumberFormat="1" applyFont="1" applyFill="1" applyBorder="1" applyAlignment="1" applyProtection="1">
      <alignment vertical="center"/>
      <protection/>
    </xf>
    <xf numFmtId="4" fontId="14" fillId="13" borderId="33" xfId="62" applyNumberFormat="1" applyFont="1" applyFill="1" applyBorder="1" applyAlignment="1" applyProtection="1">
      <alignment vertical="center"/>
      <protection/>
    </xf>
    <xf numFmtId="3" fontId="14" fillId="13" borderId="22" xfId="62" applyNumberFormat="1" applyFont="1" applyFill="1" applyBorder="1" applyAlignment="1" applyProtection="1">
      <alignment vertical="center"/>
      <protection/>
    </xf>
    <xf numFmtId="3" fontId="14" fillId="13" borderId="19" xfId="62" applyNumberFormat="1" applyFont="1" applyFill="1" applyBorder="1" applyAlignment="1" applyProtection="1">
      <alignment vertical="center"/>
      <protection/>
    </xf>
    <xf numFmtId="3" fontId="14" fillId="13" borderId="19" xfId="62" applyNumberFormat="1" applyFont="1" applyFill="1" applyBorder="1" applyAlignment="1" applyProtection="1">
      <alignment vertical="center"/>
      <protection/>
    </xf>
    <xf numFmtId="176" fontId="14" fillId="13" borderId="19" xfId="49" applyNumberFormat="1" applyFont="1" applyFill="1" applyBorder="1" applyAlignment="1" applyProtection="1">
      <alignment vertical="center"/>
      <protection/>
    </xf>
    <xf numFmtId="176" fontId="13" fillId="13" borderId="19" xfId="49" applyNumberFormat="1" applyFont="1" applyFill="1" applyBorder="1" applyAlignment="1" applyProtection="1">
      <alignment vertical="center"/>
      <protection/>
    </xf>
    <xf numFmtId="176" fontId="13" fillId="13" borderId="19" xfId="62" applyNumberFormat="1" applyFont="1" applyFill="1" applyBorder="1" applyAlignment="1" applyProtection="1">
      <alignment vertical="center"/>
      <protection/>
    </xf>
    <xf numFmtId="4" fontId="14" fillId="13" borderId="19" xfId="49" applyNumberFormat="1" applyFont="1" applyFill="1" applyBorder="1" applyAlignment="1" applyProtection="1">
      <alignment vertical="center"/>
      <protection/>
    </xf>
    <xf numFmtId="4" fontId="14" fillId="13" borderId="19" xfId="62" applyNumberFormat="1" applyFont="1" applyFill="1" applyBorder="1" applyAlignment="1" applyProtection="1">
      <alignment horizontal="center" vertical="center"/>
      <protection/>
    </xf>
    <xf numFmtId="4" fontId="14" fillId="13" borderId="22" xfId="62" applyNumberFormat="1" applyFont="1" applyFill="1" applyBorder="1" applyAlignment="1" applyProtection="1">
      <alignment horizontal="center" vertical="center"/>
      <protection/>
    </xf>
    <xf numFmtId="3" fontId="7" fillId="13" borderId="22" xfId="62" applyNumberFormat="1" applyFont="1" applyFill="1" applyBorder="1" applyAlignment="1" applyProtection="1">
      <alignment vertical="center"/>
      <protection/>
    </xf>
    <xf numFmtId="176" fontId="7" fillId="13" borderId="22" xfId="62" applyNumberFormat="1" applyFont="1" applyFill="1" applyBorder="1" applyAlignment="1" applyProtection="1">
      <alignment vertical="center"/>
      <protection/>
    </xf>
    <xf numFmtId="176" fontId="5" fillId="13" borderId="22" xfId="62" applyNumberFormat="1" applyFont="1" applyFill="1" applyBorder="1" applyAlignment="1" applyProtection="1">
      <alignment vertical="center"/>
      <protection/>
    </xf>
    <xf numFmtId="188" fontId="7" fillId="13" borderId="22" xfId="62" applyNumberFormat="1" applyFont="1" applyFill="1" applyBorder="1" applyAlignment="1" applyProtection="1">
      <alignment vertical="center"/>
      <protection/>
    </xf>
    <xf numFmtId="3" fontId="14" fillId="13" borderId="20" xfId="62" applyNumberFormat="1" applyFont="1" applyFill="1" applyBorder="1" applyAlignment="1" applyProtection="1">
      <alignment vertical="center"/>
      <protection/>
    </xf>
    <xf numFmtId="4" fontId="14" fillId="13" borderId="38" xfId="62" applyNumberFormat="1" applyFont="1" applyFill="1" applyBorder="1" applyAlignment="1" applyProtection="1">
      <alignment vertical="center"/>
      <protection/>
    </xf>
    <xf numFmtId="188" fontId="7" fillId="18" borderId="25" xfId="62" applyNumberFormat="1" applyFont="1" applyFill="1" applyBorder="1" applyAlignment="1" applyProtection="1">
      <alignment vertical="center"/>
      <protection/>
    </xf>
    <xf numFmtId="3" fontId="14" fillId="13" borderId="39" xfId="62" applyNumberFormat="1" applyFont="1" applyFill="1" applyBorder="1" applyAlignment="1" applyProtection="1">
      <alignment vertical="center"/>
      <protection/>
    </xf>
    <xf numFmtId="3" fontId="14" fillId="13" borderId="39" xfId="62" applyNumberFormat="1" applyFont="1" applyFill="1" applyBorder="1" applyAlignment="1" applyProtection="1">
      <alignment vertical="center"/>
      <protection/>
    </xf>
    <xf numFmtId="176" fontId="14" fillId="13" borderId="39" xfId="62" applyNumberFormat="1" applyFont="1" applyFill="1" applyBorder="1" applyAlignment="1" applyProtection="1">
      <alignment vertical="center"/>
      <protection/>
    </xf>
    <xf numFmtId="176" fontId="13" fillId="13" borderId="39" xfId="62" applyNumberFormat="1" applyFont="1" applyFill="1" applyBorder="1" applyAlignment="1" applyProtection="1">
      <alignment vertical="center"/>
      <protection/>
    </xf>
    <xf numFmtId="4" fontId="14" fillId="13" borderId="39" xfId="62" applyNumberFormat="1" applyFont="1" applyFill="1" applyBorder="1" applyAlignment="1" applyProtection="1">
      <alignment vertical="center"/>
      <protection/>
    </xf>
    <xf numFmtId="176" fontId="7" fillId="13" borderId="19" xfId="49" applyNumberFormat="1" applyFont="1" applyFill="1" applyBorder="1" applyAlignment="1" applyProtection="1">
      <alignment vertical="center"/>
      <protection/>
    </xf>
    <xf numFmtId="176" fontId="7" fillId="13" borderId="22" xfId="49" applyNumberFormat="1" applyFont="1" applyFill="1" applyBorder="1" applyAlignment="1" applyProtection="1">
      <alignment vertical="center"/>
      <protection/>
    </xf>
    <xf numFmtId="4" fontId="5" fillId="13" borderId="22" xfId="62" applyNumberFormat="1" applyFont="1" applyFill="1" applyBorder="1" applyAlignment="1" applyProtection="1">
      <alignment vertical="center"/>
      <protection/>
    </xf>
    <xf numFmtId="3" fontId="14" fillId="13" borderId="20" xfId="62" applyNumberFormat="1" applyFont="1" applyFill="1" applyBorder="1" applyAlignment="1" applyProtection="1">
      <alignment vertical="center"/>
      <protection/>
    </xf>
    <xf numFmtId="176" fontId="14" fillId="13" borderId="20" xfId="62" applyNumberFormat="1" applyFont="1" applyFill="1" applyBorder="1" applyAlignment="1" applyProtection="1">
      <alignment vertical="center"/>
      <protection/>
    </xf>
    <xf numFmtId="4" fontId="13" fillId="13" borderId="20" xfId="62" applyNumberFormat="1" applyFont="1" applyFill="1" applyBorder="1" applyAlignment="1" applyProtection="1">
      <alignment vertical="center"/>
      <protection/>
    </xf>
    <xf numFmtId="176" fontId="13" fillId="13" borderId="20" xfId="62" applyNumberFormat="1" applyFont="1" applyFill="1" applyBorder="1" applyAlignment="1" applyProtection="1">
      <alignment vertical="center"/>
      <protection/>
    </xf>
    <xf numFmtId="3" fontId="14" fillId="13" borderId="12" xfId="62" applyNumberFormat="1" applyFont="1" applyFill="1" applyBorder="1" applyAlignment="1" applyProtection="1">
      <alignment vertical="center"/>
      <protection/>
    </xf>
    <xf numFmtId="3" fontId="14" fillId="13" borderId="12" xfId="62" applyNumberFormat="1" applyFont="1" applyFill="1" applyBorder="1" applyAlignment="1" applyProtection="1">
      <alignment vertical="center"/>
      <protection/>
    </xf>
    <xf numFmtId="176" fontId="14" fillId="13" borderId="12" xfId="62" applyNumberFormat="1" applyFont="1" applyFill="1" applyBorder="1" applyAlignment="1" applyProtection="1">
      <alignment vertical="center"/>
      <protection/>
    </xf>
    <xf numFmtId="176" fontId="13" fillId="13" borderId="12" xfId="62" applyNumberFormat="1" applyFont="1" applyFill="1" applyBorder="1" applyAlignment="1" applyProtection="1">
      <alignment vertical="center"/>
      <protection/>
    </xf>
    <xf numFmtId="4" fontId="14" fillId="13" borderId="12" xfId="62" applyNumberFormat="1" applyFont="1" applyFill="1" applyBorder="1" applyAlignment="1" applyProtection="1">
      <alignment vertical="center"/>
      <protection/>
    </xf>
    <xf numFmtId="4" fontId="14" fillId="13" borderId="22" xfId="62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center" vertical="center"/>
    </xf>
    <xf numFmtId="176" fontId="5" fillId="0" borderId="23" xfId="62" applyNumberFormat="1" applyFont="1" applyFill="1" applyBorder="1" applyAlignment="1" applyProtection="1">
      <alignment horizontal="center" vertical="center" wrapText="1"/>
      <protection/>
    </xf>
    <xf numFmtId="176" fontId="0" fillId="0" borderId="14" xfId="0" applyNumberFormat="1" applyFont="1" applyFill="1" applyBorder="1" applyAlignment="1">
      <alignment horizontal="center"/>
    </xf>
    <xf numFmtId="0" fontId="38" fillId="0" borderId="11" xfId="62" applyFont="1" applyFill="1" applyBorder="1" applyAlignment="1" applyProtection="1">
      <alignment vertical="center" wrapText="1" shrinkToFit="1"/>
      <protection/>
    </xf>
    <xf numFmtId="0" fontId="5" fillId="0" borderId="32" xfId="62" applyFont="1" applyFill="1" applyBorder="1" applyAlignment="1" applyProtection="1">
      <alignment horizontal="center" vertical="center"/>
      <protection/>
    </xf>
    <xf numFmtId="0" fontId="5" fillId="0" borderId="40" xfId="62" applyFont="1" applyFill="1" applyBorder="1" applyAlignment="1" applyProtection="1">
      <alignment horizontal="center" vertical="center"/>
      <protection/>
    </xf>
    <xf numFmtId="0" fontId="5" fillId="0" borderId="16" xfId="62" applyFont="1" applyFill="1" applyBorder="1" applyAlignment="1" applyProtection="1">
      <alignment horizontal="center" vertical="center"/>
      <protection/>
    </xf>
    <xf numFmtId="0" fontId="5" fillId="0" borderId="34" xfId="62" applyFont="1" applyFill="1" applyBorder="1" applyAlignment="1" applyProtection="1">
      <alignment horizontal="center" vertical="center"/>
      <protection/>
    </xf>
    <xf numFmtId="0" fontId="5" fillId="0" borderId="41" xfId="62" applyFont="1" applyFill="1" applyBorder="1" applyAlignment="1" applyProtection="1">
      <alignment horizontal="center" vertical="center"/>
      <protection/>
    </xf>
    <xf numFmtId="0" fontId="5" fillId="0" borderId="30" xfId="62" applyFont="1" applyFill="1" applyBorder="1" applyAlignment="1" applyProtection="1">
      <alignment horizontal="center" vertical="center"/>
      <protection/>
    </xf>
    <xf numFmtId="0" fontId="5" fillId="0" borderId="42" xfId="62" applyFont="1" applyFill="1" applyBorder="1" applyAlignment="1" applyProtection="1">
      <alignment horizontal="center" vertical="center"/>
      <protection/>
    </xf>
    <xf numFmtId="0" fontId="13" fillId="13" borderId="39" xfId="62" applyFont="1" applyFill="1" applyBorder="1" applyAlignment="1" applyProtection="1">
      <alignment vertical="center"/>
      <protection/>
    </xf>
    <xf numFmtId="0" fontId="13" fillId="13" borderId="38" xfId="62" applyFont="1" applyFill="1" applyBorder="1" applyAlignment="1" applyProtection="1">
      <alignment vertical="center"/>
      <protection/>
    </xf>
    <xf numFmtId="0" fontId="5" fillId="0" borderId="10" xfId="62" applyFont="1" applyFill="1" applyBorder="1" applyAlignment="1" applyProtection="1">
      <alignment horizontal="center" vertical="center"/>
      <protection/>
    </xf>
    <xf numFmtId="0" fontId="5" fillId="13" borderId="19" xfId="62" applyFont="1" applyFill="1" applyBorder="1" applyAlignment="1" applyProtection="1">
      <alignment vertical="center"/>
      <protection/>
    </xf>
    <xf numFmtId="0" fontId="5" fillId="13" borderId="17" xfId="62" applyFont="1" applyFill="1" applyBorder="1" applyAlignment="1" applyProtection="1">
      <alignment vertical="center"/>
      <protection/>
    </xf>
    <xf numFmtId="0" fontId="5" fillId="0" borderId="23" xfId="62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/>
    </xf>
    <xf numFmtId="0" fontId="5" fillId="0" borderId="23" xfId="62" applyFont="1" applyFill="1" applyBorder="1" applyAlignment="1" applyProtection="1">
      <alignment horizontal="center" vertical="center" shrinkToFit="1"/>
      <protection/>
    </xf>
    <xf numFmtId="0" fontId="5" fillId="0" borderId="14" xfId="62" applyFont="1" applyFill="1" applyBorder="1" applyAlignment="1" applyProtection="1">
      <alignment horizontal="center" vertical="center" shrinkToFit="1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23" xfId="62" applyFont="1" applyFill="1" applyBorder="1" applyAlignment="1" applyProtection="1">
      <alignment horizontal="center" vertical="center"/>
      <protection/>
    </xf>
    <xf numFmtId="0" fontId="5" fillId="0" borderId="14" xfId="62" applyFont="1" applyFill="1" applyBorder="1" applyAlignment="1" applyProtection="1">
      <alignment horizontal="center" vertical="center"/>
      <protection/>
    </xf>
    <xf numFmtId="0" fontId="5" fillId="0" borderId="23" xfId="62" applyFont="1" applyFill="1" applyBorder="1" applyAlignment="1" applyProtection="1" quotePrefix="1">
      <alignment horizontal="center" vertical="center" wrapText="1"/>
      <protection/>
    </xf>
    <xf numFmtId="0" fontId="5" fillId="0" borderId="19" xfId="62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/>
    </xf>
    <xf numFmtId="4" fontId="5" fillId="0" borderId="23" xfId="62" applyNumberFormat="1" applyFont="1" applyFill="1" applyBorder="1" applyAlignment="1" applyProtection="1">
      <alignment horizontal="center" vertical="center" wrapText="1"/>
      <protection/>
    </xf>
    <xf numFmtId="0" fontId="5" fillId="0" borderId="18" xfId="62" applyFont="1" applyFill="1" applyBorder="1" applyAlignment="1" applyProtection="1">
      <alignment vertical="center"/>
      <protection/>
    </xf>
    <xf numFmtId="0" fontId="5" fillId="0" borderId="43" xfId="62" applyFont="1" applyFill="1" applyBorder="1" applyAlignment="1" applyProtection="1">
      <alignment vertical="center"/>
      <protection/>
    </xf>
    <xf numFmtId="0" fontId="5" fillId="0" borderId="44" xfId="62" applyFont="1" applyFill="1" applyBorder="1" applyAlignment="1" applyProtection="1">
      <alignment vertical="center"/>
      <protection/>
    </xf>
    <xf numFmtId="0" fontId="5" fillId="0" borderId="25" xfId="62" applyFont="1" applyFill="1" applyBorder="1" applyAlignment="1" applyProtection="1">
      <alignment vertical="center"/>
      <protection/>
    </xf>
    <xf numFmtId="0" fontId="5" fillId="0" borderId="45" xfId="62" applyFont="1" applyFill="1" applyBorder="1" applyAlignment="1" applyProtection="1">
      <alignment vertical="center"/>
      <protection/>
    </xf>
    <xf numFmtId="0" fontId="5" fillId="0" borderId="46" xfId="62" applyFont="1" applyFill="1" applyBorder="1" applyAlignment="1" applyProtection="1">
      <alignment vertical="center"/>
      <protection/>
    </xf>
    <xf numFmtId="0" fontId="13" fillId="13" borderId="19" xfId="62" applyFont="1" applyFill="1" applyBorder="1" applyAlignment="1" applyProtection="1">
      <alignment vertical="center"/>
      <protection/>
    </xf>
    <xf numFmtId="0" fontId="13" fillId="13" borderId="17" xfId="62" applyFont="1" applyFill="1" applyBorder="1" applyAlignment="1" applyProtection="1">
      <alignment vertical="center"/>
      <protection/>
    </xf>
    <xf numFmtId="0" fontId="9" fillId="0" borderId="13" xfId="61" applyFont="1" applyFill="1" applyBorder="1" applyAlignment="1">
      <alignment horizontal="left"/>
      <protection/>
    </xf>
    <xf numFmtId="0" fontId="5" fillId="13" borderId="19" xfId="62" applyFont="1" applyFill="1" applyBorder="1" applyAlignment="1" applyProtection="1">
      <alignment horizontal="left" vertical="center" shrinkToFit="1"/>
      <protection/>
    </xf>
    <xf numFmtId="0" fontId="5" fillId="13" borderId="17" xfId="62" applyFont="1" applyFill="1" applyBorder="1" applyAlignment="1" applyProtection="1">
      <alignment horizontal="left" vertical="center" shrinkToFit="1"/>
      <protection/>
    </xf>
    <xf numFmtId="0" fontId="5" fillId="0" borderId="26" xfId="62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第２表深度別" xfId="61"/>
    <cellStyle name="標準_第１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第１図　状態別源泉数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利用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('第１表'!$E$1,'第１表'!$G$1,'第１表'!$I$1,'第１表'!$K$1)</c:f>
              <c:strCache/>
            </c:strRef>
          </c:cat>
          <c:val>
            <c:numRef>
              <c:f>('第１表'!$E$4,'第１表'!$G$4,'第１表'!$I$4,'第１表'!$K$4)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不利用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('第１表'!$E$1,'第１表'!$G$1,'第１表'!$I$1,'第１表'!$K$1)</c:f>
              <c:strCache/>
            </c:strRef>
          </c:cat>
          <c:val>
            <c:numRef>
              <c:f>('第１表'!$F$4,'第１表'!$H$4,'第１表'!$J$4,'第１表'!$L$4)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2797636"/>
        <c:axId val="25178725"/>
      </c:barChart>
      <c:catAx>
        <c:axId val="2797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状態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178725"/>
        <c:crosses val="autoZero"/>
        <c:auto val="1"/>
        <c:lblOffset val="100"/>
        <c:tickLblSkip val="1"/>
        <c:noMultiLvlLbl val="0"/>
      </c:catAx>
      <c:valAx>
        <c:axId val="2517872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井戸数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9763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0.14025</cdr:x>
      <cdr:y>0.54375</cdr:y>
    </cdr:from>
    <cdr:to>
      <cdr:x>0.19625</cdr:x>
      <cdr:y>0.84875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0" y="0"/>
          <a:ext cx="571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不利用
</a:t>
          </a:r>
        </a:p>
      </cdr:txBody>
    </cdr:sp>
  </cdr:relSizeAnchor>
  <cdr:relSizeAnchor xmlns:cdr="http://schemas.openxmlformats.org/drawingml/2006/chartDrawing">
    <cdr:from>
      <cdr:x>0.2185</cdr:x>
      <cdr:y>0.5465</cdr:y>
    </cdr:from>
    <cdr:to>
      <cdr:x>0.29275</cdr:x>
      <cdr:y>0.8665</cdr:y>
    </cdr:to>
    <cdr:sp>
      <cdr:nvSpPr>
        <cdr:cNvPr id="2" name="Text Box 2"/>
        <cdr:cNvSpPr txBox="1">
          <a:spLocks noChangeArrowheads="1"/>
        </cdr:cNvSpPr>
      </cdr:nvSpPr>
      <cdr:spPr>
        <a:xfrm>
          <a:off x="2219325" y="0"/>
          <a:ext cx="752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0.34</cdr:x>
      <cdr:y>0.5425</cdr:y>
    </cdr:from>
    <cdr:to>
      <cdr:x>0.4065</cdr:x>
      <cdr:y>0.8465</cdr:y>
    </cdr:to>
    <cdr:sp>
      <cdr:nvSpPr>
        <cdr:cNvPr id="3" name="Text Box 3"/>
        <cdr:cNvSpPr txBox="1">
          <a:spLocks noChangeArrowheads="1"/>
        </cdr:cNvSpPr>
      </cdr:nvSpPr>
      <cdr:spPr>
        <a:xfrm>
          <a:off x="3457575" y="0"/>
          <a:ext cx="676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不利用
</a:t>
          </a:r>
        </a:p>
      </cdr:txBody>
    </cdr:sp>
  </cdr:relSizeAnchor>
  <cdr:relSizeAnchor xmlns:cdr="http://schemas.openxmlformats.org/drawingml/2006/chartDrawing">
    <cdr:from>
      <cdr:x>0.59</cdr:x>
      <cdr:y>0.496</cdr:y>
    </cdr:from>
    <cdr:to>
      <cdr:x>0.6585</cdr:x>
      <cdr:y>1</cdr:y>
    </cdr:to>
    <cdr:sp>
      <cdr:nvSpPr>
        <cdr:cNvPr id="4" name="Text Box 4"/>
        <cdr:cNvSpPr txBox="1">
          <a:spLocks noChangeArrowheads="1"/>
        </cdr:cNvSpPr>
      </cdr:nvSpPr>
      <cdr:spPr>
        <a:xfrm>
          <a:off x="6010275" y="0"/>
          <a:ext cx="695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不利用
</a:t>
          </a:r>
        </a:p>
      </cdr:txBody>
    </cdr:sp>
  </cdr:relSizeAnchor>
  <cdr:relSizeAnchor xmlns:cdr="http://schemas.openxmlformats.org/drawingml/2006/chartDrawing">
    <cdr:from>
      <cdr:x>0.45</cdr:x>
      <cdr:y>0.5455</cdr:y>
    </cdr:from>
    <cdr:to>
      <cdr:x>0.5165</cdr:x>
      <cdr:y>1</cdr:y>
    </cdr:to>
    <cdr:sp>
      <cdr:nvSpPr>
        <cdr:cNvPr id="5" name="Text Box 5"/>
        <cdr:cNvSpPr txBox="1">
          <a:spLocks noChangeArrowheads="1"/>
        </cdr:cNvSpPr>
      </cdr:nvSpPr>
      <cdr:spPr>
        <a:xfrm>
          <a:off x="4581525" y="0"/>
          <a:ext cx="676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0.6005</cdr:x>
      <cdr:y>0.537</cdr:y>
    </cdr:from>
    <cdr:to>
      <cdr:x>0.67875</cdr:x>
      <cdr:y>0.956</cdr:y>
    </cdr:to>
    <cdr:sp>
      <cdr:nvSpPr>
        <cdr:cNvPr id="6" name="Text Box 6"/>
        <cdr:cNvSpPr txBox="1">
          <a:spLocks noChangeArrowheads="1"/>
        </cdr:cNvSpPr>
      </cdr:nvSpPr>
      <cdr:spPr>
        <a:xfrm>
          <a:off x="6115050" y="0"/>
          <a:ext cx="800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0.756</cdr:x>
      <cdr:y>0.35525</cdr:y>
    </cdr:from>
    <cdr:to>
      <cdr:x>0.834</cdr:x>
      <cdr:y>1</cdr:y>
    </cdr:to>
    <cdr:sp>
      <cdr:nvSpPr>
        <cdr:cNvPr id="7" name="Text Box 7"/>
        <cdr:cNvSpPr txBox="1">
          <a:spLocks noChangeArrowheads="1"/>
        </cdr:cNvSpPr>
      </cdr:nvSpPr>
      <cdr:spPr>
        <a:xfrm>
          <a:off x="7696200" y="0"/>
          <a:ext cx="790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埋没</a:t>
          </a:r>
        </a:p>
      </cdr:txBody>
    </cdr:sp>
  </cdr:relSizeAnchor>
  <cdr:relSizeAnchor xmlns:cdr="http://schemas.openxmlformats.org/drawingml/2006/chartDrawing">
    <cdr:from>
      <cdr:x>0.9025</cdr:x>
      <cdr:y>0.35525</cdr:y>
    </cdr:from>
    <cdr:to>
      <cdr:x>0.96625</cdr:x>
      <cdr:y>1</cdr:y>
    </cdr:to>
    <cdr:sp>
      <cdr:nvSpPr>
        <cdr:cNvPr id="8" name="Text Box 8"/>
        <cdr:cNvSpPr txBox="1">
          <a:spLocks noChangeArrowheads="1"/>
        </cdr:cNvSpPr>
      </cdr:nvSpPr>
      <cdr:spPr>
        <a:xfrm>
          <a:off x="9191625" y="0"/>
          <a:ext cx="647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枯渇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223</xdr:row>
      <xdr:rowOff>0</xdr:rowOff>
    </xdr:from>
    <xdr:to>
      <xdr:col>18</xdr:col>
      <xdr:colOff>314325</xdr:colOff>
      <xdr:row>223</xdr:row>
      <xdr:rowOff>0</xdr:rowOff>
    </xdr:to>
    <xdr:graphicFrame>
      <xdr:nvGraphicFramePr>
        <xdr:cNvPr id="1" name="グラフ 1"/>
        <xdr:cNvGraphicFramePr/>
      </xdr:nvGraphicFramePr>
      <xdr:xfrm>
        <a:off x="3105150" y="39147750"/>
        <a:ext cx="1019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230"/>
  <sheetViews>
    <sheetView tabSelected="1" zoomScale="75" zoomScaleNormal="75" zoomScaleSheetLayoutView="100" zoomScalePageLayoutView="0" workbookViewId="0" topLeftCell="A1">
      <pane xSplit="3" ySplit="4" topLeftCell="D5" activePane="bottomRight" state="frozen"/>
      <selection pane="topLeft" activeCell="J55" sqref="J55"/>
      <selection pane="topRight" activeCell="J55" sqref="J55"/>
      <selection pane="bottomLeft" activeCell="J55" sqref="J55"/>
      <selection pane="bottomRight" activeCell="A1" sqref="A1:A2"/>
    </sheetView>
  </sheetViews>
  <sheetFormatPr defaultColWidth="10.625" defaultRowHeight="13.5" customHeight="1"/>
  <cols>
    <col min="1" max="1" width="7.875" style="2" customWidth="1"/>
    <col min="2" max="2" width="9.375" style="3" customWidth="1"/>
    <col min="3" max="3" width="15.75390625" style="8" customWidth="1"/>
    <col min="4" max="4" width="10.125" style="5" customWidth="1"/>
    <col min="5" max="12" width="7.125" style="50" customWidth="1"/>
    <col min="13" max="13" width="11.00390625" style="6" customWidth="1"/>
    <col min="14" max="14" width="8.00390625" style="6" bestFit="1" customWidth="1"/>
    <col min="15" max="15" width="12.75390625" style="32" customWidth="1"/>
    <col min="16" max="16" width="11.875" style="32" customWidth="1"/>
    <col min="17" max="17" width="12.125" style="32" customWidth="1"/>
    <col min="18" max="18" width="14.50390625" style="32" customWidth="1"/>
    <col min="19" max="19" width="17.00390625" style="7" bestFit="1" customWidth="1"/>
    <col min="20" max="20" width="10.00390625" style="7" bestFit="1" customWidth="1"/>
    <col min="21" max="21" width="12.125" style="7" bestFit="1" customWidth="1"/>
    <col min="22" max="22" width="4.875" style="6" customWidth="1"/>
    <col min="23" max="23" width="4.75390625" style="6" customWidth="1"/>
    <col min="24" max="16384" width="10.625" style="6" customWidth="1"/>
  </cols>
  <sheetData>
    <row r="1" spans="1:22" s="3" customFormat="1" ht="13.5" customHeight="1">
      <c r="A1" s="324" t="s">
        <v>0</v>
      </c>
      <c r="B1" s="324" t="s">
        <v>1</v>
      </c>
      <c r="C1" s="321" t="s">
        <v>262</v>
      </c>
      <c r="D1" s="326" t="s">
        <v>165</v>
      </c>
      <c r="E1" s="327" t="s">
        <v>2</v>
      </c>
      <c r="F1" s="328"/>
      <c r="G1" s="327" t="s">
        <v>3</v>
      </c>
      <c r="H1" s="328"/>
      <c r="I1" s="327" t="s">
        <v>207</v>
      </c>
      <c r="J1" s="328"/>
      <c r="K1" s="327" t="s">
        <v>4</v>
      </c>
      <c r="L1" s="328"/>
      <c r="M1" s="319" t="s">
        <v>189</v>
      </c>
      <c r="N1" s="319" t="s">
        <v>188</v>
      </c>
      <c r="O1" s="304" t="s">
        <v>187</v>
      </c>
      <c r="P1" s="304" t="s">
        <v>183</v>
      </c>
      <c r="Q1" s="304" t="s">
        <v>184</v>
      </c>
      <c r="R1" s="304" t="s">
        <v>168</v>
      </c>
      <c r="S1" s="329" t="s">
        <v>208</v>
      </c>
      <c r="T1" s="329" t="s">
        <v>185</v>
      </c>
      <c r="U1" s="329" t="s">
        <v>186</v>
      </c>
      <c r="V1" s="2"/>
    </row>
    <row r="2" spans="1:22" s="3" customFormat="1" ht="13.5" customHeight="1">
      <c r="A2" s="325"/>
      <c r="B2" s="325"/>
      <c r="C2" s="322"/>
      <c r="D2" s="320"/>
      <c r="E2" s="34" t="s">
        <v>5</v>
      </c>
      <c r="F2" s="34" t="s">
        <v>6</v>
      </c>
      <c r="G2" s="34" t="s">
        <v>5</v>
      </c>
      <c r="H2" s="34" t="s">
        <v>6</v>
      </c>
      <c r="I2" s="34" t="s">
        <v>5</v>
      </c>
      <c r="J2" s="34" t="s">
        <v>6</v>
      </c>
      <c r="K2" s="34" t="s">
        <v>7</v>
      </c>
      <c r="L2" s="34" t="s">
        <v>8</v>
      </c>
      <c r="M2" s="320"/>
      <c r="N2" s="320"/>
      <c r="O2" s="305"/>
      <c r="P2" s="305"/>
      <c r="Q2" s="305"/>
      <c r="R2" s="305"/>
      <c r="S2" s="320"/>
      <c r="T2" s="320"/>
      <c r="U2" s="320"/>
      <c r="V2" s="2"/>
    </row>
    <row r="3" spans="1:22" ht="17.25" customHeight="1">
      <c r="A3" s="307" t="s">
        <v>9</v>
      </c>
      <c r="B3" s="308"/>
      <c r="C3" s="27" t="s">
        <v>163</v>
      </c>
      <c r="D3" s="172">
        <v>2488</v>
      </c>
      <c r="E3" s="35">
        <v>27</v>
      </c>
      <c r="F3" s="36">
        <v>12</v>
      </c>
      <c r="G3" s="35">
        <v>74</v>
      </c>
      <c r="H3" s="36">
        <v>36</v>
      </c>
      <c r="I3" s="35">
        <v>1101</v>
      </c>
      <c r="J3" s="36">
        <v>1027</v>
      </c>
      <c r="K3" s="35">
        <v>100</v>
      </c>
      <c r="L3" s="36">
        <v>111</v>
      </c>
      <c r="M3" s="22">
        <v>1250</v>
      </c>
      <c r="N3" s="22">
        <v>1184</v>
      </c>
      <c r="O3" s="173">
        <v>124314.756</v>
      </c>
      <c r="P3" s="37">
        <v>12600.046</v>
      </c>
      <c r="Q3" s="37">
        <v>65.33</v>
      </c>
      <c r="R3" s="37">
        <v>111649.38</v>
      </c>
      <c r="S3" s="38">
        <v>6828034.684499999</v>
      </c>
      <c r="T3" s="174">
        <v>54.925375749440384</v>
      </c>
      <c r="U3" s="174">
        <v>104.99557094594594</v>
      </c>
      <c r="V3" s="5"/>
    </row>
    <row r="4" spans="1:23" ht="18.75" customHeight="1" thickBot="1">
      <c r="A4" s="309"/>
      <c r="B4" s="310"/>
      <c r="C4" s="175" t="s">
        <v>164</v>
      </c>
      <c r="D4" s="176">
        <f>SUM(E4:L4)</f>
        <v>2502</v>
      </c>
      <c r="E4" s="177">
        <f aca="true" t="shared" si="0" ref="E4:N4">SUM(E46,E63,E116,E126,E136,E164,E187,E204,E219)</f>
        <v>26</v>
      </c>
      <c r="F4" s="177">
        <f t="shared" si="0"/>
        <v>9</v>
      </c>
      <c r="G4" s="177">
        <f t="shared" si="0"/>
        <v>75</v>
      </c>
      <c r="H4" s="177">
        <f t="shared" si="0"/>
        <v>34</v>
      </c>
      <c r="I4" s="177">
        <f t="shared" si="0"/>
        <v>1108</v>
      </c>
      <c r="J4" s="177">
        <f t="shared" si="0"/>
        <v>1017</v>
      </c>
      <c r="K4" s="177">
        <f t="shared" si="0"/>
        <v>108</v>
      </c>
      <c r="L4" s="177">
        <f t="shared" si="0"/>
        <v>125</v>
      </c>
      <c r="M4" s="178">
        <f t="shared" si="0"/>
        <v>1252</v>
      </c>
      <c r="N4" s="179">
        <f t="shared" si="0"/>
        <v>1175</v>
      </c>
      <c r="O4" s="180">
        <f>IF(AND(P4=0,Q4=0,R4=0),0,SUM(P4:R4))</f>
        <v>123009.69</v>
      </c>
      <c r="P4" s="181">
        <f>SUM(P46,P63,P116,P126,P136,P164,P187,P204,P219)</f>
        <v>12836.990000000003</v>
      </c>
      <c r="Q4" s="181">
        <f>SUM(Q46,Q63,Q116,Q126,Q136,Q164,Q187,Q204,Q219)</f>
        <v>55.4</v>
      </c>
      <c r="R4" s="181">
        <f>SUM(R46,R63,R116,R126,R136,R164,R187,R204,R219)</f>
        <v>110117.3</v>
      </c>
      <c r="S4" s="182">
        <f>SUM(S46,S63,S116,S126,S136,S164,S187,S204,S219)</f>
        <v>6782741.1049999995</v>
      </c>
      <c r="T4" s="183">
        <f>IF(O4=0,"-",S4/O4)</f>
        <v>55.13989267837354</v>
      </c>
      <c r="U4" s="183">
        <f aca="true" t="shared" si="1" ref="U4:U35">IF(O4=0,"-",O4/N4)</f>
        <v>104.68909787234043</v>
      </c>
      <c r="V4" s="5"/>
      <c r="W4" s="33"/>
    </row>
    <row r="5" spans="1:22" s="53" customFormat="1" ht="13.5" customHeight="1">
      <c r="A5" s="2"/>
      <c r="B5" s="2"/>
      <c r="C5" s="11" t="s">
        <v>10</v>
      </c>
      <c r="D5" s="61">
        <f>SUM(E5:L5)</f>
        <v>35</v>
      </c>
      <c r="E5" s="60">
        <v>0</v>
      </c>
      <c r="F5" s="60">
        <v>0</v>
      </c>
      <c r="G5" s="60">
        <v>0</v>
      </c>
      <c r="H5" s="60">
        <v>0</v>
      </c>
      <c r="I5" s="60">
        <v>13</v>
      </c>
      <c r="J5" s="60">
        <v>22</v>
      </c>
      <c r="K5" s="60">
        <v>0</v>
      </c>
      <c r="L5" s="60">
        <v>0</v>
      </c>
      <c r="M5" s="61">
        <f aca="true" t="shared" si="2" ref="M5:M10">SUM(E5:I5)</f>
        <v>13</v>
      </c>
      <c r="N5" s="61">
        <v>9</v>
      </c>
      <c r="O5" s="104">
        <f aca="true" t="shared" si="3" ref="O5:O35">IF(AND(P5=0,Q5=0,R5=0),0,SUM(P5:R5))</f>
        <v>1025.2</v>
      </c>
      <c r="P5" s="62">
        <v>0</v>
      </c>
      <c r="Q5" s="63">
        <v>0</v>
      </c>
      <c r="R5" s="62">
        <v>1025.2</v>
      </c>
      <c r="S5" s="64">
        <v>63827.97</v>
      </c>
      <c r="T5" s="116">
        <f aca="true" t="shared" si="4" ref="T5:T35">IF(O5=0,"-",S5/O5)</f>
        <v>62.25904213811939</v>
      </c>
      <c r="U5" s="184">
        <f>IF(O5=0,"-",O5/N5)</f>
        <v>113.91111111111111</v>
      </c>
      <c r="V5" s="54"/>
    </row>
    <row r="6" spans="1:22" s="53" customFormat="1" ht="13.5" customHeight="1">
      <c r="A6" s="2"/>
      <c r="B6" s="2"/>
      <c r="C6" s="11" t="s">
        <v>263</v>
      </c>
      <c r="D6" s="61">
        <f aca="true" t="shared" si="5" ref="D6:D44">SUM(E6:L6)</f>
        <v>71</v>
      </c>
      <c r="E6" s="60">
        <v>2</v>
      </c>
      <c r="F6" s="60">
        <v>0</v>
      </c>
      <c r="G6" s="60">
        <v>9</v>
      </c>
      <c r="H6" s="60">
        <v>0</v>
      </c>
      <c r="I6" s="60">
        <v>37</v>
      </c>
      <c r="J6" s="60">
        <v>23</v>
      </c>
      <c r="K6" s="60">
        <v>0</v>
      </c>
      <c r="L6" s="60">
        <v>0</v>
      </c>
      <c r="M6" s="61">
        <f t="shared" si="2"/>
        <v>48</v>
      </c>
      <c r="N6" s="61">
        <v>43</v>
      </c>
      <c r="O6" s="104">
        <f>IF(AND(P6=0,Q6=0,R6=0),0,SUM(P6:R6))</f>
        <v>6741.6</v>
      </c>
      <c r="P6" s="62">
        <v>1607.4</v>
      </c>
      <c r="Q6" s="63">
        <v>0</v>
      </c>
      <c r="R6" s="62">
        <v>5134.2</v>
      </c>
      <c r="S6" s="64">
        <v>608410.79</v>
      </c>
      <c r="T6" s="116">
        <f t="shared" si="4"/>
        <v>90.24723952770856</v>
      </c>
      <c r="U6" s="184">
        <f t="shared" si="1"/>
        <v>156.7813953488372</v>
      </c>
      <c r="V6" s="54"/>
    </row>
    <row r="7" spans="1:22" s="53" customFormat="1" ht="13.5" customHeight="1">
      <c r="A7" s="2"/>
      <c r="B7" s="316" t="s">
        <v>11</v>
      </c>
      <c r="C7" s="11" t="s">
        <v>12</v>
      </c>
      <c r="D7" s="61">
        <f t="shared" si="5"/>
        <v>40</v>
      </c>
      <c r="E7" s="60">
        <v>0</v>
      </c>
      <c r="F7" s="60">
        <v>0</v>
      </c>
      <c r="G7" s="60">
        <v>5</v>
      </c>
      <c r="H7" s="60">
        <v>0</v>
      </c>
      <c r="I7" s="60">
        <v>20</v>
      </c>
      <c r="J7" s="61">
        <v>13</v>
      </c>
      <c r="K7" s="60">
        <v>0</v>
      </c>
      <c r="L7" s="60">
        <v>2</v>
      </c>
      <c r="M7" s="61">
        <f t="shared" si="2"/>
        <v>25</v>
      </c>
      <c r="N7" s="61">
        <v>22</v>
      </c>
      <c r="O7" s="104">
        <f t="shared" si="3"/>
        <v>2905.6</v>
      </c>
      <c r="P7" s="62">
        <v>931.1</v>
      </c>
      <c r="Q7" s="63">
        <v>0</v>
      </c>
      <c r="R7" s="62">
        <v>1974.5</v>
      </c>
      <c r="S7" s="64">
        <v>256162.54</v>
      </c>
      <c r="T7" s="116">
        <f t="shared" si="4"/>
        <v>88.16166712555066</v>
      </c>
      <c r="U7" s="184">
        <f t="shared" si="1"/>
        <v>132.07272727272726</v>
      </c>
      <c r="V7" s="54"/>
    </row>
    <row r="8" spans="1:22" s="53" customFormat="1" ht="13.5" customHeight="1">
      <c r="A8" s="2"/>
      <c r="B8" s="316"/>
      <c r="C8" s="11" t="s">
        <v>13</v>
      </c>
      <c r="D8" s="61">
        <f>SUM(E8:L8)</f>
        <v>38</v>
      </c>
      <c r="E8" s="60">
        <v>0</v>
      </c>
      <c r="F8" s="60">
        <v>0</v>
      </c>
      <c r="G8" s="60">
        <v>2</v>
      </c>
      <c r="H8" s="60">
        <v>3</v>
      </c>
      <c r="I8" s="60">
        <v>16</v>
      </c>
      <c r="J8" s="60">
        <v>14</v>
      </c>
      <c r="K8" s="60">
        <v>0</v>
      </c>
      <c r="L8" s="60">
        <v>3</v>
      </c>
      <c r="M8" s="61">
        <f t="shared" si="2"/>
        <v>21</v>
      </c>
      <c r="N8" s="61">
        <v>17</v>
      </c>
      <c r="O8" s="104">
        <f t="shared" si="3"/>
        <v>2254.4</v>
      </c>
      <c r="P8" s="62">
        <v>269.8</v>
      </c>
      <c r="Q8" s="63">
        <v>0</v>
      </c>
      <c r="R8" s="62">
        <v>1984.6</v>
      </c>
      <c r="S8" s="64">
        <v>201031.58</v>
      </c>
      <c r="T8" s="116">
        <f t="shared" si="4"/>
        <v>89.17298616039744</v>
      </c>
      <c r="U8" s="184">
        <f t="shared" si="1"/>
        <v>132.61176470588236</v>
      </c>
      <c r="V8" s="54"/>
    </row>
    <row r="9" spans="1:22" s="53" customFormat="1" ht="13.5" customHeight="1">
      <c r="A9" s="2"/>
      <c r="B9" s="2"/>
      <c r="C9" s="12" t="s">
        <v>14</v>
      </c>
      <c r="D9" s="66">
        <f t="shared" si="5"/>
        <v>26</v>
      </c>
      <c r="E9" s="65">
        <v>0</v>
      </c>
      <c r="F9" s="65">
        <v>0</v>
      </c>
      <c r="G9" s="65">
        <v>1</v>
      </c>
      <c r="H9" s="65">
        <v>1</v>
      </c>
      <c r="I9" s="65">
        <v>12</v>
      </c>
      <c r="J9" s="65">
        <v>12</v>
      </c>
      <c r="K9" s="65">
        <v>0</v>
      </c>
      <c r="L9" s="65">
        <v>0</v>
      </c>
      <c r="M9" s="61">
        <f t="shared" si="2"/>
        <v>14</v>
      </c>
      <c r="N9" s="66">
        <v>12</v>
      </c>
      <c r="O9" s="185">
        <f t="shared" si="3"/>
        <v>2055.7</v>
      </c>
      <c r="P9" s="67">
        <v>320</v>
      </c>
      <c r="Q9" s="68">
        <v>0</v>
      </c>
      <c r="R9" s="69">
        <v>1735.7</v>
      </c>
      <c r="S9" s="70">
        <v>140801.38</v>
      </c>
      <c r="T9" s="186">
        <f t="shared" si="4"/>
        <v>68.49315561609185</v>
      </c>
      <c r="U9" s="184">
        <f t="shared" si="1"/>
        <v>171.3083333333333</v>
      </c>
      <c r="V9" s="54"/>
    </row>
    <row r="10" spans="1:22" s="53" customFormat="1" ht="13.5" customHeight="1">
      <c r="A10" s="2"/>
      <c r="B10" s="14"/>
      <c r="C10" s="71" t="s">
        <v>242</v>
      </c>
      <c r="D10" s="73">
        <f t="shared" si="5"/>
        <v>210</v>
      </c>
      <c r="E10" s="72">
        <f aca="true" t="shared" si="6" ref="E10:L10">SUM(E5:E9)</f>
        <v>2</v>
      </c>
      <c r="F10" s="72">
        <f t="shared" si="6"/>
        <v>0</v>
      </c>
      <c r="G10" s="72">
        <f t="shared" si="6"/>
        <v>17</v>
      </c>
      <c r="H10" s="72">
        <f t="shared" si="6"/>
        <v>4</v>
      </c>
      <c r="I10" s="72">
        <f t="shared" si="6"/>
        <v>98</v>
      </c>
      <c r="J10" s="72">
        <f t="shared" si="6"/>
        <v>84</v>
      </c>
      <c r="K10" s="72">
        <f t="shared" si="6"/>
        <v>0</v>
      </c>
      <c r="L10" s="72">
        <f t="shared" si="6"/>
        <v>5</v>
      </c>
      <c r="M10" s="73">
        <f t="shared" si="2"/>
        <v>121</v>
      </c>
      <c r="N10" s="73">
        <f>SUM(N5:N9)</f>
        <v>103</v>
      </c>
      <c r="O10" s="81">
        <f t="shared" si="3"/>
        <v>14982.5</v>
      </c>
      <c r="P10" s="74">
        <f>SUM(P5:P9)</f>
        <v>3128.3</v>
      </c>
      <c r="Q10" s="75">
        <f>SUM(Q5:Q9)</f>
        <v>0</v>
      </c>
      <c r="R10" s="76">
        <f>SUM(R5:R9)</f>
        <v>11854.2</v>
      </c>
      <c r="S10" s="77">
        <f>SUM(S5:S9)</f>
        <v>1270234.2600000002</v>
      </c>
      <c r="T10" s="82">
        <f t="shared" si="4"/>
        <v>84.78119539462708</v>
      </c>
      <c r="U10" s="225">
        <f t="shared" si="1"/>
        <v>145.46116504854368</v>
      </c>
      <c r="V10" s="54"/>
    </row>
    <row r="11" spans="1:22" s="53" customFormat="1" ht="13.5" customHeight="1">
      <c r="A11" s="2"/>
      <c r="B11" s="2"/>
      <c r="C11" s="11" t="s">
        <v>153</v>
      </c>
      <c r="D11" s="61">
        <f t="shared" si="5"/>
        <v>3</v>
      </c>
      <c r="E11" s="60">
        <v>0</v>
      </c>
      <c r="F11" s="60">
        <v>0</v>
      </c>
      <c r="G11" s="60">
        <v>0</v>
      </c>
      <c r="H11" s="60">
        <v>0</v>
      </c>
      <c r="I11" s="60">
        <v>1</v>
      </c>
      <c r="J11" s="60">
        <v>2</v>
      </c>
      <c r="K11" s="60">
        <v>0</v>
      </c>
      <c r="L11" s="60">
        <v>0</v>
      </c>
      <c r="M11" s="61">
        <f aca="true" t="shared" si="7" ref="M11:M44">SUM(E11:I11)</f>
        <v>1</v>
      </c>
      <c r="N11" s="61">
        <v>1</v>
      </c>
      <c r="O11" s="104">
        <f t="shared" si="3"/>
        <v>39.2</v>
      </c>
      <c r="P11" s="62">
        <v>0</v>
      </c>
      <c r="Q11" s="63">
        <v>0</v>
      </c>
      <c r="R11" s="62">
        <v>39.2</v>
      </c>
      <c r="S11" s="64">
        <v>1352.4</v>
      </c>
      <c r="T11" s="116">
        <f t="shared" si="4"/>
        <v>34.5</v>
      </c>
      <c r="U11" s="184">
        <f t="shared" si="1"/>
        <v>39.2</v>
      </c>
      <c r="V11" s="54"/>
    </row>
    <row r="12" spans="1:22" s="53" customFormat="1" ht="13.5" customHeight="1">
      <c r="A12" s="2"/>
      <c r="B12" s="2"/>
      <c r="C12" s="11" t="s">
        <v>209</v>
      </c>
      <c r="D12" s="61">
        <f t="shared" si="5"/>
        <v>57</v>
      </c>
      <c r="E12" s="60">
        <v>0</v>
      </c>
      <c r="F12" s="60">
        <v>0</v>
      </c>
      <c r="G12" s="60">
        <v>2</v>
      </c>
      <c r="H12" s="60">
        <v>1</v>
      </c>
      <c r="I12" s="60">
        <v>14</v>
      </c>
      <c r="J12" s="60">
        <v>19</v>
      </c>
      <c r="K12" s="60">
        <v>3</v>
      </c>
      <c r="L12" s="60">
        <v>18</v>
      </c>
      <c r="M12" s="61">
        <f t="shared" si="7"/>
        <v>17</v>
      </c>
      <c r="N12" s="61">
        <v>16</v>
      </c>
      <c r="O12" s="104">
        <f t="shared" si="3"/>
        <v>1411.1</v>
      </c>
      <c r="P12" s="62">
        <v>486.5</v>
      </c>
      <c r="Q12" s="63">
        <v>0</v>
      </c>
      <c r="R12" s="62">
        <v>924.6</v>
      </c>
      <c r="S12" s="64">
        <v>101127.5</v>
      </c>
      <c r="T12" s="116">
        <f t="shared" si="4"/>
        <v>71.66572177733683</v>
      </c>
      <c r="U12" s="184">
        <f t="shared" si="1"/>
        <v>88.19375</v>
      </c>
      <c r="V12" s="54"/>
    </row>
    <row r="13" spans="1:22" s="53" customFormat="1" ht="21.75" customHeight="1">
      <c r="A13" s="2"/>
      <c r="B13" s="323" t="s">
        <v>15</v>
      </c>
      <c r="C13" s="78" t="s">
        <v>257</v>
      </c>
      <c r="D13" s="61">
        <f t="shared" si="5"/>
        <v>42</v>
      </c>
      <c r="E13" s="60">
        <v>0</v>
      </c>
      <c r="F13" s="60">
        <v>0</v>
      </c>
      <c r="G13" s="60">
        <v>2</v>
      </c>
      <c r="H13" s="60">
        <v>0</v>
      </c>
      <c r="I13" s="60">
        <v>10</v>
      </c>
      <c r="J13" s="60">
        <v>27</v>
      </c>
      <c r="K13" s="60">
        <v>0</v>
      </c>
      <c r="L13" s="60">
        <v>3</v>
      </c>
      <c r="M13" s="61">
        <f t="shared" si="7"/>
        <v>12</v>
      </c>
      <c r="N13" s="61">
        <v>10</v>
      </c>
      <c r="O13" s="104">
        <f t="shared" si="3"/>
        <v>1557</v>
      </c>
      <c r="P13" s="62">
        <v>950</v>
      </c>
      <c r="Q13" s="63">
        <v>0</v>
      </c>
      <c r="R13" s="62">
        <v>607</v>
      </c>
      <c r="S13" s="64">
        <v>135128.44</v>
      </c>
      <c r="T13" s="116">
        <f t="shared" si="4"/>
        <v>86.78769428387926</v>
      </c>
      <c r="U13" s="184">
        <f t="shared" si="1"/>
        <v>155.7</v>
      </c>
      <c r="V13" s="54"/>
    </row>
    <row r="14" spans="1:22" s="53" customFormat="1" ht="22.5" customHeight="1">
      <c r="A14" s="2"/>
      <c r="B14" s="323"/>
      <c r="C14" s="78" t="s">
        <v>258</v>
      </c>
      <c r="D14" s="61">
        <f t="shared" si="5"/>
        <v>23</v>
      </c>
      <c r="E14" s="60">
        <v>0</v>
      </c>
      <c r="F14" s="60">
        <v>0</v>
      </c>
      <c r="G14" s="60">
        <v>2</v>
      </c>
      <c r="H14" s="60">
        <v>2</v>
      </c>
      <c r="I14" s="60">
        <v>8</v>
      </c>
      <c r="J14" s="60">
        <v>8</v>
      </c>
      <c r="K14" s="60">
        <v>2</v>
      </c>
      <c r="L14" s="60">
        <v>1</v>
      </c>
      <c r="M14" s="61">
        <f t="shared" si="7"/>
        <v>12</v>
      </c>
      <c r="N14" s="61">
        <v>9</v>
      </c>
      <c r="O14" s="104">
        <f t="shared" si="3"/>
        <v>754.9</v>
      </c>
      <c r="P14" s="62">
        <v>116.9</v>
      </c>
      <c r="Q14" s="63">
        <v>0</v>
      </c>
      <c r="R14" s="62">
        <v>638</v>
      </c>
      <c r="S14" s="64">
        <v>32057.38</v>
      </c>
      <c r="T14" s="116">
        <f t="shared" si="4"/>
        <v>42.46573056033912</v>
      </c>
      <c r="U14" s="184">
        <f t="shared" si="1"/>
        <v>83.87777777777778</v>
      </c>
      <c r="V14" s="54"/>
    </row>
    <row r="15" spans="1:22" s="53" customFormat="1" ht="13.5" customHeight="1">
      <c r="A15" s="2"/>
      <c r="B15" s="2"/>
      <c r="C15" s="12" t="s">
        <v>16</v>
      </c>
      <c r="D15" s="66">
        <f t="shared" si="5"/>
        <v>17</v>
      </c>
      <c r="E15" s="65">
        <v>0</v>
      </c>
      <c r="F15" s="65">
        <v>0</v>
      </c>
      <c r="G15" s="65">
        <v>0</v>
      </c>
      <c r="H15" s="65">
        <v>4</v>
      </c>
      <c r="I15" s="65">
        <v>10</v>
      </c>
      <c r="J15" s="65">
        <v>3</v>
      </c>
      <c r="K15" s="65">
        <v>0</v>
      </c>
      <c r="L15" s="65">
        <v>0</v>
      </c>
      <c r="M15" s="66">
        <f t="shared" si="7"/>
        <v>14</v>
      </c>
      <c r="N15" s="66">
        <v>10</v>
      </c>
      <c r="O15" s="185">
        <f t="shared" si="3"/>
        <v>1448.9</v>
      </c>
      <c r="P15" s="69">
        <v>0</v>
      </c>
      <c r="Q15" s="68">
        <v>0</v>
      </c>
      <c r="R15" s="69">
        <v>1448.9</v>
      </c>
      <c r="S15" s="70">
        <v>67374.09</v>
      </c>
      <c r="T15" s="186">
        <f t="shared" si="4"/>
        <v>46.50016564290151</v>
      </c>
      <c r="U15" s="189">
        <f t="shared" si="1"/>
        <v>144.89000000000001</v>
      </c>
      <c r="V15" s="54"/>
    </row>
    <row r="16" spans="1:22" s="53" customFormat="1" ht="13.5" customHeight="1">
      <c r="A16" s="2"/>
      <c r="B16" s="14"/>
      <c r="C16" s="71" t="s">
        <v>217</v>
      </c>
      <c r="D16" s="73">
        <f t="shared" si="5"/>
        <v>142</v>
      </c>
      <c r="E16" s="72">
        <f aca="true" t="shared" si="8" ref="E16:L16">SUM(E11:E15)</f>
        <v>0</v>
      </c>
      <c r="F16" s="72">
        <f t="shared" si="8"/>
        <v>0</v>
      </c>
      <c r="G16" s="72">
        <f t="shared" si="8"/>
        <v>6</v>
      </c>
      <c r="H16" s="72">
        <f t="shared" si="8"/>
        <v>7</v>
      </c>
      <c r="I16" s="72">
        <f t="shared" si="8"/>
        <v>43</v>
      </c>
      <c r="J16" s="72">
        <f t="shared" si="8"/>
        <v>59</v>
      </c>
      <c r="K16" s="72">
        <f t="shared" si="8"/>
        <v>5</v>
      </c>
      <c r="L16" s="72">
        <f t="shared" si="8"/>
        <v>22</v>
      </c>
      <c r="M16" s="73">
        <f t="shared" si="7"/>
        <v>56</v>
      </c>
      <c r="N16" s="73">
        <f>SUM(N11:N15)</f>
        <v>46</v>
      </c>
      <c r="O16" s="81">
        <f t="shared" si="3"/>
        <v>5211.1</v>
      </c>
      <c r="P16" s="76">
        <f>SUM(P11:P15)</f>
        <v>1553.4</v>
      </c>
      <c r="Q16" s="79">
        <f>SUM(Q11:Q15)</f>
        <v>0</v>
      </c>
      <c r="R16" s="76">
        <f>SUM(R11:R15)</f>
        <v>3657.7000000000003</v>
      </c>
      <c r="S16" s="77">
        <f>SUM(S11:S15)</f>
        <v>337039.80999999994</v>
      </c>
      <c r="T16" s="82">
        <f t="shared" si="4"/>
        <v>64.67728694517471</v>
      </c>
      <c r="U16" s="83">
        <f t="shared" si="1"/>
        <v>113.28478260869566</v>
      </c>
      <c r="V16" s="54"/>
    </row>
    <row r="17" spans="1:22" s="53" customFormat="1" ht="24" customHeight="1">
      <c r="A17" s="2"/>
      <c r="B17" s="2"/>
      <c r="C17" s="78" t="s">
        <v>259</v>
      </c>
      <c r="D17" s="61">
        <f t="shared" si="5"/>
        <v>33</v>
      </c>
      <c r="E17" s="60">
        <v>0</v>
      </c>
      <c r="F17" s="60">
        <v>0</v>
      </c>
      <c r="G17" s="60">
        <v>1</v>
      </c>
      <c r="H17" s="60">
        <v>2</v>
      </c>
      <c r="I17" s="60">
        <v>16</v>
      </c>
      <c r="J17" s="60">
        <v>13</v>
      </c>
      <c r="K17" s="60">
        <v>0</v>
      </c>
      <c r="L17" s="60">
        <v>1</v>
      </c>
      <c r="M17" s="61">
        <f t="shared" si="7"/>
        <v>19</v>
      </c>
      <c r="N17" s="61">
        <v>14</v>
      </c>
      <c r="O17" s="104">
        <f t="shared" si="3"/>
        <v>1710.1999999999998</v>
      </c>
      <c r="P17" s="62">
        <v>27.999999999999773</v>
      </c>
      <c r="Q17" s="63">
        <v>0</v>
      </c>
      <c r="R17" s="62">
        <v>1682.2</v>
      </c>
      <c r="S17" s="64">
        <v>112701.64</v>
      </c>
      <c r="T17" s="116">
        <f t="shared" si="4"/>
        <v>65.89968424745645</v>
      </c>
      <c r="U17" s="184">
        <f t="shared" si="1"/>
        <v>122.15714285714284</v>
      </c>
      <c r="V17" s="54"/>
    </row>
    <row r="18" spans="1:22" s="53" customFormat="1" ht="24" customHeight="1">
      <c r="A18" s="2"/>
      <c r="B18" s="2"/>
      <c r="C18" s="78" t="s">
        <v>260</v>
      </c>
      <c r="D18" s="61">
        <f t="shared" si="5"/>
        <v>46</v>
      </c>
      <c r="E18" s="60">
        <v>0</v>
      </c>
      <c r="F18" s="60">
        <v>0</v>
      </c>
      <c r="G18" s="60">
        <v>0</v>
      </c>
      <c r="H18" s="60">
        <v>0</v>
      </c>
      <c r="I18" s="60">
        <v>14</v>
      </c>
      <c r="J18" s="60">
        <v>19</v>
      </c>
      <c r="K18" s="60">
        <v>1</v>
      </c>
      <c r="L18" s="60">
        <v>12</v>
      </c>
      <c r="M18" s="61">
        <f t="shared" si="7"/>
        <v>14</v>
      </c>
      <c r="N18" s="61">
        <v>14</v>
      </c>
      <c r="O18" s="104">
        <f t="shared" si="3"/>
        <v>5621.5</v>
      </c>
      <c r="P18" s="62">
        <v>0</v>
      </c>
      <c r="Q18" s="63">
        <v>0</v>
      </c>
      <c r="R18" s="62">
        <v>5621.5</v>
      </c>
      <c r="S18" s="64">
        <v>304040.74</v>
      </c>
      <c r="T18" s="116">
        <f t="shared" si="4"/>
        <v>54.08534021168727</v>
      </c>
      <c r="U18" s="184">
        <f t="shared" si="1"/>
        <v>401.5357142857143</v>
      </c>
      <c r="V18" s="54"/>
    </row>
    <row r="19" spans="1:22" s="53" customFormat="1" ht="13.5" customHeight="1">
      <c r="A19" s="2"/>
      <c r="B19" s="316" t="s">
        <v>18</v>
      </c>
      <c r="C19" s="11" t="s">
        <v>17</v>
      </c>
      <c r="D19" s="61">
        <f t="shared" si="5"/>
        <v>10</v>
      </c>
      <c r="E19" s="60">
        <v>0</v>
      </c>
      <c r="F19" s="60">
        <v>0</v>
      </c>
      <c r="G19" s="60">
        <v>0</v>
      </c>
      <c r="H19" s="60">
        <v>0</v>
      </c>
      <c r="I19" s="60">
        <v>3</v>
      </c>
      <c r="J19" s="60">
        <v>5</v>
      </c>
      <c r="K19" s="60">
        <v>0</v>
      </c>
      <c r="L19" s="60">
        <v>2</v>
      </c>
      <c r="M19" s="61">
        <f t="shared" si="7"/>
        <v>3</v>
      </c>
      <c r="N19" s="61">
        <v>3</v>
      </c>
      <c r="O19" s="104">
        <f t="shared" si="3"/>
        <v>178.1</v>
      </c>
      <c r="P19" s="62">
        <v>0</v>
      </c>
      <c r="Q19" s="63">
        <v>0</v>
      </c>
      <c r="R19" s="62">
        <v>178.1</v>
      </c>
      <c r="S19" s="64">
        <v>6374.12</v>
      </c>
      <c r="T19" s="116">
        <f t="shared" si="4"/>
        <v>35.78955642897249</v>
      </c>
      <c r="U19" s="184">
        <f t="shared" si="1"/>
        <v>59.36666666666667</v>
      </c>
      <c r="V19" s="54"/>
    </row>
    <row r="20" spans="1:22" s="53" customFormat="1" ht="13.5" customHeight="1">
      <c r="A20" s="1" t="s">
        <v>146</v>
      </c>
      <c r="B20" s="316"/>
      <c r="C20" s="11" t="s">
        <v>210</v>
      </c>
      <c r="D20" s="61">
        <f t="shared" si="5"/>
        <v>2</v>
      </c>
      <c r="E20" s="60">
        <v>0</v>
      </c>
      <c r="F20" s="60">
        <v>0</v>
      </c>
      <c r="G20" s="60">
        <v>0</v>
      </c>
      <c r="H20" s="60">
        <v>0</v>
      </c>
      <c r="I20" s="60">
        <v>1</v>
      </c>
      <c r="J20" s="60">
        <v>1</v>
      </c>
      <c r="K20" s="60">
        <v>0</v>
      </c>
      <c r="L20" s="60">
        <v>0</v>
      </c>
      <c r="M20" s="61">
        <f t="shared" si="7"/>
        <v>1</v>
      </c>
      <c r="N20" s="61">
        <v>1</v>
      </c>
      <c r="O20" s="104">
        <f t="shared" si="3"/>
        <v>127.6</v>
      </c>
      <c r="P20" s="62">
        <v>0</v>
      </c>
      <c r="Q20" s="63">
        <v>0</v>
      </c>
      <c r="R20" s="62">
        <v>127.6</v>
      </c>
      <c r="S20" s="64">
        <v>6584.16</v>
      </c>
      <c r="T20" s="116">
        <f t="shared" si="4"/>
        <v>51.6</v>
      </c>
      <c r="U20" s="184">
        <f t="shared" si="1"/>
        <v>127.6</v>
      </c>
      <c r="V20" s="54"/>
    </row>
    <row r="21" spans="1:22" s="53" customFormat="1" ht="13.5" customHeight="1">
      <c r="A21" s="59"/>
      <c r="B21" s="316"/>
      <c r="C21" s="11" t="s">
        <v>19</v>
      </c>
      <c r="D21" s="61">
        <f t="shared" si="5"/>
        <v>9</v>
      </c>
      <c r="E21" s="60">
        <v>0</v>
      </c>
      <c r="F21" s="60">
        <v>0</v>
      </c>
      <c r="G21" s="60">
        <v>0</v>
      </c>
      <c r="H21" s="60">
        <v>0</v>
      </c>
      <c r="I21" s="60">
        <v>6</v>
      </c>
      <c r="J21" s="60">
        <v>3</v>
      </c>
      <c r="K21" s="60">
        <v>0</v>
      </c>
      <c r="L21" s="60">
        <v>0</v>
      </c>
      <c r="M21" s="61">
        <f t="shared" si="7"/>
        <v>6</v>
      </c>
      <c r="N21" s="61">
        <v>3</v>
      </c>
      <c r="O21" s="104">
        <f t="shared" si="3"/>
        <v>411.5</v>
      </c>
      <c r="P21" s="62">
        <v>0</v>
      </c>
      <c r="Q21" s="63">
        <v>0</v>
      </c>
      <c r="R21" s="62">
        <v>411.5</v>
      </c>
      <c r="S21" s="64">
        <v>12846.25</v>
      </c>
      <c r="T21" s="116">
        <f t="shared" si="4"/>
        <v>31.218104495747266</v>
      </c>
      <c r="U21" s="184">
        <f t="shared" si="1"/>
        <v>137.16666666666666</v>
      </c>
      <c r="V21" s="54"/>
    </row>
    <row r="22" spans="1:22" s="53" customFormat="1" ht="13.5" customHeight="1">
      <c r="A22" s="2"/>
      <c r="B22" s="2"/>
      <c r="C22" s="12" t="s">
        <v>20</v>
      </c>
      <c r="D22" s="66">
        <f t="shared" si="5"/>
        <v>1</v>
      </c>
      <c r="E22" s="65">
        <v>0</v>
      </c>
      <c r="F22" s="65">
        <v>0</v>
      </c>
      <c r="G22" s="65">
        <v>0</v>
      </c>
      <c r="H22" s="65">
        <v>0</v>
      </c>
      <c r="I22" s="65">
        <v>1</v>
      </c>
      <c r="J22" s="65">
        <v>0</v>
      </c>
      <c r="K22" s="65">
        <v>0</v>
      </c>
      <c r="L22" s="65">
        <v>0</v>
      </c>
      <c r="M22" s="66">
        <f t="shared" si="7"/>
        <v>1</v>
      </c>
      <c r="N22" s="66">
        <v>0</v>
      </c>
      <c r="O22" s="185">
        <f t="shared" si="3"/>
        <v>0</v>
      </c>
      <c r="P22" s="69">
        <v>0</v>
      </c>
      <c r="Q22" s="68">
        <v>0</v>
      </c>
      <c r="R22" s="69">
        <v>0</v>
      </c>
      <c r="S22" s="70">
        <v>0</v>
      </c>
      <c r="T22" s="191" t="str">
        <f t="shared" si="4"/>
        <v>-</v>
      </c>
      <c r="U22" s="192" t="str">
        <f t="shared" si="1"/>
        <v>-</v>
      </c>
      <c r="V22" s="54"/>
    </row>
    <row r="23" spans="1:22" s="53" customFormat="1" ht="13.5" customHeight="1">
      <c r="A23" s="2"/>
      <c r="B23" s="14"/>
      <c r="C23" s="71" t="s">
        <v>211</v>
      </c>
      <c r="D23" s="73">
        <f t="shared" si="5"/>
        <v>101</v>
      </c>
      <c r="E23" s="72">
        <f aca="true" t="shared" si="9" ref="E23:L23">SUM(E17:E22)</f>
        <v>0</v>
      </c>
      <c r="F23" s="72">
        <f t="shared" si="9"/>
        <v>0</v>
      </c>
      <c r="G23" s="72">
        <f t="shared" si="9"/>
        <v>1</v>
      </c>
      <c r="H23" s="72">
        <f t="shared" si="9"/>
        <v>2</v>
      </c>
      <c r="I23" s="72">
        <f t="shared" si="9"/>
        <v>41</v>
      </c>
      <c r="J23" s="72">
        <f t="shared" si="9"/>
        <v>41</v>
      </c>
      <c r="K23" s="72">
        <f t="shared" si="9"/>
        <v>1</v>
      </c>
      <c r="L23" s="72">
        <f t="shared" si="9"/>
        <v>15</v>
      </c>
      <c r="M23" s="73">
        <f t="shared" si="7"/>
        <v>44</v>
      </c>
      <c r="N23" s="73">
        <f>SUM(N17:N22)</f>
        <v>35</v>
      </c>
      <c r="O23" s="81">
        <f t="shared" si="3"/>
        <v>8048.900000000001</v>
      </c>
      <c r="P23" s="74">
        <f>SUM(P17:P22)</f>
        <v>27.999999999999773</v>
      </c>
      <c r="Q23" s="75">
        <f>SUM(Q17:Q22)</f>
        <v>0</v>
      </c>
      <c r="R23" s="76">
        <f>SUM(R17:R22)</f>
        <v>8020.900000000001</v>
      </c>
      <c r="S23" s="77">
        <f>SUM(S17:S22)</f>
        <v>442546.91</v>
      </c>
      <c r="T23" s="82">
        <f t="shared" si="4"/>
        <v>54.982284535775065</v>
      </c>
      <c r="U23" s="83">
        <f t="shared" si="1"/>
        <v>229.96857142857144</v>
      </c>
      <c r="V23" s="54"/>
    </row>
    <row r="24" spans="1:22" s="53" customFormat="1" ht="26.25" customHeight="1">
      <c r="A24" s="2"/>
      <c r="B24" s="2"/>
      <c r="C24" s="306" t="s">
        <v>273</v>
      </c>
      <c r="D24" s="61">
        <f t="shared" si="5"/>
        <v>106</v>
      </c>
      <c r="E24" s="60">
        <v>0</v>
      </c>
      <c r="F24" s="60">
        <v>0</v>
      </c>
      <c r="G24" s="60">
        <v>14</v>
      </c>
      <c r="H24" s="60">
        <v>5</v>
      </c>
      <c r="I24" s="60">
        <v>40</v>
      </c>
      <c r="J24" s="60">
        <v>36</v>
      </c>
      <c r="K24" s="60">
        <v>2</v>
      </c>
      <c r="L24" s="60">
        <v>9</v>
      </c>
      <c r="M24" s="61">
        <f t="shared" si="7"/>
        <v>59</v>
      </c>
      <c r="N24" s="61">
        <v>48</v>
      </c>
      <c r="O24" s="104">
        <f t="shared" si="3"/>
        <v>4915.2</v>
      </c>
      <c r="P24" s="62">
        <v>1651.6</v>
      </c>
      <c r="Q24" s="63">
        <v>0</v>
      </c>
      <c r="R24" s="62">
        <v>3263.6</v>
      </c>
      <c r="S24" s="64">
        <v>400872.57</v>
      </c>
      <c r="T24" s="116">
        <f t="shared" si="4"/>
        <v>81.55773315429688</v>
      </c>
      <c r="U24" s="184">
        <f t="shared" si="1"/>
        <v>102.39999999999999</v>
      </c>
      <c r="V24" s="54"/>
    </row>
    <row r="25" spans="1:22" s="53" customFormat="1" ht="13.5" customHeight="1">
      <c r="A25" s="2"/>
      <c r="B25" s="2"/>
      <c r="C25" s="11" t="s">
        <v>21</v>
      </c>
      <c r="D25" s="61">
        <f t="shared" si="5"/>
        <v>4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3</v>
      </c>
      <c r="K25" s="60">
        <v>0</v>
      </c>
      <c r="L25" s="60">
        <v>1</v>
      </c>
      <c r="M25" s="61">
        <f t="shared" si="7"/>
        <v>0</v>
      </c>
      <c r="N25" s="61">
        <v>0</v>
      </c>
      <c r="O25" s="104">
        <f t="shared" si="3"/>
        <v>0</v>
      </c>
      <c r="P25" s="62">
        <v>0</v>
      </c>
      <c r="Q25" s="63">
        <v>0</v>
      </c>
      <c r="R25" s="62">
        <v>0</v>
      </c>
      <c r="S25" s="64">
        <v>0</v>
      </c>
      <c r="T25" s="193" t="str">
        <f t="shared" si="4"/>
        <v>-</v>
      </c>
      <c r="U25" s="194" t="str">
        <f t="shared" si="1"/>
        <v>-</v>
      </c>
      <c r="V25" s="54"/>
    </row>
    <row r="26" spans="1:22" s="53" customFormat="1" ht="13.5" customHeight="1">
      <c r="A26" s="2"/>
      <c r="B26" s="2"/>
      <c r="C26" s="11" t="s">
        <v>22</v>
      </c>
      <c r="D26" s="61">
        <f t="shared" si="5"/>
        <v>6</v>
      </c>
      <c r="E26" s="60">
        <v>0</v>
      </c>
      <c r="F26" s="60">
        <v>0</v>
      </c>
      <c r="G26" s="60">
        <v>0</v>
      </c>
      <c r="H26" s="60">
        <v>2</v>
      </c>
      <c r="I26" s="60">
        <v>0</v>
      </c>
      <c r="J26" s="60">
        <v>4</v>
      </c>
      <c r="K26" s="60">
        <v>0</v>
      </c>
      <c r="L26" s="60">
        <v>0</v>
      </c>
      <c r="M26" s="61">
        <f t="shared" si="7"/>
        <v>2</v>
      </c>
      <c r="N26" s="61">
        <v>0</v>
      </c>
      <c r="O26" s="104">
        <f t="shared" si="3"/>
        <v>0</v>
      </c>
      <c r="P26" s="62">
        <v>0</v>
      </c>
      <c r="Q26" s="63">
        <v>0</v>
      </c>
      <c r="R26" s="62">
        <v>0</v>
      </c>
      <c r="S26" s="64">
        <v>0</v>
      </c>
      <c r="T26" s="193" t="str">
        <f t="shared" si="4"/>
        <v>-</v>
      </c>
      <c r="U26" s="194" t="str">
        <f t="shared" si="1"/>
        <v>-</v>
      </c>
      <c r="V26" s="54"/>
    </row>
    <row r="27" spans="1:22" s="53" customFormat="1" ht="13.5" customHeight="1">
      <c r="A27" s="2"/>
      <c r="B27" s="2"/>
      <c r="C27" s="11" t="s">
        <v>23</v>
      </c>
      <c r="D27" s="61">
        <f t="shared" si="5"/>
        <v>2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2</v>
      </c>
      <c r="K27" s="60">
        <v>0</v>
      </c>
      <c r="L27" s="60">
        <v>0</v>
      </c>
      <c r="M27" s="61">
        <f t="shared" si="7"/>
        <v>0</v>
      </c>
      <c r="N27" s="61">
        <v>0</v>
      </c>
      <c r="O27" s="104">
        <f t="shared" si="3"/>
        <v>0</v>
      </c>
      <c r="P27" s="62">
        <v>0</v>
      </c>
      <c r="Q27" s="63">
        <v>0</v>
      </c>
      <c r="R27" s="62">
        <v>0</v>
      </c>
      <c r="S27" s="64">
        <v>0</v>
      </c>
      <c r="T27" s="193" t="str">
        <f t="shared" si="4"/>
        <v>-</v>
      </c>
      <c r="U27" s="194" t="str">
        <f t="shared" si="1"/>
        <v>-</v>
      </c>
      <c r="V27" s="54"/>
    </row>
    <row r="28" spans="1:22" s="53" customFormat="1" ht="13.5" customHeight="1">
      <c r="A28" s="2"/>
      <c r="B28" s="2"/>
      <c r="C28" s="11" t="s">
        <v>274</v>
      </c>
      <c r="D28" s="61">
        <f t="shared" si="5"/>
        <v>4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4</v>
      </c>
      <c r="K28" s="60">
        <v>0</v>
      </c>
      <c r="L28" s="60">
        <v>0</v>
      </c>
      <c r="M28" s="61">
        <f t="shared" si="7"/>
        <v>0</v>
      </c>
      <c r="N28" s="61">
        <v>0</v>
      </c>
      <c r="O28" s="104">
        <f t="shared" si="3"/>
        <v>0</v>
      </c>
      <c r="P28" s="62">
        <v>0</v>
      </c>
      <c r="Q28" s="63">
        <v>0</v>
      </c>
      <c r="R28" s="62">
        <v>0</v>
      </c>
      <c r="S28" s="64">
        <v>0</v>
      </c>
      <c r="T28" s="193" t="str">
        <f t="shared" si="4"/>
        <v>-</v>
      </c>
      <c r="U28" s="194" t="str">
        <f t="shared" si="1"/>
        <v>-</v>
      </c>
      <c r="V28" s="54"/>
    </row>
    <row r="29" spans="1:22" s="53" customFormat="1" ht="13.5" customHeight="1">
      <c r="A29" s="2"/>
      <c r="B29" s="316" t="s">
        <v>24</v>
      </c>
      <c r="C29" s="11" t="s">
        <v>25</v>
      </c>
      <c r="D29" s="61">
        <f t="shared" si="5"/>
        <v>1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1</v>
      </c>
      <c r="K29" s="60">
        <v>0</v>
      </c>
      <c r="L29" s="60">
        <v>0</v>
      </c>
      <c r="M29" s="61">
        <f t="shared" si="7"/>
        <v>0</v>
      </c>
      <c r="N29" s="61">
        <v>0</v>
      </c>
      <c r="O29" s="104">
        <f t="shared" si="3"/>
        <v>0</v>
      </c>
      <c r="P29" s="62">
        <v>0</v>
      </c>
      <c r="Q29" s="63">
        <v>0</v>
      </c>
      <c r="R29" s="62">
        <v>0</v>
      </c>
      <c r="S29" s="64">
        <v>0</v>
      </c>
      <c r="T29" s="193" t="str">
        <f t="shared" si="4"/>
        <v>-</v>
      </c>
      <c r="U29" s="194" t="str">
        <f t="shared" si="1"/>
        <v>-</v>
      </c>
      <c r="V29" s="54"/>
    </row>
    <row r="30" spans="1:22" s="53" customFormat="1" ht="13.5" customHeight="1">
      <c r="A30" s="2"/>
      <c r="B30" s="316"/>
      <c r="C30" s="11" t="s">
        <v>26</v>
      </c>
      <c r="D30" s="61">
        <f t="shared" si="5"/>
        <v>1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1</v>
      </c>
      <c r="K30" s="60">
        <v>0</v>
      </c>
      <c r="L30" s="60">
        <v>0</v>
      </c>
      <c r="M30" s="61">
        <f t="shared" si="7"/>
        <v>0</v>
      </c>
      <c r="N30" s="61">
        <v>0</v>
      </c>
      <c r="O30" s="104">
        <f t="shared" si="3"/>
        <v>0</v>
      </c>
      <c r="P30" s="62">
        <v>0</v>
      </c>
      <c r="Q30" s="63">
        <v>0</v>
      </c>
      <c r="R30" s="62">
        <v>0</v>
      </c>
      <c r="S30" s="64">
        <v>0</v>
      </c>
      <c r="T30" s="193" t="str">
        <f t="shared" si="4"/>
        <v>-</v>
      </c>
      <c r="U30" s="194" t="str">
        <f t="shared" si="1"/>
        <v>-</v>
      </c>
      <c r="V30" s="54"/>
    </row>
    <row r="31" spans="1:22" s="53" customFormat="1" ht="13.5" customHeight="1">
      <c r="A31" s="2"/>
      <c r="B31" s="2"/>
      <c r="C31" s="11" t="s">
        <v>27</v>
      </c>
      <c r="D31" s="61">
        <f t="shared" si="5"/>
        <v>3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3</v>
      </c>
      <c r="K31" s="60">
        <v>0</v>
      </c>
      <c r="L31" s="60">
        <v>0</v>
      </c>
      <c r="M31" s="61">
        <f t="shared" si="7"/>
        <v>0</v>
      </c>
      <c r="N31" s="61">
        <v>0</v>
      </c>
      <c r="O31" s="104">
        <f t="shared" si="3"/>
        <v>0</v>
      </c>
      <c r="P31" s="62">
        <v>0</v>
      </c>
      <c r="Q31" s="63">
        <v>0</v>
      </c>
      <c r="R31" s="62">
        <v>0</v>
      </c>
      <c r="S31" s="64">
        <v>0</v>
      </c>
      <c r="T31" s="193" t="str">
        <f t="shared" si="4"/>
        <v>-</v>
      </c>
      <c r="U31" s="194" t="str">
        <f t="shared" si="1"/>
        <v>-</v>
      </c>
      <c r="V31" s="54"/>
    </row>
    <row r="32" spans="1:22" s="53" customFormat="1" ht="13.5" customHeight="1">
      <c r="A32" s="2"/>
      <c r="B32" s="2"/>
      <c r="C32" s="11" t="s">
        <v>28</v>
      </c>
      <c r="D32" s="61">
        <f t="shared" si="5"/>
        <v>1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1</v>
      </c>
      <c r="K32" s="60">
        <v>0</v>
      </c>
      <c r="L32" s="60">
        <v>0</v>
      </c>
      <c r="M32" s="61">
        <f t="shared" si="7"/>
        <v>0</v>
      </c>
      <c r="N32" s="61">
        <v>0</v>
      </c>
      <c r="O32" s="104">
        <f t="shared" si="3"/>
        <v>0</v>
      </c>
      <c r="P32" s="62">
        <v>0</v>
      </c>
      <c r="Q32" s="63">
        <v>0</v>
      </c>
      <c r="R32" s="62">
        <v>0</v>
      </c>
      <c r="S32" s="64">
        <v>0</v>
      </c>
      <c r="T32" s="193" t="str">
        <f t="shared" si="4"/>
        <v>-</v>
      </c>
      <c r="U32" s="194" t="str">
        <f t="shared" si="1"/>
        <v>-</v>
      </c>
      <c r="V32" s="54"/>
    </row>
    <row r="33" spans="1:22" s="53" customFormat="1" ht="13.5" customHeight="1">
      <c r="A33" s="2"/>
      <c r="B33" s="2"/>
      <c r="C33" s="11" t="s">
        <v>261</v>
      </c>
      <c r="D33" s="61">
        <f t="shared" si="5"/>
        <v>1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1</v>
      </c>
      <c r="K33" s="60">
        <v>0</v>
      </c>
      <c r="L33" s="60">
        <v>0</v>
      </c>
      <c r="M33" s="61">
        <f t="shared" si="7"/>
        <v>0</v>
      </c>
      <c r="N33" s="61">
        <v>0</v>
      </c>
      <c r="O33" s="104">
        <f t="shared" si="3"/>
        <v>0</v>
      </c>
      <c r="P33" s="62">
        <v>0</v>
      </c>
      <c r="Q33" s="63">
        <v>0</v>
      </c>
      <c r="R33" s="80">
        <v>0</v>
      </c>
      <c r="S33" s="64">
        <v>0</v>
      </c>
      <c r="T33" s="193" t="str">
        <f t="shared" si="4"/>
        <v>-</v>
      </c>
      <c r="U33" s="194" t="str">
        <f t="shared" si="1"/>
        <v>-</v>
      </c>
      <c r="V33" s="54"/>
    </row>
    <row r="34" spans="1:22" s="53" customFormat="1" ht="13.5" customHeight="1">
      <c r="A34" s="2"/>
      <c r="B34" s="2"/>
      <c r="C34" s="12" t="s">
        <v>29</v>
      </c>
      <c r="D34" s="66">
        <f t="shared" si="5"/>
        <v>1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1</v>
      </c>
      <c r="K34" s="65">
        <v>0</v>
      </c>
      <c r="L34" s="65">
        <v>0</v>
      </c>
      <c r="M34" s="66">
        <f t="shared" si="7"/>
        <v>0</v>
      </c>
      <c r="N34" s="66">
        <v>0</v>
      </c>
      <c r="O34" s="185">
        <f t="shared" si="3"/>
        <v>0</v>
      </c>
      <c r="P34" s="69">
        <v>0</v>
      </c>
      <c r="Q34" s="68">
        <v>0</v>
      </c>
      <c r="R34" s="67">
        <v>0</v>
      </c>
      <c r="S34" s="70">
        <v>0</v>
      </c>
      <c r="T34" s="191" t="str">
        <f t="shared" si="4"/>
        <v>-</v>
      </c>
      <c r="U34" s="192" t="str">
        <f t="shared" si="1"/>
        <v>-</v>
      </c>
      <c r="V34" s="54"/>
    </row>
    <row r="35" spans="1:22" s="53" customFormat="1" ht="13.5" customHeight="1">
      <c r="A35" s="2"/>
      <c r="B35" s="14"/>
      <c r="C35" s="71" t="s">
        <v>248</v>
      </c>
      <c r="D35" s="73">
        <f t="shared" si="5"/>
        <v>130</v>
      </c>
      <c r="E35" s="72">
        <f aca="true" t="shared" si="10" ref="E35:L35">SUM(E24:E34)</f>
        <v>0</v>
      </c>
      <c r="F35" s="72">
        <f t="shared" si="10"/>
        <v>0</v>
      </c>
      <c r="G35" s="72">
        <f t="shared" si="10"/>
        <v>14</v>
      </c>
      <c r="H35" s="72">
        <f t="shared" si="10"/>
        <v>7</v>
      </c>
      <c r="I35" s="72">
        <f t="shared" si="10"/>
        <v>40</v>
      </c>
      <c r="J35" s="72">
        <f t="shared" si="10"/>
        <v>57</v>
      </c>
      <c r="K35" s="72">
        <f t="shared" si="10"/>
        <v>2</v>
      </c>
      <c r="L35" s="72">
        <f t="shared" si="10"/>
        <v>10</v>
      </c>
      <c r="M35" s="73">
        <f t="shared" si="7"/>
        <v>61</v>
      </c>
      <c r="N35" s="73">
        <f>SUM(N24:N34)</f>
        <v>48</v>
      </c>
      <c r="O35" s="81">
        <f t="shared" si="3"/>
        <v>4915.2</v>
      </c>
      <c r="P35" s="74">
        <f>SUM(P24:P34)</f>
        <v>1651.6</v>
      </c>
      <c r="Q35" s="75">
        <f>SUM(Q24:Q34)</f>
        <v>0</v>
      </c>
      <c r="R35" s="74">
        <f>SUM(R24:R34)</f>
        <v>3263.6</v>
      </c>
      <c r="S35" s="77">
        <f>SUM(S24:S34)</f>
        <v>400872.57</v>
      </c>
      <c r="T35" s="82">
        <f t="shared" si="4"/>
        <v>81.55773315429688</v>
      </c>
      <c r="U35" s="83">
        <f t="shared" si="1"/>
        <v>102.39999999999999</v>
      </c>
      <c r="V35" s="54"/>
    </row>
    <row r="36" spans="1:22" s="53" customFormat="1" ht="13.5" customHeight="1">
      <c r="A36" s="2"/>
      <c r="B36" s="317" t="s">
        <v>264</v>
      </c>
      <c r="C36" s="318"/>
      <c r="D36" s="226">
        <f t="shared" si="5"/>
        <v>583</v>
      </c>
      <c r="E36" s="227">
        <f aca="true" t="shared" si="11" ref="E36:L36">E10+E16+E23+E35</f>
        <v>2</v>
      </c>
      <c r="F36" s="227">
        <f t="shared" si="11"/>
        <v>0</v>
      </c>
      <c r="G36" s="227">
        <f t="shared" si="11"/>
        <v>38</v>
      </c>
      <c r="H36" s="227">
        <f t="shared" si="11"/>
        <v>20</v>
      </c>
      <c r="I36" s="227">
        <f>I10+I16+I23+I35</f>
        <v>222</v>
      </c>
      <c r="J36" s="227">
        <f t="shared" si="11"/>
        <v>241</v>
      </c>
      <c r="K36" s="227">
        <f t="shared" si="11"/>
        <v>8</v>
      </c>
      <c r="L36" s="227">
        <f t="shared" si="11"/>
        <v>52</v>
      </c>
      <c r="M36" s="228">
        <f t="shared" si="7"/>
        <v>282</v>
      </c>
      <c r="N36" s="228">
        <f>N10+N16+N23+N35</f>
        <v>232</v>
      </c>
      <c r="O36" s="229">
        <f aca="true" t="shared" si="12" ref="O36:O75">IF(AND(P36=0,Q36=0,R36=0),0,SUM(P36:R36))</f>
        <v>33157.700000000004</v>
      </c>
      <c r="P36" s="230">
        <f>P10+P16+P23+P35</f>
        <v>6361.300000000001</v>
      </c>
      <c r="Q36" s="231">
        <f>Q10+Q16+Q23+Q35</f>
        <v>0</v>
      </c>
      <c r="R36" s="231">
        <f>R10+R16+R23+R35</f>
        <v>26796.4</v>
      </c>
      <c r="S36" s="232">
        <f>S10+S16+S23+S35</f>
        <v>2450693.5500000003</v>
      </c>
      <c r="T36" s="233">
        <f aca="true" t="shared" si="13" ref="T36:T75">IF(O36=0,"-",S36/O36)</f>
        <v>73.91023955220054</v>
      </c>
      <c r="U36" s="234">
        <f aca="true" t="shared" si="14" ref="U36:U75">IF(O36=0,"-",O36/N36)</f>
        <v>142.9211206896552</v>
      </c>
      <c r="V36" s="54"/>
    </row>
    <row r="37" spans="1:22" s="53" customFormat="1" ht="13.5" customHeight="1">
      <c r="A37" s="2"/>
      <c r="B37" s="2"/>
      <c r="C37" s="11" t="s">
        <v>265</v>
      </c>
      <c r="D37" s="61">
        <f t="shared" si="5"/>
        <v>9</v>
      </c>
      <c r="E37" s="60">
        <v>0</v>
      </c>
      <c r="F37" s="60">
        <v>0</v>
      </c>
      <c r="G37" s="60">
        <v>0</v>
      </c>
      <c r="H37" s="60">
        <v>2</v>
      </c>
      <c r="I37" s="60">
        <v>6</v>
      </c>
      <c r="J37" s="60">
        <v>0</v>
      </c>
      <c r="K37" s="60">
        <v>1</v>
      </c>
      <c r="L37" s="60">
        <v>0</v>
      </c>
      <c r="M37" s="61">
        <f t="shared" si="7"/>
        <v>8</v>
      </c>
      <c r="N37" s="61">
        <v>6</v>
      </c>
      <c r="O37" s="104">
        <f t="shared" si="12"/>
        <v>1877.3</v>
      </c>
      <c r="P37" s="62">
        <v>0</v>
      </c>
      <c r="Q37" s="63">
        <v>0</v>
      </c>
      <c r="R37" s="62">
        <v>1877.3</v>
      </c>
      <c r="S37" s="64">
        <v>96545.11</v>
      </c>
      <c r="T37" s="116">
        <f t="shared" si="13"/>
        <v>51.42764076066692</v>
      </c>
      <c r="U37" s="184">
        <f t="shared" si="14"/>
        <v>312.8833333333333</v>
      </c>
      <c r="V37" s="54"/>
    </row>
    <row r="38" spans="1:22" s="53" customFormat="1" ht="13.5" customHeight="1">
      <c r="A38" s="2"/>
      <c r="B38" s="316" t="s">
        <v>30</v>
      </c>
      <c r="C38" s="11" t="s">
        <v>31</v>
      </c>
      <c r="D38" s="61">
        <f t="shared" si="5"/>
        <v>11</v>
      </c>
      <c r="E38" s="60">
        <v>0</v>
      </c>
      <c r="F38" s="60">
        <v>0</v>
      </c>
      <c r="G38" s="60">
        <v>6</v>
      </c>
      <c r="H38" s="60">
        <v>1</v>
      </c>
      <c r="I38" s="60">
        <v>3</v>
      </c>
      <c r="J38" s="60">
        <v>0</v>
      </c>
      <c r="K38" s="60">
        <v>1</v>
      </c>
      <c r="L38" s="60">
        <v>0</v>
      </c>
      <c r="M38" s="61">
        <f t="shared" si="7"/>
        <v>10</v>
      </c>
      <c r="N38" s="61">
        <v>9</v>
      </c>
      <c r="O38" s="104">
        <f t="shared" si="12"/>
        <v>1956.1</v>
      </c>
      <c r="P38" s="62">
        <v>1393</v>
      </c>
      <c r="Q38" s="63">
        <v>0</v>
      </c>
      <c r="R38" s="62">
        <v>563.1</v>
      </c>
      <c r="S38" s="64">
        <v>129617.28</v>
      </c>
      <c r="T38" s="116">
        <f t="shared" si="13"/>
        <v>66.26311538264915</v>
      </c>
      <c r="U38" s="184">
        <f t="shared" si="14"/>
        <v>217.34444444444443</v>
      </c>
      <c r="V38" s="54"/>
    </row>
    <row r="39" spans="1:22" s="53" customFormat="1" ht="13.5" customHeight="1">
      <c r="A39" s="2"/>
      <c r="B39" s="316"/>
      <c r="C39" s="12" t="s">
        <v>32</v>
      </c>
      <c r="D39" s="66">
        <f t="shared" si="5"/>
        <v>8</v>
      </c>
      <c r="E39" s="65">
        <v>0</v>
      </c>
      <c r="F39" s="65">
        <v>0</v>
      </c>
      <c r="G39" s="65">
        <v>2</v>
      </c>
      <c r="H39" s="65">
        <v>0</v>
      </c>
      <c r="I39" s="65">
        <v>3</v>
      </c>
      <c r="J39" s="65">
        <v>1</v>
      </c>
      <c r="K39" s="65">
        <v>2</v>
      </c>
      <c r="L39" s="65">
        <v>0</v>
      </c>
      <c r="M39" s="66">
        <f t="shared" si="7"/>
        <v>5</v>
      </c>
      <c r="N39" s="66">
        <v>5</v>
      </c>
      <c r="O39" s="185">
        <f t="shared" si="12"/>
        <v>466.4</v>
      </c>
      <c r="P39" s="69">
        <v>68.1</v>
      </c>
      <c r="Q39" s="68">
        <v>0</v>
      </c>
      <c r="R39" s="69">
        <v>398.3</v>
      </c>
      <c r="S39" s="70">
        <v>20049.74</v>
      </c>
      <c r="T39" s="186">
        <f t="shared" si="13"/>
        <v>42.98829331046313</v>
      </c>
      <c r="U39" s="189">
        <f t="shared" si="14"/>
        <v>93.28</v>
      </c>
      <c r="V39" s="54"/>
    </row>
    <row r="40" spans="1:22" s="53" customFormat="1" ht="13.5" customHeight="1">
      <c r="A40" s="2"/>
      <c r="B40" s="14"/>
      <c r="C40" s="71" t="s">
        <v>248</v>
      </c>
      <c r="D40" s="73">
        <f t="shared" si="5"/>
        <v>28</v>
      </c>
      <c r="E40" s="72">
        <f aca="true" t="shared" si="15" ref="E40:L40">SUM(E37:E39)</f>
        <v>0</v>
      </c>
      <c r="F40" s="72">
        <f t="shared" si="15"/>
        <v>0</v>
      </c>
      <c r="G40" s="72">
        <f t="shared" si="15"/>
        <v>8</v>
      </c>
      <c r="H40" s="72">
        <f t="shared" si="15"/>
        <v>3</v>
      </c>
      <c r="I40" s="72">
        <f t="shared" si="15"/>
        <v>12</v>
      </c>
      <c r="J40" s="72">
        <f t="shared" si="15"/>
        <v>1</v>
      </c>
      <c r="K40" s="72">
        <f t="shared" si="15"/>
        <v>4</v>
      </c>
      <c r="L40" s="72">
        <f t="shared" si="15"/>
        <v>0</v>
      </c>
      <c r="M40" s="73">
        <f t="shared" si="7"/>
        <v>23</v>
      </c>
      <c r="N40" s="73">
        <f>SUM(N37:N39)</f>
        <v>20</v>
      </c>
      <c r="O40" s="81">
        <f t="shared" si="12"/>
        <v>4299.8</v>
      </c>
      <c r="P40" s="74">
        <f>SUM(P37:P39)</f>
        <v>1461.1</v>
      </c>
      <c r="Q40" s="75">
        <f>SUM(Q37:Q39)</f>
        <v>0</v>
      </c>
      <c r="R40" s="74">
        <f>SUM(R37:R39)</f>
        <v>2838.7000000000003</v>
      </c>
      <c r="S40" s="77">
        <f>SUM(S37:S39)</f>
        <v>246212.13</v>
      </c>
      <c r="T40" s="82">
        <f t="shared" si="13"/>
        <v>57.261298199916276</v>
      </c>
      <c r="U40" s="83">
        <f t="shared" si="14"/>
        <v>214.99</v>
      </c>
      <c r="V40" s="54"/>
    </row>
    <row r="41" spans="1:22" s="53" customFormat="1" ht="13.5" customHeight="1">
      <c r="A41" s="2"/>
      <c r="B41" s="2"/>
      <c r="C41" s="11" t="s">
        <v>154</v>
      </c>
      <c r="D41" s="61">
        <f t="shared" si="5"/>
        <v>15</v>
      </c>
      <c r="E41" s="60">
        <v>0</v>
      </c>
      <c r="F41" s="60">
        <v>0</v>
      </c>
      <c r="G41" s="60">
        <v>5</v>
      </c>
      <c r="H41" s="60">
        <v>0</v>
      </c>
      <c r="I41" s="60">
        <v>6</v>
      </c>
      <c r="J41" s="60">
        <v>3</v>
      </c>
      <c r="K41" s="60">
        <v>1</v>
      </c>
      <c r="L41" s="60">
        <v>0</v>
      </c>
      <c r="M41" s="61">
        <f t="shared" si="7"/>
        <v>11</v>
      </c>
      <c r="N41" s="61">
        <v>9</v>
      </c>
      <c r="O41" s="104">
        <f t="shared" si="12"/>
        <v>1575.6</v>
      </c>
      <c r="P41" s="62">
        <v>978.7</v>
      </c>
      <c r="Q41" s="63">
        <v>0</v>
      </c>
      <c r="R41" s="62">
        <v>596.9</v>
      </c>
      <c r="S41" s="64">
        <v>72609.18</v>
      </c>
      <c r="T41" s="116">
        <f t="shared" si="13"/>
        <v>46.08351104341203</v>
      </c>
      <c r="U41" s="184">
        <f t="shared" si="14"/>
        <v>175.06666666666666</v>
      </c>
      <c r="V41" s="54"/>
    </row>
    <row r="42" spans="1:22" s="53" customFormat="1" ht="13.5" customHeight="1">
      <c r="A42" s="2"/>
      <c r="B42" s="16" t="s">
        <v>213</v>
      </c>
      <c r="C42" s="11" t="s">
        <v>214</v>
      </c>
      <c r="D42" s="61">
        <f t="shared" si="5"/>
        <v>3</v>
      </c>
      <c r="E42" s="60">
        <v>0</v>
      </c>
      <c r="F42" s="60">
        <v>0</v>
      </c>
      <c r="G42" s="60">
        <v>2</v>
      </c>
      <c r="H42" s="60">
        <v>1</v>
      </c>
      <c r="I42" s="60">
        <v>0</v>
      </c>
      <c r="J42" s="60">
        <v>0</v>
      </c>
      <c r="K42" s="60">
        <v>0</v>
      </c>
      <c r="L42" s="60">
        <v>0</v>
      </c>
      <c r="M42" s="61">
        <f t="shared" si="7"/>
        <v>3</v>
      </c>
      <c r="N42" s="61">
        <v>2</v>
      </c>
      <c r="O42" s="104">
        <f t="shared" si="12"/>
        <v>851.6</v>
      </c>
      <c r="P42" s="84">
        <v>851.6</v>
      </c>
      <c r="Q42" s="63">
        <v>0</v>
      </c>
      <c r="R42" s="62">
        <v>0</v>
      </c>
      <c r="S42" s="64">
        <v>32786.6</v>
      </c>
      <c r="T42" s="116">
        <f t="shared" si="13"/>
        <v>38.5</v>
      </c>
      <c r="U42" s="184">
        <f t="shared" si="14"/>
        <v>425.8</v>
      </c>
      <c r="V42" s="54"/>
    </row>
    <row r="43" spans="1:22" s="53" customFormat="1" ht="13.5" customHeight="1">
      <c r="A43" s="2"/>
      <c r="B43" s="16"/>
      <c r="C43" s="12" t="s">
        <v>33</v>
      </c>
      <c r="D43" s="66">
        <f t="shared" si="5"/>
        <v>3</v>
      </c>
      <c r="E43" s="65">
        <v>0</v>
      </c>
      <c r="F43" s="65">
        <v>0</v>
      </c>
      <c r="G43" s="65">
        <v>2</v>
      </c>
      <c r="H43" s="65">
        <v>1</v>
      </c>
      <c r="I43" s="65">
        <v>0</v>
      </c>
      <c r="J43" s="65">
        <v>0</v>
      </c>
      <c r="K43" s="65">
        <v>0</v>
      </c>
      <c r="L43" s="65">
        <v>0</v>
      </c>
      <c r="M43" s="66">
        <f t="shared" si="7"/>
        <v>3</v>
      </c>
      <c r="N43" s="66">
        <v>2</v>
      </c>
      <c r="O43" s="185">
        <f t="shared" si="12"/>
        <v>384.9</v>
      </c>
      <c r="P43" s="69">
        <v>384.9</v>
      </c>
      <c r="Q43" s="68">
        <v>0</v>
      </c>
      <c r="R43" s="69">
        <v>0</v>
      </c>
      <c r="S43" s="85">
        <v>14589.87</v>
      </c>
      <c r="T43" s="186">
        <f t="shared" si="13"/>
        <v>37.905611847233054</v>
      </c>
      <c r="U43" s="189">
        <f t="shared" si="14"/>
        <v>192.45</v>
      </c>
      <c r="V43" s="54"/>
    </row>
    <row r="44" spans="1:22" s="53" customFormat="1" ht="13.5" customHeight="1">
      <c r="A44" s="2"/>
      <c r="B44" s="10"/>
      <c r="C44" s="86" t="s">
        <v>215</v>
      </c>
      <c r="D44" s="88">
        <f t="shared" si="5"/>
        <v>21</v>
      </c>
      <c r="E44" s="87">
        <f aca="true" t="shared" si="16" ref="E44:L44">SUM(E41:E43)</f>
        <v>0</v>
      </c>
      <c r="F44" s="87">
        <f t="shared" si="16"/>
        <v>0</v>
      </c>
      <c r="G44" s="87">
        <f t="shared" si="16"/>
        <v>9</v>
      </c>
      <c r="H44" s="87">
        <f t="shared" si="16"/>
        <v>2</v>
      </c>
      <c r="I44" s="87">
        <f t="shared" si="16"/>
        <v>6</v>
      </c>
      <c r="J44" s="87">
        <f t="shared" si="16"/>
        <v>3</v>
      </c>
      <c r="K44" s="87">
        <f t="shared" si="16"/>
        <v>1</v>
      </c>
      <c r="L44" s="87">
        <f t="shared" si="16"/>
        <v>0</v>
      </c>
      <c r="M44" s="88">
        <f t="shared" si="7"/>
        <v>17</v>
      </c>
      <c r="N44" s="88">
        <f>SUM(N41:N43)</f>
        <v>13</v>
      </c>
      <c r="O44" s="103">
        <f t="shared" si="12"/>
        <v>2812.1000000000004</v>
      </c>
      <c r="P44" s="89">
        <f>SUM(P41:P43)</f>
        <v>2215.2000000000003</v>
      </c>
      <c r="Q44" s="89">
        <f>SUM(Q41:Q43)</f>
        <v>0</v>
      </c>
      <c r="R44" s="89">
        <f>SUM(R41:R43)</f>
        <v>596.9</v>
      </c>
      <c r="S44" s="90">
        <f>SUM(S41:S43)</f>
        <v>119985.65</v>
      </c>
      <c r="T44" s="90">
        <f t="shared" si="13"/>
        <v>42.667632729988256</v>
      </c>
      <c r="U44" s="225">
        <f t="shared" si="14"/>
        <v>216.31538461538463</v>
      </c>
      <c r="V44" s="54"/>
    </row>
    <row r="45" spans="1:22" s="53" customFormat="1" ht="13.5" customHeight="1">
      <c r="A45" s="2"/>
      <c r="B45" s="317" t="s">
        <v>126</v>
      </c>
      <c r="C45" s="318"/>
      <c r="D45" s="235">
        <f aca="true" t="shared" si="17" ref="D45:N45">D44+D40</f>
        <v>49</v>
      </c>
      <c r="E45" s="236">
        <f t="shared" si="17"/>
        <v>0</v>
      </c>
      <c r="F45" s="236">
        <f t="shared" si="17"/>
        <v>0</v>
      </c>
      <c r="G45" s="236">
        <f t="shared" si="17"/>
        <v>17</v>
      </c>
      <c r="H45" s="236">
        <f t="shared" si="17"/>
        <v>5</v>
      </c>
      <c r="I45" s="236">
        <f t="shared" si="17"/>
        <v>18</v>
      </c>
      <c r="J45" s="236">
        <f t="shared" si="17"/>
        <v>4</v>
      </c>
      <c r="K45" s="236">
        <f t="shared" si="17"/>
        <v>5</v>
      </c>
      <c r="L45" s="236">
        <f t="shared" si="17"/>
        <v>0</v>
      </c>
      <c r="M45" s="237">
        <f t="shared" si="17"/>
        <v>40</v>
      </c>
      <c r="N45" s="237">
        <f t="shared" si="17"/>
        <v>33</v>
      </c>
      <c r="O45" s="229">
        <f t="shared" si="12"/>
        <v>7111.900000000001</v>
      </c>
      <c r="P45" s="230">
        <f>P44+P40</f>
        <v>3676.3</v>
      </c>
      <c r="Q45" s="230">
        <f>Q44+Q40</f>
        <v>0</v>
      </c>
      <c r="R45" s="230">
        <f>R44+R40</f>
        <v>3435.6000000000004</v>
      </c>
      <c r="S45" s="229">
        <f>S44+S40</f>
        <v>366197.78</v>
      </c>
      <c r="T45" s="233">
        <f t="shared" si="13"/>
        <v>51.490850546267524</v>
      </c>
      <c r="U45" s="234">
        <f t="shared" si="14"/>
        <v>215.51212121212123</v>
      </c>
      <c r="V45" s="54"/>
    </row>
    <row r="46" spans="1:22" s="53" customFormat="1" ht="13.5" customHeight="1" thickBot="1">
      <c r="A46" s="2"/>
      <c r="B46" s="314" t="s">
        <v>166</v>
      </c>
      <c r="C46" s="315"/>
      <c r="D46" s="238">
        <f aca="true" t="shared" si="18" ref="D46:D84">SUM(E46:L46)</f>
        <v>632</v>
      </c>
      <c r="E46" s="239">
        <f aca="true" t="shared" si="19" ref="E46:L46">E36+E45</f>
        <v>2</v>
      </c>
      <c r="F46" s="239">
        <f t="shared" si="19"/>
        <v>0</v>
      </c>
      <c r="G46" s="239">
        <f>G36+G45</f>
        <v>55</v>
      </c>
      <c r="H46" s="239">
        <f t="shared" si="19"/>
        <v>25</v>
      </c>
      <c r="I46" s="239">
        <f t="shared" si="19"/>
        <v>240</v>
      </c>
      <c r="J46" s="239">
        <f t="shared" si="19"/>
        <v>245</v>
      </c>
      <c r="K46" s="239">
        <f t="shared" si="19"/>
        <v>13</v>
      </c>
      <c r="L46" s="239">
        <f t="shared" si="19"/>
        <v>52</v>
      </c>
      <c r="M46" s="240">
        <f aca="true" t="shared" si="20" ref="M46:M52">SUM(E46:I46)</f>
        <v>322</v>
      </c>
      <c r="N46" s="240">
        <f>N36+N45</f>
        <v>265</v>
      </c>
      <c r="O46" s="241">
        <f t="shared" si="12"/>
        <v>40269.600000000006</v>
      </c>
      <c r="P46" s="242">
        <f>P36+P45</f>
        <v>10037.600000000002</v>
      </c>
      <c r="Q46" s="243">
        <f>Q36+Q45</f>
        <v>0</v>
      </c>
      <c r="R46" s="242">
        <f>R36+R45</f>
        <v>30232</v>
      </c>
      <c r="S46" s="244">
        <f>S36+S45</f>
        <v>2816891.33</v>
      </c>
      <c r="T46" s="245">
        <f t="shared" si="13"/>
        <v>69.95081475852751</v>
      </c>
      <c r="U46" s="246">
        <f t="shared" si="14"/>
        <v>151.96075471698114</v>
      </c>
      <c r="V46" s="54"/>
    </row>
    <row r="47" spans="1:22" s="53" customFormat="1" ht="13.5" customHeight="1">
      <c r="A47" s="91"/>
      <c r="B47" s="91"/>
      <c r="C47" s="92" t="s">
        <v>266</v>
      </c>
      <c r="D47" s="94">
        <f t="shared" si="18"/>
        <v>34</v>
      </c>
      <c r="E47" s="93">
        <v>0</v>
      </c>
      <c r="F47" s="93">
        <v>0</v>
      </c>
      <c r="G47" s="93">
        <v>0</v>
      </c>
      <c r="H47" s="93">
        <v>0</v>
      </c>
      <c r="I47" s="93">
        <v>14</v>
      </c>
      <c r="J47" s="93">
        <v>19</v>
      </c>
      <c r="K47" s="93">
        <v>0</v>
      </c>
      <c r="L47" s="93">
        <v>1</v>
      </c>
      <c r="M47" s="94">
        <f t="shared" si="20"/>
        <v>14</v>
      </c>
      <c r="N47" s="94">
        <v>14</v>
      </c>
      <c r="O47" s="195">
        <f t="shared" si="12"/>
        <v>801.7</v>
      </c>
      <c r="P47" s="95">
        <v>0</v>
      </c>
      <c r="Q47" s="96">
        <v>0</v>
      </c>
      <c r="R47" s="95">
        <v>801.7</v>
      </c>
      <c r="S47" s="97">
        <v>29889.15</v>
      </c>
      <c r="T47" s="196">
        <f t="shared" si="13"/>
        <v>37.28221279780467</v>
      </c>
      <c r="U47" s="197">
        <f t="shared" si="14"/>
        <v>57.26428571428572</v>
      </c>
      <c r="V47" s="54"/>
    </row>
    <row r="48" spans="1:22" s="53" customFormat="1" ht="13.5" customHeight="1">
      <c r="A48" s="98"/>
      <c r="B48" s="303" t="s">
        <v>169</v>
      </c>
      <c r="C48" s="11" t="s">
        <v>115</v>
      </c>
      <c r="D48" s="61">
        <f>SUM(E48:L48)</f>
        <v>104</v>
      </c>
      <c r="E48" s="60">
        <v>0</v>
      </c>
      <c r="F48" s="60">
        <v>0</v>
      </c>
      <c r="G48" s="60">
        <v>0</v>
      </c>
      <c r="H48" s="60">
        <v>0</v>
      </c>
      <c r="I48" s="60">
        <v>69</v>
      </c>
      <c r="J48" s="60">
        <v>35</v>
      </c>
      <c r="K48" s="60">
        <f>-K380</f>
        <v>0</v>
      </c>
      <c r="L48" s="60">
        <v>0</v>
      </c>
      <c r="M48" s="61">
        <f t="shared" si="20"/>
        <v>69</v>
      </c>
      <c r="N48" s="61">
        <v>69</v>
      </c>
      <c r="O48" s="105">
        <f>IF(AND(P48=0,Q48=0,R48=0),0,SUM(P48:R48))</f>
        <v>4227.7</v>
      </c>
      <c r="P48" s="62">
        <v>0</v>
      </c>
      <c r="Q48" s="63">
        <v>0</v>
      </c>
      <c r="R48" s="63">
        <v>4227.7</v>
      </c>
      <c r="S48" s="64">
        <v>259910.14</v>
      </c>
      <c r="T48" s="116">
        <f>IF(O48=0,"-",S48/O48)</f>
        <v>61.4779052439861</v>
      </c>
      <c r="U48" s="184">
        <f>IF(O48=0,"-",O48/N48)</f>
        <v>61.27101449275362</v>
      </c>
      <c r="V48" s="54"/>
    </row>
    <row r="49" spans="1:22" s="53" customFormat="1" ht="12.75" customHeight="1">
      <c r="A49" s="17"/>
      <c r="B49" s="303"/>
      <c r="C49" s="11" t="s">
        <v>34</v>
      </c>
      <c r="D49" s="61">
        <f>SUM(E49:L49)</f>
        <v>336</v>
      </c>
      <c r="E49" s="60">
        <v>0</v>
      </c>
      <c r="F49" s="60">
        <v>0</v>
      </c>
      <c r="G49" s="60">
        <v>0</v>
      </c>
      <c r="H49" s="60">
        <v>0</v>
      </c>
      <c r="I49" s="60">
        <v>176</v>
      </c>
      <c r="J49" s="60">
        <v>145</v>
      </c>
      <c r="K49" s="60">
        <v>0</v>
      </c>
      <c r="L49" s="60">
        <v>15</v>
      </c>
      <c r="M49" s="61">
        <f t="shared" si="20"/>
        <v>176</v>
      </c>
      <c r="N49" s="61">
        <v>171</v>
      </c>
      <c r="O49" s="105">
        <f>IF(AND(P49=0,Q49=0,R49=0),0,SUM(P49:R49))</f>
        <v>10311.7</v>
      </c>
      <c r="P49" s="62">
        <v>0</v>
      </c>
      <c r="Q49" s="63">
        <v>0</v>
      </c>
      <c r="R49" s="62">
        <v>10311.7</v>
      </c>
      <c r="S49" s="64">
        <v>668395.88</v>
      </c>
      <c r="T49" s="116">
        <f>IF(O49=0,"-",S49/O49)</f>
        <v>64.81917433594847</v>
      </c>
      <c r="U49" s="184">
        <f>IF(O49=0,"-",O49/N49)</f>
        <v>60.302339181286555</v>
      </c>
      <c r="V49" s="54"/>
    </row>
    <row r="50" spans="1:22" s="53" customFormat="1" ht="13.5" customHeight="1">
      <c r="A50" s="2"/>
      <c r="B50" s="303"/>
      <c r="C50" s="11" t="s">
        <v>116</v>
      </c>
      <c r="D50" s="61">
        <f>SUM(E50:L50)</f>
        <v>12</v>
      </c>
      <c r="E50" s="60">
        <v>0</v>
      </c>
      <c r="F50" s="60">
        <v>0</v>
      </c>
      <c r="G50" s="60">
        <v>0</v>
      </c>
      <c r="H50" s="60">
        <v>0</v>
      </c>
      <c r="I50" s="60">
        <v>6</v>
      </c>
      <c r="J50" s="60">
        <v>6</v>
      </c>
      <c r="K50" s="60">
        <f>-K382</f>
        <v>0</v>
      </c>
      <c r="L50" s="60">
        <v>0</v>
      </c>
      <c r="M50" s="61">
        <f t="shared" si="20"/>
        <v>6</v>
      </c>
      <c r="N50" s="61">
        <v>6</v>
      </c>
      <c r="O50" s="105">
        <f>IF(AND(P50=0,Q50=0,R50=0),0,SUM(P50:R50))</f>
        <v>507.6</v>
      </c>
      <c r="P50" s="62">
        <v>0</v>
      </c>
      <c r="Q50" s="63">
        <v>0</v>
      </c>
      <c r="R50" s="62">
        <v>507.6</v>
      </c>
      <c r="S50" s="64">
        <v>15976.54</v>
      </c>
      <c r="T50" s="116">
        <f>IF(O50=0,"-",S50/O50)</f>
        <v>31.474665090622537</v>
      </c>
      <c r="U50" s="184">
        <f>IF(O50=0,"-",O50/N50)</f>
        <v>84.60000000000001</v>
      </c>
      <c r="V50" s="54"/>
    </row>
    <row r="51" spans="1:22" s="53" customFormat="1" ht="13.5" customHeight="1">
      <c r="A51" s="2"/>
      <c r="B51" s="99"/>
      <c r="C51" s="11" t="s">
        <v>117</v>
      </c>
      <c r="D51" s="61">
        <f>SUM(E51:L51)</f>
        <v>32</v>
      </c>
      <c r="E51" s="60">
        <v>0</v>
      </c>
      <c r="F51" s="60">
        <v>0</v>
      </c>
      <c r="G51" s="60">
        <v>0</v>
      </c>
      <c r="H51" s="60">
        <v>0</v>
      </c>
      <c r="I51" s="60">
        <v>11</v>
      </c>
      <c r="J51" s="60">
        <v>20</v>
      </c>
      <c r="K51" s="60">
        <v>0</v>
      </c>
      <c r="L51" s="60">
        <v>1</v>
      </c>
      <c r="M51" s="61">
        <f t="shared" si="20"/>
        <v>11</v>
      </c>
      <c r="N51" s="61">
        <v>11</v>
      </c>
      <c r="O51" s="105">
        <f>IF(AND(P51=0,Q51=0,R51=0),0,SUM(P51:R51))</f>
        <v>1092.8</v>
      </c>
      <c r="P51" s="62">
        <v>0</v>
      </c>
      <c r="Q51" s="63">
        <v>0</v>
      </c>
      <c r="R51" s="62">
        <v>1092.8</v>
      </c>
      <c r="S51" s="64">
        <v>54725.92</v>
      </c>
      <c r="T51" s="116">
        <f>IF(O51=0,"-",S51/O51)</f>
        <v>50.078623718887265</v>
      </c>
      <c r="U51" s="184">
        <f>IF(O51=0,"-",O51/N51)</f>
        <v>99.34545454545454</v>
      </c>
      <c r="V51" s="54"/>
    </row>
    <row r="52" spans="1:22" s="53" customFormat="1" ht="13.5" customHeight="1">
      <c r="A52" s="2"/>
      <c r="B52" s="99"/>
      <c r="C52" s="11" t="s">
        <v>118</v>
      </c>
      <c r="D52" s="61">
        <f>SUM(E52:L52)</f>
        <v>13</v>
      </c>
      <c r="E52" s="60">
        <v>0</v>
      </c>
      <c r="F52" s="60">
        <v>0</v>
      </c>
      <c r="G52" s="60">
        <v>0</v>
      </c>
      <c r="H52" s="60">
        <v>0</v>
      </c>
      <c r="I52" s="60">
        <v>9</v>
      </c>
      <c r="J52" s="60">
        <v>4</v>
      </c>
      <c r="K52" s="60">
        <f>-K384</f>
        <v>0</v>
      </c>
      <c r="L52" s="60">
        <v>0</v>
      </c>
      <c r="M52" s="109">
        <f t="shared" si="20"/>
        <v>9</v>
      </c>
      <c r="N52" s="61">
        <v>9</v>
      </c>
      <c r="O52" s="105">
        <f>IF(AND(P52=0,Q52=0,R52=0),0,SUM(P52:R52))</f>
        <v>1631.9</v>
      </c>
      <c r="P52" s="62">
        <v>0</v>
      </c>
      <c r="Q52" s="63">
        <v>0</v>
      </c>
      <c r="R52" s="62">
        <v>1631.9</v>
      </c>
      <c r="S52" s="64">
        <v>123528.81</v>
      </c>
      <c r="T52" s="116">
        <f>IF(O52=0,"-",S52/O52)</f>
        <v>75.6963110484711</v>
      </c>
      <c r="U52" s="184">
        <f>IF(O52=0,"-",O52/N52)</f>
        <v>181.32222222222222</v>
      </c>
      <c r="V52" s="54"/>
    </row>
    <row r="53" spans="1:22" s="53" customFormat="1" ht="13.5" customHeight="1">
      <c r="A53" s="16"/>
      <c r="B53" s="100"/>
      <c r="C53" s="86" t="s">
        <v>212</v>
      </c>
      <c r="D53" s="88">
        <f t="shared" si="18"/>
        <v>531</v>
      </c>
      <c r="E53" s="87">
        <f>SUM(E47:E52)</f>
        <v>0</v>
      </c>
      <c r="F53" s="87">
        <f aca="true" t="shared" si="21" ref="F53:S53">SUM(F47:F52)</f>
        <v>0</v>
      </c>
      <c r="G53" s="87">
        <f t="shared" si="21"/>
        <v>0</v>
      </c>
      <c r="H53" s="87">
        <f>SUM(H47:H52)</f>
        <v>0</v>
      </c>
      <c r="I53" s="87">
        <f t="shared" si="21"/>
        <v>285</v>
      </c>
      <c r="J53" s="87">
        <f t="shared" si="21"/>
        <v>229</v>
      </c>
      <c r="K53" s="87">
        <f t="shared" si="21"/>
        <v>0</v>
      </c>
      <c r="L53" s="87">
        <f t="shared" si="21"/>
        <v>17</v>
      </c>
      <c r="M53" s="88">
        <f t="shared" si="21"/>
        <v>285</v>
      </c>
      <c r="N53" s="88">
        <f t="shared" si="21"/>
        <v>280</v>
      </c>
      <c r="O53" s="101">
        <f t="shared" si="21"/>
        <v>18573.4</v>
      </c>
      <c r="P53" s="89">
        <f t="shared" si="21"/>
        <v>0</v>
      </c>
      <c r="Q53" s="89">
        <f t="shared" si="21"/>
        <v>0</v>
      </c>
      <c r="R53" s="89">
        <f>SUM(R47:R52)</f>
        <v>18573.4</v>
      </c>
      <c r="S53" s="101">
        <f t="shared" si="21"/>
        <v>1152426.4400000002</v>
      </c>
      <c r="T53" s="90">
        <f t="shared" si="13"/>
        <v>62.04714484154759</v>
      </c>
      <c r="U53" s="225">
        <f t="shared" si="14"/>
        <v>66.33357142857143</v>
      </c>
      <c r="V53" s="54"/>
    </row>
    <row r="54" spans="1:22" s="53" customFormat="1" ht="13.5" customHeight="1">
      <c r="A54" s="2" t="s">
        <v>170</v>
      </c>
      <c r="B54" s="2"/>
      <c r="C54" s="11" t="s">
        <v>35</v>
      </c>
      <c r="D54" s="61">
        <f aca="true" t="shared" si="22" ref="D54:D59">SUM(E54:L54)</f>
        <v>42</v>
      </c>
      <c r="E54" s="60">
        <v>0</v>
      </c>
      <c r="F54" s="60">
        <v>0</v>
      </c>
      <c r="G54" s="60">
        <v>0</v>
      </c>
      <c r="H54" s="60">
        <v>0</v>
      </c>
      <c r="I54" s="60">
        <v>22</v>
      </c>
      <c r="J54" s="60">
        <v>20</v>
      </c>
      <c r="K54" s="60">
        <v>0</v>
      </c>
      <c r="L54" s="60">
        <v>0</v>
      </c>
      <c r="M54" s="61">
        <f aca="true" t="shared" si="23" ref="M54:M60">SUM(E54:I54)</f>
        <v>22</v>
      </c>
      <c r="N54" s="61">
        <v>22</v>
      </c>
      <c r="O54" s="104">
        <f t="shared" si="12"/>
        <v>2758</v>
      </c>
      <c r="P54" s="62">
        <v>0</v>
      </c>
      <c r="Q54" s="63">
        <v>0</v>
      </c>
      <c r="R54" s="62">
        <v>2758</v>
      </c>
      <c r="S54" s="64">
        <v>164085.1</v>
      </c>
      <c r="T54" s="116">
        <f t="shared" si="13"/>
        <v>59.494234952864396</v>
      </c>
      <c r="U54" s="184">
        <f t="shared" si="14"/>
        <v>125.36363636363636</v>
      </c>
      <c r="V54" s="54"/>
    </row>
    <row r="55" spans="1:22" s="53" customFormat="1" ht="13.5" customHeight="1">
      <c r="A55" s="1"/>
      <c r="B55" s="2"/>
      <c r="C55" s="11" t="s">
        <v>123</v>
      </c>
      <c r="D55" s="61">
        <f t="shared" si="22"/>
        <v>54</v>
      </c>
      <c r="E55" s="60">
        <v>0</v>
      </c>
      <c r="F55" s="60">
        <v>0</v>
      </c>
      <c r="G55" s="60">
        <v>0</v>
      </c>
      <c r="H55" s="60">
        <v>0</v>
      </c>
      <c r="I55" s="60">
        <v>18</v>
      </c>
      <c r="J55" s="60">
        <v>27</v>
      </c>
      <c r="K55" s="60">
        <v>6</v>
      </c>
      <c r="L55" s="60">
        <v>3</v>
      </c>
      <c r="M55" s="61">
        <f t="shared" si="23"/>
        <v>18</v>
      </c>
      <c r="N55" s="61">
        <v>18</v>
      </c>
      <c r="O55" s="105">
        <f>IF(AND(P55=0,Q55=0,R55=0),0,SUM(P55:R55))</f>
        <v>2014</v>
      </c>
      <c r="P55" s="62">
        <v>0</v>
      </c>
      <c r="Q55" s="63">
        <v>0</v>
      </c>
      <c r="R55" s="62">
        <v>2014</v>
      </c>
      <c r="S55" s="64">
        <v>76690.6</v>
      </c>
      <c r="T55" s="116">
        <f>IF(O55=0,"-",S55/O55)</f>
        <v>38.07874875868918</v>
      </c>
      <c r="U55" s="184">
        <f>IF(O55=0,"-",O55/N55)</f>
        <v>111.88888888888889</v>
      </c>
      <c r="V55" s="54"/>
    </row>
    <row r="56" spans="1:22" s="53" customFormat="1" ht="13.5" customHeight="1">
      <c r="A56" s="1"/>
      <c r="B56" s="2"/>
      <c r="C56" s="11" t="s">
        <v>120</v>
      </c>
      <c r="D56" s="61">
        <f t="shared" si="22"/>
        <v>189</v>
      </c>
      <c r="E56" s="60">
        <v>0</v>
      </c>
      <c r="F56" s="60">
        <v>0</v>
      </c>
      <c r="G56" s="60">
        <v>0</v>
      </c>
      <c r="H56" s="60">
        <v>0</v>
      </c>
      <c r="I56" s="60">
        <v>30</v>
      </c>
      <c r="J56" s="60">
        <v>114</v>
      </c>
      <c r="K56" s="60">
        <v>27</v>
      </c>
      <c r="L56" s="60">
        <v>18</v>
      </c>
      <c r="M56" s="61">
        <f t="shared" si="23"/>
        <v>30</v>
      </c>
      <c r="N56" s="61">
        <v>30</v>
      </c>
      <c r="O56" s="105">
        <f>IF(AND(P56=0,Q56=0,R56=0),0,SUM(P56:R56))</f>
        <v>1537.9</v>
      </c>
      <c r="P56" s="62">
        <v>0</v>
      </c>
      <c r="Q56" s="63">
        <v>0</v>
      </c>
      <c r="R56" s="62">
        <v>1537.9</v>
      </c>
      <c r="S56" s="64">
        <v>51108.18</v>
      </c>
      <c r="T56" s="116">
        <f>IF(O56=0,"-",S56/O56)</f>
        <v>33.232446843097726</v>
      </c>
      <c r="U56" s="184">
        <f>IF(O56=0,"-",O56/N56)</f>
        <v>51.263333333333335</v>
      </c>
      <c r="V56" s="54"/>
    </row>
    <row r="57" spans="1:22" s="53" customFormat="1" ht="13.5" customHeight="1">
      <c r="A57" s="1"/>
      <c r="B57" s="16" t="s">
        <v>36</v>
      </c>
      <c r="C57" s="11" t="s">
        <v>121</v>
      </c>
      <c r="D57" s="61">
        <f t="shared" si="22"/>
        <v>84</v>
      </c>
      <c r="E57" s="60">
        <v>0</v>
      </c>
      <c r="F57" s="60">
        <v>0</v>
      </c>
      <c r="G57" s="60">
        <v>0</v>
      </c>
      <c r="H57" s="60">
        <v>0</v>
      </c>
      <c r="I57" s="60">
        <v>17</v>
      </c>
      <c r="J57" s="60">
        <v>30</v>
      </c>
      <c r="K57" s="60">
        <v>31</v>
      </c>
      <c r="L57" s="60">
        <v>6</v>
      </c>
      <c r="M57" s="61">
        <f t="shared" si="23"/>
        <v>17</v>
      </c>
      <c r="N57" s="61">
        <v>17</v>
      </c>
      <c r="O57" s="105">
        <f>IF(AND(P57=0,Q57=0,R57=0),0,SUM(P57:R57))</f>
        <v>1406</v>
      </c>
      <c r="P57" s="62">
        <v>0</v>
      </c>
      <c r="Q57" s="63">
        <v>0</v>
      </c>
      <c r="R57" s="62">
        <v>1406</v>
      </c>
      <c r="S57" s="64">
        <v>39929</v>
      </c>
      <c r="T57" s="116">
        <f>IF(O57=0,"-",S57/O57)</f>
        <v>28.39900426742532</v>
      </c>
      <c r="U57" s="184">
        <f>IF(O57=0,"-",O57/N57)</f>
        <v>82.70588235294117</v>
      </c>
      <c r="V57" s="54"/>
    </row>
    <row r="58" spans="1:22" s="53" customFormat="1" ht="13.5" customHeight="1">
      <c r="A58" s="1"/>
      <c r="B58" s="16"/>
      <c r="C58" s="11" t="s">
        <v>119</v>
      </c>
      <c r="D58" s="61">
        <f t="shared" si="22"/>
        <v>254</v>
      </c>
      <c r="E58" s="60">
        <v>0</v>
      </c>
      <c r="F58" s="60">
        <v>0</v>
      </c>
      <c r="G58" s="60">
        <v>0</v>
      </c>
      <c r="H58" s="60">
        <v>0</v>
      </c>
      <c r="I58" s="60">
        <v>136</v>
      </c>
      <c r="J58" s="60">
        <v>102</v>
      </c>
      <c r="K58" s="60">
        <v>8</v>
      </c>
      <c r="L58" s="60">
        <v>8</v>
      </c>
      <c r="M58" s="61">
        <f t="shared" si="23"/>
        <v>136</v>
      </c>
      <c r="N58" s="61">
        <v>136</v>
      </c>
      <c r="O58" s="105">
        <f>IF(AND(P58=0,Q58=0,R58=0),0,SUM(P58:R58))</f>
        <v>13538</v>
      </c>
      <c r="P58" s="62">
        <v>0</v>
      </c>
      <c r="Q58" s="63">
        <v>0</v>
      </c>
      <c r="R58" s="62">
        <v>13538</v>
      </c>
      <c r="S58" s="64">
        <v>630068.4</v>
      </c>
      <c r="T58" s="116">
        <f>IF(O58=0,"-",S58/O58)</f>
        <v>46.54072979760674</v>
      </c>
      <c r="U58" s="184">
        <f>IF(O58=0,"-",O58/N58)</f>
        <v>99.54411764705883</v>
      </c>
      <c r="V58" s="54"/>
    </row>
    <row r="59" spans="1:22" s="53" customFormat="1" ht="13.5" customHeight="1">
      <c r="A59" s="1"/>
      <c r="B59" s="16"/>
      <c r="C59" s="11" t="s">
        <v>122</v>
      </c>
      <c r="D59" s="61">
        <f t="shared" si="22"/>
        <v>51</v>
      </c>
      <c r="E59" s="60">
        <v>0</v>
      </c>
      <c r="F59" s="60">
        <v>0</v>
      </c>
      <c r="G59" s="60">
        <v>0</v>
      </c>
      <c r="H59" s="60">
        <v>0</v>
      </c>
      <c r="I59" s="60">
        <v>39</v>
      </c>
      <c r="J59" s="60">
        <v>9</v>
      </c>
      <c r="K59" s="60">
        <v>3</v>
      </c>
      <c r="L59" s="60">
        <v>0</v>
      </c>
      <c r="M59" s="109">
        <f t="shared" si="23"/>
        <v>39</v>
      </c>
      <c r="N59" s="61">
        <v>39</v>
      </c>
      <c r="O59" s="105">
        <f>IF(AND(P59=0,Q59=0,R59=0),0,SUM(P59:R59))</f>
        <v>3310</v>
      </c>
      <c r="P59" s="62">
        <v>0</v>
      </c>
      <c r="Q59" s="63">
        <v>0</v>
      </c>
      <c r="R59" s="62">
        <v>3310</v>
      </c>
      <c r="S59" s="64">
        <v>159377.3</v>
      </c>
      <c r="T59" s="116">
        <f>IF(O59=0,"-",S59/O59)</f>
        <v>48.15024169184289</v>
      </c>
      <c r="U59" s="184">
        <f>IF(O59=0,"-",O59/N59)</f>
        <v>84.87179487179488</v>
      </c>
      <c r="V59" s="54"/>
    </row>
    <row r="60" spans="1:22" s="53" customFormat="1" ht="13.5" customHeight="1">
      <c r="A60" s="1"/>
      <c r="B60" s="16"/>
      <c r="C60" s="11" t="s">
        <v>37</v>
      </c>
      <c r="D60" s="61">
        <f t="shared" si="18"/>
        <v>26</v>
      </c>
      <c r="E60" s="60">
        <v>0</v>
      </c>
      <c r="F60" s="60">
        <v>0</v>
      </c>
      <c r="G60" s="60">
        <v>0</v>
      </c>
      <c r="H60" s="60">
        <v>0</v>
      </c>
      <c r="I60" s="60">
        <v>17</v>
      </c>
      <c r="J60" s="60">
        <v>9</v>
      </c>
      <c r="K60" s="60">
        <v>0</v>
      </c>
      <c r="L60" s="60">
        <v>0</v>
      </c>
      <c r="M60" s="61">
        <f t="shared" si="23"/>
        <v>17</v>
      </c>
      <c r="N60" s="61">
        <v>17</v>
      </c>
      <c r="O60" s="104">
        <f t="shared" si="12"/>
        <v>2224.3</v>
      </c>
      <c r="P60" s="62">
        <v>0</v>
      </c>
      <c r="Q60" s="63">
        <v>0</v>
      </c>
      <c r="R60" s="62">
        <v>2224.3</v>
      </c>
      <c r="S60" s="64">
        <v>105721.02</v>
      </c>
      <c r="T60" s="116">
        <f t="shared" si="13"/>
        <v>47.53001843276536</v>
      </c>
      <c r="U60" s="184">
        <f t="shared" si="14"/>
        <v>130.84117647058824</v>
      </c>
      <c r="V60" s="54"/>
    </row>
    <row r="61" spans="1:22" s="53" customFormat="1" ht="13.5" customHeight="1">
      <c r="A61" s="2"/>
      <c r="B61" s="2"/>
      <c r="C61" s="11" t="s">
        <v>38</v>
      </c>
      <c r="D61" s="61">
        <f t="shared" si="18"/>
        <v>60</v>
      </c>
      <c r="E61" s="60">
        <v>0</v>
      </c>
      <c r="F61" s="60">
        <v>0</v>
      </c>
      <c r="G61" s="60">
        <v>2</v>
      </c>
      <c r="H61" s="60">
        <v>0</v>
      </c>
      <c r="I61" s="60">
        <v>42</v>
      </c>
      <c r="J61" s="60">
        <v>16</v>
      </c>
      <c r="K61" s="60">
        <v>0</v>
      </c>
      <c r="L61" s="60">
        <v>0</v>
      </c>
      <c r="M61" s="61">
        <f>SUM(E61:I61)</f>
        <v>44</v>
      </c>
      <c r="N61" s="61">
        <v>44</v>
      </c>
      <c r="O61" s="104">
        <f t="shared" si="12"/>
        <v>6799.9</v>
      </c>
      <c r="P61" s="62">
        <v>443</v>
      </c>
      <c r="Q61" s="63">
        <v>0</v>
      </c>
      <c r="R61" s="62">
        <v>6356.9</v>
      </c>
      <c r="S61" s="64">
        <v>290190.07</v>
      </c>
      <c r="T61" s="116">
        <f t="shared" si="13"/>
        <v>42.675637877027604</v>
      </c>
      <c r="U61" s="184">
        <f t="shared" si="14"/>
        <v>154.5431818181818</v>
      </c>
      <c r="V61" s="54"/>
    </row>
    <row r="62" spans="1:22" s="53" customFormat="1" ht="13.5" customHeight="1">
      <c r="A62" s="2"/>
      <c r="B62" s="14"/>
      <c r="C62" s="86" t="s">
        <v>212</v>
      </c>
      <c r="D62" s="88">
        <f t="shared" si="18"/>
        <v>760</v>
      </c>
      <c r="E62" s="87">
        <f>SUM(E54:E61)</f>
        <v>0</v>
      </c>
      <c r="F62" s="87">
        <f aca="true" t="shared" si="24" ref="F62:L62">SUM(F54:F61)</f>
        <v>0</v>
      </c>
      <c r="G62" s="87">
        <f>SUM(G54:G61)</f>
        <v>2</v>
      </c>
      <c r="H62" s="87">
        <f t="shared" si="24"/>
        <v>0</v>
      </c>
      <c r="I62" s="87">
        <f t="shared" si="24"/>
        <v>321</v>
      </c>
      <c r="J62" s="87">
        <f t="shared" si="24"/>
        <v>327</v>
      </c>
      <c r="K62" s="87">
        <f t="shared" si="24"/>
        <v>75</v>
      </c>
      <c r="L62" s="87">
        <f t="shared" si="24"/>
        <v>35</v>
      </c>
      <c r="M62" s="88">
        <f aca="true" t="shared" si="25" ref="M62:S62">SUM(M54:M61)</f>
        <v>323</v>
      </c>
      <c r="N62" s="88">
        <f t="shared" si="25"/>
        <v>323</v>
      </c>
      <c r="O62" s="101">
        <f t="shared" si="25"/>
        <v>33588.1</v>
      </c>
      <c r="P62" s="102">
        <f t="shared" si="25"/>
        <v>443</v>
      </c>
      <c r="Q62" s="102">
        <f t="shared" si="25"/>
        <v>0</v>
      </c>
      <c r="R62" s="102">
        <f>SUM(R54:R61)</f>
        <v>33145.1</v>
      </c>
      <c r="S62" s="103">
        <f t="shared" si="25"/>
        <v>1517169.6700000002</v>
      </c>
      <c r="T62" s="90">
        <f t="shared" si="13"/>
        <v>45.16985688383684</v>
      </c>
      <c r="U62" s="225">
        <f t="shared" si="14"/>
        <v>103.98792569659442</v>
      </c>
      <c r="V62" s="54"/>
    </row>
    <row r="63" spans="1:22" s="53" customFormat="1" ht="13.5" customHeight="1" thickBot="1">
      <c r="A63" s="18"/>
      <c r="B63" s="314" t="s">
        <v>166</v>
      </c>
      <c r="C63" s="315"/>
      <c r="D63" s="247">
        <f t="shared" si="18"/>
        <v>1291</v>
      </c>
      <c r="E63" s="248">
        <f aca="true" t="shared" si="26" ref="E63:L63">E53+E62</f>
        <v>0</v>
      </c>
      <c r="F63" s="248">
        <f t="shared" si="26"/>
        <v>0</v>
      </c>
      <c r="G63" s="248">
        <f t="shared" si="26"/>
        <v>2</v>
      </c>
      <c r="H63" s="248">
        <f t="shared" si="26"/>
        <v>0</v>
      </c>
      <c r="I63" s="248">
        <f t="shared" si="26"/>
        <v>606</v>
      </c>
      <c r="J63" s="248">
        <f t="shared" si="26"/>
        <v>556</v>
      </c>
      <c r="K63" s="248">
        <f t="shared" si="26"/>
        <v>75</v>
      </c>
      <c r="L63" s="248">
        <f t="shared" si="26"/>
        <v>52</v>
      </c>
      <c r="M63" s="249">
        <f>M62+M53</f>
        <v>608</v>
      </c>
      <c r="N63" s="249">
        <f>N53+N62</f>
        <v>603</v>
      </c>
      <c r="O63" s="250">
        <f t="shared" si="12"/>
        <v>52161.5</v>
      </c>
      <c r="P63" s="251">
        <f>P53+P62</f>
        <v>443</v>
      </c>
      <c r="Q63" s="252">
        <f>Q53+Q62</f>
        <v>0</v>
      </c>
      <c r="R63" s="251">
        <f>R53+R62</f>
        <v>51718.5</v>
      </c>
      <c r="S63" s="253">
        <f>S53+S62</f>
        <v>2669596.1100000003</v>
      </c>
      <c r="T63" s="254">
        <f t="shared" si="13"/>
        <v>51.17943521562839</v>
      </c>
      <c r="U63" s="255">
        <f>IF(O63=0,"-",O63/N63)</f>
        <v>86.50331674958541</v>
      </c>
      <c r="V63" s="54"/>
    </row>
    <row r="64" spans="1:22" s="53" customFormat="1" ht="13.5" customHeight="1">
      <c r="A64" s="2"/>
      <c r="B64" s="2"/>
      <c r="C64" s="11" t="s">
        <v>61</v>
      </c>
      <c r="D64" s="61">
        <f t="shared" si="18"/>
        <v>85</v>
      </c>
      <c r="E64" s="60">
        <v>0</v>
      </c>
      <c r="F64" s="60">
        <v>0</v>
      </c>
      <c r="G64" s="60">
        <v>0</v>
      </c>
      <c r="H64" s="60">
        <v>0</v>
      </c>
      <c r="I64" s="60">
        <v>20</v>
      </c>
      <c r="J64" s="60">
        <v>65</v>
      </c>
      <c r="K64" s="60">
        <v>0</v>
      </c>
      <c r="L64" s="60">
        <v>0</v>
      </c>
      <c r="M64" s="109">
        <f>SUM(E64:I64)</f>
        <v>20</v>
      </c>
      <c r="N64" s="61">
        <v>20</v>
      </c>
      <c r="O64" s="104">
        <f t="shared" si="12"/>
        <v>1031.9</v>
      </c>
      <c r="P64" s="62">
        <v>0</v>
      </c>
      <c r="Q64" s="63">
        <v>0</v>
      </c>
      <c r="R64" s="62">
        <v>1031.9</v>
      </c>
      <c r="S64" s="64">
        <v>68508.29</v>
      </c>
      <c r="T64" s="116">
        <f t="shared" si="13"/>
        <v>66.39043511968212</v>
      </c>
      <c r="U64" s="184">
        <f t="shared" si="14"/>
        <v>51.595000000000006</v>
      </c>
      <c r="V64" s="54"/>
    </row>
    <row r="65" spans="1:22" s="53" customFormat="1" ht="13.5" customHeight="1">
      <c r="A65" s="2"/>
      <c r="B65" s="16"/>
      <c r="C65" s="11" t="s">
        <v>62</v>
      </c>
      <c r="D65" s="61">
        <f t="shared" si="18"/>
        <v>41</v>
      </c>
      <c r="E65" s="60">
        <v>0</v>
      </c>
      <c r="F65" s="60">
        <v>0</v>
      </c>
      <c r="G65" s="60">
        <v>0</v>
      </c>
      <c r="H65" s="60">
        <v>0</v>
      </c>
      <c r="I65" s="60">
        <v>17</v>
      </c>
      <c r="J65" s="60">
        <v>24</v>
      </c>
      <c r="K65" s="60">
        <v>0</v>
      </c>
      <c r="L65" s="60">
        <v>0</v>
      </c>
      <c r="M65" s="109">
        <f>SUM(E65:I65)</f>
        <v>17</v>
      </c>
      <c r="N65" s="61">
        <v>17</v>
      </c>
      <c r="O65" s="104">
        <f t="shared" si="12"/>
        <v>1075.3</v>
      </c>
      <c r="P65" s="62">
        <v>0</v>
      </c>
      <c r="Q65" s="63">
        <v>0</v>
      </c>
      <c r="R65" s="62">
        <v>1075.3</v>
      </c>
      <c r="S65" s="64">
        <v>69395.77</v>
      </c>
      <c r="T65" s="116">
        <f t="shared" si="13"/>
        <v>64.53619455035805</v>
      </c>
      <c r="U65" s="184">
        <f t="shared" si="14"/>
        <v>63.252941176470586</v>
      </c>
      <c r="V65" s="54"/>
    </row>
    <row r="66" spans="1:22" s="53" customFormat="1" ht="13.5" customHeight="1">
      <c r="A66" s="15"/>
      <c r="B66" s="21" t="s">
        <v>137</v>
      </c>
      <c r="C66" s="11" t="s">
        <v>125</v>
      </c>
      <c r="D66" s="61">
        <f t="shared" si="18"/>
        <v>9</v>
      </c>
      <c r="E66" s="60">
        <v>0</v>
      </c>
      <c r="F66" s="60">
        <v>0</v>
      </c>
      <c r="G66" s="60">
        <v>0</v>
      </c>
      <c r="H66" s="60">
        <v>0</v>
      </c>
      <c r="I66" s="60">
        <v>4</v>
      </c>
      <c r="J66" s="60">
        <v>4</v>
      </c>
      <c r="K66" s="60">
        <v>0</v>
      </c>
      <c r="L66" s="60">
        <v>1</v>
      </c>
      <c r="M66" s="109">
        <f>SUM(E66:I66)</f>
        <v>4</v>
      </c>
      <c r="N66" s="61">
        <v>4</v>
      </c>
      <c r="O66" s="105">
        <f t="shared" si="12"/>
        <v>311.2</v>
      </c>
      <c r="P66" s="62">
        <v>0</v>
      </c>
      <c r="Q66" s="63">
        <v>0</v>
      </c>
      <c r="R66" s="62">
        <v>311.2</v>
      </c>
      <c r="S66" s="64">
        <v>18258.54</v>
      </c>
      <c r="T66" s="116">
        <f t="shared" si="13"/>
        <v>58.67140102827764</v>
      </c>
      <c r="U66" s="184">
        <f t="shared" si="14"/>
        <v>77.8</v>
      </c>
      <c r="V66" s="54"/>
    </row>
    <row r="67" spans="1:22" s="53" customFormat="1" ht="13.5" customHeight="1">
      <c r="A67" s="2"/>
      <c r="B67" s="2"/>
      <c r="C67" s="11" t="s">
        <v>63</v>
      </c>
      <c r="D67" s="61">
        <f t="shared" si="18"/>
        <v>27</v>
      </c>
      <c r="E67" s="60">
        <v>0</v>
      </c>
      <c r="F67" s="60">
        <v>0</v>
      </c>
      <c r="G67" s="60">
        <v>0</v>
      </c>
      <c r="H67" s="60">
        <v>0</v>
      </c>
      <c r="I67" s="60">
        <v>15</v>
      </c>
      <c r="J67" s="60">
        <v>12</v>
      </c>
      <c r="K67" s="60">
        <v>0</v>
      </c>
      <c r="L67" s="60">
        <v>0</v>
      </c>
      <c r="M67" s="109">
        <f>SUM(E67:I67)</f>
        <v>15</v>
      </c>
      <c r="N67" s="61">
        <v>15</v>
      </c>
      <c r="O67" s="104">
        <f t="shared" si="12"/>
        <v>694.3</v>
      </c>
      <c r="P67" s="62">
        <v>0</v>
      </c>
      <c r="Q67" s="63">
        <v>0</v>
      </c>
      <c r="R67" s="62">
        <v>694.3</v>
      </c>
      <c r="S67" s="64">
        <v>39485.27</v>
      </c>
      <c r="T67" s="116">
        <f t="shared" si="13"/>
        <v>56.87061788852081</v>
      </c>
      <c r="U67" s="184">
        <f t="shared" si="14"/>
        <v>46.28666666666666</v>
      </c>
      <c r="V67" s="54"/>
    </row>
    <row r="68" spans="1:22" s="53" customFormat="1" ht="13.5" customHeight="1">
      <c r="A68" s="2"/>
      <c r="B68" s="2"/>
      <c r="C68" s="11" t="s">
        <v>216</v>
      </c>
      <c r="D68" s="61">
        <f>SUM(E68:L68)</f>
        <v>5</v>
      </c>
      <c r="E68" s="60">
        <v>0</v>
      </c>
      <c r="F68" s="60">
        <v>0</v>
      </c>
      <c r="G68" s="60">
        <v>0</v>
      </c>
      <c r="H68" s="60">
        <v>0</v>
      </c>
      <c r="I68" s="60">
        <v>3</v>
      </c>
      <c r="J68" s="60">
        <v>2</v>
      </c>
      <c r="K68" s="60">
        <v>0</v>
      </c>
      <c r="L68" s="60">
        <v>0</v>
      </c>
      <c r="M68" s="109">
        <f>SUM(E68:I68)</f>
        <v>3</v>
      </c>
      <c r="N68" s="61">
        <v>3</v>
      </c>
      <c r="O68" s="105">
        <f t="shared" si="12"/>
        <v>288.48</v>
      </c>
      <c r="P68" s="62">
        <v>0</v>
      </c>
      <c r="Q68" s="63">
        <v>0</v>
      </c>
      <c r="R68" s="62">
        <v>288.48</v>
      </c>
      <c r="S68" s="64">
        <v>11026.194</v>
      </c>
      <c r="T68" s="116">
        <f t="shared" si="13"/>
        <v>38.221693011647254</v>
      </c>
      <c r="U68" s="184">
        <f t="shared" si="14"/>
        <v>96.16000000000001</v>
      </c>
      <c r="V68" s="54"/>
    </row>
    <row r="69" spans="1:22" s="53" customFormat="1" ht="13.5" customHeight="1">
      <c r="A69" s="2"/>
      <c r="B69" s="14"/>
      <c r="C69" s="86" t="s">
        <v>217</v>
      </c>
      <c r="D69" s="88">
        <f>SUM(E69:L69)</f>
        <v>167</v>
      </c>
      <c r="E69" s="87">
        <f>SUM(E64:E68)</f>
        <v>0</v>
      </c>
      <c r="F69" s="87">
        <f aca="true" t="shared" si="27" ref="F69:S69">SUM(F64:F68)</f>
        <v>0</v>
      </c>
      <c r="G69" s="87">
        <f t="shared" si="27"/>
        <v>0</v>
      </c>
      <c r="H69" s="87">
        <f t="shared" si="27"/>
        <v>0</v>
      </c>
      <c r="I69" s="87">
        <f t="shared" si="27"/>
        <v>59</v>
      </c>
      <c r="J69" s="87">
        <f t="shared" si="27"/>
        <v>107</v>
      </c>
      <c r="K69" s="87">
        <f t="shared" si="27"/>
        <v>0</v>
      </c>
      <c r="L69" s="87">
        <f t="shared" si="27"/>
        <v>1</v>
      </c>
      <c r="M69" s="88">
        <f>SUM(M64:M68)</f>
        <v>59</v>
      </c>
      <c r="N69" s="88">
        <f t="shared" si="27"/>
        <v>59</v>
      </c>
      <c r="O69" s="101">
        <f t="shared" si="27"/>
        <v>3401.18</v>
      </c>
      <c r="P69" s="89">
        <f t="shared" si="27"/>
        <v>0</v>
      </c>
      <c r="Q69" s="89">
        <f t="shared" si="27"/>
        <v>0</v>
      </c>
      <c r="R69" s="89">
        <f>SUM(R64:R68)</f>
        <v>3401.18</v>
      </c>
      <c r="S69" s="90">
        <f t="shared" si="27"/>
        <v>206674.06399999998</v>
      </c>
      <c r="T69" s="90">
        <f>IF(O69=0,"-",S69/O69)</f>
        <v>60.76540024344492</v>
      </c>
      <c r="U69" s="225">
        <f>IF(O69=0,"-",O69/N69)</f>
        <v>57.647118644067795</v>
      </c>
      <c r="V69" s="54"/>
    </row>
    <row r="70" spans="1:22" s="53" customFormat="1" ht="13.5" customHeight="1">
      <c r="A70" s="2"/>
      <c r="B70" s="16"/>
      <c r="C70" s="11" t="s">
        <v>218</v>
      </c>
      <c r="D70" s="61">
        <f t="shared" si="18"/>
        <v>8</v>
      </c>
      <c r="E70" s="60">
        <v>0</v>
      </c>
      <c r="F70" s="60">
        <v>0</v>
      </c>
      <c r="G70" s="60">
        <v>0</v>
      </c>
      <c r="H70" s="60">
        <v>0</v>
      </c>
      <c r="I70" s="60">
        <v>6</v>
      </c>
      <c r="J70" s="60">
        <v>2</v>
      </c>
      <c r="K70" s="60">
        <v>0</v>
      </c>
      <c r="L70" s="60">
        <v>0</v>
      </c>
      <c r="M70" s="61">
        <f>SUM(E70:I70)</f>
        <v>6</v>
      </c>
      <c r="N70" s="61">
        <v>6</v>
      </c>
      <c r="O70" s="104">
        <f t="shared" si="12"/>
        <v>367.6</v>
      </c>
      <c r="P70" s="62">
        <v>0</v>
      </c>
      <c r="Q70" s="63">
        <v>0</v>
      </c>
      <c r="R70" s="62">
        <v>367.6</v>
      </c>
      <c r="S70" s="64">
        <v>10179.29</v>
      </c>
      <c r="T70" s="116">
        <f t="shared" si="13"/>
        <v>27.69121327529924</v>
      </c>
      <c r="U70" s="184">
        <f t="shared" si="14"/>
        <v>61.26666666666667</v>
      </c>
      <c r="V70" s="54"/>
    </row>
    <row r="71" spans="1:22" s="53" customFormat="1" ht="13.5" customHeight="1">
      <c r="A71" s="2"/>
      <c r="B71" s="16" t="s">
        <v>219</v>
      </c>
      <c r="C71" s="11" t="s">
        <v>220</v>
      </c>
      <c r="D71" s="61">
        <f t="shared" si="18"/>
        <v>1</v>
      </c>
      <c r="E71" s="60">
        <v>0</v>
      </c>
      <c r="F71" s="60">
        <v>0</v>
      </c>
      <c r="G71" s="60">
        <v>0</v>
      </c>
      <c r="H71" s="60">
        <v>0</v>
      </c>
      <c r="I71" s="60">
        <v>1</v>
      </c>
      <c r="J71" s="60">
        <v>0</v>
      </c>
      <c r="K71" s="60">
        <v>0</v>
      </c>
      <c r="L71" s="60">
        <v>0</v>
      </c>
      <c r="M71" s="61">
        <f>SUM(E71:I71)</f>
        <v>1</v>
      </c>
      <c r="N71" s="61">
        <v>1</v>
      </c>
      <c r="O71" s="104">
        <f t="shared" si="12"/>
        <v>223.1</v>
      </c>
      <c r="P71" s="62">
        <v>0</v>
      </c>
      <c r="Q71" s="63">
        <v>0</v>
      </c>
      <c r="R71" s="62">
        <v>223.1</v>
      </c>
      <c r="S71" s="64">
        <v>13899.13</v>
      </c>
      <c r="T71" s="116">
        <f t="shared" si="13"/>
        <v>62.3</v>
      </c>
      <c r="U71" s="184">
        <f t="shared" si="14"/>
        <v>223.1</v>
      </c>
      <c r="V71" s="54"/>
    </row>
    <row r="72" spans="1:22" s="53" customFormat="1" ht="13.5" customHeight="1">
      <c r="A72" s="2"/>
      <c r="B72" s="2"/>
      <c r="C72" s="12" t="s">
        <v>191</v>
      </c>
      <c r="D72" s="66">
        <f>SUM(E72:L72)</f>
        <v>6</v>
      </c>
      <c r="E72" s="65">
        <v>0</v>
      </c>
      <c r="F72" s="65">
        <v>0</v>
      </c>
      <c r="G72" s="65">
        <v>0</v>
      </c>
      <c r="H72" s="65">
        <v>0</v>
      </c>
      <c r="I72" s="65">
        <v>2</v>
      </c>
      <c r="J72" s="65">
        <v>4</v>
      </c>
      <c r="K72" s="65">
        <v>0</v>
      </c>
      <c r="L72" s="65">
        <v>0</v>
      </c>
      <c r="M72" s="66">
        <f>SUM(E72:I72)</f>
        <v>2</v>
      </c>
      <c r="N72" s="66">
        <v>2</v>
      </c>
      <c r="O72" s="198">
        <f t="shared" si="12"/>
        <v>623.3</v>
      </c>
      <c r="P72" s="69">
        <v>0</v>
      </c>
      <c r="Q72" s="68">
        <v>0</v>
      </c>
      <c r="R72" s="69">
        <v>623.3</v>
      </c>
      <c r="S72" s="70">
        <v>19215.56</v>
      </c>
      <c r="T72" s="186">
        <f t="shared" si="13"/>
        <v>30.82875020054549</v>
      </c>
      <c r="U72" s="189">
        <f t="shared" si="14"/>
        <v>311.65</v>
      </c>
      <c r="V72" s="54"/>
    </row>
    <row r="73" spans="1:22" s="53" customFormat="1" ht="13.5" customHeight="1">
      <c r="A73" s="2"/>
      <c r="B73" s="14"/>
      <c r="C73" s="71" t="s">
        <v>221</v>
      </c>
      <c r="D73" s="73">
        <f t="shared" si="18"/>
        <v>15</v>
      </c>
      <c r="E73" s="72">
        <f>SUM(E70:E72)</f>
        <v>0</v>
      </c>
      <c r="F73" s="72">
        <f aca="true" t="shared" si="28" ref="F73:S73">SUM(F70:F72)</f>
        <v>0</v>
      </c>
      <c r="G73" s="72">
        <f t="shared" si="28"/>
        <v>0</v>
      </c>
      <c r="H73" s="72">
        <f t="shared" si="28"/>
        <v>0</v>
      </c>
      <c r="I73" s="72">
        <f t="shared" si="28"/>
        <v>9</v>
      </c>
      <c r="J73" s="72">
        <f t="shared" si="28"/>
        <v>6</v>
      </c>
      <c r="K73" s="72">
        <f t="shared" si="28"/>
        <v>0</v>
      </c>
      <c r="L73" s="72">
        <f t="shared" si="28"/>
        <v>0</v>
      </c>
      <c r="M73" s="73">
        <f t="shared" si="28"/>
        <v>9</v>
      </c>
      <c r="N73" s="73">
        <f t="shared" si="28"/>
        <v>9</v>
      </c>
      <c r="O73" s="256">
        <f t="shared" si="28"/>
        <v>1214</v>
      </c>
      <c r="P73" s="75">
        <f t="shared" si="28"/>
        <v>0</v>
      </c>
      <c r="Q73" s="75">
        <f t="shared" si="28"/>
        <v>0</v>
      </c>
      <c r="R73" s="75">
        <f t="shared" si="28"/>
        <v>1214</v>
      </c>
      <c r="S73" s="82">
        <f t="shared" si="28"/>
        <v>43293.979999999996</v>
      </c>
      <c r="T73" s="82">
        <f t="shared" si="13"/>
        <v>35.66225700164744</v>
      </c>
      <c r="U73" s="83">
        <f t="shared" si="14"/>
        <v>134.88888888888889</v>
      </c>
      <c r="V73" s="54"/>
    </row>
    <row r="74" spans="1:22" s="53" customFormat="1" ht="13.5" customHeight="1">
      <c r="A74" s="2"/>
      <c r="B74" s="2"/>
      <c r="C74" s="11" t="s">
        <v>64</v>
      </c>
      <c r="D74" s="61">
        <f t="shared" si="18"/>
        <v>6</v>
      </c>
      <c r="E74" s="60">
        <v>0</v>
      </c>
      <c r="F74" s="60">
        <v>0</v>
      </c>
      <c r="G74" s="60">
        <v>0</v>
      </c>
      <c r="H74" s="60">
        <v>0</v>
      </c>
      <c r="I74" s="60">
        <v>6</v>
      </c>
      <c r="J74" s="60">
        <v>0</v>
      </c>
      <c r="K74" s="60">
        <v>0</v>
      </c>
      <c r="L74" s="60">
        <v>0</v>
      </c>
      <c r="M74" s="61">
        <f aca="true" t="shared" si="29" ref="M74:M79">SUM(E74:I74)</f>
        <v>6</v>
      </c>
      <c r="N74" s="61">
        <v>6</v>
      </c>
      <c r="O74" s="104">
        <f t="shared" si="12"/>
        <v>47.2</v>
      </c>
      <c r="P74" s="62">
        <v>0</v>
      </c>
      <c r="Q74" s="63">
        <v>0</v>
      </c>
      <c r="R74" s="62">
        <v>47.2</v>
      </c>
      <c r="S74" s="64">
        <v>710.95</v>
      </c>
      <c r="T74" s="116">
        <f t="shared" si="13"/>
        <v>15.0625</v>
      </c>
      <c r="U74" s="184">
        <f t="shared" si="14"/>
        <v>7.866666666666667</v>
      </c>
      <c r="V74" s="54"/>
    </row>
    <row r="75" spans="1:22" s="53" customFormat="1" ht="13.5" customHeight="1">
      <c r="A75" s="2"/>
      <c r="B75" s="16" t="s">
        <v>65</v>
      </c>
      <c r="C75" s="12" t="s">
        <v>66</v>
      </c>
      <c r="D75" s="66">
        <f t="shared" si="18"/>
        <v>4</v>
      </c>
      <c r="E75" s="65">
        <v>0</v>
      </c>
      <c r="F75" s="65">
        <v>0</v>
      </c>
      <c r="G75" s="65">
        <v>0</v>
      </c>
      <c r="H75" s="65">
        <v>0</v>
      </c>
      <c r="I75" s="65">
        <v>4</v>
      </c>
      <c r="J75" s="65">
        <v>0</v>
      </c>
      <c r="K75" s="65">
        <v>0</v>
      </c>
      <c r="L75" s="65">
        <v>0</v>
      </c>
      <c r="M75" s="66">
        <f t="shared" si="29"/>
        <v>4</v>
      </c>
      <c r="N75" s="66">
        <v>4</v>
      </c>
      <c r="O75" s="199">
        <f t="shared" si="12"/>
        <v>691.5</v>
      </c>
      <c r="P75" s="69">
        <v>0</v>
      </c>
      <c r="Q75" s="68">
        <v>0</v>
      </c>
      <c r="R75" s="69">
        <v>691.5</v>
      </c>
      <c r="S75" s="70">
        <v>23205.2</v>
      </c>
      <c r="T75" s="186">
        <f t="shared" si="13"/>
        <v>33.55777295733912</v>
      </c>
      <c r="U75" s="189">
        <f t="shared" si="14"/>
        <v>172.875</v>
      </c>
      <c r="V75" s="54"/>
    </row>
    <row r="76" spans="1:22" s="53" customFormat="1" ht="13.5" customHeight="1">
      <c r="A76" s="16"/>
      <c r="B76" s="14"/>
      <c r="C76" s="71" t="s">
        <v>221</v>
      </c>
      <c r="D76" s="73">
        <f t="shared" si="18"/>
        <v>10</v>
      </c>
      <c r="E76" s="72">
        <f aca="true" t="shared" si="30" ref="E76:L76">E74+E75</f>
        <v>0</v>
      </c>
      <c r="F76" s="72">
        <f t="shared" si="30"/>
        <v>0</v>
      </c>
      <c r="G76" s="72">
        <f t="shared" si="30"/>
        <v>0</v>
      </c>
      <c r="H76" s="72">
        <f t="shared" si="30"/>
        <v>0</v>
      </c>
      <c r="I76" s="72">
        <f t="shared" si="30"/>
        <v>10</v>
      </c>
      <c r="J76" s="72">
        <f t="shared" si="30"/>
        <v>0</v>
      </c>
      <c r="K76" s="72">
        <f t="shared" si="30"/>
        <v>0</v>
      </c>
      <c r="L76" s="72">
        <f t="shared" si="30"/>
        <v>0</v>
      </c>
      <c r="M76" s="73">
        <f t="shared" si="29"/>
        <v>10</v>
      </c>
      <c r="N76" s="73">
        <f>N74+N75</f>
        <v>10</v>
      </c>
      <c r="O76" s="81">
        <f aca="true" t="shared" si="31" ref="O76:O106">IF(AND(P76=0,Q76=0,R76=0),0,SUM(P76:R76))</f>
        <v>738.7</v>
      </c>
      <c r="P76" s="74">
        <f>SUM(P72:P75)</f>
        <v>0</v>
      </c>
      <c r="Q76" s="75">
        <f>Q74+Q75</f>
        <v>0</v>
      </c>
      <c r="R76" s="74">
        <f>SUM(R74:R75)</f>
        <v>738.7</v>
      </c>
      <c r="S76" s="77">
        <f>S74+S75</f>
        <v>23916.15</v>
      </c>
      <c r="T76" s="82">
        <f aca="true" t="shared" si="32" ref="T76:T106">IF(O76=0,"-",S76/O76)</f>
        <v>32.37599837552457</v>
      </c>
      <c r="U76" s="83">
        <f aca="true" t="shared" si="33" ref="U76:U106">IF(O76=0,"-",O76/N76)</f>
        <v>73.87</v>
      </c>
      <c r="V76" s="54"/>
    </row>
    <row r="77" spans="1:22" s="53" customFormat="1" ht="13.5" customHeight="1">
      <c r="A77" s="2"/>
      <c r="B77" s="2"/>
      <c r="C77" s="11" t="s">
        <v>67</v>
      </c>
      <c r="D77" s="61">
        <f t="shared" si="18"/>
        <v>2</v>
      </c>
      <c r="E77" s="60">
        <v>0</v>
      </c>
      <c r="F77" s="60">
        <v>0</v>
      </c>
      <c r="G77" s="60">
        <v>0</v>
      </c>
      <c r="H77" s="60">
        <v>0</v>
      </c>
      <c r="I77" s="60">
        <v>1</v>
      </c>
      <c r="J77" s="60">
        <v>1</v>
      </c>
      <c r="K77" s="60">
        <v>0</v>
      </c>
      <c r="L77" s="60">
        <v>0</v>
      </c>
      <c r="M77" s="61">
        <f t="shared" si="29"/>
        <v>1</v>
      </c>
      <c r="N77" s="61">
        <v>1</v>
      </c>
      <c r="O77" s="104">
        <f t="shared" si="31"/>
        <v>131</v>
      </c>
      <c r="P77" s="104">
        <v>0</v>
      </c>
      <c r="Q77" s="105">
        <v>0</v>
      </c>
      <c r="R77" s="104">
        <v>131</v>
      </c>
      <c r="S77" s="64">
        <v>4716</v>
      </c>
      <c r="T77" s="116">
        <f t="shared" si="32"/>
        <v>36</v>
      </c>
      <c r="U77" s="184">
        <f t="shared" si="33"/>
        <v>131</v>
      </c>
      <c r="V77" s="54"/>
    </row>
    <row r="78" spans="1:22" s="53" customFormat="1" ht="13.5" customHeight="1">
      <c r="A78" s="2"/>
      <c r="B78" s="1"/>
      <c r="C78" s="11" t="s">
        <v>69</v>
      </c>
      <c r="D78" s="61">
        <f t="shared" si="18"/>
        <v>3</v>
      </c>
      <c r="E78" s="60">
        <v>0</v>
      </c>
      <c r="F78" s="60">
        <v>0</v>
      </c>
      <c r="G78" s="60">
        <v>0</v>
      </c>
      <c r="H78" s="60">
        <v>0</v>
      </c>
      <c r="I78" s="60">
        <v>1</v>
      </c>
      <c r="J78" s="60">
        <v>2</v>
      </c>
      <c r="K78" s="60">
        <v>0</v>
      </c>
      <c r="L78" s="60">
        <v>0</v>
      </c>
      <c r="M78" s="61">
        <f t="shared" si="29"/>
        <v>1</v>
      </c>
      <c r="N78" s="61">
        <v>1</v>
      </c>
      <c r="O78" s="104">
        <f t="shared" si="31"/>
        <v>83</v>
      </c>
      <c r="P78" s="104">
        <v>0</v>
      </c>
      <c r="Q78" s="105">
        <v>0</v>
      </c>
      <c r="R78" s="104">
        <v>83</v>
      </c>
      <c r="S78" s="64">
        <v>805.1</v>
      </c>
      <c r="T78" s="116">
        <f t="shared" si="32"/>
        <v>9.700000000000001</v>
      </c>
      <c r="U78" s="184">
        <f t="shared" si="33"/>
        <v>83</v>
      </c>
      <c r="V78" s="54"/>
    </row>
    <row r="79" spans="1:22" s="53" customFormat="1" ht="13.5" customHeight="1">
      <c r="A79" s="2"/>
      <c r="B79" s="106"/>
      <c r="C79" s="11" t="s">
        <v>171</v>
      </c>
      <c r="D79" s="109">
        <f t="shared" si="18"/>
        <v>2</v>
      </c>
      <c r="E79" s="107">
        <v>0</v>
      </c>
      <c r="F79" s="107">
        <v>0</v>
      </c>
      <c r="G79" s="108">
        <v>0</v>
      </c>
      <c r="H79" s="107">
        <v>0</v>
      </c>
      <c r="I79" s="108">
        <v>2</v>
      </c>
      <c r="J79" s="107">
        <v>0</v>
      </c>
      <c r="K79" s="108">
        <v>0</v>
      </c>
      <c r="L79" s="107">
        <v>0</v>
      </c>
      <c r="M79" s="119">
        <f t="shared" si="29"/>
        <v>2</v>
      </c>
      <c r="N79" s="109">
        <v>2</v>
      </c>
      <c r="O79" s="111">
        <f t="shared" si="31"/>
        <v>29.9</v>
      </c>
      <c r="P79" s="104">
        <v>0</v>
      </c>
      <c r="Q79" s="110">
        <v>0</v>
      </c>
      <c r="R79" s="111">
        <v>29.9</v>
      </c>
      <c r="S79" s="112">
        <v>933.18</v>
      </c>
      <c r="T79" s="184">
        <f t="shared" si="32"/>
        <v>31.21003344481605</v>
      </c>
      <c r="U79" s="184">
        <f t="shared" si="33"/>
        <v>14.95</v>
      </c>
      <c r="V79" s="52"/>
    </row>
    <row r="80" spans="1:22" s="53" customFormat="1" ht="13.5" customHeight="1">
      <c r="A80" s="2"/>
      <c r="B80" s="1" t="s">
        <v>68</v>
      </c>
      <c r="C80" s="11" t="s">
        <v>172</v>
      </c>
      <c r="D80" s="109">
        <f>SUM(E80:L80)</f>
        <v>1</v>
      </c>
      <c r="E80" s="60">
        <v>0</v>
      </c>
      <c r="F80" s="60">
        <v>0</v>
      </c>
      <c r="G80" s="60">
        <v>0</v>
      </c>
      <c r="H80" s="60">
        <v>0</v>
      </c>
      <c r="I80" s="60">
        <v>1</v>
      </c>
      <c r="J80" s="60">
        <v>0</v>
      </c>
      <c r="K80" s="60">
        <v>0</v>
      </c>
      <c r="L80" s="60">
        <v>0</v>
      </c>
      <c r="M80" s="61">
        <f>SUM(E80:I80)</f>
        <v>1</v>
      </c>
      <c r="N80" s="61">
        <v>1</v>
      </c>
      <c r="O80" s="111">
        <f>IF(AND(P80=0,Q80=0,R80=0),0,SUM(P80:R80))</f>
        <v>41.8</v>
      </c>
      <c r="P80" s="104">
        <v>0</v>
      </c>
      <c r="Q80" s="105">
        <v>0</v>
      </c>
      <c r="R80" s="104">
        <v>41.8</v>
      </c>
      <c r="S80" s="64">
        <v>2039.84</v>
      </c>
      <c r="T80" s="116">
        <f>IF(O80=0,"-",S80/O80)</f>
        <v>48.800000000000004</v>
      </c>
      <c r="U80" s="184">
        <f>IF(O80=0,"-",O80/N80)</f>
        <v>41.8</v>
      </c>
      <c r="V80" s="54"/>
    </row>
    <row r="81" spans="1:22" s="53" customFormat="1" ht="13.5" customHeight="1">
      <c r="A81" s="2"/>
      <c r="B81" s="17"/>
      <c r="C81" s="11" t="s">
        <v>133</v>
      </c>
      <c r="D81" s="109">
        <f>SUM(E81:L81)</f>
        <v>1</v>
      </c>
      <c r="E81" s="60">
        <v>0</v>
      </c>
      <c r="F81" s="60">
        <v>0</v>
      </c>
      <c r="G81" s="60">
        <v>0</v>
      </c>
      <c r="H81" s="60">
        <v>0</v>
      </c>
      <c r="I81" s="60">
        <v>1</v>
      </c>
      <c r="J81" s="60">
        <v>0</v>
      </c>
      <c r="K81" s="60">
        <v>0</v>
      </c>
      <c r="L81" s="60">
        <v>0</v>
      </c>
      <c r="M81" s="61">
        <f>SUM(E81:I81)</f>
        <v>1</v>
      </c>
      <c r="N81" s="61">
        <v>1</v>
      </c>
      <c r="O81" s="111">
        <f>IF(AND(P81=0,Q81=0,R81=0),0,SUM(P81:R81))</f>
        <v>46.7</v>
      </c>
      <c r="P81" s="104">
        <v>0</v>
      </c>
      <c r="Q81" s="105">
        <v>0</v>
      </c>
      <c r="R81" s="104">
        <v>46.7</v>
      </c>
      <c r="S81" s="64">
        <v>1802.62</v>
      </c>
      <c r="T81" s="116">
        <f>IF(O81=0,"-",S81/O81)</f>
        <v>38.599999999999994</v>
      </c>
      <c r="U81" s="184">
        <f>IF(O81=0,"-",O81/N81)</f>
        <v>46.7</v>
      </c>
      <c r="V81" s="54"/>
    </row>
    <row r="82" spans="1:21" s="53" customFormat="1" ht="13.5" customHeight="1">
      <c r="A82" s="2"/>
      <c r="B82" s="15"/>
      <c r="C82" s="113" t="s">
        <v>222</v>
      </c>
      <c r="D82" s="115">
        <v>1</v>
      </c>
      <c r="E82" s="114">
        <v>0</v>
      </c>
      <c r="F82" s="114">
        <v>0</v>
      </c>
      <c r="G82" s="114">
        <v>0</v>
      </c>
      <c r="H82" s="114">
        <v>0</v>
      </c>
      <c r="I82" s="114">
        <v>1</v>
      </c>
      <c r="J82" s="114">
        <v>0</v>
      </c>
      <c r="K82" s="114">
        <v>0</v>
      </c>
      <c r="L82" s="114">
        <v>0</v>
      </c>
      <c r="M82" s="115">
        <f>SUM(E82:I82)</f>
        <v>1</v>
      </c>
      <c r="N82" s="115">
        <v>1</v>
      </c>
      <c r="O82" s="111">
        <f>IF(AND(P82=0,Q82=0,R82=0),0,SUM(P82:R82))</f>
        <v>108.1</v>
      </c>
      <c r="P82" s="104">
        <v>0</v>
      </c>
      <c r="Q82" s="105">
        <v>0</v>
      </c>
      <c r="R82" s="104">
        <v>108.1</v>
      </c>
      <c r="S82" s="116">
        <v>2378.2</v>
      </c>
      <c r="T82" s="28">
        <f>IF(O82=0,"-",S82/O82)</f>
        <v>22</v>
      </c>
      <c r="U82" s="200">
        <f>IF(O82=0,"-",O82/N82)</f>
        <v>108.1</v>
      </c>
    </row>
    <row r="83" spans="1:22" s="52" customFormat="1" ht="13.5" customHeight="1">
      <c r="A83" s="2"/>
      <c r="B83" s="16"/>
      <c r="C83" s="11" t="s">
        <v>134</v>
      </c>
      <c r="D83" s="61">
        <f>SUM(E83:L83)</f>
        <v>5</v>
      </c>
      <c r="E83" s="60">
        <v>0</v>
      </c>
      <c r="F83" s="60">
        <v>0</v>
      </c>
      <c r="G83" s="60">
        <v>0</v>
      </c>
      <c r="H83" s="60">
        <v>0</v>
      </c>
      <c r="I83" s="60">
        <v>1</v>
      </c>
      <c r="J83" s="60">
        <v>3</v>
      </c>
      <c r="K83" s="60">
        <v>0</v>
      </c>
      <c r="L83" s="60">
        <v>1</v>
      </c>
      <c r="M83" s="61">
        <f>SUM(E83:I83)</f>
        <v>1</v>
      </c>
      <c r="N83" s="61">
        <v>1</v>
      </c>
      <c r="O83" s="104">
        <f>IF(AND(P83=0,Q83=0,R83=0),0,SUM(P83:R83))</f>
        <v>156.1</v>
      </c>
      <c r="P83" s="104">
        <v>0</v>
      </c>
      <c r="Q83" s="105">
        <v>0</v>
      </c>
      <c r="R83" s="105">
        <v>156.1</v>
      </c>
      <c r="S83" s="64">
        <v>8070.37</v>
      </c>
      <c r="T83" s="116">
        <f>IF(O83=0,"-",S83/O83)</f>
        <v>51.7</v>
      </c>
      <c r="U83" s="184">
        <f>IF(O83=0,"-",O83/N83)</f>
        <v>156.1</v>
      </c>
      <c r="V83" s="54"/>
    </row>
    <row r="84" spans="1:22" s="53" customFormat="1" ht="13.5" customHeight="1">
      <c r="A84" s="2"/>
      <c r="B84" s="14"/>
      <c r="C84" s="71" t="s">
        <v>223</v>
      </c>
      <c r="D84" s="73">
        <f t="shared" si="18"/>
        <v>15</v>
      </c>
      <c r="E84" s="72">
        <f aca="true" t="shared" si="34" ref="E84:N84">SUM(E77:E83)</f>
        <v>0</v>
      </c>
      <c r="F84" s="72">
        <f t="shared" si="34"/>
        <v>0</v>
      </c>
      <c r="G84" s="72">
        <f t="shared" si="34"/>
        <v>0</v>
      </c>
      <c r="H84" s="72">
        <f t="shared" si="34"/>
        <v>0</v>
      </c>
      <c r="I84" s="72">
        <f t="shared" si="34"/>
        <v>8</v>
      </c>
      <c r="J84" s="72">
        <f t="shared" si="34"/>
        <v>6</v>
      </c>
      <c r="K84" s="72">
        <f t="shared" si="34"/>
        <v>0</v>
      </c>
      <c r="L84" s="72">
        <f t="shared" si="34"/>
        <v>1</v>
      </c>
      <c r="M84" s="73">
        <f t="shared" si="34"/>
        <v>8</v>
      </c>
      <c r="N84" s="73">
        <f t="shared" si="34"/>
        <v>8</v>
      </c>
      <c r="O84" s="81">
        <f t="shared" si="31"/>
        <v>596.6</v>
      </c>
      <c r="P84" s="75">
        <f>SUM(P77:P83)</f>
        <v>0</v>
      </c>
      <c r="Q84" s="75">
        <f>SUM(Q77:Q83)</f>
        <v>0</v>
      </c>
      <c r="R84" s="75">
        <f>SUM(R77:R83)</f>
        <v>596.6</v>
      </c>
      <c r="S84" s="82">
        <f>SUM(S77:S83)</f>
        <v>20745.31</v>
      </c>
      <c r="T84" s="82">
        <f t="shared" si="32"/>
        <v>34.77256118002011</v>
      </c>
      <c r="U84" s="83">
        <f t="shared" si="33"/>
        <v>74.575</v>
      </c>
      <c r="V84" s="54"/>
    </row>
    <row r="85" spans="1:22" s="53" customFormat="1" ht="13.5" customHeight="1">
      <c r="A85" s="2"/>
      <c r="B85" s="4" t="s">
        <v>70</v>
      </c>
      <c r="C85" s="13" t="s">
        <v>71</v>
      </c>
      <c r="D85" s="23">
        <f aca="true" t="shared" si="35" ref="D85:D116">SUM(E85:L85)</f>
        <v>4</v>
      </c>
      <c r="E85" s="39">
        <v>0</v>
      </c>
      <c r="F85" s="39">
        <v>0</v>
      </c>
      <c r="G85" s="39">
        <v>0</v>
      </c>
      <c r="H85" s="39">
        <v>0</v>
      </c>
      <c r="I85" s="39">
        <v>3</v>
      </c>
      <c r="J85" s="39">
        <v>1</v>
      </c>
      <c r="K85" s="39">
        <v>0</v>
      </c>
      <c r="L85" s="39">
        <v>0</v>
      </c>
      <c r="M85" s="23">
        <f>SUM(E85:I85)</f>
        <v>3</v>
      </c>
      <c r="N85" s="23">
        <v>3</v>
      </c>
      <c r="O85" s="187">
        <f t="shared" si="31"/>
        <v>405.2</v>
      </c>
      <c r="P85" s="40">
        <v>0</v>
      </c>
      <c r="Q85" s="41">
        <v>0</v>
      </c>
      <c r="R85" s="40">
        <v>405.2</v>
      </c>
      <c r="S85" s="42">
        <v>15461.25</v>
      </c>
      <c r="T85" s="188">
        <f t="shared" si="32"/>
        <v>38.15708292201382</v>
      </c>
      <c r="U85" s="190">
        <f t="shared" si="33"/>
        <v>135.06666666666666</v>
      </c>
      <c r="V85" s="54"/>
    </row>
    <row r="86" spans="1:22" s="53" customFormat="1" ht="13.5" customHeight="1">
      <c r="A86" s="2"/>
      <c r="B86" s="4" t="s">
        <v>72</v>
      </c>
      <c r="C86" s="13" t="s">
        <v>73</v>
      </c>
      <c r="D86" s="23">
        <f t="shared" si="35"/>
        <v>1</v>
      </c>
      <c r="E86" s="39">
        <v>0</v>
      </c>
      <c r="F86" s="39">
        <v>0</v>
      </c>
      <c r="G86" s="39">
        <v>0</v>
      </c>
      <c r="H86" s="39">
        <v>0</v>
      </c>
      <c r="I86" s="39">
        <v>1</v>
      </c>
      <c r="J86" s="39">
        <v>0</v>
      </c>
      <c r="K86" s="39">
        <v>0</v>
      </c>
      <c r="L86" s="39">
        <v>0</v>
      </c>
      <c r="M86" s="23">
        <f>SUM(E86:I86)</f>
        <v>1</v>
      </c>
      <c r="N86" s="23">
        <v>1</v>
      </c>
      <c r="O86" s="187">
        <f t="shared" si="31"/>
        <v>46.6</v>
      </c>
      <c r="P86" s="40">
        <v>0</v>
      </c>
      <c r="Q86" s="41">
        <v>0</v>
      </c>
      <c r="R86" s="40">
        <v>46.6</v>
      </c>
      <c r="S86" s="42">
        <v>1211.6</v>
      </c>
      <c r="T86" s="188">
        <f t="shared" si="32"/>
        <v>25.999999999999996</v>
      </c>
      <c r="U86" s="201">
        <f t="shared" si="33"/>
        <v>46.6</v>
      </c>
      <c r="V86" s="54"/>
    </row>
    <row r="87" spans="1:22" s="53" customFormat="1" ht="13.5" customHeight="1">
      <c r="A87" s="2" t="s">
        <v>127</v>
      </c>
      <c r="B87" s="317" t="s">
        <v>224</v>
      </c>
      <c r="C87" s="318"/>
      <c r="D87" s="226">
        <f t="shared" si="35"/>
        <v>212</v>
      </c>
      <c r="E87" s="227">
        <f aca="true" t="shared" si="36" ref="E87:S87">SUM(E69,E73,E76,E84:E86)</f>
        <v>0</v>
      </c>
      <c r="F87" s="227">
        <f t="shared" si="36"/>
        <v>0</v>
      </c>
      <c r="G87" s="227">
        <f t="shared" si="36"/>
        <v>0</v>
      </c>
      <c r="H87" s="227">
        <f t="shared" si="36"/>
        <v>0</v>
      </c>
      <c r="I87" s="227">
        <f t="shared" si="36"/>
        <v>90</v>
      </c>
      <c r="J87" s="227">
        <f t="shared" si="36"/>
        <v>120</v>
      </c>
      <c r="K87" s="227">
        <f t="shared" si="36"/>
        <v>0</v>
      </c>
      <c r="L87" s="227">
        <f t="shared" si="36"/>
        <v>2</v>
      </c>
      <c r="M87" s="228">
        <f t="shared" si="36"/>
        <v>90</v>
      </c>
      <c r="N87" s="228">
        <f t="shared" si="36"/>
        <v>90</v>
      </c>
      <c r="O87" s="257">
        <f t="shared" si="36"/>
        <v>6402.280000000001</v>
      </c>
      <c r="P87" s="231">
        <f t="shared" si="36"/>
        <v>0</v>
      </c>
      <c r="Q87" s="231">
        <f t="shared" si="36"/>
        <v>0</v>
      </c>
      <c r="R87" s="231">
        <f t="shared" si="36"/>
        <v>6402.280000000001</v>
      </c>
      <c r="S87" s="233">
        <f t="shared" si="36"/>
        <v>311302.354</v>
      </c>
      <c r="T87" s="233">
        <f t="shared" si="32"/>
        <v>48.62367062983812</v>
      </c>
      <c r="U87" s="234">
        <f t="shared" si="33"/>
        <v>71.13644444444445</v>
      </c>
      <c r="V87" s="54"/>
    </row>
    <row r="88" spans="1:22" s="53" customFormat="1" ht="13.5" customHeight="1">
      <c r="A88" s="2"/>
      <c r="B88" s="2"/>
      <c r="C88" s="11" t="s">
        <v>39</v>
      </c>
      <c r="D88" s="61">
        <f t="shared" si="35"/>
        <v>88</v>
      </c>
      <c r="E88" s="60">
        <v>0</v>
      </c>
      <c r="F88" s="60">
        <v>0</v>
      </c>
      <c r="G88" s="60">
        <v>0</v>
      </c>
      <c r="H88" s="60">
        <v>0</v>
      </c>
      <c r="I88" s="60">
        <v>17</v>
      </c>
      <c r="J88" s="60">
        <v>55</v>
      </c>
      <c r="K88" s="60">
        <v>8</v>
      </c>
      <c r="L88" s="60">
        <v>8</v>
      </c>
      <c r="M88" s="61">
        <f aca="true" t="shared" si="37" ref="M88:M113">SUM(E88:I88)</f>
        <v>17</v>
      </c>
      <c r="N88" s="61">
        <v>17</v>
      </c>
      <c r="O88" s="104">
        <f t="shared" si="31"/>
        <v>1961.2</v>
      </c>
      <c r="P88" s="62">
        <v>0</v>
      </c>
      <c r="Q88" s="63">
        <v>0</v>
      </c>
      <c r="R88" s="62">
        <v>1961.2</v>
      </c>
      <c r="S88" s="64">
        <v>116587.67</v>
      </c>
      <c r="T88" s="116">
        <f t="shared" si="32"/>
        <v>59.44710891291046</v>
      </c>
      <c r="U88" s="184">
        <f t="shared" si="33"/>
        <v>115.36470588235295</v>
      </c>
      <c r="V88" s="54"/>
    </row>
    <row r="89" spans="1:22" s="53" customFormat="1" ht="13.5" customHeight="1">
      <c r="A89" s="2"/>
      <c r="B89" s="2"/>
      <c r="C89" s="11" t="s">
        <v>194</v>
      </c>
      <c r="D89" s="61">
        <v>1</v>
      </c>
      <c r="E89" s="60">
        <v>0</v>
      </c>
      <c r="F89" s="60">
        <v>0</v>
      </c>
      <c r="G89" s="60">
        <v>0</v>
      </c>
      <c r="H89" s="60">
        <v>0</v>
      </c>
      <c r="I89" s="60">
        <v>0</v>
      </c>
      <c r="J89" s="60">
        <v>1</v>
      </c>
      <c r="K89" s="60">
        <v>0</v>
      </c>
      <c r="L89" s="60">
        <v>0</v>
      </c>
      <c r="M89" s="61">
        <v>0</v>
      </c>
      <c r="N89" s="61">
        <v>0</v>
      </c>
      <c r="O89" s="104">
        <v>0</v>
      </c>
      <c r="P89" s="62">
        <v>0</v>
      </c>
      <c r="Q89" s="63">
        <v>0</v>
      </c>
      <c r="R89" s="62">
        <v>0</v>
      </c>
      <c r="S89" s="64">
        <v>0</v>
      </c>
      <c r="T89" s="193" t="str">
        <f t="shared" si="32"/>
        <v>-</v>
      </c>
      <c r="U89" s="194" t="str">
        <f t="shared" si="33"/>
        <v>-</v>
      </c>
      <c r="V89" s="54"/>
    </row>
    <row r="90" spans="1:22" s="53" customFormat="1" ht="13.5" customHeight="1">
      <c r="A90" s="2"/>
      <c r="B90" s="15"/>
      <c r="C90" s="11" t="s">
        <v>40</v>
      </c>
      <c r="D90" s="61">
        <f t="shared" si="35"/>
        <v>2</v>
      </c>
      <c r="E90" s="60">
        <v>0</v>
      </c>
      <c r="F90" s="60">
        <v>0</v>
      </c>
      <c r="G90" s="60">
        <v>0</v>
      </c>
      <c r="H90" s="60">
        <v>0</v>
      </c>
      <c r="I90" s="60">
        <v>2</v>
      </c>
      <c r="J90" s="60">
        <v>0</v>
      </c>
      <c r="K90" s="60">
        <v>0</v>
      </c>
      <c r="L90" s="60">
        <v>0</v>
      </c>
      <c r="M90" s="61">
        <f t="shared" si="37"/>
        <v>2</v>
      </c>
      <c r="N90" s="61">
        <v>2</v>
      </c>
      <c r="O90" s="104">
        <f t="shared" si="31"/>
        <v>137.6</v>
      </c>
      <c r="P90" s="62">
        <v>0</v>
      </c>
      <c r="Q90" s="63">
        <v>0</v>
      </c>
      <c r="R90" s="62">
        <v>137.6</v>
      </c>
      <c r="S90" s="64">
        <v>7395.1</v>
      </c>
      <c r="T90" s="116">
        <f t="shared" si="32"/>
        <v>53.74345930232558</v>
      </c>
      <c r="U90" s="184">
        <f t="shared" si="33"/>
        <v>68.8</v>
      </c>
      <c r="V90" s="54"/>
    </row>
    <row r="91" spans="1:22" s="53" customFormat="1" ht="13.5" customHeight="1">
      <c r="A91" s="2"/>
      <c r="B91" s="15"/>
      <c r="C91" s="11" t="s">
        <v>124</v>
      </c>
      <c r="D91" s="61">
        <f>SUM(E91:L91)</f>
        <v>7</v>
      </c>
      <c r="E91" s="60">
        <v>0</v>
      </c>
      <c r="F91" s="60">
        <v>0</v>
      </c>
      <c r="G91" s="60">
        <v>0</v>
      </c>
      <c r="H91" s="60">
        <v>0</v>
      </c>
      <c r="I91" s="60">
        <v>5</v>
      </c>
      <c r="J91" s="60">
        <v>2</v>
      </c>
      <c r="K91" s="60">
        <v>0</v>
      </c>
      <c r="L91" s="60">
        <v>0</v>
      </c>
      <c r="M91" s="61">
        <f>SUM(E91:I91)</f>
        <v>5</v>
      </c>
      <c r="N91" s="61">
        <v>5</v>
      </c>
      <c r="O91" s="105">
        <f>IF(AND(P91=0,Q91=0,R91=0),0,SUM(P91:R91))</f>
        <v>791.6</v>
      </c>
      <c r="P91" s="62">
        <v>0</v>
      </c>
      <c r="Q91" s="63">
        <v>0</v>
      </c>
      <c r="R91" s="62">
        <v>791.6</v>
      </c>
      <c r="S91" s="64">
        <v>36901.43</v>
      </c>
      <c r="T91" s="116">
        <f>IF(O91=0,"-",S91/O91)</f>
        <v>46.61625821121778</v>
      </c>
      <c r="U91" s="184">
        <f>IF(O91=0,"-",O91/N91)</f>
        <v>158.32</v>
      </c>
      <c r="V91" s="54"/>
    </row>
    <row r="92" spans="1:22" s="53" customFormat="1" ht="13.5" customHeight="1">
      <c r="A92" s="2"/>
      <c r="B92" s="15"/>
      <c r="C92" s="11" t="s">
        <v>41</v>
      </c>
      <c r="D92" s="61">
        <f t="shared" si="35"/>
        <v>1</v>
      </c>
      <c r="E92" s="60">
        <v>0</v>
      </c>
      <c r="F92" s="60">
        <v>0</v>
      </c>
      <c r="G92" s="60">
        <v>0</v>
      </c>
      <c r="H92" s="60">
        <v>0</v>
      </c>
      <c r="I92" s="60">
        <v>1</v>
      </c>
      <c r="J92" s="60">
        <v>0</v>
      </c>
      <c r="K92" s="60">
        <v>0</v>
      </c>
      <c r="L92" s="60">
        <v>0</v>
      </c>
      <c r="M92" s="61">
        <f t="shared" si="37"/>
        <v>1</v>
      </c>
      <c r="N92" s="61">
        <v>1</v>
      </c>
      <c r="O92" s="104">
        <f t="shared" si="31"/>
        <v>109.1</v>
      </c>
      <c r="P92" s="62">
        <v>0</v>
      </c>
      <c r="Q92" s="63">
        <v>0</v>
      </c>
      <c r="R92" s="62">
        <v>109.1</v>
      </c>
      <c r="S92" s="64">
        <v>4047.61</v>
      </c>
      <c r="T92" s="116">
        <f t="shared" si="32"/>
        <v>37.1</v>
      </c>
      <c r="U92" s="184">
        <f t="shared" si="33"/>
        <v>109.1</v>
      </c>
      <c r="V92" s="54"/>
    </row>
    <row r="93" spans="1:22" s="53" customFormat="1" ht="13.5" customHeight="1">
      <c r="A93" s="2"/>
      <c r="B93" s="117"/>
      <c r="C93" s="11" t="s">
        <v>42</v>
      </c>
      <c r="D93" s="61">
        <f t="shared" si="35"/>
        <v>7</v>
      </c>
      <c r="E93" s="60">
        <v>0</v>
      </c>
      <c r="F93" s="60">
        <v>0</v>
      </c>
      <c r="G93" s="60">
        <v>0</v>
      </c>
      <c r="H93" s="60">
        <v>0</v>
      </c>
      <c r="I93" s="60">
        <v>6</v>
      </c>
      <c r="J93" s="60">
        <v>1</v>
      </c>
      <c r="K93" s="60">
        <v>0</v>
      </c>
      <c r="L93" s="60">
        <v>0</v>
      </c>
      <c r="M93" s="61">
        <f t="shared" si="37"/>
        <v>6</v>
      </c>
      <c r="N93" s="61">
        <v>6</v>
      </c>
      <c r="O93" s="104">
        <f t="shared" si="31"/>
        <v>2626.2</v>
      </c>
      <c r="P93" s="62">
        <v>0</v>
      </c>
      <c r="Q93" s="63">
        <v>0</v>
      </c>
      <c r="R93" s="62">
        <v>2626.2</v>
      </c>
      <c r="S93" s="64">
        <v>148332.36</v>
      </c>
      <c r="T93" s="116">
        <f t="shared" si="32"/>
        <v>56.48174548777701</v>
      </c>
      <c r="U93" s="184">
        <f t="shared" si="33"/>
        <v>437.7</v>
      </c>
      <c r="V93" s="54"/>
    </row>
    <row r="94" spans="1:22" s="53" customFormat="1" ht="13.5" customHeight="1">
      <c r="A94" s="2"/>
      <c r="B94" s="117"/>
      <c r="C94" s="11" t="s">
        <v>43</v>
      </c>
      <c r="D94" s="61">
        <f t="shared" si="35"/>
        <v>1</v>
      </c>
      <c r="E94" s="60">
        <v>0</v>
      </c>
      <c r="F94" s="60">
        <v>0</v>
      </c>
      <c r="G94" s="60">
        <v>0</v>
      </c>
      <c r="H94" s="60">
        <v>0</v>
      </c>
      <c r="I94" s="60">
        <v>1</v>
      </c>
      <c r="J94" s="60">
        <v>0</v>
      </c>
      <c r="K94" s="60">
        <v>0</v>
      </c>
      <c r="L94" s="60">
        <v>0</v>
      </c>
      <c r="M94" s="61">
        <f t="shared" si="37"/>
        <v>1</v>
      </c>
      <c r="N94" s="61">
        <v>1</v>
      </c>
      <c r="O94" s="104">
        <f t="shared" si="31"/>
        <v>218.2</v>
      </c>
      <c r="P94" s="62">
        <v>0</v>
      </c>
      <c r="Q94" s="63">
        <v>0</v>
      </c>
      <c r="R94" s="62">
        <v>218.2</v>
      </c>
      <c r="S94" s="64">
        <v>6415.08</v>
      </c>
      <c r="T94" s="116">
        <f t="shared" si="32"/>
        <v>29.400000000000002</v>
      </c>
      <c r="U94" s="184">
        <f t="shared" si="33"/>
        <v>218.2</v>
      </c>
      <c r="V94" s="54"/>
    </row>
    <row r="95" spans="1:22" s="53" customFormat="1" ht="13.5" customHeight="1">
      <c r="A95" s="2"/>
      <c r="B95" s="117"/>
      <c r="C95" s="11" t="s">
        <v>44</v>
      </c>
      <c r="D95" s="61">
        <f t="shared" si="35"/>
        <v>2</v>
      </c>
      <c r="E95" s="60">
        <v>0</v>
      </c>
      <c r="F95" s="60">
        <v>0</v>
      </c>
      <c r="G95" s="60">
        <v>1</v>
      </c>
      <c r="H95" s="60">
        <v>0</v>
      </c>
      <c r="I95" s="60">
        <v>1</v>
      </c>
      <c r="J95" s="60">
        <v>0</v>
      </c>
      <c r="K95" s="60">
        <v>0</v>
      </c>
      <c r="L95" s="60">
        <v>0</v>
      </c>
      <c r="M95" s="61">
        <f t="shared" si="37"/>
        <v>2</v>
      </c>
      <c r="N95" s="61">
        <v>2</v>
      </c>
      <c r="O95" s="104">
        <f t="shared" si="31"/>
        <v>756.7</v>
      </c>
      <c r="P95" s="62">
        <v>271.9</v>
      </c>
      <c r="Q95" s="63">
        <v>0</v>
      </c>
      <c r="R95" s="62">
        <v>484.8</v>
      </c>
      <c r="S95" s="64">
        <v>30884.63</v>
      </c>
      <c r="T95" s="116">
        <f>IF(O95=0,"-",S95/O95)</f>
        <v>40.814893617021276</v>
      </c>
      <c r="U95" s="184">
        <f t="shared" si="33"/>
        <v>378.35</v>
      </c>
      <c r="V95" s="54"/>
    </row>
    <row r="96" spans="1:22" s="53" customFormat="1" ht="13.5" customHeight="1">
      <c r="A96" s="2"/>
      <c r="B96" s="2"/>
      <c r="C96" s="11" t="s">
        <v>45</v>
      </c>
      <c r="D96" s="61">
        <f t="shared" si="35"/>
        <v>31</v>
      </c>
      <c r="E96" s="60">
        <v>6</v>
      </c>
      <c r="F96" s="60">
        <v>2</v>
      </c>
      <c r="G96" s="60">
        <v>0</v>
      </c>
      <c r="H96" s="60">
        <v>2</v>
      </c>
      <c r="I96" s="60">
        <v>13</v>
      </c>
      <c r="J96" s="60">
        <v>4</v>
      </c>
      <c r="K96" s="60">
        <v>1</v>
      </c>
      <c r="L96" s="60">
        <v>3</v>
      </c>
      <c r="M96" s="61">
        <f t="shared" si="37"/>
        <v>23</v>
      </c>
      <c r="N96" s="61">
        <v>19</v>
      </c>
      <c r="O96" s="104">
        <f t="shared" si="31"/>
        <v>1984.8</v>
      </c>
      <c r="P96" s="62">
        <v>181.6</v>
      </c>
      <c r="Q96" s="63">
        <v>0</v>
      </c>
      <c r="R96" s="62">
        <v>1803.2</v>
      </c>
      <c r="S96" s="64">
        <v>82943.92</v>
      </c>
      <c r="T96" s="116">
        <f t="shared" si="32"/>
        <v>41.78956066102378</v>
      </c>
      <c r="U96" s="184">
        <f t="shared" si="33"/>
        <v>104.46315789473684</v>
      </c>
      <c r="V96" s="54"/>
    </row>
    <row r="97" spans="1:22" s="53" customFormat="1" ht="13.5" customHeight="1">
      <c r="A97" s="16"/>
      <c r="B97" s="2"/>
      <c r="C97" s="11" t="s">
        <v>46</v>
      </c>
      <c r="D97" s="61">
        <f t="shared" si="35"/>
        <v>3</v>
      </c>
      <c r="E97" s="60">
        <v>0</v>
      </c>
      <c r="F97" s="60">
        <v>0</v>
      </c>
      <c r="G97" s="60">
        <v>0</v>
      </c>
      <c r="H97" s="60">
        <v>0</v>
      </c>
      <c r="I97" s="60">
        <v>2</v>
      </c>
      <c r="J97" s="60">
        <v>1</v>
      </c>
      <c r="K97" s="60">
        <v>0</v>
      </c>
      <c r="L97" s="60">
        <v>0</v>
      </c>
      <c r="M97" s="61">
        <f t="shared" si="37"/>
        <v>2</v>
      </c>
      <c r="N97" s="61">
        <v>2</v>
      </c>
      <c r="O97" s="104">
        <f t="shared" si="31"/>
        <v>147.5</v>
      </c>
      <c r="P97" s="62">
        <v>0</v>
      </c>
      <c r="Q97" s="63">
        <v>0</v>
      </c>
      <c r="R97" s="62">
        <v>147.5</v>
      </c>
      <c r="S97" s="64">
        <v>9459.94</v>
      </c>
      <c r="T97" s="116">
        <f t="shared" si="32"/>
        <v>64.13518644067797</v>
      </c>
      <c r="U97" s="184">
        <f t="shared" si="33"/>
        <v>73.75</v>
      </c>
      <c r="V97" s="54"/>
    </row>
    <row r="98" spans="1:22" s="53" customFormat="1" ht="13.5" customHeight="1">
      <c r="A98" s="2"/>
      <c r="B98" s="2"/>
      <c r="C98" s="11" t="s">
        <v>47</v>
      </c>
      <c r="D98" s="61">
        <f t="shared" si="35"/>
        <v>6</v>
      </c>
      <c r="E98" s="60">
        <v>0</v>
      </c>
      <c r="F98" s="60">
        <v>0</v>
      </c>
      <c r="G98" s="60">
        <v>0</v>
      </c>
      <c r="H98" s="60">
        <v>0</v>
      </c>
      <c r="I98" s="60">
        <v>4</v>
      </c>
      <c r="J98" s="60">
        <v>1</v>
      </c>
      <c r="K98" s="60">
        <v>0</v>
      </c>
      <c r="L98" s="60">
        <v>1</v>
      </c>
      <c r="M98" s="61">
        <f t="shared" si="37"/>
        <v>4</v>
      </c>
      <c r="N98" s="61">
        <v>4</v>
      </c>
      <c r="O98" s="104">
        <f t="shared" si="31"/>
        <v>481.1</v>
      </c>
      <c r="P98" s="62">
        <v>0</v>
      </c>
      <c r="Q98" s="63">
        <v>0</v>
      </c>
      <c r="R98" s="62">
        <v>481.1</v>
      </c>
      <c r="S98" s="64">
        <v>22033</v>
      </c>
      <c r="T98" s="116">
        <f t="shared" si="32"/>
        <v>45.797131573477444</v>
      </c>
      <c r="U98" s="184">
        <f t="shared" si="33"/>
        <v>120.275</v>
      </c>
      <c r="V98" s="54"/>
    </row>
    <row r="99" spans="1:22" s="53" customFormat="1" ht="13.5" customHeight="1">
      <c r="A99" s="2"/>
      <c r="B99" s="16" t="s">
        <v>247</v>
      </c>
      <c r="C99" s="11" t="s">
        <v>48</v>
      </c>
      <c r="D99" s="61">
        <f t="shared" si="35"/>
        <v>4</v>
      </c>
      <c r="E99" s="60">
        <v>0</v>
      </c>
      <c r="F99" s="60">
        <v>0</v>
      </c>
      <c r="G99" s="60">
        <v>0</v>
      </c>
      <c r="H99" s="60">
        <v>0</v>
      </c>
      <c r="I99" s="60">
        <v>3</v>
      </c>
      <c r="J99" s="60">
        <v>1</v>
      </c>
      <c r="K99" s="60">
        <v>0</v>
      </c>
      <c r="L99" s="60">
        <v>0</v>
      </c>
      <c r="M99" s="61">
        <f t="shared" si="37"/>
        <v>3</v>
      </c>
      <c r="N99" s="61">
        <v>3</v>
      </c>
      <c r="O99" s="104">
        <f t="shared" si="31"/>
        <v>376.5</v>
      </c>
      <c r="P99" s="62">
        <v>0</v>
      </c>
      <c r="Q99" s="63">
        <v>0</v>
      </c>
      <c r="R99" s="62">
        <v>376.5</v>
      </c>
      <c r="S99" s="64">
        <v>19335.21</v>
      </c>
      <c r="T99" s="116">
        <f t="shared" si="32"/>
        <v>51.35513944223107</v>
      </c>
      <c r="U99" s="184">
        <f t="shared" si="33"/>
        <v>125.5</v>
      </c>
      <c r="V99" s="54"/>
    </row>
    <row r="100" spans="1:22" s="53" customFormat="1" ht="13.5" customHeight="1">
      <c r="A100" s="2"/>
      <c r="B100" s="19"/>
      <c r="C100" s="11" t="s">
        <v>49</v>
      </c>
      <c r="D100" s="61">
        <f t="shared" si="35"/>
        <v>9</v>
      </c>
      <c r="E100" s="60">
        <v>0</v>
      </c>
      <c r="F100" s="60">
        <v>0</v>
      </c>
      <c r="G100" s="60">
        <v>0</v>
      </c>
      <c r="H100" s="60">
        <v>0</v>
      </c>
      <c r="I100" s="60">
        <v>5</v>
      </c>
      <c r="J100" s="60">
        <v>0</v>
      </c>
      <c r="K100" s="60">
        <v>0</v>
      </c>
      <c r="L100" s="60">
        <v>4</v>
      </c>
      <c r="M100" s="61">
        <f t="shared" si="37"/>
        <v>5</v>
      </c>
      <c r="N100" s="61">
        <v>5</v>
      </c>
      <c r="O100" s="104">
        <f t="shared" si="31"/>
        <v>656.3</v>
      </c>
      <c r="P100" s="62">
        <v>0</v>
      </c>
      <c r="Q100" s="63">
        <v>0</v>
      </c>
      <c r="R100" s="62">
        <v>656.3</v>
      </c>
      <c r="S100" s="64">
        <v>28576.5</v>
      </c>
      <c r="T100" s="116">
        <f t="shared" si="32"/>
        <v>43.5418253847326</v>
      </c>
      <c r="U100" s="184">
        <f t="shared" si="33"/>
        <v>131.26</v>
      </c>
      <c r="V100" s="54"/>
    </row>
    <row r="101" spans="1:22" s="53" customFormat="1" ht="13.5" customHeight="1">
      <c r="A101" s="2"/>
      <c r="B101" s="1" t="s">
        <v>139</v>
      </c>
      <c r="C101" s="11" t="s">
        <v>50</v>
      </c>
      <c r="D101" s="61">
        <f t="shared" si="35"/>
        <v>9</v>
      </c>
      <c r="E101" s="60">
        <v>0</v>
      </c>
      <c r="F101" s="60">
        <v>0</v>
      </c>
      <c r="G101" s="60">
        <v>3</v>
      </c>
      <c r="H101" s="60">
        <v>0</v>
      </c>
      <c r="I101" s="60">
        <v>5</v>
      </c>
      <c r="J101" s="60">
        <v>0</v>
      </c>
      <c r="K101" s="60">
        <v>0</v>
      </c>
      <c r="L101" s="60">
        <v>1</v>
      </c>
      <c r="M101" s="61">
        <f t="shared" si="37"/>
        <v>8</v>
      </c>
      <c r="N101" s="61">
        <v>8</v>
      </c>
      <c r="O101" s="104">
        <f t="shared" si="31"/>
        <v>424.08000000000004</v>
      </c>
      <c r="P101" s="62">
        <v>142.28</v>
      </c>
      <c r="Q101" s="63">
        <v>0</v>
      </c>
      <c r="R101" s="62">
        <v>281.8</v>
      </c>
      <c r="S101" s="64">
        <v>27059.428000000004</v>
      </c>
      <c r="T101" s="116">
        <f t="shared" si="32"/>
        <v>63.807366534616115</v>
      </c>
      <c r="U101" s="184">
        <f t="shared" si="33"/>
        <v>53.010000000000005</v>
      </c>
      <c r="V101" s="54"/>
    </row>
    <row r="102" spans="1:22" s="53" customFormat="1" ht="13.5" customHeight="1">
      <c r="A102" s="2"/>
      <c r="B102" s="118"/>
      <c r="C102" s="11" t="s">
        <v>51</v>
      </c>
      <c r="D102" s="61">
        <f t="shared" si="35"/>
        <v>3</v>
      </c>
      <c r="E102" s="60">
        <v>0</v>
      </c>
      <c r="F102" s="60">
        <v>0</v>
      </c>
      <c r="G102" s="60">
        <v>0</v>
      </c>
      <c r="H102" s="60">
        <v>0</v>
      </c>
      <c r="I102" s="60">
        <v>3</v>
      </c>
      <c r="J102" s="60">
        <v>0</v>
      </c>
      <c r="K102" s="60">
        <v>0</v>
      </c>
      <c r="L102" s="60">
        <v>0</v>
      </c>
      <c r="M102" s="61">
        <f t="shared" si="37"/>
        <v>3</v>
      </c>
      <c r="N102" s="61">
        <v>3</v>
      </c>
      <c r="O102" s="104">
        <f t="shared" si="31"/>
        <v>264.3</v>
      </c>
      <c r="P102" s="62">
        <v>0</v>
      </c>
      <c r="Q102" s="63">
        <v>0</v>
      </c>
      <c r="R102" s="62">
        <v>264.3</v>
      </c>
      <c r="S102" s="64">
        <v>8189.42</v>
      </c>
      <c r="T102" s="116">
        <f t="shared" si="32"/>
        <v>30.985319712447975</v>
      </c>
      <c r="U102" s="184">
        <f t="shared" si="33"/>
        <v>88.10000000000001</v>
      </c>
      <c r="V102" s="54"/>
    </row>
    <row r="103" spans="1:22" s="53" customFormat="1" ht="13.5" customHeight="1">
      <c r="A103" s="2"/>
      <c r="B103" s="2"/>
      <c r="C103" s="11" t="s">
        <v>52</v>
      </c>
      <c r="D103" s="61">
        <f t="shared" si="35"/>
        <v>5</v>
      </c>
      <c r="E103" s="60">
        <v>0</v>
      </c>
      <c r="F103" s="60">
        <v>0</v>
      </c>
      <c r="G103" s="60">
        <v>0</v>
      </c>
      <c r="H103" s="60">
        <v>0</v>
      </c>
      <c r="I103" s="60">
        <v>1</v>
      </c>
      <c r="J103" s="60">
        <v>3</v>
      </c>
      <c r="K103" s="60">
        <v>0</v>
      </c>
      <c r="L103" s="107">
        <v>1</v>
      </c>
      <c r="M103" s="109">
        <f t="shared" si="37"/>
        <v>1</v>
      </c>
      <c r="N103" s="119">
        <v>1</v>
      </c>
      <c r="O103" s="104">
        <f t="shared" si="31"/>
        <v>123.3</v>
      </c>
      <c r="P103" s="62">
        <v>0</v>
      </c>
      <c r="Q103" s="63">
        <v>0</v>
      </c>
      <c r="R103" s="62">
        <v>123.3</v>
      </c>
      <c r="S103" s="64">
        <v>5215.59</v>
      </c>
      <c r="T103" s="116">
        <f t="shared" si="32"/>
        <v>42.300000000000004</v>
      </c>
      <c r="U103" s="184">
        <f t="shared" si="33"/>
        <v>123.3</v>
      </c>
      <c r="V103" s="54"/>
    </row>
    <row r="104" spans="1:22" s="53" customFormat="1" ht="13.5" customHeight="1">
      <c r="A104" s="2"/>
      <c r="B104" s="16" t="s">
        <v>225</v>
      </c>
      <c r="C104" s="11" t="s">
        <v>53</v>
      </c>
      <c r="D104" s="61">
        <f t="shared" si="35"/>
        <v>1</v>
      </c>
      <c r="E104" s="60">
        <v>0</v>
      </c>
      <c r="F104" s="60">
        <v>0</v>
      </c>
      <c r="G104" s="60">
        <v>0</v>
      </c>
      <c r="H104" s="60">
        <v>0</v>
      </c>
      <c r="I104" s="60">
        <v>1</v>
      </c>
      <c r="J104" s="60">
        <v>0</v>
      </c>
      <c r="K104" s="60">
        <v>0</v>
      </c>
      <c r="L104" s="60">
        <v>0</v>
      </c>
      <c r="M104" s="61">
        <f t="shared" si="37"/>
        <v>1</v>
      </c>
      <c r="N104" s="61">
        <v>1</v>
      </c>
      <c r="O104" s="104">
        <f t="shared" si="31"/>
        <v>37.3</v>
      </c>
      <c r="P104" s="62">
        <v>0</v>
      </c>
      <c r="Q104" s="63">
        <v>0</v>
      </c>
      <c r="R104" s="62">
        <v>37.3</v>
      </c>
      <c r="S104" s="64">
        <v>1641.2</v>
      </c>
      <c r="T104" s="116">
        <f t="shared" si="32"/>
        <v>44.00000000000001</v>
      </c>
      <c r="U104" s="184">
        <f t="shared" si="33"/>
        <v>37.3</v>
      </c>
      <c r="V104" s="54"/>
    </row>
    <row r="105" spans="1:22" s="53" customFormat="1" ht="13.5" customHeight="1">
      <c r="A105" s="2"/>
      <c r="B105" s="2"/>
      <c r="C105" s="11" t="s">
        <v>54</v>
      </c>
      <c r="D105" s="61">
        <f t="shared" si="35"/>
        <v>14</v>
      </c>
      <c r="E105" s="60">
        <v>0</v>
      </c>
      <c r="F105" s="60">
        <v>0</v>
      </c>
      <c r="G105" s="60">
        <v>0</v>
      </c>
      <c r="H105" s="60">
        <v>0</v>
      </c>
      <c r="I105" s="60">
        <v>12</v>
      </c>
      <c r="J105" s="60">
        <v>1</v>
      </c>
      <c r="K105" s="60">
        <v>0</v>
      </c>
      <c r="L105" s="60">
        <v>1</v>
      </c>
      <c r="M105" s="61">
        <f t="shared" si="37"/>
        <v>12</v>
      </c>
      <c r="N105" s="61">
        <v>12</v>
      </c>
      <c r="O105" s="104">
        <f t="shared" si="31"/>
        <v>1221.1</v>
      </c>
      <c r="P105" s="62">
        <v>0</v>
      </c>
      <c r="Q105" s="63">
        <v>0</v>
      </c>
      <c r="R105" s="62">
        <v>1221.1</v>
      </c>
      <c r="S105" s="64">
        <v>65504.7</v>
      </c>
      <c r="T105" s="116">
        <f t="shared" si="32"/>
        <v>53.64400949963148</v>
      </c>
      <c r="U105" s="184">
        <f t="shared" si="33"/>
        <v>101.75833333333333</v>
      </c>
      <c r="V105" s="54"/>
    </row>
    <row r="106" spans="1:22" s="53" customFormat="1" ht="13.5" customHeight="1">
      <c r="A106" s="2"/>
      <c r="B106" s="2"/>
      <c r="C106" s="11" t="s">
        <v>173</v>
      </c>
      <c r="D106" s="61">
        <f t="shared" si="35"/>
        <v>2</v>
      </c>
      <c r="E106" s="60">
        <v>0</v>
      </c>
      <c r="F106" s="60">
        <v>0</v>
      </c>
      <c r="G106" s="60">
        <v>0</v>
      </c>
      <c r="H106" s="60">
        <v>0</v>
      </c>
      <c r="I106" s="60">
        <v>2</v>
      </c>
      <c r="J106" s="60">
        <v>0</v>
      </c>
      <c r="K106" s="60">
        <v>0</v>
      </c>
      <c r="L106" s="60">
        <v>0</v>
      </c>
      <c r="M106" s="61">
        <f t="shared" si="37"/>
        <v>2</v>
      </c>
      <c r="N106" s="61">
        <v>2</v>
      </c>
      <c r="O106" s="104">
        <f t="shared" si="31"/>
        <v>311.7</v>
      </c>
      <c r="P106" s="62">
        <v>0</v>
      </c>
      <c r="Q106" s="63">
        <v>0</v>
      </c>
      <c r="R106" s="62">
        <v>311.7</v>
      </c>
      <c r="S106" s="64">
        <v>8884.35</v>
      </c>
      <c r="T106" s="116">
        <f t="shared" si="32"/>
        <v>28.502887391722812</v>
      </c>
      <c r="U106" s="184">
        <f t="shared" si="33"/>
        <v>155.85</v>
      </c>
      <c r="V106" s="54"/>
    </row>
    <row r="107" spans="1:22" s="53" customFormat="1" ht="13.5" customHeight="1">
      <c r="A107" s="2"/>
      <c r="B107" s="2"/>
      <c r="C107" s="11" t="s">
        <v>55</v>
      </c>
      <c r="D107" s="61">
        <f t="shared" si="35"/>
        <v>2</v>
      </c>
      <c r="E107" s="60">
        <v>0</v>
      </c>
      <c r="F107" s="60">
        <v>0</v>
      </c>
      <c r="G107" s="60">
        <v>0</v>
      </c>
      <c r="H107" s="60">
        <v>0</v>
      </c>
      <c r="I107" s="60">
        <v>2</v>
      </c>
      <c r="J107" s="60">
        <v>0</v>
      </c>
      <c r="K107" s="60">
        <v>0</v>
      </c>
      <c r="L107" s="60">
        <v>0</v>
      </c>
      <c r="M107" s="61">
        <f t="shared" si="37"/>
        <v>2</v>
      </c>
      <c r="N107" s="61">
        <v>2</v>
      </c>
      <c r="O107" s="104">
        <f aca="true" t="shared" si="38" ref="O107:O113">IF(AND(P107=0,Q107=0,R107=0),0,SUM(P107:R107))</f>
        <v>122.4</v>
      </c>
      <c r="P107" s="62">
        <v>0</v>
      </c>
      <c r="Q107" s="63">
        <v>0</v>
      </c>
      <c r="R107" s="62">
        <v>122.4</v>
      </c>
      <c r="S107" s="64">
        <v>3357.73</v>
      </c>
      <c r="T107" s="116">
        <f aca="true" t="shared" si="39" ref="T107:T127">IF(O107=0,"-",S107/O107)</f>
        <v>27.432434640522875</v>
      </c>
      <c r="U107" s="184">
        <f aca="true" t="shared" si="40" ref="U107:U127">IF(O107=0,"-",O107/N107)</f>
        <v>61.2</v>
      </c>
      <c r="V107" s="54"/>
    </row>
    <row r="108" spans="1:22" s="53" customFormat="1" ht="13.5" customHeight="1">
      <c r="A108" s="2"/>
      <c r="B108" s="2"/>
      <c r="C108" s="11" t="s">
        <v>56</v>
      </c>
      <c r="D108" s="61">
        <f t="shared" si="35"/>
        <v>8</v>
      </c>
      <c r="E108" s="60">
        <v>0</v>
      </c>
      <c r="F108" s="60">
        <v>0</v>
      </c>
      <c r="G108" s="60">
        <v>1</v>
      </c>
      <c r="H108" s="60">
        <v>1</v>
      </c>
      <c r="I108" s="60">
        <v>3</v>
      </c>
      <c r="J108" s="60">
        <v>3</v>
      </c>
      <c r="K108" s="60">
        <v>0</v>
      </c>
      <c r="L108" s="60">
        <v>0</v>
      </c>
      <c r="M108" s="61">
        <f t="shared" si="37"/>
        <v>5</v>
      </c>
      <c r="N108" s="61">
        <v>4</v>
      </c>
      <c r="O108" s="104">
        <f t="shared" si="38"/>
        <v>495.79999999999995</v>
      </c>
      <c r="P108" s="62">
        <v>75.9</v>
      </c>
      <c r="Q108" s="63">
        <v>0</v>
      </c>
      <c r="R108" s="62">
        <v>419.9</v>
      </c>
      <c r="S108" s="64">
        <v>28650.6</v>
      </c>
      <c r="T108" s="116">
        <f t="shared" si="39"/>
        <v>57.786607503025415</v>
      </c>
      <c r="U108" s="184">
        <f t="shared" si="40"/>
        <v>123.94999999999999</v>
      </c>
      <c r="V108" s="54"/>
    </row>
    <row r="109" spans="1:22" s="53" customFormat="1" ht="13.5" customHeight="1">
      <c r="A109" s="15"/>
      <c r="B109" s="120"/>
      <c r="C109" s="11" t="s">
        <v>57</v>
      </c>
      <c r="D109" s="61">
        <f t="shared" si="35"/>
        <v>2</v>
      </c>
      <c r="E109" s="60">
        <v>0</v>
      </c>
      <c r="F109" s="60">
        <v>0</v>
      </c>
      <c r="G109" s="60">
        <v>0</v>
      </c>
      <c r="H109" s="60">
        <v>0</v>
      </c>
      <c r="I109" s="60">
        <v>2</v>
      </c>
      <c r="J109" s="60">
        <v>0</v>
      </c>
      <c r="K109" s="60">
        <v>0</v>
      </c>
      <c r="L109" s="60">
        <v>0</v>
      </c>
      <c r="M109" s="61">
        <f t="shared" si="37"/>
        <v>2</v>
      </c>
      <c r="N109" s="61">
        <v>2</v>
      </c>
      <c r="O109" s="104">
        <f t="shared" si="38"/>
        <v>173.9</v>
      </c>
      <c r="P109" s="62">
        <v>0</v>
      </c>
      <c r="Q109" s="63">
        <v>0</v>
      </c>
      <c r="R109" s="62">
        <v>173.9</v>
      </c>
      <c r="S109" s="64">
        <v>6276.32</v>
      </c>
      <c r="T109" s="116">
        <f t="shared" si="39"/>
        <v>36.09154686601495</v>
      </c>
      <c r="U109" s="184">
        <f t="shared" si="40"/>
        <v>86.95</v>
      </c>
      <c r="V109" s="54"/>
    </row>
    <row r="110" spans="1:22" s="53" customFormat="1" ht="13.5" customHeight="1">
      <c r="A110" s="15"/>
      <c r="B110" s="120"/>
      <c r="C110" s="11" t="s">
        <v>58</v>
      </c>
      <c r="D110" s="61">
        <f t="shared" si="35"/>
        <v>3</v>
      </c>
      <c r="E110" s="60">
        <v>0</v>
      </c>
      <c r="F110" s="60">
        <v>0</v>
      </c>
      <c r="G110" s="60">
        <v>0</v>
      </c>
      <c r="H110" s="60">
        <v>0</v>
      </c>
      <c r="I110" s="60">
        <v>2</v>
      </c>
      <c r="J110" s="60">
        <v>1</v>
      </c>
      <c r="K110" s="60">
        <v>0</v>
      </c>
      <c r="L110" s="60">
        <v>0</v>
      </c>
      <c r="M110" s="61">
        <f t="shared" si="37"/>
        <v>2</v>
      </c>
      <c r="N110" s="61">
        <v>2</v>
      </c>
      <c r="O110" s="104">
        <f t="shared" si="38"/>
        <v>231.5</v>
      </c>
      <c r="P110" s="62">
        <v>0</v>
      </c>
      <c r="Q110" s="63">
        <v>0</v>
      </c>
      <c r="R110" s="62">
        <v>231.5</v>
      </c>
      <c r="S110" s="64">
        <v>11444.97</v>
      </c>
      <c r="T110" s="28">
        <f t="shared" si="39"/>
        <v>49.438315334773215</v>
      </c>
      <c r="U110" s="200">
        <f t="shared" si="40"/>
        <v>115.75</v>
      </c>
      <c r="V110" s="54"/>
    </row>
    <row r="111" spans="1:22" s="53" customFormat="1" ht="13.5" customHeight="1">
      <c r="A111" s="2"/>
      <c r="B111" s="2"/>
      <c r="C111" s="11" t="s">
        <v>59</v>
      </c>
      <c r="D111" s="61">
        <f t="shared" si="35"/>
        <v>1</v>
      </c>
      <c r="E111" s="60">
        <v>0</v>
      </c>
      <c r="F111" s="60">
        <v>0</v>
      </c>
      <c r="G111" s="60">
        <v>0</v>
      </c>
      <c r="H111" s="60">
        <v>0</v>
      </c>
      <c r="I111" s="60">
        <v>1</v>
      </c>
      <c r="J111" s="60">
        <v>0</v>
      </c>
      <c r="K111" s="60">
        <v>0</v>
      </c>
      <c r="L111" s="60">
        <v>0</v>
      </c>
      <c r="M111" s="61">
        <f t="shared" si="37"/>
        <v>1</v>
      </c>
      <c r="N111" s="61">
        <v>1</v>
      </c>
      <c r="O111" s="104">
        <f t="shared" si="38"/>
        <v>137.9</v>
      </c>
      <c r="P111" s="62">
        <v>0</v>
      </c>
      <c r="Q111" s="63">
        <v>0</v>
      </c>
      <c r="R111" s="62">
        <v>137.9</v>
      </c>
      <c r="S111" s="64">
        <v>3461.29</v>
      </c>
      <c r="T111" s="116">
        <f t="shared" si="39"/>
        <v>25.099999999999998</v>
      </c>
      <c r="U111" s="184">
        <f t="shared" si="40"/>
        <v>137.9</v>
      </c>
      <c r="V111" s="54"/>
    </row>
    <row r="112" spans="1:22" s="53" customFormat="1" ht="13.5" customHeight="1">
      <c r="A112" s="2"/>
      <c r="B112" s="2"/>
      <c r="C112" s="11" t="s">
        <v>195</v>
      </c>
      <c r="D112" s="61">
        <v>1</v>
      </c>
      <c r="E112" s="60">
        <v>0</v>
      </c>
      <c r="F112" s="60">
        <v>0</v>
      </c>
      <c r="G112" s="60">
        <v>0</v>
      </c>
      <c r="H112" s="60">
        <v>0</v>
      </c>
      <c r="I112" s="60">
        <v>0</v>
      </c>
      <c r="J112" s="60">
        <v>0</v>
      </c>
      <c r="K112" s="60">
        <v>1</v>
      </c>
      <c r="L112" s="60">
        <v>0</v>
      </c>
      <c r="M112" s="61">
        <f t="shared" si="37"/>
        <v>0</v>
      </c>
      <c r="N112" s="61">
        <v>0</v>
      </c>
      <c r="O112" s="104">
        <v>0</v>
      </c>
      <c r="P112" s="62">
        <v>0</v>
      </c>
      <c r="Q112" s="63">
        <v>0</v>
      </c>
      <c r="R112" s="62">
        <v>0</v>
      </c>
      <c r="S112" s="64">
        <v>0</v>
      </c>
      <c r="T112" s="193" t="str">
        <f t="shared" si="39"/>
        <v>-</v>
      </c>
      <c r="U112" s="194" t="str">
        <f t="shared" si="40"/>
        <v>-</v>
      </c>
      <c r="V112" s="54"/>
    </row>
    <row r="113" spans="1:22" s="53" customFormat="1" ht="13.5" customHeight="1">
      <c r="A113" s="2"/>
      <c r="B113" s="2"/>
      <c r="C113" s="12" t="s">
        <v>60</v>
      </c>
      <c r="D113" s="66">
        <f t="shared" si="35"/>
        <v>1</v>
      </c>
      <c r="E113" s="65">
        <v>0</v>
      </c>
      <c r="F113" s="65">
        <v>0</v>
      </c>
      <c r="G113" s="65">
        <v>0</v>
      </c>
      <c r="H113" s="65">
        <v>0</v>
      </c>
      <c r="I113" s="65">
        <v>1</v>
      </c>
      <c r="J113" s="65">
        <v>0</v>
      </c>
      <c r="K113" s="65">
        <v>0</v>
      </c>
      <c r="L113" s="65">
        <v>0</v>
      </c>
      <c r="M113" s="66">
        <f t="shared" si="37"/>
        <v>1</v>
      </c>
      <c r="N113" s="66">
        <v>1</v>
      </c>
      <c r="O113" s="185">
        <f t="shared" si="38"/>
        <v>32.5</v>
      </c>
      <c r="P113" s="69">
        <v>0</v>
      </c>
      <c r="Q113" s="68">
        <v>0</v>
      </c>
      <c r="R113" s="62">
        <v>32.5</v>
      </c>
      <c r="S113" s="70">
        <v>2398.5</v>
      </c>
      <c r="T113" s="186">
        <f t="shared" si="39"/>
        <v>73.8</v>
      </c>
      <c r="U113" s="189">
        <f t="shared" si="40"/>
        <v>32.5</v>
      </c>
      <c r="V113" s="54"/>
    </row>
    <row r="114" spans="1:22" s="53" customFormat="1" ht="13.5" customHeight="1">
      <c r="A114" s="2"/>
      <c r="B114" s="14"/>
      <c r="C114" s="71" t="s">
        <v>138</v>
      </c>
      <c r="D114" s="73">
        <f t="shared" si="35"/>
        <v>214</v>
      </c>
      <c r="E114" s="72">
        <f aca="true" t="shared" si="41" ref="E114:N114">SUM(E88:E113)</f>
        <v>6</v>
      </c>
      <c r="F114" s="72">
        <f t="shared" si="41"/>
        <v>2</v>
      </c>
      <c r="G114" s="72">
        <f t="shared" si="41"/>
        <v>5</v>
      </c>
      <c r="H114" s="72">
        <f t="shared" si="41"/>
        <v>3</v>
      </c>
      <c r="I114" s="72">
        <f t="shared" si="41"/>
        <v>95</v>
      </c>
      <c r="J114" s="72">
        <f t="shared" si="41"/>
        <v>74</v>
      </c>
      <c r="K114" s="72">
        <f t="shared" si="41"/>
        <v>10</v>
      </c>
      <c r="L114" s="72">
        <f>SUM(L88:L113)</f>
        <v>19</v>
      </c>
      <c r="M114" s="73">
        <f t="shared" si="41"/>
        <v>111</v>
      </c>
      <c r="N114" s="73">
        <f t="shared" si="41"/>
        <v>106</v>
      </c>
      <c r="O114" s="81">
        <f>IF(AND(P114=0,Q114=0,R114=0),0,SUM(P114:R114))</f>
        <v>13822.579999999996</v>
      </c>
      <c r="P114" s="74">
        <f>SUM(P88:P113)</f>
        <v>671.68</v>
      </c>
      <c r="Q114" s="75">
        <f>SUM(Q88:Q113)</f>
        <v>0</v>
      </c>
      <c r="R114" s="74">
        <f>SUM(R88:R113)</f>
        <v>13150.899999999996</v>
      </c>
      <c r="S114" s="77">
        <f>SUM(S88:S113)</f>
        <v>684996.5479999998</v>
      </c>
      <c r="T114" s="82">
        <f t="shared" si="39"/>
        <v>49.55634534218648</v>
      </c>
      <c r="U114" s="83">
        <f t="shared" si="40"/>
        <v>130.40169811320752</v>
      </c>
      <c r="V114" s="54"/>
    </row>
    <row r="115" spans="1:22" s="53" customFormat="1" ht="13.5" customHeight="1">
      <c r="A115" s="15"/>
      <c r="B115" s="317" t="s">
        <v>226</v>
      </c>
      <c r="C115" s="318"/>
      <c r="D115" s="226">
        <f t="shared" si="35"/>
        <v>214</v>
      </c>
      <c r="E115" s="258">
        <f aca="true" t="shared" si="42" ref="E115:S115">+E114</f>
        <v>6</v>
      </c>
      <c r="F115" s="258">
        <f t="shared" si="42"/>
        <v>2</v>
      </c>
      <c r="G115" s="258">
        <f t="shared" si="42"/>
        <v>5</v>
      </c>
      <c r="H115" s="258">
        <f t="shared" si="42"/>
        <v>3</v>
      </c>
      <c r="I115" s="258">
        <f t="shared" si="42"/>
        <v>95</v>
      </c>
      <c r="J115" s="258">
        <f t="shared" si="42"/>
        <v>74</v>
      </c>
      <c r="K115" s="258">
        <f t="shared" si="42"/>
        <v>10</v>
      </c>
      <c r="L115" s="258">
        <f t="shared" si="42"/>
        <v>19</v>
      </c>
      <c r="M115" s="259">
        <f t="shared" si="42"/>
        <v>111</v>
      </c>
      <c r="N115" s="259">
        <f t="shared" si="42"/>
        <v>106</v>
      </c>
      <c r="O115" s="260">
        <f t="shared" si="42"/>
        <v>13822.579999999996</v>
      </c>
      <c r="P115" s="261">
        <f t="shared" si="42"/>
        <v>671.68</v>
      </c>
      <c r="Q115" s="261">
        <f t="shared" si="42"/>
        <v>0</v>
      </c>
      <c r="R115" s="261">
        <f t="shared" si="42"/>
        <v>13150.899999999996</v>
      </c>
      <c r="S115" s="262">
        <f t="shared" si="42"/>
        <v>684996.5479999998</v>
      </c>
      <c r="T115" s="262">
        <f t="shared" si="39"/>
        <v>49.55634534218648</v>
      </c>
      <c r="U115" s="263">
        <f t="shared" si="40"/>
        <v>130.40169811320752</v>
      </c>
      <c r="V115" s="54"/>
    </row>
    <row r="116" spans="1:22" s="53" customFormat="1" ht="13.5" customHeight="1" thickBot="1">
      <c r="A116" s="18"/>
      <c r="B116" s="314" t="s">
        <v>166</v>
      </c>
      <c r="C116" s="315"/>
      <c r="D116" s="247">
        <f t="shared" si="35"/>
        <v>426</v>
      </c>
      <c r="E116" s="264">
        <f aca="true" t="shared" si="43" ref="E116:M116">SUM(E115,E87)</f>
        <v>6</v>
      </c>
      <c r="F116" s="264">
        <f t="shared" si="43"/>
        <v>2</v>
      </c>
      <c r="G116" s="264">
        <f t="shared" si="43"/>
        <v>5</v>
      </c>
      <c r="H116" s="264">
        <f t="shared" si="43"/>
        <v>3</v>
      </c>
      <c r="I116" s="264">
        <f t="shared" si="43"/>
        <v>185</v>
      </c>
      <c r="J116" s="264">
        <f t="shared" si="43"/>
        <v>194</v>
      </c>
      <c r="K116" s="264">
        <f t="shared" si="43"/>
        <v>10</v>
      </c>
      <c r="L116" s="264">
        <f t="shared" si="43"/>
        <v>21</v>
      </c>
      <c r="M116" s="247">
        <f t="shared" si="43"/>
        <v>201</v>
      </c>
      <c r="N116" s="247">
        <f>SUM(N115,N87)</f>
        <v>196</v>
      </c>
      <c r="O116" s="265">
        <f aca="true" t="shared" si="44" ref="O116:O127">IF(AND(P116=0,Q116=0,R116=0),0,SUM(P116:R116))</f>
        <v>20224.859999999997</v>
      </c>
      <c r="P116" s="266">
        <f>SUM(P115,P87)</f>
        <v>671.68</v>
      </c>
      <c r="Q116" s="266">
        <f>SUM(Q115,Q87)</f>
        <v>0</v>
      </c>
      <c r="R116" s="266">
        <f>SUM(R115,R87)</f>
        <v>19553.179999999997</v>
      </c>
      <c r="S116" s="267">
        <f>SUM(S115,S87)</f>
        <v>996298.9019999998</v>
      </c>
      <c r="T116" s="268">
        <f t="shared" si="39"/>
        <v>49.26110252431908</v>
      </c>
      <c r="U116" s="268">
        <f t="shared" si="40"/>
        <v>103.18806122448979</v>
      </c>
      <c r="V116" s="54"/>
    </row>
    <row r="117" spans="1:22" s="53" customFormat="1" ht="13.5" customHeight="1">
      <c r="A117" s="2"/>
      <c r="B117" s="2"/>
      <c r="C117" s="11" t="s">
        <v>74</v>
      </c>
      <c r="D117" s="61">
        <f aca="true" t="shared" si="45" ref="D117:D127">SUM(E117:L117)</f>
        <v>4</v>
      </c>
      <c r="E117" s="60">
        <v>0</v>
      </c>
      <c r="F117" s="60">
        <v>0</v>
      </c>
      <c r="G117" s="60">
        <v>0</v>
      </c>
      <c r="H117" s="60">
        <v>0</v>
      </c>
      <c r="I117" s="60">
        <v>4</v>
      </c>
      <c r="J117" s="60">
        <v>0</v>
      </c>
      <c r="K117" s="60">
        <v>0</v>
      </c>
      <c r="L117" s="60">
        <v>0</v>
      </c>
      <c r="M117" s="61">
        <f aca="true" t="shared" si="46" ref="M117:M127">SUM(E117:I117)</f>
        <v>4</v>
      </c>
      <c r="N117" s="61">
        <v>4</v>
      </c>
      <c r="O117" s="104">
        <f t="shared" si="44"/>
        <v>217.18</v>
      </c>
      <c r="P117" s="62">
        <v>0</v>
      </c>
      <c r="Q117" s="63">
        <v>0</v>
      </c>
      <c r="R117" s="62">
        <v>217.18</v>
      </c>
      <c r="S117" s="64">
        <v>5781.367</v>
      </c>
      <c r="T117" s="116">
        <f t="shared" si="39"/>
        <v>26.620162998434477</v>
      </c>
      <c r="U117" s="184">
        <f t="shared" si="40"/>
        <v>54.295</v>
      </c>
      <c r="V117" s="54"/>
    </row>
    <row r="118" spans="1:22" s="53" customFormat="1" ht="13.5" customHeight="1">
      <c r="A118" s="2"/>
      <c r="B118" s="16"/>
      <c r="C118" s="11" t="s">
        <v>267</v>
      </c>
      <c r="D118" s="61">
        <f t="shared" si="45"/>
        <v>2</v>
      </c>
      <c r="E118" s="60">
        <v>0</v>
      </c>
      <c r="F118" s="60">
        <v>0</v>
      </c>
      <c r="G118" s="60">
        <v>0</v>
      </c>
      <c r="H118" s="60">
        <v>0</v>
      </c>
      <c r="I118" s="60">
        <v>2</v>
      </c>
      <c r="J118" s="60">
        <v>0</v>
      </c>
      <c r="K118" s="60">
        <v>0</v>
      </c>
      <c r="L118" s="60">
        <v>0</v>
      </c>
      <c r="M118" s="61">
        <f t="shared" si="46"/>
        <v>2</v>
      </c>
      <c r="N118" s="61">
        <v>2</v>
      </c>
      <c r="O118" s="104">
        <f t="shared" si="44"/>
        <v>224.47</v>
      </c>
      <c r="P118" s="62">
        <v>0</v>
      </c>
      <c r="Q118" s="63">
        <v>0</v>
      </c>
      <c r="R118" s="62">
        <v>224.47</v>
      </c>
      <c r="S118" s="64">
        <v>7301.978999999999</v>
      </c>
      <c r="T118" s="116">
        <f t="shared" si="39"/>
        <v>32.529865906357195</v>
      </c>
      <c r="U118" s="184">
        <f t="shared" si="40"/>
        <v>112.235</v>
      </c>
      <c r="V118" s="52"/>
    </row>
    <row r="119" spans="1:22" s="53" customFormat="1" ht="13.5" customHeight="1">
      <c r="A119" s="2"/>
      <c r="B119" s="2" t="s">
        <v>128</v>
      </c>
      <c r="C119" s="11" t="s">
        <v>75</v>
      </c>
      <c r="D119" s="61">
        <f t="shared" si="45"/>
        <v>1</v>
      </c>
      <c r="E119" s="60">
        <v>0</v>
      </c>
      <c r="F119" s="60">
        <v>0</v>
      </c>
      <c r="G119" s="60">
        <v>0</v>
      </c>
      <c r="H119" s="60">
        <v>0</v>
      </c>
      <c r="I119" s="60">
        <v>1</v>
      </c>
      <c r="J119" s="60">
        <v>0</v>
      </c>
      <c r="K119" s="60">
        <v>0</v>
      </c>
      <c r="L119" s="60">
        <v>0</v>
      </c>
      <c r="M119" s="61">
        <f t="shared" si="46"/>
        <v>1</v>
      </c>
      <c r="N119" s="61">
        <v>1</v>
      </c>
      <c r="O119" s="104">
        <f t="shared" si="44"/>
        <v>103.12</v>
      </c>
      <c r="P119" s="62">
        <v>0</v>
      </c>
      <c r="Q119" s="63">
        <v>0</v>
      </c>
      <c r="R119" s="62">
        <v>103.12</v>
      </c>
      <c r="S119" s="64">
        <v>3619.512</v>
      </c>
      <c r="T119" s="116">
        <f t="shared" si="39"/>
        <v>35.1</v>
      </c>
      <c r="U119" s="184">
        <f t="shared" si="40"/>
        <v>103.12</v>
      </c>
      <c r="V119" s="54"/>
    </row>
    <row r="120" spans="1:22" s="53" customFormat="1" ht="26.25" customHeight="1">
      <c r="A120" s="2"/>
      <c r="B120" s="2"/>
      <c r="C120" s="121" t="s">
        <v>161</v>
      </c>
      <c r="D120" s="61">
        <f t="shared" si="45"/>
        <v>3</v>
      </c>
      <c r="E120" s="60">
        <v>0</v>
      </c>
      <c r="F120" s="65">
        <v>0</v>
      </c>
      <c r="G120" s="65">
        <v>0</v>
      </c>
      <c r="H120" s="65">
        <v>0</v>
      </c>
      <c r="I120" s="65">
        <v>3</v>
      </c>
      <c r="J120" s="65">
        <v>0</v>
      </c>
      <c r="K120" s="65">
        <v>0</v>
      </c>
      <c r="L120" s="65">
        <v>0</v>
      </c>
      <c r="M120" s="66">
        <f t="shared" si="46"/>
        <v>3</v>
      </c>
      <c r="N120" s="66">
        <v>3</v>
      </c>
      <c r="O120" s="185">
        <f t="shared" si="44"/>
        <v>550.36</v>
      </c>
      <c r="P120" s="69">
        <v>0</v>
      </c>
      <c r="Q120" s="68">
        <v>0</v>
      </c>
      <c r="R120" s="69">
        <v>550.36</v>
      </c>
      <c r="S120" s="70">
        <v>16840.875</v>
      </c>
      <c r="T120" s="186">
        <f t="shared" si="39"/>
        <v>30.599743804055528</v>
      </c>
      <c r="U120" s="189">
        <f t="shared" si="40"/>
        <v>183.45333333333335</v>
      </c>
      <c r="V120" s="54"/>
    </row>
    <row r="121" spans="1:22" s="53" customFormat="1" ht="13.5" customHeight="1">
      <c r="A121" s="1" t="s">
        <v>76</v>
      </c>
      <c r="B121" s="14"/>
      <c r="C121" s="71" t="s">
        <v>227</v>
      </c>
      <c r="D121" s="88">
        <f t="shared" si="45"/>
        <v>10</v>
      </c>
      <c r="E121" s="122">
        <f aca="true" t="shared" si="47" ref="E121:L121">SUM(E117:E120)</f>
        <v>0</v>
      </c>
      <c r="F121" s="123">
        <f t="shared" si="47"/>
        <v>0</v>
      </c>
      <c r="G121" s="123">
        <f t="shared" si="47"/>
        <v>0</v>
      </c>
      <c r="H121" s="123">
        <f t="shared" si="47"/>
        <v>0</v>
      </c>
      <c r="I121" s="123">
        <f t="shared" si="47"/>
        <v>10</v>
      </c>
      <c r="J121" s="123">
        <f t="shared" si="47"/>
        <v>0</v>
      </c>
      <c r="K121" s="123">
        <f t="shared" si="47"/>
        <v>0</v>
      </c>
      <c r="L121" s="123">
        <f t="shared" si="47"/>
        <v>0</v>
      </c>
      <c r="M121" s="124">
        <f t="shared" si="46"/>
        <v>10</v>
      </c>
      <c r="N121" s="124">
        <f>SUM(N117:N120)</f>
        <v>10</v>
      </c>
      <c r="O121" s="81">
        <f t="shared" si="44"/>
        <v>1095.13</v>
      </c>
      <c r="P121" s="74">
        <f>SUM(P117:P120)</f>
        <v>0</v>
      </c>
      <c r="Q121" s="74">
        <f>SUM(Q117:Q120)</f>
        <v>0</v>
      </c>
      <c r="R121" s="74">
        <f>SUM(R117:R120)</f>
        <v>1095.13</v>
      </c>
      <c r="S121" s="77">
        <f>SUM(S117:S120)</f>
        <v>33543.733</v>
      </c>
      <c r="T121" s="82">
        <f t="shared" si="39"/>
        <v>30.6299096910869</v>
      </c>
      <c r="U121" s="83">
        <f t="shared" si="40"/>
        <v>109.513</v>
      </c>
      <c r="V121" s="54"/>
    </row>
    <row r="122" spans="1:22" s="53" customFormat="1" ht="13.5" customHeight="1">
      <c r="A122" s="59"/>
      <c r="B122" s="2"/>
      <c r="C122" s="11" t="s">
        <v>77</v>
      </c>
      <c r="D122" s="61">
        <f t="shared" si="45"/>
        <v>3</v>
      </c>
      <c r="E122" s="60">
        <v>0</v>
      </c>
      <c r="F122" s="60">
        <v>0</v>
      </c>
      <c r="G122" s="60">
        <v>0</v>
      </c>
      <c r="H122" s="60">
        <v>0</v>
      </c>
      <c r="I122" s="60">
        <v>2</v>
      </c>
      <c r="J122" s="60">
        <v>1</v>
      </c>
      <c r="K122" s="60">
        <v>0</v>
      </c>
      <c r="L122" s="60">
        <v>0</v>
      </c>
      <c r="M122" s="61">
        <f t="shared" si="46"/>
        <v>2</v>
      </c>
      <c r="N122" s="61">
        <v>2</v>
      </c>
      <c r="O122" s="104">
        <f t="shared" si="44"/>
        <v>467.39</v>
      </c>
      <c r="P122" s="62">
        <v>0</v>
      </c>
      <c r="Q122" s="63">
        <v>0</v>
      </c>
      <c r="R122" s="62">
        <v>467.39</v>
      </c>
      <c r="S122" s="64">
        <v>15290.411</v>
      </c>
      <c r="T122" s="116">
        <f t="shared" si="39"/>
        <v>32.71445901709493</v>
      </c>
      <c r="U122" s="184">
        <f t="shared" si="40"/>
        <v>233.695</v>
      </c>
      <c r="V122" s="54"/>
    </row>
    <row r="123" spans="1:22" s="53" customFormat="1" ht="13.5" customHeight="1">
      <c r="A123" s="2"/>
      <c r="B123" s="316" t="s">
        <v>78</v>
      </c>
      <c r="C123" s="11" t="s">
        <v>79</v>
      </c>
      <c r="D123" s="61">
        <f t="shared" si="45"/>
        <v>3</v>
      </c>
      <c r="E123" s="60">
        <v>0</v>
      </c>
      <c r="F123" s="60">
        <v>0</v>
      </c>
      <c r="G123" s="60">
        <v>0</v>
      </c>
      <c r="H123" s="60">
        <v>0</v>
      </c>
      <c r="I123" s="60">
        <v>2</v>
      </c>
      <c r="J123" s="60">
        <v>1</v>
      </c>
      <c r="K123" s="60">
        <v>0</v>
      </c>
      <c r="L123" s="60">
        <v>0</v>
      </c>
      <c r="M123" s="61">
        <f t="shared" si="46"/>
        <v>2</v>
      </c>
      <c r="N123" s="61">
        <v>1</v>
      </c>
      <c r="O123" s="104">
        <f t="shared" si="44"/>
        <v>15.66</v>
      </c>
      <c r="P123" s="62">
        <v>0</v>
      </c>
      <c r="Q123" s="63">
        <v>0</v>
      </c>
      <c r="R123" s="62">
        <v>15.66</v>
      </c>
      <c r="S123" s="64">
        <v>576.288</v>
      </c>
      <c r="T123" s="116">
        <f t="shared" si="39"/>
        <v>36.8</v>
      </c>
      <c r="U123" s="184">
        <f t="shared" si="40"/>
        <v>15.66</v>
      </c>
      <c r="V123" s="52"/>
    </row>
    <row r="124" spans="1:22" s="53" customFormat="1" ht="13.5" customHeight="1">
      <c r="A124" s="2"/>
      <c r="B124" s="316"/>
      <c r="C124" s="12" t="s">
        <v>80</v>
      </c>
      <c r="D124" s="66">
        <f t="shared" si="45"/>
        <v>1</v>
      </c>
      <c r="E124" s="65">
        <v>0</v>
      </c>
      <c r="F124" s="65">
        <v>0</v>
      </c>
      <c r="G124" s="65">
        <v>0</v>
      </c>
      <c r="H124" s="65">
        <v>0</v>
      </c>
      <c r="I124" s="65">
        <v>1</v>
      </c>
      <c r="J124" s="65">
        <v>0</v>
      </c>
      <c r="K124" s="65">
        <v>0</v>
      </c>
      <c r="L124" s="65">
        <v>0</v>
      </c>
      <c r="M124" s="66">
        <f t="shared" si="46"/>
        <v>1</v>
      </c>
      <c r="N124" s="66">
        <v>1</v>
      </c>
      <c r="O124" s="185">
        <f t="shared" si="44"/>
        <v>234.22</v>
      </c>
      <c r="P124" s="69">
        <v>0</v>
      </c>
      <c r="Q124" s="68">
        <v>0</v>
      </c>
      <c r="R124" s="69">
        <v>234.22</v>
      </c>
      <c r="S124" s="70">
        <v>8689.562</v>
      </c>
      <c r="T124" s="186">
        <f t="shared" si="39"/>
        <v>37.1</v>
      </c>
      <c r="U124" s="189">
        <f t="shared" si="40"/>
        <v>234.22</v>
      </c>
      <c r="V124" s="54"/>
    </row>
    <row r="125" spans="1:22" s="53" customFormat="1" ht="13.5" customHeight="1">
      <c r="A125" s="2"/>
      <c r="B125" s="14"/>
      <c r="C125" s="71" t="s">
        <v>227</v>
      </c>
      <c r="D125" s="73">
        <f t="shared" si="45"/>
        <v>7</v>
      </c>
      <c r="E125" s="72">
        <f aca="true" t="shared" si="48" ref="E125:L125">SUM(E122:E124)</f>
        <v>0</v>
      </c>
      <c r="F125" s="72">
        <f t="shared" si="48"/>
        <v>0</v>
      </c>
      <c r="G125" s="72">
        <f t="shared" si="48"/>
        <v>0</v>
      </c>
      <c r="H125" s="72">
        <f t="shared" si="48"/>
        <v>0</v>
      </c>
      <c r="I125" s="72">
        <f t="shared" si="48"/>
        <v>5</v>
      </c>
      <c r="J125" s="72">
        <f t="shared" si="48"/>
        <v>2</v>
      </c>
      <c r="K125" s="72">
        <f t="shared" si="48"/>
        <v>0</v>
      </c>
      <c r="L125" s="72">
        <f t="shared" si="48"/>
        <v>0</v>
      </c>
      <c r="M125" s="73">
        <f t="shared" si="46"/>
        <v>5</v>
      </c>
      <c r="N125" s="73">
        <f>SUM(N122:N124)</f>
        <v>4</v>
      </c>
      <c r="O125" s="81">
        <f t="shared" si="44"/>
        <v>717.27</v>
      </c>
      <c r="P125" s="74">
        <v>0</v>
      </c>
      <c r="Q125" s="75">
        <f>SUM(Q122:Q124)</f>
        <v>0</v>
      </c>
      <c r="R125" s="74">
        <f>SUM(R122:R124)</f>
        <v>717.27</v>
      </c>
      <c r="S125" s="77">
        <f>SUM(S122:S124)</f>
        <v>24556.261</v>
      </c>
      <c r="T125" s="82">
        <f t="shared" si="39"/>
        <v>34.235728526217464</v>
      </c>
      <c r="U125" s="83">
        <f t="shared" si="40"/>
        <v>179.3175</v>
      </c>
      <c r="V125" s="54"/>
    </row>
    <row r="126" spans="1:22" s="53" customFormat="1" ht="13.5" customHeight="1" thickBot="1">
      <c r="A126" s="18"/>
      <c r="B126" s="314" t="s">
        <v>166</v>
      </c>
      <c r="C126" s="315"/>
      <c r="D126" s="247">
        <f t="shared" si="45"/>
        <v>17</v>
      </c>
      <c r="E126" s="248">
        <f aca="true" t="shared" si="49" ref="E126:L126">E121+E125</f>
        <v>0</v>
      </c>
      <c r="F126" s="248">
        <f t="shared" si="49"/>
        <v>0</v>
      </c>
      <c r="G126" s="248">
        <f t="shared" si="49"/>
        <v>0</v>
      </c>
      <c r="H126" s="248">
        <f t="shared" si="49"/>
        <v>0</v>
      </c>
      <c r="I126" s="248">
        <f t="shared" si="49"/>
        <v>15</v>
      </c>
      <c r="J126" s="248">
        <f t="shared" si="49"/>
        <v>2</v>
      </c>
      <c r="K126" s="248">
        <f t="shared" si="49"/>
        <v>0</v>
      </c>
      <c r="L126" s="248">
        <f t="shared" si="49"/>
        <v>0</v>
      </c>
      <c r="M126" s="249">
        <f t="shared" si="46"/>
        <v>15</v>
      </c>
      <c r="N126" s="249">
        <f>N121+N125</f>
        <v>14</v>
      </c>
      <c r="O126" s="250">
        <f t="shared" si="44"/>
        <v>1812.4</v>
      </c>
      <c r="P126" s="251">
        <f>P121+P125</f>
        <v>0</v>
      </c>
      <c r="Q126" s="252">
        <f>Q121+Q125</f>
        <v>0</v>
      </c>
      <c r="R126" s="251">
        <f>R121+R125</f>
        <v>1812.4</v>
      </c>
      <c r="S126" s="253">
        <f>S121+S125</f>
        <v>58099.994</v>
      </c>
      <c r="T126" s="254">
        <f t="shared" si="39"/>
        <v>32.05693776208342</v>
      </c>
      <c r="U126" s="255">
        <f t="shared" si="40"/>
        <v>129.45714285714286</v>
      </c>
      <c r="V126" s="54"/>
    </row>
    <row r="127" spans="1:22" s="53" customFormat="1" ht="13.5" customHeight="1">
      <c r="A127" s="91"/>
      <c r="B127" s="125" t="s">
        <v>82</v>
      </c>
      <c r="C127" s="92" t="s">
        <v>81</v>
      </c>
      <c r="D127" s="202">
        <f t="shared" si="45"/>
        <v>2</v>
      </c>
      <c r="E127" s="126">
        <v>0</v>
      </c>
      <c r="F127" s="126">
        <v>0</v>
      </c>
      <c r="G127" s="126">
        <v>0</v>
      </c>
      <c r="H127" s="126">
        <v>0</v>
      </c>
      <c r="I127" s="126">
        <v>1</v>
      </c>
      <c r="J127" s="126">
        <v>1</v>
      </c>
      <c r="K127" s="126">
        <v>0</v>
      </c>
      <c r="L127" s="126">
        <v>0</v>
      </c>
      <c r="M127" s="127">
        <f t="shared" si="46"/>
        <v>1</v>
      </c>
      <c r="N127" s="127">
        <v>1</v>
      </c>
      <c r="O127" s="203">
        <f t="shared" si="44"/>
        <v>134.2</v>
      </c>
      <c r="P127" s="128">
        <v>0</v>
      </c>
      <c r="Q127" s="129">
        <v>0</v>
      </c>
      <c r="R127" s="128">
        <v>134.2</v>
      </c>
      <c r="S127" s="130">
        <v>3569.72</v>
      </c>
      <c r="T127" s="204">
        <f t="shared" si="39"/>
        <v>26.6</v>
      </c>
      <c r="U127" s="205">
        <f t="shared" si="40"/>
        <v>134.2</v>
      </c>
      <c r="V127" s="52"/>
    </row>
    <row r="128" spans="1:22" s="56" customFormat="1" ht="13.5" customHeight="1">
      <c r="A128" s="131"/>
      <c r="B128" s="336" t="s">
        <v>268</v>
      </c>
      <c r="C128" s="337"/>
      <c r="D128" s="269">
        <f aca="true" t="shared" si="50" ref="D128:U128">D127</f>
        <v>2</v>
      </c>
      <c r="E128" s="270">
        <f t="shared" si="50"/>
        <v>0</v>
      </c>
      <c r="F128" s="270">
        <f t="shared" si="50"/>
        <v>0</v>
      </c>
      <c r="G128" s="270">
        <f t="shared" si="50"/>
        <v>0</v>
      </c>
      <c r="H128" s="270">
        <f t="shared" si="50"/>
        <v>0</v>
      </c>
      <c r="I128" s="270">
        <f t="shared" si="50"/>
        <v>1</v>
      </c>
      <c r="J128" s="270">
        <f t="shared" si="50"/>
        <v>1</v>
      </c>
      <c r="K128" s="270">
        <f t="shared" si="50"/>
        <v>0</v>
      </c>
      <c r="L128" s="270">
        <f t="shared" si="50"/>
        <v>0</v>
      </c>
      <c r="M128" s="271">
        <f t="shared" si="50"/>
        <v>1</v>
      </c>
      <c r="N128" s="271">
        <f t="shared" si="50"/>
        <v>1</v>
      </c>
      <c r="O128" s="272">
        <f t="shared" si="50"/>
        <v>134.2</v>
      </c>
      <c r="P128" s="273">
        <f t="shared" si="50"/>
        <v>0</v>
      </c>
      <c r="Q128" s="274">
        <f t="shared" si="50"/>
        <v>0</v>
      </c>
      <c r="R128" s="273">
        <f t="shared" si="50"/>
        <v>134.2</v>
      </c>
      <c r="S128" s="275">
        <f t="shared" si="50"/>
        <v>3569.72</v>
      </c>
      <c r="T128" s="276">
        <f t="shared" si="50"/>
        <v>26.6</v>
      </c>
      <c r="U128" s="277">
        <f t="shared" si="50"/>
        <v>134.2</v>
      </c>
      <c r="V128" s="55"/>
    </row>
    <row r="129" spans="1:22" s="53" customFormat="1" ht="13.5" customHeight="1">
      <c r="A129" s="15"/>
      <c r="B129" s="132"/>
      <c r="C129" s="11" t="s">
        <v>84</v>
      </c>
      <c r="D129" s="61">
        <f>SUM(E129:L129)</f>
        <v>1</v>
      </c>
      <c r="E129" s="60">
        <v>0</v>
      </c>
      <c r="F129" s="60">
        <v>0</v>
      </c>
      <c r="G129" s="60">
        <v>0</v>
      </c>
      <c r="H129" s="60">
        <v>0</v>
      </c>
      <c r="I129" s="60">
        <v>0</v>
      </c>
      <c r="J129" s="60">
        <v>1</v>
      </c>
      <c r="K129" s="60">
        <v>0</v>
      </c>
      <c r="L129" s="60">
        <v>0</v>
      </c>
      <c r="M129" s="61">
        <f>SUM(E129:I129)</f>
        <v>0</v>
      </c>
      <c r="N129" s="61">
        <v>0</v>
      </c>
      <c r="O129" s="104">
        <f>IF(AND(P129=0,Q129=0,R129=0),0,SUM(P129:R129))</f>
        <v>0</v>
      </c>
      <c r="P129" s="62">
        <v>0</v>
      </c>
      <c r="Q129" s="63">
        <v>0</v>
      </c>
      <c r="R129" s="62">
        <v>0</v>
      </c>
      <c r="S129" s="64">
        <v>0</v>
      </c>
      <c r="T129" s="193" t="str">
        <f aca="true" t="shared" si="51" ref="T129:T156">IF(O129=0,"-",S129/O129)</f>
        <v>-</v>
      </c>
      <c r="U129" s="194" t="str">
        <f aca="true" t="shared" si="52" ref="U129:U156">IF(O129=0,"-",O129/N129)</f>
        <v>-</v>
      </c>
      <c r="V129" s="52"/>
    </row>
    <row r="130" spans="1:22" s="53" customFormat="1" ht="13.5" customHeight="1">
      <c r="A130" s="15"/>
      <c r="B130" s="2"/>
      <c r="C130" s="11" t="s">
        <v>85</v>
      </c>
      <c r="D130" s="61">
        <f>SUM(E130:L130)</f>
        <v>2</v>
      </c>
      <c r="E130" s="60">
        <v>0</v>
      </c>
      <c r="F130" s="60">
        <v>0</v>
      </c>
      <c r="G130" s="60">
        <v>0</v>
      </c>
      <c r="H130" s="60">
        <v>0</v>
      </c>
      <c r="I130" s="60">
        <v>1</v>
      </c>
      <c r="J130" s="60">
        <v>1</v>
      </c>
      <c r="K130" s="60">
        <v>0</v>
      </c>
      <c r="L130" s="60">
        <v>0</v>
      </c>
      <c r="M130" s="61">
        <f>SUM(E130:I130)</f>
        <v>1</v>
      </c>
      <c r="N130" s="61">
        <v>1</v>
      </c>
      <c r="O130" s="104">
        <f>IF(AND(P130=0,Q130=0,R130=0),0,SUM(P130:R130))</f>
        <v>284.1</v>
      </c>
      <c r="P130" s="80">
        <v>0</v>
      </c>
      <c r="Q130" s="63">
        <v>0</v>
      </c>
      <c r="R130" s="80">
        <v>284.1</v>
      </c>
      <c r="S130" s="64">
        <v>7699.11</v>
      </c>
      <c r="T130" s="116">
        <f>IF(O130=0,"-",S130/O130)</f>
        <v>27.099999999999998</v>
      </c>
      <c r="U130" s="184">
        <f>IF(O130=0,"-",O130/N130)</f>
        <v>284.1</v>
      </c>
      <c r="V130" s="52"/>
    </row>
    <row r="131" spans="1:22" s="53" customFormat="1" ht="13.5" customHeight="1">
      <c r="A131" s="2" t="s">
        <v>192</v>
      </c>
      <c r="B131" s="16" t="s">
        <v>83</v>
      </c>
      <c r="C131" s="11" t="s">
        <v>86</v>
      </c>
      <c r="D131" s="61">
        <f>SUM(E131:L131)</f>
        <v>3</v>
      </c>
      <c r="E131" s="60">
        <v>1</v>
      </c>
      <c r="F131" s="60">
        <v>1</v>
      </c>
      <c r="G131" s="60">
        <v>0</v>
      </c>
      <c r="H131" s="60">
        <v>0</v>
      </c>
      <c r="I131" s="60">
        <v>1</v>
      </c>
      <c r="J131" s="60">
        <v>0</v>
      </c>
      <c r="K131" s="60">
        <v>0</v>
      </c>
      <c r="L131" s="60">
        <v>0</v>
      </c>
      <c r="M131" s="61">
        <f>SUM(E131:I131)</f>
        <v>3</v>
      </c>
      <c r="N131" s="61">
        <v>2</v>
      </c>
      <c r="O131" s="104">
        <f>IF(AND(P131=0,Q131=0,R131=0),0,SUM(P131:R131))</f>
        <v>9.9</v>
      </c>
      <c r="P131" s="62">
        <v>9.9</v>
      </c>
      <c r="Q131" s="63">
        <v>0</v>
      </c>
      <c r="R131" s="62">
        <v>0</v>
      </c>
      <c r="S131" s="64">
        <v>116.13</v>
      </c>
      <c r="T131" s="116">
        <f>IF(O131=0,"-",S131/O131)</f>
        <v>11.730303030303029</v>
      </c>
      <c r="U131" s="184">
        <f>IF(O131=0,"-",O131/N131)</f>
        <v>4.95</v>
      </c>
      <c r="V131" s="52"/>
    </row>
    <row r="132" spans="1:22" s="53" customFormat="1" ht="13.5" customHeight="1">
      <c r="A132" s="5"/>
      <c r="B132" s="106"/>
      <c r="C132" s="11" t="s">
        <v>174</v>
      </c>
      <c r="D132" s="61">
        <f aca="true" t="shared" si="53" ref="D132:D158">SUM(E132:L132)</f>
        <v>1</v>
      </c>
      <c r="E132" s="60">
        <v>0</v>
      </c>
      <c r="F132" s="60">
        <v>0</v>
      </c>
      <c r="G132" s="60">
        <v>0</v>
      </c>
      <c r="H132" s="60">
        <v>0</v>
      </c>
      <c r="I132" s="60">
        <v>0</v>
      </c>
      <c r="J132" s="60">
        <v>1</v>
      </c>
      <c r="K132" s="60">
        <v>0</v>
      </c>
      <c r="L132" s="60">
        <v>0</v>
      </c>
      <c r="M132" s="61">
        <f>SUM(E132:I132)</f>
        <v>0</v>
      </c>
      <c r="N132" s="61">
        <v>0</v>
      </c>
      <c r="O132" s="104">
        <f>IF(AND(P132=0,Q132=0,R132=0),0,SUM(P132:R132))</f>
        <v>0</v>
      </c>
      <c r="P132" s="62">
        <v>0</v>
      </c>
      <c r="Q132" s="63">
        <v>0</v>
      </c>
      <c r="R132" s="62">
        <v>0</v>
      </c>
      <c r="S132" s="64">
        <v>0</v>
      </c>
      <c r="T132" s="193" t="str">
        <f t="shared" si="51"/>
        <v>-</v>
      </c>
      <c r="U132" s="194" t="str">
        <f t="shared" si="52"/>
        <v>-</v>
      </c>
      <c r="V132" s="52"/>
    </row>
    <row r="133" spans="1:22" s="53" customFormat="1" ht="13.5" customHeight="1">
      <c r="A133" s="5"/>
      <c r="B133" s="106"/>
      <c r="C133" s="11" t="s">
        <v>228</v>
      </c>
      <c r="D133" s="61">
        <f t="shared" si="53"/>
        <v>2</v>
      </c>
      <c r="E133" s="60">
        <v>0</v>
      </c>
      <c r="F133" s="60">
        <v>0</v>
      </c>
      <c r="G133" s="60">
        <v>0</v>
      </c>
      <c r="H133" s="60">
        <v>0</v>
      </c>
      <c r="I133" s="60">
        <v>2</v>
      </c>
      <c r="J133" s="60">
        <v>0</v>
      </c>
      <c r="K133" s="60">
        <v>0</v>
      </c>
      <c r="L133" s="60">
        <v>0</v>
      </c>
      <c r="M133" s="61">
        <f>SUM(E133:I133)</f>
        <v>2</v>
      </c>
      <c r="N133" s="61">
        <v>2</v>
      </c>
      <c r="O133" s="104">
        <f>IF(AND(P133=0,Q133=0,R133=0),0,SUM(P133:R133))</f>
        <v>101.3</v>
      </c>
      <c r="P133" s="62">
        <v>0</v>
      </c>
      <c r="Q133" s="63">
        <v>0</v>
      </c>
      <c r="R133" s="62">
        <v>101.3</v>
      </c>
      <c r="S133" s="64">
        <v>2568.39</v>
      </c>
      <c r="T133" s="116">
        <f t="shared" si="51"/>
        <v>25.354294175715694</v>
      </c>
      <c r="U133" s="184">
        <f t="shared" si="52"/>
        <v>50.65</v>
      </c>
      <c r="V133" s="52"/>
    </row>
    <row r="134" spans="1:22" s="53" customFormat="1" ht="13.5" customHeight="1">
      <c r="A134" s="2"/>
      <c r="B134" s="14"/>
      <c r="C134" s="86" t="s">
        <v>229</v>
      </c>
      <c r="D134" s="88">
        <f aca="true" t="shared" si="54" ref="D134:S134">SUM(D129:D133)</f>
        <v>9</v>
      </c>
      <c r="E134" s="87">
        <f t="shared" si="54"/>
        <v>1</v>
      </c>
      <c r="F134" s="87">
        <f t="shared" si="54"/>
        <v>1</v>
      </c>
      <c r="G134" s="87">
        <f t="shared" si="54"/>
        <v>0</v>
      </c>
      <c r="H134" s="87">
        <f t="shared" si="54"/>
        <v>0</v>
      </c>
      <c r="I134" s="87">
        <f t="shared" si="54"/>
        <v>4</v>
      </c>
      <c r="J134" s="87">
        <f t="shared" si="54"/>
        <v>3</v>
      </c>
      <c r="K134" s="87">
        <f t="shared" si="54"/>
        <v>0</v>
      </c>
      <c r="L134" s="87">
        <f t="shared" si="54"/>
        <v>0</v>
      </c>
      <c r="M134" s="88">
        <f t="shared" si="54"/>
        <v>6</v>
      </c>
      <c r="N134" s="88">
        <f t="shared" si="54"/>
        <v>5</v>
      </c>
      <c r="O134" s="101">
        <f t="shared" si="54"/>
        <v>395.3</v>
      </c>
      <c r="P134" s="89">
        <f t="shared" si="54"/>
        <v>9.9</v>
      </c>
      <c r="Q134" s="89">
        <f t="shared" si="54"/>
        <v>0</v>
      </c>
      <c r="R134" s="89">
        <f t="shared" si="54"/>
        <v>385.40000000000003</v>
      </c>
      <c r="S134" s="284">
        <f t="shared" si="54"/>
        <v>10383.63</v>
      </c>
      <c r="T134" s="90">
        <f>IF(O134=0,"-",S134/O134)</f>
        <v>26.267720718441687</v>
      </c>
      <c r="U134" s="225">
        <f>IF(O134=0,"-",O134/N134)</f>
        <v>79.06</v>
      </c>
      <c r="V134" s="52"/>
    </row>
    <row r="135" spans="1:22" s="53" customFormat="1" ht="13.5" customHeight="1">
      <c r="A135" s="2"/>
      <c r="B135" s="317" t="s">
        <v>256</v>
      </c>
      <c r="C135" s="318"/>
      <c r="D135" s="226">
        <f aca="true" t="shared" si="55" ref="D135:R135">SUM(D129:D133)</f>
        <v>9</v>
      </c>
      <c r="E135" s="278">
        <f t="shared" si="55"/>
        <v>1</v>
      </c>
      <c r="F135" s="278">
        <f t="shared" si="55"/>
        <v>1</v>
      </c>
      <c r="G135" s="278">
        <f t="shared" si="55"/>
        <v>0</v>
      </c>
      <c r="H135" s="278">
        <f t="shared" si="55"/>
        <v>0</v>
      </c>
      <c r="I135" s="278">
        <f t="shared" si="55"/>
        <v>4</v>
      </c>
      <c r="J135" s="278">
        <f t="shared" si="55"/>
        <v>3</v>
      </c>
      <c r="K135" s="278">
        <f t="shared" si="55"/>
        <v>0</v>
      </c>
      <c r="L135" s="278">
        <f t="shared" si="55"/>
        <v>0</v>
      </c>
      <c r="M135" s="226">
        <f t="shared" si="55"/>
        <v>6</v>
      </c>
      <c r="N135" s="226">
        <f t="shared" si="55"/>
        <v>5</v>
      </c>
      <c r="O135" s="279">
        <f t="shared" si="55"/>
        <v>395.3</v>
      </c>
      <c r="P135" s="280">
        <f t="shared" si="55"/>
        <v>9.9</v>
      </c>
      <c r="Q135" s="280">
        <f t="shared" si="55"/>
        <v>0</v>
      </c>
      <c r="R135" s="280">
        <f t="shared" si="55"/>
        <v>385.40000000000003</v>
      </c>
      <c r="S135" s="281">
        <f>SUM(S129:S133)</f>
        <v>10383.63</v>
      </c>
      <c r="T135" s="263">
        <f>IF(O135=0,"-",S135/O135)</f>
        <v>26.267720718441687</v>
      </c>
      <c r="U135" s="263">
        <f>IF(O135=0,"-",O135/N135)</f>
        <v>79.06</v>
      </c>
      <c r="V135" s="52"/>
    </row>
    <row r="136" spans="1:22" s="53" customFormat="1" ht="13.5" customHeight="1" thickBot="1">
      <c r="A136" s="29"/>
      <c r="B136" s="314" t="s">
        <v>166</v>
      </c>
      <c r="C136" s="315"/>
      <c r="D136" s="282">
        <f aca="true" t="shared" si="56" ref="D136:S136">D128+D135</f>
        <v>11</v>
      </c>
      <c r="E136" s="264">
        <f t="shared" si="56"/>
        <v>1</v>
      </c>
      <c r="F136" s="264">
        <f t="shared" si="56"/>
        <v>1</v>
      </c>
      <c r="G136" s="264">
        <f t="shared" si="56"/>
        <v>0</v>
      </c>
      <c r="H136" s="264">
        <f t="shared" si="56"/>
        <v>0</v>
      </c>
      <c r="I136" s="264">
        <f t="shared" si="56"/>
        <v>5</v>
      </c>
      <c r="J136" s="264">
        <f t="shared" si="56"/>
        <v>4</v>
      </c>
      <c r="K136" s="264">
        <f t="shared" si="56"/>
        <v>0</v>
      </c>
      <c r="L136" s="264">
        <f t="shared" si="56"/>
        <v>0</v>
      </c>
      <c r="M136" s="247">
        <f t="shared" si="56"/>
        <v>7</v>
      </c>
      <c r="N136" s="247">
        <f t="shared" si="56"/>
        <v>6</v>
      </c>
      <c r="O136" s="265">
        <f t="shared" si="56"/>
        <v>529.5</v>
      </c>
      <c r="P136" s="266">
        <f t="shared" si="56"/>
        <v>9.9</v>
      </c>
      <c r="Q136" s="266">
        <f t="shared" si="56"/>
        <v>0</v>
      </c>
      <c r="R136" s="266">
        <f t="shared" si="56"/>
        <v>519.6</v>
      </c>
      <c r="S136" s="268">
        <f t="shared" si="56"/>
        <v>13953.349999999999</v>
      </c>
      <c r="T136" s="283">
        <f>IF(O136=0,"-",S136/O136)</f>
        <v>26.351935788479697</v>
      </c>
      <c r="U136" s="255">
        <f>IF(O136=0,"-",O136/N136)</f>
        <v>88.25</v>
      </c>
      <c r="V136" s="52"/>
    </row>
    <row r="137" spans="1:22" s="53" customFormat="1" ht="13.5" customHeight="1">
      <c r="A137" s="133"/>
      <c r="B137" s="134"/>
      <c r="C137" s="135" t="s">
        <v>196</v>
      </c>
      <c r="D137" s="109">
        <v>1</v>
      </c>
      <c r="E137" s="60">
        <v>0</v>
      </c>
      <c r="F137" s="60">
        <v>0</v>
      </c>
      <c r="G137" s="60">
        <v>0</v>
      </c>
      <c r="H137" s="60">
        <v>0</v>
      </c>
      <c r="I137" s="60">
        <v>0</v>
      </c>
      <c r="J137" s="60">
        <v>1</v>
      </c>
      <c r="K137" s="60">
        <v>0</v>
      </c>
      <c r="L137" s="60">
        <v>0</v>
      </c>
      <c r="M137" s="61">
        <v>0</v>
      </c>
      <c r="N137" s="61">
        <v>0</v>
      </c>
      <c r="O137" s="105">
        <v>0</v>
      </c>
      <c r="P137" s="63">
        <v>0</v>
      </c>
      <c r="Q137" s="63">
        <v>0</v>
      </c>
      <c r="R137" s="63">
        <v>0</v>
      </c>
      <c r="S137" s="116">
        <v>0</v>
      </c>
      <c r="T137" s="193" t="str">
        <f>IF(O137=0,"-",S137/O137)</f>
        <v>-</v>
      </c>
      <c r="U137" s="194" t="str">
        <f>IF(O137=0,"-",O137/N137)</f>
        <v>-</v>
      </c>
      <c r="V137" s="52"/>
    </row>
    <row r="138" spans="1:22" s="53" customFormat="1" ht="13.5" customHeight="1">
      <c r="A138" s="1"/>
      <c r="B138" s="1"/>
      <c r="C138" s="11" t="s">
        <v>230</v>
      </c>
      <c r="D138" s="109">
        <f t="shared" si="53"/>
        <v>1</v>
      </c>
      <c r="E138" s="60">
        <v>0</v>
      </c>
      <c r="F138" s="60">
        <v>1</v>
      </c>
      <c r="G138" s="60">
        <v>0</v>
      </c>
      <c r="H138" s="60">
        <v>0</v>
      </c>
      <c r="I138" s="60">
        <v>0</v>
      </c>
      <c r="J138" s="60">
        <v>0</v>
      </c>
      <c r="K138" s="60">
        <v>0</v>
      </c>
      <c r="L138" s="60">
        <v>0</v>
      </c>
      <c r="M138" s="61">
        <f>SUM(E138:I138)</f>
        <v>1</v>
      </c>
      <c r="N138" s="61">
        <v>0</v>
      </c>
      <c r="O138" s="104">
        <f aca="true" t="shared" si="57" ref="O138:O166">IF(AND(P138=0,Q138=0,R138=0),0,SUM(P138:R138))</f>
        <v>0</v>
      </c>
      <c r="P138" s="62">
        <v>0</v>
      </c>
      <c r="Q138" s="63">
        <v>0</v>
      </c>
      <c r="R138" s="62">
        <v>0</v>
      </c>
      <c r="S138" s="64">
        <v>0</v>
      </c>
      <c r="T138" s="193" t="str">
        <f t="shared" si="51"/>
        <v>-</v>
      </c>
      <c r="U138" s="194" t="str">
        <f t="shared" si="52"/>
        <v>-</v>
      </c>
      <c r="V138" s="54"/>
    </row>
    <row r="139" spans="1:22" s="53" customFormat="1" ht="13.5" customHeight="1">
      <c r="A139" s="15"/>
      <c r="B139" s="1"/>
      <c r="C139" s="11" t="s">
        <v>231</v>
      </c>
      <c r="D139" s="109">
        <f t="shared" si="53"/>
        <v>2</v>
      </c>
      <c r="E139" s="60">
        <v>0</v>
      </c>
      <c r="F139" s="60">
        <v>0</v>
      </c>
      <c r="G139" s="60">
        <v>0</v>
      </c>
      <c r="H139" s="60">
        <v>0</v>
      </c>
      <c r="I139" s="60">
        <v>1</v>
      </c>
      <c r="J139" s="60">
        <v>0</v>
      </c>
      <c r="K139" s="60">
        <v>1</v>
      </c>
      <c r="L139" s="60">
        <v>0</v>
      </c>
      <c r="M139" s="61">
        <f aca="true" t="shared" si="58" ref="M139:M151">SUM(E139:I139)</f>
        <v>1</v>
      </c>
      <c r="N139" s="61">
        <v>1</v>
      </c>
      <c r="O139" s="104">
        <f t="shared" si="57"/>
        <v>119.2</v>
      </c>
      <c r="P139" s="62">
        <v>0</v>
      </c>
      <c r="Q139" s="63">
        <v>0</v>
      </c>
      <c r="R139" s="62">
        <v>119.2</v>
      </c>
      <c r="S139" s="64">
        <v>3468.72</v>
      </c>
      <c r="T139" s="116">
        <f t="shared" si="51"/>
        <v>29.099999999999998</v>
      </c>
      <c r="U139" s="184">
        <f t="shared" si="52"/>
        <v>119.2</v>
      </c>
      <c r="V139" s="54"/>
    </row>
    <row r="140" spans="1:22" s="53" customFormat="1" ht="13.5" customHeight="1">
      <c r="A140" s="1" t="s">
        <v>232</v>
      </c>
      <c r="B140" s="16"/>
      <c r="C140" s="11" t="s">
        <v>175</v>
      </c>
      <c r="D140" s="61">
        <f t="shared" si="53"/>
        <v>2</v>
      </c>
      <c r="E140" s="60">
        <v>0</v>
      </c>
      <c r="F140" s="60">
        <v>0</v>
      </c>
      <c r="G140" s="60">
        <v>0</v>
      </c>
      <c r="H140" s="60">
        <v>1</v>
      </c>
      <c r="I140" s="60">
        <v>0</v>
      </c>
      <c r="J140" s="60">
        <v>1</v>
      </c>
      <c r="K140" s="60">
        <v>0</v>
      </c>
      <c r="L140" s="60">
        <v>0</v>
      </c>
      <c r="M140" s="61">
        <f>SUM(E140:I140)</f>
        <v>1</v>
      </c>
      <c r="N140" s="61">
        <v>0</v>
      </c>
      <c r="O140" s="104">
        <f t="shared" si="57"/>
        <v>0</v>
      </c>
      <c r="P140" s="62">
        <v>0</v>
      </c>
      <c r="Q140" s="63">
        <v>0</v>
      </c>
      <c r="R140" s="62">
        <v>0</v>
      </c>
      <c r="S140" s="64">
        <v>0</v>
      </c>
      <c r="T140" s="116" t="str">
        <f t="shared" si="51"/>
        <v>-</v>
      </c>
      <c r="U140" s="184" t="str">
        <f t="shared" si="52"/>
        <v>-</v>
      </c>
      <c r="V140" s="54"/>
    </row>
    <row r="141" spans="1:22" s="53" customFormat="1" ht="13.5" customHeight="1">
      <c r="A141" s="1"/>
      <c r="B141" s="16"/>
      <c r="C141" s="11" t="s">
        <v>148</v>
      </c>
      <c r="D141" s="61">
        <f t="shared" si="53"/>
        <v>1</v>
      </c>
      <c r="E141" s="60">
        <v>0</v>
      </c>
      <c r="F141" s="60">
        <v>0</v>
      </c>
      <c r="G141" s="60">
        <v>0</v>
      </c>
      <c r="H141" s="60">
        <v>0</v>
      </c>
      <c r="I141" s="60">
        <v>1</v>
      </c>
      <c r="J141" s="60">
        <v>0</v>
      </c>
      <c r="K141" s="60">
        <v>0</v>
      </c>
      <c r="L141" s="60">
        <v>0</v>
      </c>
      <c r="M141" s="61">
        <f t="shared" si="58"/>
        <v>1</v>
      </c>
      <c r="N141" s="61">
        <v>1</v>
      </c>
      <c r="O141" s="104">
        <f t="shared" si="57"/>
        <v>71</v>
      </c>
      <c r="P141" s="62">
        <v>0</v>
      </c>
      <c r="Q141" s="63">
        <v>0</v>
      </c>
      <c r="R141" s="62">
        <v>71</v>
      </c>
      <c r="S141" s="64">
        <v>1469.7</v>
      </c>
      <c r="T141" s="116">
        <f t="shared" si="51"/>
        <v>20.7</v>
      </c>
      <c r="U141" s="184">
        <f>IF(O141=0,"-",O141/N141)</f>
        <v>71</v>
      </c>
      <c r="V141" s="54"/>
    </row>
    <row r="142" spans="1:22" s="53" customFormat="1" ht="13.5" customHeight="1">
      <c r="A142" s="1"/>
      <c r="B142" s="16"/>
      <c r="C142" s="11" t="s">
        <v>159</v>
      </c>
      <c r="D142" s="61">
        <f>SUM(E142:L142)</f>
        <v>1</v>
      </c>
      <c r="E142" s="60">
        <v>0</v>
      </c>
      <c r="F142" s="60">
        <v>0</v>
      </c>
      <c r="G142" s="60">
        <v>0</v>
      </c>
      <c r="H142" s="60">
        <v>0</v>
      </c>
      <c r="I142" s="60">
        <v>1</v>
      </c>
      <c r="J142" s="60">
        <v>0</v>
      </c>
      <c r="K142" s="60">
        <v>0</v>
      </c>
      <c r="L142" s="60">
        <v>0</v>
      </c>
      <c r="M142" s="61">
        <f>SUM(E142:I142)</f>
        <v>1</v>
      </c>
      <c r="N142" s="61">
        <v>1</v>
      </c>
      <c r="O142" s="104">
        <f>IF(AND(P142=0,Q142=0,R142=0),0,SUM(P142:R142))</f>
        <v>150.2</v>
      </c>
      <c r="P142" s="62">
        <v>0</v>
      </c>
      <c r="Q142" s="63">
        <v>0</v>
      </c>
      <c r="R142" s="62">
        <v>150.2</v>
      </c>
      <c r="S142" s="64">
        <v>2748.66</v>
      </c>
      <c r="T142" s="116">
        <f>IF(O142=0,"-",S142/O142)</f>
        <v>18.3</v>
      </c>
      <c r="U142" s="184">
        <f>IF(O142=0,"-",O142/N142)</f>
        <v>150.2</v>
      </c>
      <c r="V142" s="54"/>
    </row>
    <row r="143" spans="1:22" s="53" customFormat="1" ht="13.5" customHeight="1">
      <c r="A143" s="1"/>
      <c r="B143" s="16"/>
      <c r="C143" s="11" t="s">
        <v>149</v>
      </c>
      <c r="D143" s="61">
        <f t="shared" si="53"/>
        <v>1</v>
      </c>
      <c r="E143" s="60">
        <v>0</v>
      </c>
      <c r="F143" s="60">
        <v>0</v>
      </c>
      <c r="G143" s="60">
        <v>0</v>
      </c>
      <c r="H143" s="60">
        <v>0</v>
      </c>
      <c r="I143" s="60">
        <v>1</v>
      </c>
      <c r="J143" s="60">
        <v>0</v>
      </c>
      <c r="K143" s="60">
        <v>0</v>
      </c>
      <c r="L143" s="60">
        <v>0</v>
      </c>
      <c r="M143" s="61">
        <f t="shared" si="58"/>
        <v>1</v>
      </c>
      <c r="N143" s="61">
        <v>1</v>
      </c>
      <c r="O143" s="104">
        <f t="shared" si="57"/>
        <v>459.2</v>
      </c>
      <c r="P143" s="62">
        <v>0</v>
      </c>
      <c r="Q143" s="63">
        <v>0</v>
      </c>
      <c r="R143" s="62">
        <v>459.2</v>
      </c>
      <c r="S143" s="64">
        <v>7668.64</v>
      </c>
      <c r="T143" s="116">
        <f t="shared" si="51"/>
        <v>16.700000000000003</v>
      </c>
      <c r="U143" s="184">
        <f t="shared" si="52"/>
        <v>459.2</v>
      </c>
      <c r="V143" s="54"/>
    </row>
    <row r="144" spans="1:22" s="53" customFormat="1" ht="13.5" customHeight="1">
      <c r="A144" s="15"/>
      <c r="B144" s="2"/>
      <c r="C144" s="11" t="s">
        <v>87</v>
      </c>
      <c r="D144" s="61">
        <f t="shared" si="53"/>
        <v>4</v>
      </c>
      <c r="E144" s="60">
        <v>0</v>
      </c>
      <c r="F144" s="60">
        <v>0</v>
      </c>
      <c r="G144" s="60">
        <v>0</v>
      </c>
      <c r="H144" s="60">
        <v>1</v>
      </c>
      <c r="I144" s="60">
        <v>0</v>
      </c>
      <c r="J144" s="60">
        <v>3</v>
      </c>
      <c r="K144" s="60">
        <v>0</v>
      </c>
      <c r="L144" s="60">
        <v>0</v>
      </c>
      <c r="M144" s="61">
        <f t="shared" si="58"/>
        <v>1</v>
      </c>
      <c r="N144" s="61">
        <v>1</v>
      </c>
      <c r="O144" s="104">
        <f t="shared" si="57"/>
        <v>9.76</v>
      </c>
      <c r="P144" s="62">
        <v>0</v>
      </c>
      <c r="Q144" s="63">
        <v>0</v>
      </c>
      <c r="R144" s="62">
        <v>9.76</v>
      </c>
      <c r="S144" s="64">
        <v>161.04</v>
      </c>
      <c r="T144" s="116">
        <f t="shared" si="51"/>
        <v>16.5</v>
      </c>
      <c r="U144" s="184">
        <f t="shared" si="52"/>
        <v>9.76</v>
      </c>
      <c r="V144" s="54"/>
    </row>
    <row r="145" spans="1:22" s="53" customFormat="1" ht="13.5" customHeight="1">
      <c r="A145" s="15"/>
      <c r="B145" s="2"/>
      <c r="C145" s="11" t="s">
        <v>88</v>
      </c>
      <c r="D145" s="61">
        <f t="shared" si="53"/>
        <v>2</v>
      </c>
      <c r="E145" s="60">
        <v>0</v>
      </c>
      <c r="F145" s="60">
        <v>0</v>
      </c>
      <c r="G145" s="60">
        <v>1</v>
      </c>
      <c r="H145" s="60">
        <v>0</v>
      </c>
      <c r="I145" s="60">
        <v>0</v>
      </c>
      <c r="J145" s="60">
        <v>0</v>
      </c>
      <c r="K145" s="60">
        <v>1</v>
      </c>
      <c r="L145" s="60">
        <v>0</v>
      </c>
      <c r="M145" s="61">
        <f t="shared" si="58"/>
        <v>1</v>
      </c>
      <c r="N145" s="61">
        <v>1</v>
      </c>
      <c r="O145" s="104">
        <f t="shared" si="57"/>
        <v>3.36</v>
      </c>
      <c r="P145" s="62">
        <v>3.36</v>
      </c>
      <c r="Q145" s="63">
        <v>0</v>
      </c>
      <c r="R145" s="62">
        <v>0</v>
      </c>
      <c r="S145" s="136">
        <v>33.6</v>
      </c>
      <c r="T145" s="116">
        <f t="shared" si="51"/>
        <v>10</v>
      </c>
      <c r="U145" s="184">
        <f t="shared" si="52"/>
        <v>3.36</v>
      </c>
      <c r="V145" s="54"/>
    </row>
    <row r="146" spans="1:22" s="53" customFormat="1" ht="13.5" customHeight="1">
      <c r="A146" s="1" t="s">
        <v>233</v>
      </c>
      <c r="B146" s="1" t="s">
        <v>233</v>
      </c>
      <c r="C146" s="11" t="s">
        <v>204</v>
      </c>
      <c r="D146" s="61">
        <f t="shared" si="53"/>
        <v>1</v>
      </c>
      <c r="E146" s="60">
        <v>0</v>
      </c>
      <c r="F146" s="60">
        <v>0</v>
      </c>
      <c r="G146" s="60">
        <v>0</v>
      </c>
      <c r="H146" s="60">
        <v>0</v>
      </c>
      <c r="I146" s="60">
        <v>1</v>
      </c>
      <c r="J146" s="60">
        <v>0</v>
      </c>
      <c r="K146" s="60">
        <v>0</v>
      </c>
      <c r="L146" s="60">
        <v>0</v>
      </c>
      <c r="M146" s="61">
        <f t="shared" si="58"/>
        <v>1</v>
      </c>
      <c r="N146" s="61">
        <v>1</v>
      </c>
      <c r="O146" s="104">
        <f t="shared" si="57"/>
        <v>134.3</v>
      </c>
      <c r="P146" s="62">
        <v>0</v>
      </c>
      <c r="Q146" s="63">
        <v>0</v>
      </c>
      <c r="R146" s="62">
        <v>134.3</v>
      </c>
      <c r="S146" s="64">
        <v>5586.88</v>
      </c>
      <c r="T146" s="116">
        <f t="shared" si="51"/>
        <v>41.599999999999994</v>
      </c>
      <c r="U146" s="184">
        <f t="shared" si="52"/>
        <v>134.3</v>
      </c>
      <c r="V146" s="54"/>
    </row>
    <row r="147" spans="1:22" s="53" customFormat="1" ht="13.5" customHeight="1">
      <c r="A147" s="1"/>
      <c r="B147" s="16"/>
      <c r="C147" s="11" t="s">
        <v>197</v>
      </c>
      <c r="D147" s="61">
        <f t="shared" si="53"/>
        <v>1</v>
      </c>
      <c r="E147" s="60">
        <v>0</v>
      </c>
      <c r="F147" s="60">
        <v>0</v>
      </c>
      <c r="G147" s="60">
        <v>0</v>
      </c>
      <c r="H147" s="60">
        <v>0</v>
      </c>
      <c r="I147" s="60">
        <v>0</v>
      </c>
      <c r="J147" s="60">
        <v>0</v>
      </c>
      <c r="K147" s="60">
        <v>1</v>
      </c>
      <c r="L147" s="60">
        <v>0</v>
      </c>
      <c r="M147" s="61">
        <v>0</v>
      </c>
      <c r="N147" s="61">
        <v>0</v>
      </c>
      <c r="O147" s="105">
        <v>0</v>
      </c>
      <c r="P147" s="63">
        <v>0</v>
      </c>
      <c r="Q147" s="63">
        <v>0</v>
      </c>
      <c r="R147" s="63">
        <v>0</v>
      </c>
      <c r="S147" s="116">
        <v>0</v>
      </c>
      <c r="T147" s="193" t="str">
        <f t="shared" si="51"/>
        <v>-</v>
      </c>
      <c r="U147" s="194" t="str">
        <f t="shared" si="52"/>
        <v>-</v>
      </c>
      <c r="V147" s="54"/>
    </row>
    <row r="148" spans="1:22" s="53" customFormat="1" ht="13.5" customHeight="1">
      <c r="A148" s="1"/>
      <c r="B148" s="2"/>
      <c r="C148" s="11" t="s">
        <v>89</v>
      </c>
      <c r="D148" s="61">
        <f>SUM(E148:L148)</f>
        <v>2</v>
      </c>
      <c r="E148" s="60">
        <v>0</v>
      </c>
      <c r="F148" s="60">
        <v>0</v>
      </c>
      <c r="G148" s="60">
        <v>1</v>
      </c>
      <c r="H148" s="60">
        <v>0</v>
      </c>
      <c r="I148" s="60">
        <v>1</v>
      </c>
      <c r="J148" s="60">
        <v>0</v>
      </c>
      <c r="K148" s="60">
        <v>0</v>
      </c>
      <c r="L148" s="60">
        <v>0</v>
      </c>
      <c r="M148" s="61">
        <f t="shared" si="58"/>
        <v>2</v>
      </c>
      <c r="N148" s="61">
        <v>2</v>
      </c>
      <c r="O148" s="104">
        <f t="shared" si="57"/>
        <v>133.8</v>
      </c>
      <c r="P148" s="62">
        <v>18.4</v>
      </c>
      <c r="Q148" s="63">
        <v>0</v>
      </c>
      <c r="R148" s="62">
        <v>115.4</v>
      </c>
      <c r="S148" s="64">
        <v>3214.02</v>
      </c>
      <c r="T148" s="116">
        <f t="shared" si="51"/>
        <v>24.021076233183855</v>
      </c>
      <c r="U148" s="184">
        <f t="shared" si="52"/>
        <v>66.9</v>
      </c>
      <c r="V148" s="54"/>
    </row>
    <row r="149" spans="1:22" s="53" customFormat="1" ht="13.5" customHeight="1">
      <c r="A149" s="1"/>
      <c r="B149" s="1"/>
      <c r="C149" s="11" t="s">
        <v>90</v>
      </c>
      <c r="D149" s="61">
        <f t="shared" si="53"/>
        <v>2</v>
      </c>
      <c r="E149" s="60">
        <v>0</v>
      </c>
      <c r="F149" s="60">
        <v>0</v>
      </c>
      <c r="G149" s="60">
        <v>0</v>
      </c>
      <c r="H149" s="60">
        <v>0</v>
      </c>
      <c r="I149" s="60">
        <v>2</v>
      </c>
      <c r="J149" s="60">
        <v>0</v>
      </c>
      <c r="K149" s="60">
        <v>0</v>
      </c>
      <c r="L149" s="60">
        <v>0</v>
      </c>
      <c r="M149" s="61">
        <f t="shared" si="58"/>
        <v>2</v>
      </c>
      <c r="N149" s="61">
        <v>2</v>
      </c>
      <c r="O149" s="104">
        <f t="shared" si="57"/>
        <v>16.57</v>
      </c>
      <c r="P149" s="62">
        <v>0</v>
      </c>
      <c r="Q149" s="63">
        <v>0</v>
      </c>
      <c r="R149" s="62">
        <v>16.57</v>
      </c>
      <c r="S149" s="64">
        <v>202.267</v>
      </c>
      <c r="T149" s="116">
        <f t="shared" si="51"/>
        <v>12.206819553409776</v>
      </c>
      <c r="U149" s="184">
        <f t="shared" si="52"/>
        <v>8.285</v>
      </c>
      <c r="V149" s="54"/>
    </row>
    <row r="150" spans="1:22" s="53" customFormat="1" ht="13.5" customHeight="1">
      <c r="A150" s="15"/>
      <c r="B150" s="2"/>
      <c r="C150" s="11" t="s">
        <v>91</v>
      </c>
      <c r="D150" s="61">
        <f t="shared" si="53"/>
        <v>1</v>
      </c>
      <c r="E150" s="60">
        <v>0</v>
      </c>
      <c r="F150" s="60">
        <v>0</v>
      </c>
      <c r="G150" s="60">
        <v>1</v>
      </c>
      <c r="H150" s="60">
        <v>0</v>
      </c>
      <c r="I150" s="60">
        <v>0</v>
      </c>
      <c r="J150" s="60">
        <v>0</v>
      </c>
      <c r="K150" s="60">
        <v>0</v>
      </c>
      <c r="L150" s="60">
        <v>0</v>
      </c>
      <c r="M150" s="61">
        <f t="shared" si="58"/>
        <v>1</v>
      </c>
      <c r="N150" s="61">
        <v>1</v>
      </c>
      <c r="O150" s="104">
        <f t="shared" si="57"/>
        <v>0.23</v>
      </c>
      <c r="P150" s="62">
        <v>0.23</v>
      </c>
      <c r="Q150" s="63">
        <v>0</v>
      </c>
      <c r="R150" s="62">
        <v>0</v>
      </c>
      <c r="S150" s="64">
        <v>2.323</v>
      </c>
      <c r="T150" s="116">
        <f t="shared" si="51"/>
        <v>10.1</v>
      </c>
      <c r="U150" s="184">
        <f t="shared" si="52"/>
        <v>0.23</v>
      </c>
      <c r="V150" s="54"/>
    </row>
    <row r="151" spans="1:22" s="53" customFormat="1" ht="13.5" customHeight="1">
      <c r="A151" s="1" t="s">
        <v>136</v>
      </c>
      <c r="B151" s="1" t="s">
        <v>234</v>
      </c>
      <c r="C151" s="11" t="s">
        <v>235</v>
      </c>
      <c r="D151" s="61">
        <f t="shared" si="53"/>
        <v>2</v>
      </c>
      <c r="E151" s="60">
        <v>0</v>
      </c>
      <c r="F151" s="60">
        <v>1</v>
      </c>
      <c r="G151" s="60">
        <v>0</v>
      </c>
      <c r="H151" s="60">
        <v>0</v>
      </c>
      <c r="I151" s="60">
        <v>1</v>
      </c>
      <c r="J151" s="60">
        <v>0</v>
      </c>
      <c r="K151" s="60">
        <v>0</v>
      </c>
      <c r="L151" s="60">
        <v>0</v>
      </c>
      <c r="M151" s="61">
        <f t="shared" si="58"/>
        <v>2</v>
      </c>
      <c r="N151" s="61">
        <v>1</v>
      </c>
      <c r="O151" s="104">
        <f t="shared" si="57"/>
        <v>168.7</v>
      </c>
      <c r="P151" s="62">
        <v>0</v>
      </c>
      <c r="Q151" s="63">
        <v>0</v>
      </c>
      <c r="R151" s="62">
        <v>168.7</v>
      </c>
      <c r="S151" s="64">
        <v>5128.48</v>
      </c>
      <c r="T151" s="116">
        <f t="shared" si="51"/>
        <v>30.4</v>
      </c>
      <c r="U151" s="184">
        <f t="shared" si="52"/>
        <v>168.7</v>
      </c>
      <c r="V151" s="54"/>
    </row>
    <row r="152" spans="1:22" s="53" customFormat="1" ht="14.25" customHeight="1">
      <c r="A152" s="15"/>
      <c r="B152" s="1"/>
      <c r="C152" s="11" t="s">
        <v>236</v>
      </c>
      <c r="D152" s="61">
        <v>2</v>
      </c>
      <c r="E152" s="60">
        <v>0</v>
      </c>
      <c r="F152" s="60">
        <v>0</v>
      </c>
      <c r="G152" s="60">
        <v>0</v>
      </c>
      <c r="H152" s="60">
        <v>0</v>
      </c>
      <c r="I152" s="60">
        <v>2</v>
      </c>
      <c r="J152" s="60">
        <v>0</v>
      </c>
      <c r="K152" s="60">
        <v>0</v>
      </c>
      <c r="L152" s="60">
        <v>0</v>
      </c>
      <c r="M152" s="61">
        <f>SUM(E152:I152)</f>
        <v>2</v>
      </c>
      <c r="N152" s="61">
        <v>2</v>
      </c>
      <c r="O152" s="104">
        <f t="shared" si="57"/>
        <v>155</v>
      </c>
      <c r="P152" s="62">
        <v>0</v>
      </c>
      <c r="Q152" s="63">
        <v>0</v>
      </c>
      <c r="R152" s="62">
        <v>155</v>
      </c>
      <c r="S152" s="64">
        <v>4346.72</v>
      </c>
      <c r="T152" s="116">
        <f t="shared" si="51"/>
        <v>28.04335483870968</v>
      </c>
      <c r="U152" s="184">
        <f>IF(O152=0,"-",O152/N152)</f>
        <v>77.5</v>
      </c>
      <c r="V152" s="54"/>
    </row>
    <row r="153" spans="1:22" s="53" customFormat="1" ht="13.5" customHeight="1">
      <c r="A153" s="15"/>
      <c r="B153" s="2"/>
      <c r="C153" s="11" t="s">
        <v>237</v>
      </c>
      <c r="D153" s="61">
        <f t="shared" si="53"/>
        <v>12</v>
      </c>
      <c r="E153" s="60">
        <v>11</v>
      </c>
      <c r="F153" s="60">
        <v>0</v>
      </c>
      <c r="G153" s="60">
        <v>1</v>
      </c>
      <c r="H153" s="60">
        <v>0</v>
      </c>
      <c r="I153" s="60">
        <v>0</v>
      </c>
      <c r="J153" s="60">
        <v>0</v>
      </c>
      <c r="K153" s="60">
        <v>0</v>
      </c>
      <c r="L153" s="60">
        <v>0</v>
      </c>
      <c r="M153" s="61">
        <f aca="true" t="shared" si="59" ref="M153:M163">SUM(E153:I153)</f>
        <v>12</v>
      </c>
      <c r="N153" s="61">
        <v>12</v>
      </c>
      <c r="O153" s="104">
        <f t="shared" si="57"/>
        <v>166.8</v>
      </c>
      <c r="P153" s="62">
        <v>166.8</v>
      </c>
      <c r="Q153" s="63">
        <v>0</v>
      </c>
      <c r="R153" s="62">
        <v>0</v>
      </c>
      <c r="S153" s="64">
        <v>6121.56</v>
      </c>
      <c r="T153" s="116">
        <f t="shared" si="51"/>
        <v>36.7</v>
      </c>
      <c r="U153" s="184">
        <f>IF(O153=0,"-",O153/N153)</f>
        <v>13.9</v>
      </c>
      <c r="V153" s="54"/>
    </row>
    <row r="154" spans="1:22" s="53" customFormat="1" ht="13.5" customHeight="1">
      <c r="A154" s="15"/>
      <c r="B154" s="2"/>
      <c r="C154" s="11" t="s">
        <v>198</v>
      </c>
      <c r="D154" s="61">
        <f t="shared" si="53"/>
        <v>1</v>
      </c>
      <c r="E154" s="60">
        <v>0</v>
      </c>
      <c r="F154" s="60">
        <v>0</v>
      </c>
      <c r="G154" s="60">
        <v>0</v>
      </c>
      <c r="H154" s="60">
        <v>0</v>
      </c>
      <c r="I154" s="60">
        <v>0</v>
      </c>
      <c r="J154" s="60">
        <v>0</v>
      </c>
      <c r="K154" s="60">
        <v>1</v>
      </c>
      <c r="L154" s="60">
        <v>0</v>
      </c>
      <c r="M154" s="61">
        <f>SUM(E154:I154)</f>
        <v>0</v>
      </c>
      <c r="N154" s="61">
        <v>0</v>
      </c>
      <c r="O154" s="104">
        <v>0</v>
      </c>
      <c r="P154" s="62">
        <v>0</v>
      </c>
      <c r="Q154" s="63">
        <v>0</v>
      </c>
      <c r="R154" s="62">
        <v>0</v>
      </c>
      <c r="S154" s="116">
        <v>0</v>
      </c>
      <c r="T154" s="193" t="str">
        <f t="shared" si="51"/>
        <v>-</v>
      </c>
      <c r="U154" s="194" t="str">
        <f t="shared" si="52"/>
        <v>-</v>
      </c>
      <c r="V154" s="54"/>
    </row>
    <row r="155" spans="1:22" s="53" customFormat="1" ht="13.5" customHeight="1">
      <c r="A155" s="1"/>
      <c r="B155" s="1"/>
      <c r="C155" s="11" t="s">
        <v>92</v>
      </c>
      <c r="D155" s="61">
        <f t="shared" si="53"/>
        <v>2</v>
      </c>
      <c r="E155" s="60">
        <v>0</v>
      </c>
      <c r="F155" s="60">
        <v>0</v>
      </c>
      <c r="G155" s="60">
        <v>0</v>
      </c>
      <c r="H155" s="60">
        <v>0</v>
      </c>
      <c r="I155" s="60">
        <v>1</v>
      </c>
      <c r="J155" s="60">
        <v>1</v>
      </c>
      <c r="K155" s="60">
        <v>0</v>
      </c>
      <c r="L155" s="60">
        <v>0</v>
      </c>
      <c r="M155" s="61">
        <f t="shared" si="59"/>
        <v>1</v>
      </c>
      <c r="N155" s="61">
        <v>1</v>
      </c>
      <c r="O155" s="104">
        <f t="shared" si="57"/>
        <v>115.6</v>
      </c>
      <c r="P155" s="62">
        <v>0</v>
      </c>
      <c r="Q155" s="63">
        <v>0</v>
      </c>
      <c r="R155" s="62">
        <v>115.6</v>
      </c>
      <c r="S155" s="64">
        <v>4254.08</v>
      </c>
      <c r="T155" s="116">
        <f t="shared" si="51"/>
        <v>36.800000000000004</v>
      </c>
      <c r="U155" s="184">
        <f t="shared" si="52"/>
        <v>115.6</v>
      </c>
      <c r="V155" s="54"/>
    </row>
    <row r="156" spans="1:22" s="53" customFormat="1" ht="13.5" customHeight="1">
      <c r="A156" s="98"/>
      <c r="B156" s="98"/>
      <c r="C156" s="11" t="s">
        <v>238</v>
      </c>
      <c r="D156" s="61">
        <f t="shared" si="53"/>
        <v>3</v>
      </c>
      <c r="E156" s="60">
        <v>0</v>
      </c>
      <c r="F156" s="60">
        <v>0</v>
      </c>
      <c r="G156" s="60">
        <v>0</v>
      </c>
      <c r="H156" s="60">
        <v>1</v>
      </c>
      <c r="I156" s="60">
        <v>1</v>
      </c>
      <c r="J156" s="60">
        <v>0</v>
      </c>
      <c r="K156" s="60">
        <v>1</v>
      </c>
      <c r="L156" s="60">
        <v>0</v>
      </c>
      <c r="M156" s="61">
        <f t="shared" si="59"/>
        <v>2</v>
      </c>
      <c r="N156" s="61">
        <v>2</v>
      </c>
      <c r="O156" s="104">
        <f t="shared" si="57"/>
        <v>126.8</v>
      </c>
      <c r="P156" s="62">
        <v>0</v>
      </c>
      <c r="Q156" s="63">
        <v>13.6</v>
      </c>
      <c r="R156" s="62">
        <v>113.2</v>
      </c>
      <c r="S156" s="64">
        <v>2087.76</v>
      </c>
      <c r="T156" s="116">
        <f t="shared" si="51"/>
        <v>16.46498422712934</v>
      </c>
      <c r="U156" s="184">
        <f t="shared" si="52"/>
        <v>63.4</v>
      </c>
      <c r="V156" s="54"/>
    </row>
    <row r="157" spans="1:22" s="53" customFormat="1" ht="13.5" customHeight="1">
      <c r="A157" s="16"/>
      <c r="B157" s="16"/>
      <c r="C157" s="11" t="s">
        <v>239</v>
      </c>
      <c r="D157" s="61">
        <f t="shared" si="53"/>
        <v>2</v>
      </c>
      <c r="E157" s="60">
        <v>0</v>
      </c>
      <c r="F157" s="60">
        <v>0</v>
      </c>
      <c r="G157" s="60">
        <v>1</v>
      </c>
      <c r="H157" s="60">
        <v>1</v>
      </c>
      <c r="I157" s="60">
        <v>0</v>
      </c>
      <c r="J157" s="60">
        <v>0</v>
      </c>
      <c r="K157" s="60">
        <v>0</v>
      </c>
      <c r="L157" s="60">
        <v>0</v>
      </c>
      <c r="M157" s="61">
        <f t="shared" si="59"/>
        <v>2</v>
      </c>
      <c r="N157" s="61">
        <v>2</v>
      </c>
      <c r="O157" s="104">
        <f t="shared" si="57"/>
        <v>294.4</v>
      </c>
      <c r="P157" s="62">
        <v>294.4</v>
      </c>
      <c r="Q157" s="63">
        <v>0</v>
      </c>
      <c r="R157" s="62">
        <v>0</v>
      </c>
      <c r="S157" s="64">
        <v>9551.88</v>
      </c>
      <c r="T157" s="116">
        <f aca="true" t="shared" si="60" ref="T157:T189">IF(O157=0,"-",S157/O157)</f>
        <v>32.44524456521739</v>
      </c>
      <c r="U157" s="184">
        <f aca="true" t="shared" si="61" ref="U157:U189">IF(O157=0,"-",O157/N157)</f>
        <v>147.2</v>
      </c>
      <c r="V157" s="54"/>
    </row>
    <row r="158" spans="1:22" s="53" customFormat="1" ht="13.5" customHeight="1">
      <c r="A158" s="2"/>
      <c r="B158" s="2"/>
      <c r="C158" s="11" t="s">
        <v>93</v>
      </c>
      <c r="D158" s="61">
        <f t="shared" si="53"/>
        <v>1</v>
      </c>
      <c r="E158" s="60">
        <v>0</v>
      </c>
      <c r="F158" s="60">
        <v>0</v>
      </c>
      <c r="G158" s="60">
        <v>0</v>
      </c>
      <c r="H158" s="60">
        <v>1</v>
      </c>
      <c r="I158" s="60">
        <v>0</v>
      </c>
      <c r="J158" s="60">
        <v>0</v>
      </c>
      <c r="K158" s="60">
        <v>0</v>
      </c>
      <c r="L158" s="60">
        <v>0</v>
      </c>
      <c r="M158" s="61">
        <f t="shared" si="59"/>
        <v>1</v>
      </c>
      <c r="N158" s="61">
        <v>1</v>
      </c>
      <c r="O158" s="104">
        <f t="shared" si="57"/>
        <v>41.8</v>
      </c>
      <c r="P158" s="62">
        <v>0</v>
      </c>
      <c r="Q158" s="63">
        <v>41.8</v>
      </c>
      <c r="R158" s="62">
        <v>0</v>
      </c>
      <c r="S158" s="64">
        <v>1233.1</v>
      </c>
      <c r="T158" s="116">
        <f t="shared" si="60"/>
        <v>29.5</v>
      </c>
      <c r="U158" s="184">
        <f t="shared" si="61"/>
        <v>41.8</v>
      </c>
      <c r="V158" s="54"/>
    </row>
    <row r="159" spans="1:22" s="53" customFormat="1" ht="13.5" customHeight="1">
      <c r="A159" s="2"/>
      <c r="B159" s="2"/>
      <c r="C159" s="11" t="s">
        <v>129</v>
      </c>
      <c r="D159" s="61">
        <v>1</v>
      </c>
      <c r="E159" s="60">
        <v>0</v>
      </c>
      <c r="F159" s="60">
        <v>0</v>
      </c>
      <c r="G159" s="60">
        <v>0</v>
      </c>
      <c r="H159" s="60">
        <v>0</v>
      </c>
      <c r="I159" s="60">
        <v>1</v>
      </c>
      <c r="J159" s="60">
        <v>0</v>
      </c>
      <c r="K159" s="60">
        <v>0</v>
      </c>
      <c r="L159" s="60">
        <v>0</v>
      </c>
      <c r="M159" s="61">
        <f t="shared" si="59"/>
        <v>1</v>
      </c>
      <c r="N159" s="61">
        <v>1</v>
      </c>
      <c r="O159" s="104">
        <f t="shared" si="57"/>
        <v>7.66</v>
      </c>
      <c r="P159" s="62">
        <v>0</v>
      </c>
      <c r="Q159" s="63">
        <v>0</v>
      </c>
      <c r="R159" s="62">
        <v>7.66</v>
      </c>
      <c r="S159" s="64">
        <v>166.988</v>
      </c>
      <c r="T159" s="116">
        <f t="shared" si="60"/>
        <v>21.8</v>
      </c>
      <c r="U159" s="184">
        <f t="shared" si="61"/>
        <v>7.66</v>
      </c>
      <c r="V159" s="54"/>
    </row>
    <row r="160" spans="1:22" s="53" customFormat="1" ht="13.5" customHeight="1">
      <c r="A160" s="2"/>
      <c r="B160" s="2"/>
      <c r="C160" s="11" t="s">
        <v>130</v>
      </c>
      <c r="D160" s="61">
        <f aca="true" t="shared" si="62" ref="D160:D174">SUM(E160:L160)</f>
        <v>2</v>
      </c>
      <c r="E160" s="60">
        <v>0</v>
      </c>
      <c r="F160" s="60">
        <v>0</v>
      </c>
      <c r="G160" s="60">
        <v>0</v>
      </c>
      <c r="H160" s="60">
        <v>0</v>
      </c>
      <c r="I160" s="60">
        <v>2</v>
      </c>
      <c r="J160" s="60">
        <v>0</v>
      </c>
      <c r="K160" s="60">
        <v>0</v>
      </c>
      <c r="L160" s="60">
        <v>0</v>
      </c>
      <c r="M160" s="61">
        <f t="shared" si="59"/>
        <v>2</v>
      </c>
      <c r="N160" s="61">
        <v>2</v>
      </c>
      <c r="O160" s="104">
        <f t="shared" si="57"/>
        <v>623.1</v>
      </c>
      <c r="P160" s="62">
        <v>0</v>
      </c>
      <c r="Q160" s="63">
        <v>0</v>
      </c>
      <c r="R160" s="62">
        <v>623.1</v>
      </c>
      <c r="S160" s="64">
        <v>16324.58</v>
      </c>
      <c r="T160" s="116">
        <f t="shared" si="60"/>
        <v>26.198972877547742</v>
      </c>
      <c r="U160" s="184">
        <f t="shared" si="61"/>
        <v>311.55</v>
      </c>
      <c r="V160" s="54"/>
    </row>
    <row r="161" spans="1:22" s="53" customFormat="1" ht="13.5" customHeight="1">
      <c r="A161" s="2"/>
      <c r="B161" s="2"/>
      <c r="C161" s="11" t="s">
        <v>176</v>
      </c>
      <c r="D161" s="61">
        <f t="shared" si="62"/>
        <v>1</v>
      </c>
      <c r="E161" s="60">
        <v>0</v>
      </c>
      <c r="F161" s="60">
        <v>0</v>
      </c>
      <c r="G161" s="60">
        <v>0</v>
      </c>
      <c r="H161" s="60">
        <v>0</v>
      </c>
      <c r="I161" s="60">
        <v>1</v>
      </c>
      <c r="J161" s="60">
        <v>0</v>
      </c>
      <c r="K161" s="60">
        <v>0</v>
      </c>
      <c r="L161" s="60">
        <v>0</v>
      </c>
      <c r="M161" s="61">
        <f t="shared" si="59"/>
        <v>1</v>
      </c>
      <c r="N161" s="61">
        <v>1</v>
      </c>
      <c r="O161" s="104">
        <f t="shared" si="57"/>
        <v>31</v>
      </c>
      <c r="P161" s="62">
        <v>0</v>
      </c>
      <c r="Q161" s="63">
        <v>0</v>
      </c>
      <c r="R161" s="62">
        <v>31</v>
      </c>
      <c r="S161" s="64">
        <v>663.4</v>
      </c>
      <c r="T161" s="116">
        <f t="shared" si="60"/>
        <v>21.4</v>
      </c>
      <c r="U161" s="184">
        <f t="shared" si="61"/>
        <v>31</v>
      </c>
      <c r="V161" s="54"/>
    </row>
    <row r="162" spans="1:22" s="53" customFormat="1" ht="13.5" customHeight="1">
      <c r="A162" s="2"/>
      <c r="B162" s="2"/>
      <c r="C162" s="11" t="s">
        <v>177</v>
      </c>
      <c r="D162" s="61">
        <f t="shared" si="62"/>
        <v>1</v>
      </c>
      <c r="E162" s="60">
        <v>0</v>
      </c>
      <c r="F162" s="60">
        <v>0</v>
      </c>
      <c r="G162" s="60">
        <v>0</v>
      </c>
      <c r="H162" s="60">
        <v>0</v>
      </c>
      <c r="I162" s="60">
        <v>1</v>
      </c>
      <c r="J162" s="60">
        <v>0</v>
      </c>
      <c r="K162" s="60">
        <v>0</v>
      </c>
      <c r="L162" s="60">
        <v>0</v>
      </c>
      <c r="M162" s="61">
        <f t="shared" si="59"/>
        <v>1</v>
      </c>
      <c r="N162" s="61">
        <v>1</v>
      </c>
      <c r="O162" s="104">
        <f t="shared" si="57"/>
        <v>130</v>
      </c>
      <c r="P162" s="62">
        <v>0</v>
      </c>
      <c r="Q162" s="63">
        <v>0</v>
      </c>
      <c r="R162" s="62">
        <v>130</v>
      </c>
      <c r="S162" s="64">
        <v>3107</v>
      </c>
      <c r="T162" s="116">
        <f t="shared" si="60"/>
        <v>23.9</v>
      </c>
      <c r="U162" s="184">
        <f t="shared" si="61"/>
        <v>130</v>
      </c>
      <c r="V162" s="54"/>
    </row>
    <row r="163" spans="1:22" s="53" customFormat="1" ht="13.5" customHeight="1">
      <c r="A163" s="2"/>
      <c r="B163" s="2"/>
      <c r="C163" s="11" t="s">
        <v>151</v>
      </c>
      <c r="D163" s="61">
        <f t="shared" si="62"/>
        <v>1</v>
      </c>
      <c r="E163" s="60">
        <v>0</v>
      </c>
      <c r="F163" s="60">
        <v>0</v>
      </c>
      <c r="G163" s="60">
        <v>0</v>
      </c>
      <c r="H163" s="60">
        <v>0</v>
      </c>
      <c r="I163" s="60">
        <v>1</v>
      </c>
      <c r="J163" s="60">
        <v>0</v>
      </c>
      <c r="K163" s="60">
        <v>0</v>
      </c>
      <c r="L163" s="60">
        <v>0</v>
      </c>
      <c r="M163" s="61">
        <f t="shared" si="59"/>
        <v>1</v>
      </c>
      <c r="N163" s="61">
        <v>1</v>
      </c>
      <c r="O163" s="104">
        <f t="shared" si="57"/>
        <v>25.3</v>
      </c>
      <c r="P163" s="62">
        <v>0</v>
      </c>
      <c r="Q163" s="63">
        <v>0</v>
      </c>
      <c r="R163" s="62">
        <v>25.3</v>
      </c>
      <c r="S163" s="64">
        <v>468.05</v>
      </c>
      <c r="T163" s="116">
        <f t="shared" si="60"/>
        <v>18.5</v>
      </c>
      <c r="U163" s="184">
        <f t="shared" si="61"/>
        <v>25.3</v>
      </c>
      <c r="V163" s="54"/>
    </row>
    <row r="164" spans="1:22" ht="13.5" customHeight="1" thickBot="1">
      <c r="A164" s="29"/>
      <c r="B164" s="314" t="s">
        <v>167</v>
      </c>
      <c r="C164" s="315"/>
      <c r="D164" s="247">
        <f>SUM(E164:L164)</f>
        <v>53</v>
      </c>
      <c r="E164" s="285">
        <f>SUM(E137:E163)</f>
        <v>11</v>
      </c>
      <c r="F164" s="285">
        <f>SUM(F137:F163)</f>
        <v>2</v>
      </c>
      <c r="G164" s="285">
        <f aca="true" t="shared" si="63" ref="G164:L164">SUM(G137:G163)</f>
        <v>5</v>
      </c>
      <c r="H164" s="285">
        <f t="shared" si="63"/>
        <v>5</v>
      </c>
      <c r="I164" s="285">
        <f t="shared" si="63"/>
        <v>19</v>
      </c>
      <c r="J164" s="285">
        <f t="shared" si="63"/>
        <v>6</v>
      </c>
      <c r="K164" s="285">
        <f>SUM(K137:K163)</f>
        <v>5</v>
      </c>
      <c r="L164" s="285">
        <f t="shared" si="63"/>
        <v>0</v>
      </c>
      <c r="M164" s="286">
        <f>SUM(M137:M163)</f>
        <v>42</v>
      </c>
      <c r="N164" s="286">
        <f>SUM(N137:N163)</f>
        <v>39</v>
      </c>
      <c r="O164" s="287">
        <f>IF(AND(P164=0,Q164=0,R164=0),0,SUM(P164:R164))</f>
        <v>2983.78</v>
      </c>
      <c r="P164" s="288">
        <f>SUM(P137:P163)</f>
        <v>483.19</v>
      </c>
      <c r="Q164" s="288">
        <f>SUM(Q137:Q163)</f>
        <v>55.4</v>
      </c>
      <c r="R164" s="288">
        <f>SUM(R137:R163)</f>
        <v>2445.19</v>
      </c>
      <c r="S164" s="289">
        <f>SUM(S137:S163)</f>
        <v>78009.44799999999</v>
      </c>
      <c r="T164" s="289">
        <f>IF(O164=0,"-",S164/O164)</f>
        <v>26.144503951363703</v>
      </c>
      <c r="U164" s="268">
        <f>IF(O164=0,"-",O164/N164)</f>
        <v>76.5071794871795</v>
      </c>
      <c r="V164" s="5"/>
    </row>
    <row r="165" spans="1:22" s="53" customFormat="1" ht="13.5" customHeight="1">
      <c r="A165" s="133"/>
      <c r="B165" s="311" t="s">
        <v>94</v>
      </c>
      <c r="C165" s="137" t="s">
        <v>95</v>
      </c>
      <c r="D165" s="94">
        <f>SUM(E165:L165)</f>
        <v>5</v>
      </c>
      <c r="E165" s="93">
        <v>0</v>
      </c>
      <c r="F165" s="93">
        <v>0</v>
      </c>
      <c r="G165" s="93">
        <v>1</v>
      </c>
      <c r="H165" s="93">
        <v>1</v>
      </c>
      <c r="I165" s="93">
        <v>2</v>
      </c>
      <c r="J165" s="93">
        <v>1</v>
      </c>
      <c r="K165" s="93">
        <v>0</v>
      </c>
      <c r="L165" s="93">
        <v>0</v>
      </c>
      <c r="M165" s="94">
        <f>SUM(E165:I165)</f>
        <v>4</v>
      </c>
      <c r="N165" s="94">
        <v>3</v>
      </c>
      <c r="O165" s="195">
        <f>IF(AND(P165=0,Q165=0,R165=0),0,SUM(P165:R165))</f>
        <v>382.88</v>
      </c>
      <c r="P165" s="138">
        <v>12.31</v>
      </c>
      <c r="Q165" s="96">
        <v>0</v>
      </c>
      <c r="R165" s="138">
        <v>370.57</v>
      </c>
      <c r="S165" s="97">
        <v>18153.953999999998</v>
      </c>
      <c r="T165" s="196">
        <f>IF(O165=0,"-",S165/O165)</f>
        <v>47.414213330547426</v>
      </c>
      <c r="U165" s="197">
        <f>IF(O165=0,"-",O165/N165)</f>
        <v>127.62666666666667</v>
      </c>
      <c r="V165" s="54"/>
    </row>
    <row r="166" spans="1:22" s="53" customFormat="1" ht="13.5" customHeight="1">
      <c r="A166" s="15"/>
      <c r="B166" s="312"/>
      <c r="C166" s="206" t="s">
        <v>251</v>
      </c>
      <c r="D166" s="167">
        <v>1</v>
      </c>
      <c r="E166" s="207">
        <v>0</v>
      </c>
      <c r="F166" s="208">
        <v>0</v>
      </c>
      <c r="G166" s="65">
        <v>0</v>
      </c>
      <c r="H166" s="207">
        <v>0</v>
      </c>
      <c r="I166" s="208">
        <v>0</v>
      </c>
      <c r="J166" s="65">
        <v>1</v>
      </c>
      <c r="K166" s="65">
        <v>0</v>
      </c>
      <c r="L166" s="65">
        <v>0</v>
      </c>
      <c r="M166" s="66">
        <f aca="true" t="shared" si="64" ref="M166:M174">SUM(E166:I166)</f>
        <v>0</v>
      </c>
      <c r="N166" s="66">
        <v>0</v>
      </c>
      <c r="O166" s="185">
        <f t="shared" si="57"/>
        <v>0</v>
      </c>
      <c r="P166" s="67">
        <v>0</v>
      </c>
      <c r="Q166" s="68">
        <v>0</v>
      </c>
      <c r="R166" s="67">
        <v>0</v>
      </c>
      <c r="S166" s="70">
        <v>0</v>
      </c>
      <c r="T166" s="186" t="str">
        <f t="shared" si="60"/>
        <v>-</v>
      </c>
      <c r="U166" s="186" t="str">
        <f t="shared" si="61"/>
        <v>-</v>
      </c>
      <c r="V166" s="54"/>
    </row>
    <row r="167" spans="1:22" s="53" customFormat="1" ht="13.5" customHeight="1">
      <c r="A167" s="15"/>
      <c r="B167" s="313"/>
      <c r="C167" s="139" t="s">
        <v>178</v>
      </c>
      <c r="D167" s="73">
        <f>SUM(E167:L167)</f>
        <v>6</v>
      </c>
      <c r="E167" s="72">
        <f aca="true" t="shared" si="65" ref="E167:L167">SUM(E165:E166)</f>
        <v>0</v>
      </c>
      <c r="F167" s="72">
        <f t="shared" si="65"/>
        <v>0</v>
      </c>
      <c r="G167" s="72">
        <f t="shared" si="65"/>
        <v>1</v>
      </c>
      <c r="H167" s="72">
        <f t="shared" si="65"/>
        <v>1</v>
      </c>
      <c r="I167" s="72">
        <f t="shared" si="65"/>
        <v>2</v>
      </c>
      <c r="J167" s="72">
        <f t="shared" si="65"/>
        <v>2</v>
      </c>
      <c r="K167" s="72">
        <f t="shared" si="65"/>
        <v>0</v>
      </c>
      <c r="L167" s="72">
        <f t="shared" si="65"/>
        <v>0</v>
      </c>
      <c r="M167" s="73">
        <f>SUM(E167:I167)</f>
        <v>4</v>
      </c>
      <c r="N167" s="140">
        <f aca="true" t="shared" si="66" ref="N167:S167">SUM(N165:N166)</f>
        <v>3</v>
      </c>
      <c r="O167" s="74">
        <f t="shared" si="66"/>
        <v>382.88</v>
      </c>
      <c r="P167" s="74">
        <f t="shared" si="66"/>
        <v>12.31</v>
      </c>
      <c r="Q167" s="74">
        <f t="shared" si="66"/>
        <v>0</v>
      </c>
      <c r="R167" s="74">
        <f t="shared" si="66"/>
        <v>370.57</v>
      </c>
      <c r="S167" s="74">
        <f t="shared" si="66"/>
        <v>18153.953999999998</v>
      </c>
      <c r="T167" s="82">
        <f>IF(O167=0,"-",S167/O167)</f>
        <v>47.414213330547426</v>
      </c>
      <c r="U167" s="83">
        <f>IF(O167=0,"-",O167/N167)</f>
        <v>127.62666666666667</v>
      </c>
      <c r="V167" s="54"/>
    </row>
    <row r="168" spans="1:22" s="53" customFormat="1" ht="13.5" customHeight="1">
      <c r="A168" s="2"/>
      <c r="B168" s="2"/>
      <c r="C168" s="11" t="s">
        <v>252</v>
      </c>
      <c r="D168" s="61">
        <f t="shared" si="62"/>
        <v>4</v>
      </c>
      <c r="E168" s="60">
        <v>0</v>
      </c>
      <c r="F168" s="60">
        <v>1</v>
      </c>
      <c r="G168" s="60">
        <v>1</v>
      </c>
      <c r="H168" s="60">
        <v>0</v>
      </c>
      <c r="I168" s="60">
        <v>1</v>
      </c>
      <c r="J168" s="60">
        <v>1</v>
      </c>
      <c r="K168" s="60">
        <v>0</v>
      </c>
      <c r="L168" s="60">
        <v>0</v>
      </c>
      <c r="M168" s="61">
        <f t="shared" si="64"/>
        <v>3</v>
      </c>
      <c r="N168" s="61">
        <v>2</v>
      </c>
      <c r="O168" s="104">
        <f aca="true" t="shared" si="67" ref="O168:O192">IF(AND(P168=0,Q168=0,R168=0),0,SUM(P168:R168))</f>
        <v>61.53</v>
      </c>
      <c r="P168" s="62">
        <v>28.2</v>
      </c>
      <c r="Q168" s="63">
        <v>0</v>
      </c>
      <c r="R168" s="62">
        <v>33.33</v>
      </c>
      <c r="S168" s="64">
        <v>1160.61</v>
      </c>
      <c r="T168" s="116">
        <f t="shared" si="60"/>
        <v>18.862506094588003</v>
      </c>
      <c r="U168" s="184">
        <f t="shared" si="61"/>
        <v>30.765</v>
      </c>
      <c r="V168" s="54"/>
    </row>
    <row r="169" spans="1:22" s="53" customFormat="1" ht="13.5" customHeight="1">
      <c r="A169" s="16"/>
      <c r="B169" s="16" t="s">
        <v>269</v>
      </c>
      <c r="C169" s="11" t="s">
        <v>250</v>
      </c>
      <c r="D169" s="61">
        <f t="shared" si="62"/>
        <v>2</v>
      </c>
      <c r="E169" s="60">
        <v>0</v>
      </c>
      <c r="F169" s="60">
        <v>0</v>
      </c>
      <c r="G169" s="60">
        <v>0</v>
      </c>
      <c r="H169" s="60">
        <v>0</v>
      </c>
      <c r="I169" s="60">
        <v>2</v>
      </c>
      <c r="J169" s="60">
        <v>0</v>
      </c>
      <c r="K169" s="60">
        <v>0</v>
      </c>
      <c r="L169" s="60">
        <v>0</v>
      </c>
      <c r="M169" s="61">
        <f t="shared" si="64"/>
        <v>2</v>
      </c>
      <c r="N169" s="61">
        <v>2</v>
      </c>
      <c r="O169" s="104">
        <f t="shared" si="67"/>
        <v>181.84</v>
      </c>
      <c r="P169" s="62">
        <v>0</v>
      </c>
      <c r="Q169" s="63">
        <v>0</v>
      </c>
      <c r="R169" s="62">
        <v>181.84</v>
      </c>
      <c r="S169" s="64">
        <v>3731.1440000000002</v>
      </c>
      <c r="T169" s="116">
        <f t="shared" si="60"/>
        <v>20.518829740431148</v>
      </c>
      <c r="U169" s="184">
        <f t="shared" si="61"/>
        <v>90.92</v>
      </c>
      <c r="V169" s="54"/>
    </row>
    <row r="170" spans="1:22" s="53" customFormat="1" ht="13.5" customHeight="1">
      <c r="A170" s="2"/>
      <c r="B170" s="14"/>
      <c r="C170" s="86" t="s">
        <v>178</v>
      </c>
      <c r="D170" s="88">
        <f>SUM(E170:L170)</f>
        <v>6</v>
      </c>
      <c r="E170" s="87">
        <f>SUM(E168:E169)</f>
        <v>0</v>
      </c>
      <c r="F170" s="87">
        <f aca="true" t="shared" si="68" ref="F170:L170">SUM(F168:F169)</f>
        <v>1</v>
      </c>
      <c r="G170" s="87">
        <f t="shared" si="68"/>
        <v>1</v>
      </c>
      <c r="H170" s="87">
        <f t="shared" si="68"/>
        <v>0</v>
      </c>
      <c r="I170" s="87">
        <f t="shared" si="68"/>
        <v>3</v>
      </c>
      <c r="J170" s="87">
        <f t="shared" si="68"/>
        <v>1</v>
      </c>
      <c r="K170" s="87">
        <f t="shared" si="68"/>
        <v>0</v>
      </c>
      <c r="L170" s="87">
        <f t="shared" si="68"/>
        <v>0</v>
      </c>
      <c r="M170" s="88">
        <f t="shared" si="64"/>
        <v>5</v>
      </c>
      <c r="N170" s="141">
        <f aca="true" t="shared" si="69" ref="N170:S170">SUM(N168:N169)</f>
        <v>4</v>
      </c>
      <c r="O170" s="102">
        <f t="shared" si="69"/>
        <v>243.37</v>
      </c>
      <c r="P170" s="102">
        <f t="shared" si="69"/>
        <v>28.2</v>
      </c>
      <c r="Q170" s="102">
        <f t="shared" si="69"/>
        <v>0</v>
      </c>
      <c r="R170" s="102">
        <f t="shared" si="69"/>
        <v>215.17000000000002</v>
      </c>
      <c r="S170" s="102">
        <f t="shared" si="69"/>
        <v>4891.754</v>
      </c>
      <c r="T170" s="90">
        <f>IF(O170=0,"-",S170/O170)</f>
        <v>20.10006985248798</v>
      </c>
      <c r="U170" s="225">
        <f>IF(O170=0,"-",O170/N170)</f>
        <v>60.8425</v>
      </c>
      <c r="V170" s="54"/>
    </row>
    <row r="171" spans="1:22" s="53" customFormat="1" ht="13.5" customHeight="1">
      <c r="A171" s="2"/>
      <c r="B171" s="324" t="s">
        <v>96</v>
      </c>
      <c r="C171" s="142" t="s">
        <v>97</v>
      </c>
      <c r="D171" s="144">
        <f t="shared" si="62"/>
        <v>4</v>
      </c>
      <c r="E171" s="143">
        <v>0</v>
      </c>
      <c r="F171" s="143">
        <v>0</v>
      </c>
      <c r="G171" s="143">
        <v>0</v>
      </c>
      <c r="H171" s="143">
        <v>0</v>
      </c>
      <c r="I171" s="143">
        <v>3</v>
      </c>
      <c r="J171" s="143">
        <v>1</v>
      </c>
      <c r="K171" s="143">
        <v>0</v>
      </c>
      <c r="L171" s="143">
        <v>0</v>
      </c>
      <c r="M171" s="144">
        <f t="shared" si="64"/>
        <v>3</v>
      </c>
      <c r="N171" s="144">
        <v>3</v>
      </c>
      <c r="O171" s="209">
        <f t="shared" si="67"/>
        <v>313.73</v>
      </c>
      <c r="P171" s="145">
        <v>0</v>
      </c>
      <c r="Q171" s="146">
        <v>0</v>
      </c>
      <c r="R171" s="145">
        <v>313.73</v>
      </c>
      <c r="S171" s="147">
        <v>7338.564</v>
      </c>
      <c r="T171" s="210">
        <f t="shared" si="60"/>
        <v>23.391336499537818</v>
      </c>
      <c r="U171" s="211">
        <f t="shared" si="61"/>
        <v>104.57666666666667</v>
      </c>
      <c r="V171" s="54"/>
    </row>
    <row r="172" spans="1:22" s="53" customFormat="1" ht="13.5" customHeight="1">
      <c r="A172" s="2"/>
      <c r="B172" s="316"/>
      <c r="C172" s="11" t="s">
        <v>155</v>
      </c>
      <c r="D172" s="61">
        <f t="shared" si="62"/>
        <v>1</v>
      </c>
      <c r="E172" s="60">
        <v>0</v>
      </c>
      <c r="F172" s="60">
        <v>0</v>
      </c>
      <c r="G172" s="60">
        <v>0</v>
      </c>
      <c r="H172" s="60">
        <v>0</v>
      </c>
      <c r="I172" s="60">
        <v>1</v>
      </c>
      <c r="J172" s="60">
        <v>0</v>
      </c>
      <c r="K172" s="60">
        <v>0</v>
      </c>
      <c r="L172" s="60">
        <v>0</v>
      </c>
      <c r="M172" s="61">
        <f t="shared" si="64"/>
        <v>1</v>
      </c>
      <c r="N172" s="61">
        <v>1</v>
      </c>
      <c r="O172" s="104">
        <f t="shared" si="67"/>
        <v>6.5</v>
      </c>
      <c r="P172" s="62">
        <v>0</v>
      </c>
      <c r="Q172" s="63">
        <v>0</v>
      </c>
      <c r="R172" s="62">
        <v>6.5</v>
      </c>
      <c r="S172" s="64">
        <v>167.05</v>
      </c>
      <c r="T172" s="116">
        <f t="shared" si="60"/>
        <v>25.700000000000003</v>
      </c>
      <c r="U172" s="184">
        <f t="shared" si="61"/>
        <v>6.5</v>
      </c>
      <c r="V172" s="54"/>
    </row>
    <row r="173" spans="1:22" s="53" customFormat="1" ht="13.5" customHeight="1">
      <c r="A173" s="2"/>
      <c r="B173" s="316"/>
      <c r="C173" s="11" t="s">
        <v>240</v>
      </c>
      <c r="D173" s="61">
        <f t="shared" si="62"/>
        <v>1</v>
      </c>
      <c r="E173" s="60">
        <v>0</v>
      </c>
      <c r="F173" s="60">
        <v>0</v>
      </c>
      <c r="G173" s="60">
        <v>1</v>
      </c>
      <c r="H173" s="60">
        <v>0</v>
      </c>
      <c r="I173" s="60">
        <v>0</v>
      </c>
      <c r="J173" s="60">
        <v>0</v>
      </c>
      <c r="K173" s="60">
        <v>0</v>
      </c>
      <c r="L173" s="60">
        <v>0</v>
      </c>
      <c r="M173" s="61">
        <f t="shared" si="64"/>
        <v>1</v>
      </c>
      <c r="N173" s="61">
        <v>1</v>
      </c>
      <c r="O173" s="104">
        <f t="shared" si="67"/>
        <v>645.82</v>
      </c>
      <c r="P173" s="62">
        <v>645.82</v>
      </c>
      <c r="Q173" s="63">
        <v>0</v>
      </c>
      <c r="R173" s="62">
        <v>0</v>
      </c>
      <c r="S173" s="64">
        <v>30547.286</v>
      </c>
      <c r="T173" s="116">
        <f t="shared" si="60"/>
        <v>47.3</v>
      </c>
      <c r="U173" s="184">
        <f t="shared" si="61"/>
        <v>645.82</v>
      </c>
      <c r="V173" s="54"/>
    </row>
    <row r="174" spans="1:22" s="53" customFormat="1" ht="13.5" customHeight="1">
      <c r="A174" s="1" t="s">
        <v>142</v>
      </c>
      <c r="B174" s="316"/>
      <c r="C174" s="12" t="s">
        <v>179</v>
      </c>
      <c r="D174" s="66">
        <f t="shared" si="62"/>
        <v>1</v>
      </c>
      <c r="E174" s="65">
        <v>1</v>
      </c>
      <c r="F174" s="65">
        <v>0</v>
      </c>
      <c r="G174" s="65">
        <v>0</v>
      </c>
      <c r="H174" s="65">
        <v>0</v>
      </c>
      <c r="I174" s="65">
        <v>0</v>
      </c>
      <c r="J174" s="65">
        <v>0</v>
      </c>
      <c r="K174" s="65">
        <v>0</v>
      </c>
      <c r="L174" s="65">
        <v>0</v>
      </c>
      <c r="M174" s="66">
        <f t="shared" si="64"/>
        <v>1</v>
      </c>
      <c r="N174" s="66">
        <v>1</v>
      </c>
      <c r="O174" s="185">
        <f t="shared" si="67"/>
        <v>8.2</v>
      </c>
      <c r="P174" s="69">
        <v>8.2</v>
      </c>
      <c r="Q174" s="68">
        <v>0</v>
      </c>
      <c r="R174" s="69">
        <v>0</v>
      </c>
      <c r="S174" s="70">
        <v>99.22</v>
      </c>
      <c r="T174" s="186">
        <f t="shared" si="60"/>
        <v>12.100000000000001</v>
      </c>
      <c r="U174" s="189">
        <f t="shared" si="61"/>
        <v>8.2</v>
      </c>
      <c r="V174" s="54"/>
    </row>
    <row r="175" spans="1:22" s="53" customFormat="1" ht="13.5" customHeight="1">
      <c r="A175" s="59"/>
      <c r="B175" s="325"/>
      <c r="C175" s="86" t="s">
        <v>141</v>
      </c>
      <c r="D175" s="88">
        <f>SUM(E175:L175)</f>
        <v>7</v>
      </c>
      <c r="E175" s="87">
        <f aca="true" t="shared" si="70" ref="E175:L175">SUM(E171:E174)</f>
        <v>1</v>
      </c>
      <c r="F175" s="87">
        <f t="shared" si="70"/>
        <v>0</v>
      </c>
      <c r="G175" s="87">
        <f t="shared" si="70"/>
        <v>1</v>
      </c>
      <c r="H175" s="87">
        <f t="shared" si="70"/>
        <v>0</v>
      </c>
      <c r="I175" s="87">
        <f t="shared" si="70"/>
        <v>4</v>
      </c>
      <c r="J175" s="87">
        <f t="shared" si="70"/>
        <v>1</v>
      </c>
      <c r="K175" s="87">
        <f t="shared" si="70"/>
        <v>0</v>
      </c>
      <c r="L175" s="87">
        <f t="shared" si="70"/>
        <v>0</v>
      </c>
      <c r="M175" s="88">
        <f>SUM(E171:I174)</f>
        <v>6</v>
      </c>
      <c r="N175" s="88">
        <f>SUM(N171:N174)</f>
        <v>6</v>
      </c>
      <c r="O175" s="103">
        <f t="shared" si="67"/>
        <v>974.2500000000001</v>
      </c>
      <c r="P175" s="102">
        <f>SUM(P171:P174)</f>
        <v>654.0200000000001</v>
      </c>
      <c r="Q175" s="102">
        <f>SUM(Q171:Q174)</f>
        <v>0</v>
      </c>
      <c r="R175" s="102">
        <f>SUM(R171:R174)</f>
        <v>320.23</v>
      </c>
      <c r="S175" s="148">
        <f>SUM(S171:S174)</f>
        <v>38152.12</v>
      </c>
      <c r="T175" s="90">
        <f t="shared" si="60"/>
        <v>39.16050295098794</v>
      </c>
      <c r="U175" s="225">
        <f t="shared" si="61"/>
        <v>162.37500000000003</v>
      </c>
      <c r="V175" s="54"/>
    </row>
    <row r="176" spans="1:22" s="53" customFormat="1" ht="13.5" customHeight="1">
      <c r="A176" s="59"/>
      <c r="B176" s="57"/>
      <c r="C176" s="142" t="s">
        <v>98</v>
      </c>
      <c r="D176" s="144">
        <f aca="true" t="shared" si="71" ref="D176:D190">SUM(E176:L176)</f>
        <v>1</v>
      </c>
      <c r="E176" s="143">
        <v>0</v>
      </c>
      <c r="F176" s="143">
        <v>0</v>
      </c>
      <c r="G176" s="143">
        <v>1</v>
      </c>
      <c r="H176" s="143">
        <v>0</v>
      </c>
      <c r="I176" s="143">
        <v>0</v>
      </c>
      <c r="J176" s="143">
        <v>0</v>
      </c>
      <c r="K176" s="143">
        <v>0</v>
      </c>
      <c r="L176" s="143">
        <v>0</v>
      </c>
      <c r="M176" s="144">
        <f aca="true" t="shared" si="72" ref="M176:M183">SUM(E176:I176)</f>
        <v>1</v>
      </c>
      <c r="N176" s="144">
        <v>1</v>
      </c>
      <c r="O176" s="209">
        <f t="shared" si="67"/>
        <v>1.11</v>
      </c>
      <c r="P176" s="145">
        <v>1.11</v>
      </c>
      <c r="Q176" s="146">
        <v>0</v>
      </c>
      <c r="R176" s="145">
        <v>0</v>
      </c>
      <c r="S176" s="147">
        <v>13.653000000000002</v>
      </c>
      <c r="T176" s="210">
        <f t="shared" si="60"/>
        <v>12.3</v>
      </c>
      <c r="U176" s="211">
        <f t="shared" si="61"/>
        <v>1.11</v>
      </c>
      <c r="V176" s="54"/>
    </row>
    <row r="177" spans="1:22" s="53" customFormat="1" ht="13.5" customHeight="1">
      <c r="A177" s="2"/>
      <c r="B177" s="2"/>
      <c r="C177" s="11" t="s">
        <v>99</v>
      </c>
      <c r="D177" s="61">
        <f t="shared" si="71"/>
        <v>3</v>
      </c>
      <c r="E177" s="60">
        <v>0</v>
      </c>
      <c r="F177" s="60">
        <v>0</v>
      </c>
      <c r="G177" s="60">
        <v>2</v>
      </c>
      <c r="H177" s="60">
        <v>0</v>
      </c>
      <c r="I177" s="60">
        <v>0</v>
      </c>
      <c r="J177" s="60">
        <v>1</v>
      </c>
      <c r="K177" s="60">
        <v>0</v>
      </c>
      <c r="L177" s="60">
        <v>0</v>
      </c>
      <c r="M177" s="61">
        <f t="shared" si="72"/>
        <v>2</v>
      </c>
      <c r="N177" s="61">
        <v>2</v>
      </c>
      <c r="O177" s="104">
        <f>IF(AND(P177=0,Q177=0,R177=0),0,SUM(P177:R177))</f>
        <v>387.96</v>
      </c>
      <c r="P177" s="62">
        <v>387.96</v>
      </c>
      <c r="Q177" s="63">
        <v>0</v>
      </c>
      <c r="R177" s="62">
        <v>0</v>
      </c>
      <c r="S177" s="64">
        <v>16166.99</v>
      </c>
      <c r="T177" s="116">
        <f t="shared" si="60"/>
        <v>41.67179606144963</v>
      </c>
      <c r="U177" s="184">
        <f t="shared" si="61"/>
        <v>193.98</v>
      </c>
      <c r="V177" s="54"/>
    </row>
    <row r="178" spans="1:22" s="53" customFormat="1" ht="12.75" customHeight="1">
      <c r="A178" s="2"/>
      <c r="B178" s="2"/>
      <c r="C178" s="11" t="s">
        <v>199</v>
      </c>
      <c r="D178" s="61">
        <v>1</v>
      </c>
      <c r="E178" s="60">
        <v>0</v>
      </c>
      <c r="F178" s="60">
        <v>1</v>
      </c>
      <c r="G178" s="60">
        <v>0</v>
      </c>
      <c r="H178" s="60">
        <v>0</v>
      </c>
      <c r="I178" s="60">
        <v>0</v>
      </c>
      <c r="J178" s="60">
        <v>0</v>
      </c>
      <c r="K178" s="60">
        <v>0</v>
      </c>
      <c r="L178" s="60">
        <v>0</v>
      </c>
      <c r="M178" s="61">
        <f t="shared" si="72"/>
        <v>1</v>
      </c>
      <c r="N178" s="61">
        <v>0</v>
      </c>
      <c r="O178" s="104">
        <v>0</v>
      </c>
      <c r="P178" s="62">
        <v>0</v>
      </c>
      <c r="Q178" s="63">
        <v>0</v>
      </c>
      <c r="R178" s="62">
        <v>0</v>
      </c>
      <c r="S178" s="116">
        <v>0</v>
      </c>
      <c r="T178" s="193" t="str">
        <f t="shared" si="60"/>
        <v>-</v>
      </c>
      <c r="U178" s="194" t="str">
        <f t="shared" si="61"/>
        <v>-</v>
      </c>
      <c r="V178" s="54"/>
    </row>
    <row r="179" spans="1:22" s="53" customFormat="1" ht="13.5" customHeight="1">
      <c r="A179" s="98"/>
      <c r="B179" s="1" t="s">
        <v>140</v>
      </c>
      <c r="C179" s="11" t="s">
        <v>100</v>
      </c>
      <c r="D179" s="61">
        <f t="shared" si="71"/>
        <v>1</v>
      </c>
      <c r="E179" s="60">
        <v>0</v>
      </c>
      <c r="F179" s="60">
        <v>0</v>
      </c>
      <c r="G179" s="60">
        <v>0</v>
      </c>
      <c r="H179" s="60">
        <v>0</v>
      </c>
      <c r="I179" s="60">
        <v>1</v>
      </c>
      <c r="J179" s="60">
        <v>0</v>
      </c>
      <c r="K179" s="60">
        <v>0</v>
      </c>
      <c r="L179" s="60">
        <v>0</v>
      </c>
      <c r="M179" s="61">
        <f t="shared" si="72"/>
        <v>1</v>
      </c>
      <c r="N179" s="61">
        <v>1</v>
      </c>
      <c r="O179" s="104">
        <f>IF(AND(P179=0,Q179=0,R179=0),0,SUM(P179:R179))</f>
        <v>160</v>
      </c>
      <c r="P179" s="62">
        <v>0</v>
      </c>
      <c r="Q179" s="63">
        <v>0</v>
      </c>
      <c r="R179" s="62">
        <v>160</v>
      </c>
      <c r="S179" s="64">
        <v>3008</v>
      </c>
      <c r="T179" s="116">
        <f t="shared" si="60"/>
        <v>18.8</v>
      </c>
      <c r="U179" s="184">
        <f t="shared" si="61"/>
        <v>160</v>
      </c>
      <c r="V179" s="54"/>
    </row>
    <row r="180" spans="1:22" s="53" customFormat="1" ht="13.5" customHeight="1">
      <c r="A180" s="17"/>
      <c r="B180" s="16"/>
      <c r="C180" s="11" t="s">
        <v>200</v>
      </c>
      <c r="D180" s="61">
        <v>1</v>
      </c>
      <c r="E180" s="60">
        <v>0</v>
      </c>
      <c r="F180" s="60">
        <v>0</v>
      </c>
      <c r="G180" s="60">
        <v>0</v>
      </c>
      <c r="H180" s="60">
        <v>0</v>
      </c>
      <c r="I180" s="60">
        <v>0</v>
      </c>
      <c r="J180" s="60">
        <v>1</v>
      </c>
      <c r="K180" s="60">
        <v>0</v>
      </c>
      <c r="L180" s="60">
        <v>0</v>
      </c>
      <c r="M180" s="61">
        <f t="shared" si="72"/>
        <v>0</v>
      </c>
      <c r="N180" s="61">
        <v>0</v>
      </c>
      <c r="O180" s="104">
        <v>0</v>
      </c>
      <c r="P180" s="62">
        <v>0</v>
      </c>
      <c r="Q180" s="63">
        <v>0</v>
      </c>
      <c r="R180" s="62">
        <v>0</v>
      </c>
      <c r="S180" s="116">
        <v>0</v>
      </c>
      <c r="T180" s="193" t="str">
        <f t="shared" si="60"/>
        <v>-</v>
      </c>
      <c r="U180" s="194" t="str">
        <f t="shared" si="61"/>
        <v>-</v>
      </c>
      <c r="V180" s="54"/>
    </row>
    <row r="181" spans="1:22" s="53" customFormat="1" ht="13.5" customHeight="1">
      <c r="A181" s="17"/>
      <c r="B181" s="17"/>
      <c r="C181" s="11" t="s">
        <v>132</v>
      </c>
      <c r="D181" s="61">
        <f t="shared" si="71"/>
        <v>1</v>
      </c>
      <c r="E181" s="60">
        <v>0</v>
      </c>
      <c r="F181" s="60">
        <v>0</v>
      </c>
      <c r="G181" s="60">
        <v>0</v>
      </c>
      <c r="H181" s="60">
        <v>0</v>
      </c>
      <c r="I181" s="60">
        <v>1</v>
      </c>
      <c r="J181" s="60">
        <v>0</v>
      </c>
      <c r="K181" s="60">
        <v>0</v>
      </c>
      <c r="L181" s="60">
        <v>0</v>
      </c>
      <c r="M181" s="61">
        <f t="shared" si="72"/>
        <v>1</v>
      </c>
      <c r="N181" s="61">
        <v>1</v>
      </c>
      <c r="O181" s="104">
        <f t="shared" si="67"/>
        <v>41.87</v>
      </c>
      <c r="P181" s="62">
        <v>0</v>
      </c>
      <c r="Q181" s="63">
        <v>0</v>
      </c>
      <c r="R181" s="62">
        <v>41.87</v>
      </c>
      <c r="S181" s="64">
        <v>782.9689999999999</v>
      </c>
      <c r="T181" s="116">
        <f t="shared" si="60"/>
        <v>18.7</v>
      </c>
      <c r="U181" s="184">
        <f t="shared" si="61"/>
        <v>41.87</v>
      </c>
      <c r="V181" s="54"/>
    </row>
    <row r="182" spans="1:22" s="53" customFormat="1" ht="13.5" customHeight="1">
      <c r="A182" s="2"/>
      <c r="B182" s="2" t="s">
        <v>241</v>
      </c>
      <c r="C182" s="11" t="s">
        <v>101</v>
      </c>
      <c r="D182" s="61">
        <f>SUM(E182:L182)</f>
        <v>1</v>
      </c>
      <c r="E182" s="60">
        <v>0</v>
      </c>
      <c r="F182" s="60">
        <v>0</v>
      </c>
      <c r="G182" s="60">
        <v>0</v>
      </c>
      <c r="H182" s="60">
        <v>0</v>
      </c>
      <c r="I182" s="60">
        <v>1</v>
      </c>
      <c r="J182" s="60">
        <v>0</v>
      </c>
      <c r="K182" s="60">
        <v>0</v>
      </c>
      <c r="L182" s="60">
        <v>0</v>
      </c>
      <c r="M182" s="61">
        <f>SUM(E182:I182)</f>
        <v>1</v>
      </c>
      <c r="N182" s="61">
        <v>1</v>
      </c>
      <c r="O182" s="104">
        <f>IF(AND(P182=0,Q182=0,R182=0),0,SUM(P182:R182))</f>
        <v>6.25</v>
      </c>
      <c r="P182" s="62">
        <v>0</v>
      </c>
      <c r="Q182" s="63">
        <v>0</v>
      </c>
      <c r="R182" s="62">
        <v>6.25</v>
      </c>
      <c r="S182" s="64">
        <v>68.125</v>
      </c>
      <c r="T182" s="116">
        <f>IF(O182=0,"-",S182/O182)</f>
        <v>10.9</v>
      </c>
      <c r="U182" s="184">
        <f>IF(O182=0,"-",O182/N182)</f>
        <v>6.25</v>
      </c>
      <c r="V182" s="54"/>
    </row>
    <row r="183" spans="1:22" s="53" customFormat="1" ht="13.5" customHeight="1">
      <c r="A183" s="2"/>
      <c r="B183" s="14"/>
      <c r="C183" s="86" t="s">
        <v>242</v>
      </c>
      <c r="D183" s="88">
        <f t="shared" si="71"/>
        <v>9</v>
      </c>
      <c r="E183" s="87">
        <f aca="true" t="shared" si="73" ref="E183:L183">SUM(E176:E182)</f>
        <v>0</v>
      </c>
      <c r="F183" s="87">
        <f t="shared" si="73"/>
        <v>1</v>
      </c>
      <c r="G183" s="87">
        <f t="shared" si="73"/>
        <v>3</v>
      </c>
      <c r="H183" s="87">
        <f t="shared" si="73"/>
        <v>0</v>
      </c>
      <c r="I183" s="87">
        <f t="shared" si="73"/>
        <v>3</v>
      </c>
      <c r="J183" s="87">
        <f t="shared" si="73"/>
        <v>2</v>
      </c>
      <c r="K183" s="87">
        <f t="shared" si="73"/>
        <v>0</v>
      </c>
      <c r="L183" s="87">
        <f t="shared" si="73"/>
        <v>0</v>
      </c>
      <c r="M183" s="88">
        <f t="shared" si="72"/>
        <v>7</v>
      </c>
      <c r="N183" s="88">
        <f>SUM(N176:N182)</f>
        <v>6</v>
      </c>
      <c r="O183" s="103">
        <f t="shared" si="67"/>
        <v>597.19</v>
      </c>
      <c r="P183" s="102">
        <f>SUM(P176:P182)</f>
        <v>389.07</v>
      </c>
      <c r="Q183" s="89">
        <f>SUM(Q176:Q182)</f>
        <v>0</v>
      </c>
      <c r="R183" s="102">
        <f>SUM(R176:R182)</f>
        <v>208.12</v>
      </c>
      <c r="S183" s="148">
        <f>SUM(S176:S182)</f>
        <v>20039.737</v>
      </c>
      <c r="T183" s="90">
        <f t="shared" si="60"/>
        <v>33.55671896716288</v>
      </c>
      <c r="U183" s="225">
        <f t="shared" si="61"/>
        <v>99.53166666666668</v>
      </c>
      <c r="V183" s="54"/>
    </row>
    <row r="184" spans="1:22" s="53" customFormat="1" ht="13.5" customHeight="1">
      <c r="A184" s="2"/>
      <c r="B184" s="317" t="s">
        <v>243</v>
      </c>
      <c r="C184" s="318"/>
      <c r="D184" s="226">
        <f t="shared" si="71"/>
        <v>28</v>
      </c>
      <c r="E184" s="258">
        <f>SUM(E167,E170,E175,E183)</f>
        <v>1</v>
      </c>
      <c r="F184" s="258">
        <f>SUM(F167,F170,F175,F183)</f>
        <v>2</v>
      </c>
      <c r="G184" s="258">
        <f aca="true" t="shared" si="74" ref="G184:L184">SUM(G167,G170,G175,G183)</f>
        <v>6</v>
      </c>
      <c r="H184" s="258">
        <f t="shared" si="74"/>
        <v>1</v>
      </c>
      <c r="I184" s="258">
        <f t="shared" si="74"/>
        <v>12</v>
      </c>
      <c r="J184" s="258">
        <f t="shared" si="74"/>
        <v>6</v>
      </c>
      <c r="K184" s="258">
        <f t="shared" si="74"/>
        <v>0</v>
      </c>
      <c r="L184" s="258">
        <f t="shared" si="74"/>
        <v>0</v>
      </c>
      <c r="M184" s="259">
        <f>SUM(M166,M170,M175,M183)</f>
        <v>18</v>
      </c>
      <c r="N184" s="259">
        <f>SUM(N167,N170,N175,N183)</f>
        <v>19</v>
      </c>
      <c r="O184" s="260">
        <f t="shared" si="67"/>
        <v>2197.6900000000005</v>
      </c>
      <c r="P184" s="261">
        <f>SUM(P167,P170,P175,P183)</f>
        <v>1083.6000000000001</v>
      </c>
      <c r="Q184" s="261">
        <f>SUM(Q167,Q170,Q175,Q183)</f>
        <v>0</v>
      </c>
      <c r="R184" s="261">
        <f>SUM(R167,R170,R175,R183)</f>
        <v>1114.0900000000001</v>
      </c>
      <c r="S184" s="261">
        <f>SUM(S167,S170,S175,S183)</f>
        <v>81237.565</v>
      </c>
      <c r="T184" s="262">
        <f>IF(O184=0,"-",S184/O184)</f>
        <v>36.96497913718495</v>
      </c>
      <c r="U184" s="263">
        <f t="shared" si="61"/>
        <v>115.66789473684213</v>
      </c>
      <c r="V184" s="54"/>
    </row>
    <row r="185" spans="1:22" s="52" customFormat="1" ht="13.5" customHeight="1">
      <c r="A185" s="2"/>
      <c r="B185" s="149" t="s">
        <v>270</v>
      </c>
      <c r="C185" s="150" t="s">
        <v>102</v>
      </c>
      <c r="D185" s="169">
        <f t="shared" si="71"/>
        <v>1</v>
      </c>
      <c r="E185" s="39">
        <v>0</v>
      </c>
      <c r="F185" s="39">
        <v>0</v>
      </c>
      <c r="G185" s="39">
        <v>0</v>
      </c>
      <c r="H185" s="39">
        <v>0</v>
      </c>
      <c r="I185" s="39">
        <v>1</v>
      </c>
      <c r="J185" s="39">
        <v>0</v>
      </c>
      <c r="K185" s="39">
        <v>0</v>
      </c>
      <c r="L185" s="39">
        <v>0</v>
      </c>
      <c r="M185" s="23">
        <f aca="true" t="shared" si="75" ref="M185:M191">SUM(E185:I185)</f>
        <v>1</v>
      </c>
      <c r="N185" s="23">
        <v>1</v>
      </c>
      <c r="O185" s="187">
        <f t="shared" si="67"/>
        <v>51.47</v>
      </c>
      <c r="P185" s="40">
        <v>0</v>
      </c>
      <c r="Q185" s="41">
        <v>0</v>
      </c>
      <c r="R185" s="40">
        <v>51.47</v>
      </c>
      <c r="S185" s="42">
        <v>1863.2140000000002</v>
      </c>
      <c r="T185" s="188">
        <f t="shared" si="60"/>
        <v>36.2</v>
      </c>
      <c r="U185" s="190">
        <f t="shared" si="61"/>
        <v>51.47</v>
      </c>
      <c r="V185" s="54"/>
    </row>
    <row r="186" spans="1:22" s="53" customFormat="1" ht="13.5" customHeight="1">
      <c r="A186" s="2"/>
      <c r="B186" s="317" t="s">
        <v>253</v>
      </c>
      <c r="C186" s="318"/>
      <c r="D186" s="226">
        <f>SUM(E186:L186)</f>
        <v>1</v>
      </c>
      <c r="E186" s="227">
        <f aca="true" t="shared" si="76" ref="E186:L186">SUM(E185:E185)</f>
        <v>0</v>
      </c>
      <c r="F186" s="227">
        <f t="shared" si="76"/>
        <v>0</v>
      </c>
      <c r="G186" s="227">
        <f t="shared" si="76"/>
        <v>0</v>
      </c>
      <c r="H186" s="227">
        <f t="shared" si="76"/>
        <v>0</v>
      </c>
      <c r="I186" s="227">
        <f t="shared" si="76"/>
        <v>1</v>
      </c>
      <c r="J186" s="227">
        <f t="shared" si="76"/>
        <v>0</v>
      </c>
      <c r="K186" s="227">
        <f t="shared" si="76"/>
        <v>0</v>
      </c>
      <c r="L186" s="227">
        <f t="shared" si="76"/>
        <v>0</v>
      </c>
      <c r="M186" s="228">
        <f t="shared" si="75"/>
        <v>1</v>
      </c>
      <c r="N186" s="228">
        <f>SUM(N185:N185)</f>
        <v>1</v>
      </c>
      <c r="O186" s="229">
        <f t="shared" si="67"/>
        <v>51.47</v>
      </c>
      <c r="P186" s="230">
        <f>SUM(P185:P185)</f>
        <v>0</v>
      </c>
      <c r="Q186" s="231">
        <f>SUM(Q185:Q185)</f>
        <v>0</v>
      </c>
      <c r="R186" s="230">
        <f>SUM(R185:R185)</f>
        <v>51.47</v>
      </c>
      <c r="S186" s="232">
        <f>SUM(S185:S185)</f>
        <v>1863.2140000000002</v>
      </c>
      <c r="T186" s="233">
        <f t="shared" si="60"/>
        <v>36.2</v>
      </c>
      <c r="U186" s="234">
        <f t="shared" si="61"/>
        <v>51.47</v>
      </c>
      <c r="V186" s="54"/>
    </row>
    <row r="187" spans="1:22" s="53" customFormat="1" ht="15.75" customHeight="1" thickBot="1">
      <c r="A187" s="18"/>
      <c r="B187" s="314" t="s">
        <v>167</v>
      </c>
      <c r="C187" s="315"/>
      <c r="D187" s="282">
        <f>SUM(E187:L187)</f>
        <v>29</v>
      </c>
      <c r="E187" s="248">
        <f aca="true" t="shared" si="77" ref="E187:L187">SUM(E184,E186)</f>
        <v>1</v>
      </c>
      <c r="F187" s="248">
        <f t="shared" si="77"/>
        <v>2</v>
      </c>
      <c r="G187" s="248">
        <f t="shared" si="77"/>
        <v>6</v>
      </c>
      <c r="H187" s="248">
        <f t="shared" si="77"/>
        <v>1</v>
      </c>
      <c r="I187" s="248">
        <f t="shared" si="77"/>
        <v>13</v>
      </c>
      <c r="J187" s="248">
        <f t="shared" si="77"/>
        <v>6</v>
      </c>
      <c r="K187" s="248">
        <f t="shared" si="77"/>
        <v>0</v>
      </c>
      <c r="L187" s="248">
        <f t="shared" si="77"/>
        <v>0</v>
      </c>
      <c r="M187" s="249">
        <f t="shared" si="75"/>
        <v>23</v>
      </c>
      <c r="N187" s="249">
        <f>SUM(N184,N186)</f>
        <v>20</v>
      </c>
      <c r="O187" s="250">
        <f>IF(AND(P187=0,Q187=0,R187=0),0,SUM(P187:R187))</f>
        <v>2249.1600000000003</v>
      </c>
      <c r="P187" s="252">
        <f>SUM(P184,P186)</f>
        <v>1083.6000000000001</v>
      </c>
      <c r="Q187" s="252">
        <f>SUM(Q184,Q186)</f>
        <v>0</v>
      </c>
      <c r="R187" s="252">
        <f>SUM(R184,R186)</f>
        <v>1165.5600000000002</v>
      </c>
      <c r="S187" s="254">
        <f>SUM(S184,S186)</f>
        <v>83100.77900000001</v>
      </c>
      <c r="T187" s="254">
        <f t="shared" si="60"/>
        <v>36.947473278913016</v>
      </c>
      <c r="U187" s="255">
        <f t="shared" si="61"/>
        <v>112.45800000000001</v>
      </c>
      <c r="V187" s="54"/>
    </row>
    <row r="188" spans="1:21" s="52" customFormat="1" ht="13.5" customHeight="1">
      <c r="A188" s="2"/>
      <c r="B188" s="341" t="s">
        <v>143</v>
      </c>
      <c r="C188" s="212" t="s">
        <v>203</v>
      </c>
      <c r="D188" s="168">
        <f>SUM(E188:L188)</f>
        <v>1</v>
      </c>
      <c r="E188" s="60">
        <v>0</v>
      </c>
      <c r="F188" s="60">
        <v>1</v>
      </c>
      <c r="G188" s="60">
        <v>0</v>
      </c>
      <c r="H188" s="60">
        <v>0</v>
      </c>
      <c r="I188" s="60">
        <v>0</v>
      </c>
      <c r="J188" s="60">
        <v>0</v>
      </c>
      <c r="K188" s="60">
        <v>0</v>
      </c>
      <c r="L188" s="60">
        <v>0</v>
      </c>
      <c r="M188" s="61">
        <f>SUM(E188:L188)</f>
        <v>1</v>
      </c>
      <c r="N188" s="61">
        <v>0</v>
      </c>
      <c r="O188" s="104">
        <v>0</v>
      </c>
      <c r="P188" s="62">
        <v>0</v>
      </c>
      <c r="Q188" s="63">
        <v>0</v>
      </c>
      <c r="R188" s="62">
        <v>0</v>
      </c>
      <c r="S188" s="116">
        <v>0</v>
      </c>
      <c r="T188" s="193" t="str">
        <f>IF(O188=0,"-",S188/O188)</f>
        <v>-</v>
      </c>
      <c r="U188" s="194" t="str">
        <f>IF(O188=0,"-",O188/N188)</f>
        <v>-</v>
      </c>
    </row>
    <row r="189" spans="1:22" s="53" customFormat="1" ht="13.5" customHeight="1">
      <c r="A189" s="2"/>
      <c r="B189" s="325"/>
      <c r="C189" s="150" t="s">
        <v>150</v>
      </c>
      <c r="D189" s="169">
        <f t="shared" si="71"/>
        <v>1</v>
      </c>
      <c r="E189" s="39">
        <v>0</v>
      </c>
      <c r="F189" s="39">
        <v>0</v>
      </c>
      <c r="G189" s="39">
        <v>0</v>
      </c>
      <c r="H189" s="39">
        <v>0</v>
      </c>
      <c r="I189" s="39">
        <v>1</v>
      </c>
      <c r="J189" s="39">
        <v>0</v>
      </c>
      <c r="K189" s="39">
        <v>0</v>
      </c>
      <c r="L189" s="39">
        <v>0</v>
      </c>
      <c r="M189" s="23">
        <f t="shared" si="75"/>
        <v>1</v>
      </c>
      <c r="N189" s="23">
        <v>1</v>
      </c>
      <c r="O189" s="187">
        <f t="shared" si="67"/>
        <v>120.81</v>
      </c>
      <c r="P189" s="40">
        <v>0</v>
      </c>
      <c r="Q189" s="41">
        <v>0</v>
      </c>
      <c r="R189" s="40">
        <v>120.81</v>
      </c>
      <c r="S189" s="42">
        <v>3261.87</v>
      </c>
      <c r="T189" s="188">
        <f t="shared" si="60"/>
        <v>27</v>
      </c>
      <c r="U189" s="190">
        <f t="shared" si="61"/>
        <v>120.81</v>
      </c>
      <c r="V189" s="52"/>
    </row>
    <row r="190" spans="1:22" s="52" customFormat="1" ht="13.5" customHeight="1">
      <c r="A190" s="1"/>
      <c r="B190" s="58" t="s">
        <v>271</v>
      </c>
      <c r="C190" s="13" t="s">
        <v>131</v>
      </c>
      <c r="D190" s="169">
        <f t="shared" si="71"/>
        <v>2</v>
      </c>
      <c r="E190" s="39">
        <v>0</v>
      </c>
      <c r="F190" s="39">
        <v>0</v>
      </c>
      <c r="G190" s="39">
        <v>0</v>
      </c>
      <c r="H190" s="39">
        <v>0</v>
      </c>
      <c r="I190" s="39">
        <v>2</v>
      </c>
      <c r="J190" s="39">
        <v>0</v>
      </c>
      <c r="K190" s="39">
        <v>0</v>
      </c>
      <c r="L190" s="39">
        <v>0</v>
      </c>
      <c r="M190" s="169">
        <f>SUM(E190:I190)</f>
        <v>2</v>
      </c>
      <c r="N190" s="23">
        <v>2</v>
      </c>
      <c r="O190" s="187">
        <f t="shared" si="67"/>
        <v>53.76</v>
      </c>
      <c r="P190" s="40">
        <v>0</v>
      </c>
      <c r="Q190" s="41">
        <v>0</v>
      </c>
      <c r="R190" s="40">
        <v>53.76</v>
      </c>
      <c r="S190" s="42">
        <v>1321.19</v>
      </c>
      <c r="T190" s="188">
        <f aca="true" t="shared" si="78" ref="T190:T214">IF(O190=0,"-",S190/O190)</f>
        <v>24.5757068452381</v>
      </c>
      <c r="U190" s="190">
        <f aca="true" t="shared" si="79" ref="U190:U219">IF(O190=0,"-",O190/N190)</f>
        <v>26.88</v>
      </c>
      <c r="V190" s="54"/>
    </row>
    <row r="191" spans="1:22" s="53" customFormat="1" ht="13.5" customHeight="1">
      <c r="A191" s="1"/>
      <c r="B191" s="151" t="s">
        <v>157</v>
      </c>
      <c r="C191" s="152" t="s">
        <v>158</v>
      </c>
      <c r="D191" s="154">
        <f>SUM(E191:L191)</f>
        <v>1</v>
      </c>
      <c r="E191" s="153">
        <v>0</v>
      </c>
      <c r="F191" s="153">
        <v>0</v>
      </c>
      <c r="G191" s="153">
        <v>0</v>
      </c>
      <c r="H191" s="153">
        <v>0</v>
      </c>
      <c r="I191" s="153">
        <v>1</v>
      </c>
      <c r="J191" s="153">
        <v>0</v>
      </c>
      <c r="K191" s="153">
        <v>0</v>
      </c>
      <c r="L191" s="153">
        <v>0</v>
      </c>
      <c r="M191" s="154">
        <f t="shared" si="75"/>
        <v>1</v>
      </c>
      <c r="N191" s="154">
        <v>1</v>
      </c>
      <c r="O191" s="213">
        <f t="shared" si="67"/>
        <v>14.91</v>
      </c>
      <c r="P191" s="155">
        <v>0</v>
      </c>
      <c r="Q191" s="156">
        <v>0</v>
      </c>
      <c r="R191" s="157">
        <v>14.91</v>
      </c>
      <c r="S191" s="158">
        <v>283.29</v>
      </c>
      <c r="T191" s="159">
        <f t="shared" si="78"/>
        <v>19</v>
      </c>
      <c r="U191" s="201">
        <f t="shared" si="79"/>
        <v>14.91</v>
      </c>
      <c r="V191" s="54"/>
    </row>
    <row r="192" spans="1:22" s="53" customFormat="1" ht="13.5" customHeight="1">
      <c r="A192" s="1"/>
      <c r="B192" s="317" t="s">
        <v>244</v>
      </c>
      <c r="C192" s="318"/>
      <c r="D192" s="226">
        <f>SUM(E192:L192)</f>
        <v>5</v>
      </c>
      <c r="E192" s="278">
        <f>SUM(E188:E191)</f>
        <v>0</v>
      </c>
      <c r="F192" s="278">
        <f aca="true" t="shared" si="80" ref="F192:L192">SUM(F188:F191)</f>
        <v>1</v>
      </c>
      <c r="G192" s="278">
        <f t="shared" si="80"/>
        <v>0</v>
      </c>
      <c r="H192" s="278">
        <f t="shared" si="80"/>
        <v>0</v>
      </c>
      <c r="I192" s="278">
        <f t="shared" si="80"/>
        <v>4</v>
      </c>
      <c r="J192" s="278">
        <f t="shared" si="80"/>
        <v>0</v>
      </c>
      <c r="K192" s="278">
        <f t="shared" si="80"/>
        <v>0</v>
      </c>
      <c r="L192" s="278">
        <f t="shared" si="80"/>
        <v>0</v>
      </c>
      <c r="M192" s="226">
        <f>SUM(M188:M191)</f>
        <v>5</v>
      </c>
      <c r="N192" s="226">
        <f>SUM(N188:N191)</f>
        <v>4</v>
      </c>
      <c r="O192" s="290">
        <f t="shared" si="67"/>
        <v>189.48</v>
      </c>
      <c r="P192" s="279">
        <f>SUM(P188:P191)</f>
        <v>0</v>
      </c>
      <c r="Q192" s="279">
        <f>SUM(Q188:Q191)</f>
        <v>0</v>
      </c>
      <c r="R192" s="263">
        <f>SUM(R188:R191)</f>
        <v>189.48</v>
      </c>
      <c r="S192" s="263">
        <f>SUM(S188:S191)</f>
        <v>4866.349999999999</v>
      </c>
      <c r="T192" s="262">
        <f t="shared" si="78"/>
        <v>25.682657800295544</v>
      </c>
      <c r="U192" s="263">
        <f>IF(O192=0,"-",O192/N192)</f>
        <v>47.37</v>
      </c>
      <c r="V192" s="54"/>
    </row>
    <row r="193" spans="1:22" s="53" customFormat="1" ht="13.5" customHeight="1">
      <c r="A193" s="2"/>
      <c r="B193" s="2"/>
      <c r="C193" s="11" t="s">
        <v>245</v>
      </c>
      <c r="D193" s="61">
        <f aca="true" t="shared" si="81" ref="D193:D218">SUM(E193:L193)</f>
        <v>4</v>
      </c>
      <c r="E193" s="60">
        <v>4</v>
      </c>
      <c r="F193" s="60">
        <v>0</v>
      </c>
      <c r="G193" s="60">
        <v>0</v>
      </c>
      <c r="H193" s="60">
        <v>0</v>
      </c>
      <c r="I193" s="60">
        <v>0</v>
      </c>
      <c r="J193" s="60">
        <v>0</v>
      </c>
      <c r="K193" s="60">
        <v>0</v>
      </c>
      <c r="L193" s="60">
        <v>0</v>
      </c>
      <c r="M193" s="61">
        <f>SUM(E193:I193)</f>
        <v>4</v>
      </c>
      <c r="N193" s="61">
        <v>4</v>
      </c>
      <c r="O193" s="104">
        <f aca="true" t="shared" si="82" ref="O193:O219">IF(AND(P193=0,Q193=0,R193=0),0,SUM(P193:R193))</f>
        <v>62.5</v>
      </c>
      <c r="P193" s="62">
        <v>62.5</v>
      </c>
      <c r="Q193" s="63">
        <v>0</v>
      </c>
      <c r="R193" s="62">
        <v>0</v>
      </c>
      <c r="S193" s="64">
        <v>1088.902</v>
      </c>
      <c r="T193" s="116">
        <f t="shared" si="78"/>
        <v>17.422432</v>
      </c>
      <c r="U193" s="184">
        <f t="shared" si="79"/>
        <v>15.625</v>
      </c>
      <c r="V193" s="54"/>
    </row>
    <row r="194" spans="1:22" s="53" customFormat="1" ht="13.5" customHeight="1">
      <c r="A194" s="2"/>
      <c r="B194" s="2"/>
      <c r="C194" s="11" t="s">
        <v>180</v>
      </c>
      <c r="D194" s="61">
        <f t="shared" si="81"/>
        <v>1</v>
      </c>
      <c r="E194" s="60">
        <v>0</v>
      </c>
      <c r="F194" s="60">
        <v>0</v>
      </c>
      <c r="G194" s="60">
        <v>0</v>
      </c>
      <c r="H194" s="60">
        <v>0</v>
      </c>
      <c r="I194" s="60">
        <v>1</v>
      </c>
      <c r="J194" s="60">
        <v>0</v>
      </c>
      <c r="K194" s="60">
        <v>0</v>
      </c>
      <c r="L194" s="60">
        <v>0</v>
      </c>
      <c r="M194" s="61">
        <f>SUM(E194:I194)</f>
        <v>1</v>
      </c>
      <c r="N194" s="61">
        <v>1</v>
      </c>
      <c r="O194" s="104">
        <f t="shared" si="82"/>
        <v>7.38</v>
      </c>
      <c r="P194" s="62">
        <v>0</v>
      </c>
      <c r="Q194" s="63">
        <v>0</v>
      </c>
      <c r="R194" s="62">
        <v>7.38</v>
      </c>
      <c r="S194" s="64">
        <v>136.53</v>
      </c>
      <c r="T194" s="116">
        <f t="shared" si="78"/>
        <v>18.5</v>
      </c>
      <c r="U194" s="184">
        <f t="shared" si="79"/>
        <v>7.38</v>
      </c>
      <c r="V194" s="52"/>
    </row>
    <row r="195" spans="1:22" s="53" customFormat="1" ht="13.5" customHeight="1">
      <c r="A195" s="15" t="s">
        <v>145</v>
      </c>
      <c r="B195" s="316" t="s">
        <v>103</v>
      </c>
      <c r="C195" s="11" t="s">
        <v>104</v>
      </c>
      <c r="D195" s="61">
        <f t="shared" si="81"/>
        <v>3</v>
      </c>
      <c r="E195" s="60">
        <v>1</v>
      </c>
      <c r="F195" s="60">
        <v>1</v>
      </c>
      <c r="G195" s="60">
        <v>1</v>
      </c>
      <c r="H195" s="60">
        <v>0</v>
      </c>
      <c r="I195" s="60">
        <v>0</v>
      </c>
      <c r="J195" s="60">
        <v>0</v>
      </c>
      <c r="K195" s="60">
        <v>0</v>
      </c>
      <c r="L195" s="60">
        <v>0</v>
      </c>
      <c r="M195" s="61">
        <f>SUM(E195:I195)</f>
        <v>3</v>
      </c>
      <c r="N195" s="61">
        <v>2</v>
      </c>
      <c r="O195" s="104">
        <f>IF(AND(P195=0,Q195=0,R195=0),0,SUM(P195:R195))</f>
        <v>43.79</v>
      </c>
      <c r="P195" s="80">
        <v>43.79</v>
      </c>
      <c r="Q195" s="63">
        <v>0</v>
      </c>
      <c r="R195" s="80">
        <v>0</v>
      </c>
      <c r="S195" s="64">
        <v>1134.15</v>
      </c>
      <c r="T195" s="116">
        <f t="shared" si="78"/>
        <v>25.899748801096145</v>
      </c>
      <c r="U195" s="184">
        <f t="shared" si="79"/>
        <v>21.895</v>
      </c>
      <c r="V195" s="52"/>
    </row>
    <row r="196" spans="1:22" s="53" customFormat="1" ht="13.5" customHeight="1">
      <c r="A196" s="15"/>
      <c r="B196" s="316"/>
      <c r="C196" s="11" t="s">
        <v>156</v>
      </c>
      <c r="D196" s="61">
        <f t="shared" si="81"/>
        <v>1</v>
      </c>
      <c r="E196" s="60">
        <v>0</v>
      </c>
      <c r="F196" s="60">
        <v>0</v>
      </c>
      <c r="G196" s="60">
        <v>0</v>
      </c>
      <c r="H196" s="60">
        <v>0</v>
      </c>
      <c r="I196" s="60">
        <v>1</v>
      </c>
      <c r="J196" s="60">
        <v>0</v>
      </c>
      <c r="K196" s="60">
        <v>0</v>
      </c>
      <c r="L196" s="60">
        <v>0</v>
      </c>
      <c r="M196" s="61">
        <f>SUM(E196:I196)</f>
        <v>1</v>
      </c>
      <c r="N196" s="61">
        <v>1</v>
      </c>
      <c r="O196" s="104">
        <f>IF(AND(P196=0,Q196=0,R196=0),0,SUM(P196:R196))</f>
        <v>43.17</v>
      </c>
      <c r="P196" s="80">
        <v>0</v>
      </c>
      <c r="Q196" s="63">
        <v>0</v>
      </c>
      <c r="R196" s="80">
        <v>43.17</v>
      </c>
      <c r="S196" s="64">
        <v>1381.44</v>
      </c>
      <c r="T196" s="116">
        <f t="shared" si="78"/>
        <v>32</v>
      </c>
      <c r="U196" s="184">
        <f t="shared" si="79"/>
        <v>43.17</v>
      </c>
      <c r="V196" s="52"/>
    </row>
    <row r="197" spans="1:22" s="53" customFormat="1" ht="13.5" customHeight="1">
      <c r="A197" s="15"/>
      <c r="B197" s="16"/>
      <c r="C197" s="11" t="s">
        <v>135</v>
      </c>
      <c r="D197" s="61">
        <f t="shared" si="81"/>
        <v>1</v>
      </c>
      <c r="E197" s="60">
        <v>0</v>
      </c>
      <c r="F197" s="60">
        <v>0</v>
      </c>
      <c r="G197" s="60">
        <v>0</v>
      </c>
      <c r="H197" s="60">
        <v>0</v>
      </c>
      <c r="I197" s="60">
        <v>1</v>
      </c>
      <c r="J197" s="60">
        <v>0</v>
      </c>
      <c r="K197" s="60">
        <v>0</v>
      </c>
      <c r="L197" s="60">
        <v>0</v>
      </c>
      <c r="M197" s="61">
        <f>SUM(E197:L197)</f>
        <v>1</v>
      </c>
      <c r="N197" s="61">
        <v>1</v>
      </c>
      <c r="O197" s="104">
        <f t="shared" si="82"/>
        <v>119.89</v>
      </c>
      <c r="P197" s="80">
        <v>0</v>
      </c>
      <c r="Q197" s="63">
        <v>0</v>
      </c>
      <c r="R197" s="80">
        <v>119.89</v>
      </c>
      <c r="S197" s="64">
        <v>4675.71</v>
      </c>
      <c r="T197" s="116">
        <f t="shared" si="78"/>
        <v>39</v>
      </c>
      <c r="U197" s="184">
        <f t="shared" si="79"/>
        <v>119.89</v>
      </c>
      <c r="V197" s="52"/>
    </row>
    <row r="198" spans="1:22" s="53" customFormat="1" ht="13.5" customHeight="1">
      <c r="A198" s="2"/>
      <c r="B198" s="16"/>
      <c r="C198" s="11" t="s">
        <v>105</v>
      </c>
      <c r="D198" s="61">
        <f>SUM(E198:L198)</f>
        <v>1</v>
      </c>
      <c r="E198" s="60">
        <v>0</v>
      </c>
      <c r="F198" s="60">
        <v>0</v>
      </c>
      <c r="G198" s="60">
        <v>0</v>
      </c>
      <c r="H198" s="60">
        <v>0</v>
      </c>
      <c r="I198" s="60">
        <v>1</v>
      </c>
      <c r="J198" s="60">
        <v>0</v>
      </c>
      <c r="K198" s="60">
        <v>0</v>
      </c>
      <c r="L198" s="60">
        <v>0</v>
      </c>
      <c r="M198" s="61">
        <f>SUM(E198:L198)</f>
        <v>1</v>
      </c>
      <c r="N198" s="61">
        <v>1</v>
      </c>
      <c r="O198" s="104">
        <f>IF(AND(P198=0,Q198=0,R198=0),0,SUM(P198:R198))</f>
        <v>66.8</v>
      </c>
      <c r="P198" s="80">
        <v>0</v>
      </c>
      <c r="Q198" s="63">
        <v>0</v>
      </c>
      <c r="R198" s="80">
        <v>66.8</v>
      </c>
      <c r="S198" s="64">
        <v>2204.4</v>
      </c>
      <c r="T198" s="116">
        <f>IF(O198=0,"-",S198/O198)</f>
        <v>33</v>
      </c>
      <c r="U198" s="184">
        <f>IF(O198=0,"-",O198/N198)</f>
        <v>66.8</v>
      </c>
      <c r="V198" s="52"/>
    </row>
    <row r="199" spans="1:22" s="53" customFormat="1" ht="13.5" customHeight="1">
      <c r="A199" s="2"/>
      <c r="B199" s="16"/>
      <c r="C199" s="11" t="s">
        <v>206</v>
      </c>
      <c r="D199" s="61">
        <f>SUM(E199:L199)</f>
        <v>2</v>
      </c>
      <c r="E199" s="60">
        <v>0</v>
      </c>
      <c r="F199" s="60">
        <v>0</v>
      </c>
      <c r="G199" s="60">
        <v>0</v>
      </c>
      <c r="H199" s="60">
        <v>0</v>
      </c>
      <c r="I199" s="60">
        <v>2</v>
      </c>
      <c r="J199" s="60">
        <v>0</v>
      </c>
      <c r="K199" s="60">
        <v>0</v>
      </c>
      <c r="L199" s="60">
        <v>0</v>
      </c>
      <c r="M199" s="61">
        <f>SUM(E199:L199)</f>
        <v>2</v>
      </c>
      <c r="N199" s="61">
        <v>2</v>
      </c>
      <c r="O199" s="104">
        <f>IF(AND(P199=0,Q199=0,R199=0),0,SUM(P199:R199))</f>
        <v>35.35</v>
      </c>
      <c r="P199" s="80">
        <v>0</v>
      </c>
      <c r="Q199" s="63">
        <v>0</v>
      </c>
      <c r="R199" s="80">
        <v>35.35</v>
      </c>
      <c r="S199" s="64">
        <v>679.43</v>
      </c>
      <c r="T199" s="116">
        <f>IF(O199=0,"-",S199/O199)</f>
        <v>19.220084865629417</v>
      </c>
      <c r="U199" s="184">
        <f>IF(O199=0,"-",O199/N199)</f>
        <v>17.675</v>
      </c>
      <c r="V199" s="52"/>
    </row>
    <row r="200" spans="1:22" s="53" customFormat="1" ht="13.5" customHeight="1">
      <c r="A200" s="2"/>
      <c r="B200" s="151" t="s">
        <v>201</v>
      </c>
      <c r="C200" s="171" t="s">
        <v>202</v>
      </c>
      <c r="D200" s="144">
        <f>SUM(E200:L200)</f>
        <v>1</v>
      </c>
      <c r="E200" s="143">
        <v>0</v>
      </c>
      <c r="F200" s="143">
        <v>0</v>
      </c>
      <c r="G200" s="143">
        <v>0</v>
      </c>
      <c r="H200" s="143">
        <v>0</v>
      </c>
      <c r="I200" s="143">
        <v>0</v>
      </c>
      <c r="J200" s="143">
        <v>1</v>
      </c>
      <c r="K200" s="143">
        <v>0</v>
      </c>
      <c r="L200" s="143">
        <v>0</v>
      </c>
      <c r="M200" s="144">
        <f>SUM(E200:I200)</f>
        <v>0</v>
      </c>
      <c r="N200" s="154">
        <v>0</v>
      </c>
      <c r="O200" s="213">
        <v>0</v>
      </c>
      <c r="P200" s="155">
        <v>0</v>
      </c>
      <c r="Q200" s="156">
        <v>0</v>
      </c>
      <c r="R200" s="155">
        <v>0</v>
      </c>
      <c r="S200" s="159">
        <v>0</v>
      </c>
      <c r="T200" s="214" t="str">
        <f t="shared" si="78"/>
        <v>-</v>
      </c>
      <c r="U200" s="215" t="str">
        <f t="shared" si="79"/>
        <v>-</v>
      </c>
      <c r="V200" s="52"/>
    </row>
    <row r="201" spans="1:22" s="53" customFormat="1" ht="13.5" customHeight="1">
      <c r="A201" s="15"/>
      <c r="B201" s="339" t="s">
        <v>254</v>
      </c>
      <c r="C201" s="340"/>
      <c r="D201" s="226">
        <f>SUM(E201:L201)</f>
        <v>14</v>
      </c>
      <c r="E201" s="278">
        <f aca="true" t="shared" si="83" ref="E201:N201">SUM(E193:E200)</f>
        <v>5</v>
      </c>
      <c r="F201" s="278">
        <f t="shared" si="83"/>
        <v>1</v>
      </c>
      <c r="G201" s="278">
        <f t="shared" si="83"/>
        <v>1</v>
      </c>
      <c r="H201" s="278">
        <f t="shared" si="83"/>
        <v>0</v>
      </c>
      <c r="I201" s="278">
        <f t="shared" si="83"/>
        <v>6</v>
      </c>
      <c r="J201" s="278">
        <f t="shared" si="83"/>
        <v>1</v>
      </c>
      <c r="K201" s="278">
        <f t="shared" si="83"/>
        <v>0</v>
      </c>
      <c r="L201" s="278">
        <f t="shared" si="83"/>
        <v>0</v>
      </c>
      <c r="M201" s="226">
        <f t="shared" si="83"/>
        <v>13</v>
      </c>
      <c r="N201" s="226">
        <f t="shared" si="83"/>
        <v>12</v>
      </c>
      <c r="O201" s="291">
        <f t="shared" si="82"/>
        <v>378.88</v>
      </c>
      <c r="P201" s="280">
        <f>SUM(P193:P200)</f>
        <v>106.28999999999999</v>
      </c>
      <c r="Q201" s="280">
        <f>SUM(Q193:Q200)</f>
        <v>0</v>
      </c>
      <c r="R201" s="292">
        <f>SUM(R193:R200)</f>
        <v>272.59000000000003</v>
      </c>
      <c r="S201" s="292">
        <f>SUM(S193:S200)</f>
        <v>11300.562</v>
      </c>
      <c r="T201" s="263">
        <f t="shared" si="78"/>
        <v>29.826229940878378</v>
      </c>
      <c r="U201" s="263">
        <f t="shared" si="79"/>
        <v>31.573333333333334</v>
      </c>
      <c r="V201" s="52"/>
    </row>
    <row r="202" spans="1:22" s="53" customFormat="1" ht="13.5" customHeight="1">
      <c r="A202" s="2"/>
      <c r="B202" s="4" t="s">
        <v>193</v>
      </c>
      <c r="C202" s="13" t="s">
        <v>111</v>
      </c>
      <c r="D202" s="169">
        <f>SUM(E202:L202)</f>
        <v>1</v>
      </c>
      <c r="E202" s="39">
        <v>0</v>
      </c>
      <c r="F202" s="39">
        <v>0</v>
      </c>
      <c r="G202" s="39">
        <v>0</v>
      </c>
      <c r="H202" s="39">
        <v>0</v>
      </c>
      <c r="I202" s="39">
        <v>1</v>
      </c>
      <c r="J202" s="39">
        <v>0</v>
      </c>
      <c r="K202" s="39">
        <v>0</v>
      </c>
      <c r="L202" s="39">
        <v>0</v>
      </c>
      <c r="M202" s="23">
        <f>SUM(E202:I202)</f>
        <v>1</v>
      </c>
      <c r="N202" s="23">
        <v>1</v>
      </c>
      <c r="O202" s="187">
        <f>IF(AND(P202=0,Q202=0,R202=0),0,SUM(P202:R202))</f>
        <v>483.7</v>
      </c>
      <c r="P202" s="40">
        <v>0</v>
      </c>
      <c r="Q202" s="41">
        <v>0</v>
      </c>
      <c r="R202" s="40">
        <v>483.7</v>
      </c>
      <c r="S202" s="159">
        <v>10157.7</v>
      </c>
      <c r="T202" s="188">
        <f>IF(O202=0,"-",S202/O202)</f>
        <v>21.000000000000004</v>
      </c>
      <c r="U202" s="190">
        <f>IF(O202=0,"-",O202/N202)</f>
        <v>483.7</v>
      </c>
      <c r="V202" s="52"/>
    </row>
    <row r="203" spans="1:22" s="53" customFormat="1" ht="13.5" customHeight="1">
      <c r="A203" s="2"/>
      <c r="B203" s="317" t="s">
        <v>255</v>
      </c>
      <c r="C203" s="318"/>
      <c r="D203" s="259">
        <f>D202</f>
        <v>1</v>
      </c>
      <c r="E203" s="258">
        <f aca="true" t="shared" si="84" ref="E203:U203">E202</f>
        <v>0</v>
      </c>
      <c r="F203" s="258">
        <f t="shared" si="84"/>
        <v>0</v>
      </c>
      <c r="G203" s="258">
        <f t="shared" si="84"/>
        <v>0</v>
      </c>
      <c r="H203" s="258">
        <f t="shared" si="84"/>
        <v>0</v>
      </c>
      <c r="I203" s="258">
        <f t="shared" si="84"/>
        <v>1</v>
      </c>
      <c r="J203" s="258">
        <f t="shared" si="84"/>
        <v>0</v>
      </c>
      <c r="K203" s="258">
        <f t="shared" si="84"/>
        <v>0</v>
      </c>
      <c r="L203" s="258">
        <f>L202</f>
        <v>0</v>
      </c>
      <c r="M203" s="259">
        <f t="shared" si="84"/>
        <v>1</v>
      </c>
      <c r="N203" s="259">
        <f t="shared" si="84"/>
        <v>1</v>
      </c>
      <c r="O203" s="260">
        <f t="shared" si="84"/>
        <v>483.7</v>
      </c>
      <c r="P203" s="260">
        <f t="shared" si="84"/>
        <v>0</v>
      </c>
      <c r="Q203" s="260">
        <f t="shared" si="84"/>
        <v>0</v>
      </c>
      <c r="R203" s="260">
        <f t="shared" si="84"/>
        <v>483.7</v>
      </c>
      <c r="S203" s="262">
        <f t="shared" si="84"/>
        <v>10157.7</v>
      </c>
      <c r="T203" s="262">
        <f t="shared" si="84"/>
        <v>21.000000000000004</v>
      </c>
      <c r="U203" s="262">
        <f t="shared" si="84"/>
        <v>483.7</v>
      </c>
      <c r="V203" s="54"/>
    </row>
    <row r="204" spans="1:22" s="53" customFormat="1" ht="13.5" customHeight="1" thickBot="1">
      <c r="A204" s="160"/>
      <c r="B204" s="314" t="s">
        <v>167</v>
      </c>
      <c r="C204" s="315"/>
      <c r="D204" s="282">
        <f>SUM(E204:L204)</f>
        <v>20</v>
      </c>
      <c r="E204" s="293">
        <f>E201+E192+E203</f>
        <v>5</v>
      </c>
      <c r="F204" s="293">
        <f aca="true" t="shared" si="85" ref="F204:L204">F201+F192+F203</f>
        <v>2</v>
      </c>
      <c r="G204" s="293">
        <f t="shared" si="85"/>
        <v>1</v>
      </c>
      <c r="H204" s="293">
        <f t="shared" si="85"/>
        <v>0</v>
      </c>
      <c r="I204" s="293">
        <f t="shared" si="85"/>
        <v>11</v>
      </c>
      <c r="J204" s="293">
        <f t="shared" si="85"/>
        <v>1</v>
      </c>
      <c r="K204" s="293">
        <f t="shared" si="85"/>
        <v>0</v>
      </c>
      <c r="L204" s="293">
        <f t="shared" si="85"/>
        <v>0</v>
      </c>
      <c r="M204" s="282">
        <f aca="true" t="shared" si="86" ref="M204:M219">SUM(E204:I204)</f>
        <v>19</v>
      </c>
      <c r="N204" s="282">
        <f>N201+N192+N203</f>
        <v>17</v>
      </c>
      <c r="O204" s="294">
        <f>IF(AND(P204=0,Q204=0,R204=0),0,SUM(P204:R204))</f>
        <v>1052.06</v>
      </c>
      <c r="P204" s="295">
        <f>P201+P192+P203</f>
        <v>106.28999999999999</v>
      </c>
      <c r="Q204" s="296">
        <f>Q201+Q192+Q203</f>
        <v>0</v>
      </c>
      <c r="R204" s="295">
        <f>R201+R192+R203</f>
        <v>945.77</v>
      </c>
      <c r="S204" s="255">
        <f>S201+S192+S203</f>
        <v>26324.612</v>
      </c>
      <c r="T204" s="255">
        <f t="shared" si="78"/>
        <v>25.021968328802544</v>
      </c>
      <c r="U204" s="255">
        <f>IF(O204=0,"-",O204/N204)</f>
        <v>61.885882352941174</v>
      </c>
      <c r="V204" s="54"/>
    </row>
    <row r="205" spans="1:22" s="53" customFormat="1" ht="13.5" customHeight="1">
      <c r="A205" s="1"/>
      <c r="B205" s="1"/>
      <c r="C205" s="11" t="s">
        <v>272</v>
      </c>
      <c r="D205" s="61">
        <f>SUM(E205:L205)</f>
        <v>1</v>
      </c>
      <c r="E205" s="60">
        <v>0</v>
      </c>
      <c r="F205" s="60">
        <v>0</v>
      </c>
      <c r="G205" s="60">
        <v>1</v>
      </c>
      <c r="H205" s="60">
        <v>0</v>
      </c>
      <c r="I205" s="60">
        <v>0</v>
      </c>
      <c r="J205" s="60">
        <v>0</v>
      </c>
      <c r="K205" s="60">
        <v>0</v>
      </c>
      <c r="L205" s="60">
        <v>0</v>
      </c>
      <c r="M205" s="61">
        <f t="shared" si="86"/>
        <v>1</v>
      </c>
      <c r="N205" s="61">
        <v>1</v>
      </c>
      <c r="O205" s="104">
        <f>IF(AND(P205=0,Q205=0,R205=0),0,SUM(P205:R205))</f>
        <v>1.73</v>
      </c>
      <c r="P205" s="62">
        <v>1.73</v>
      </c>
      <c r="Q205" s="63">
        <v>0</v>
      </c>
      <c r="R205" s="62">
        <v>0</v>
      </c>
      <c r="S205" s="64">
        <v>20.76</v>
      </c>
      <c r="T205" s="116">
        <f>IF(O205=0,"-",S205/O205)</f>
        <v>12.000000000000002</v>
      </c>
      <c r="U205" s="184">
        <f>IF(O205=0,"-",O205/N205)</f>
        <v>1.73</v>
      </c>
      <c r="V205" s="54"/>
    </row>
    <row r="206" spans="1:22" s="53" customFormat="1" ht="13.5" customHeight="1">
      <c r="A206" s="1"/>
      <c r="B206" s="1"/>
      <c r="C206" s="11" t="s">
        <v>106</v>
      </c>
      <c r="D206" s="61">
        <f t="shared" si="81"/>
        <v>1</v>
      </c>
      <c r="E206" s="60">
        <v>0</v>
      </c>
      <c r="F206" s="60">
        <v>0</v>
      </c>
      <c r="G206" s="60">
        <v>0</v>
      </c>
      <c r="H206" s="60">
        <v>0</v>
      </c>
      <c r="I206" s="60">
        <v>0</v>
      </c>
      <c r="J206" s="60">
        <v>0</v>
      </c>
      <c r="K206" s="60">
        <v>1</v>
      </c>
      <c r="L206" s="60">
        <v>0</v>
      </c>
      <c r="M206" s="61">
        <f t="shared" si="86"/>
        <v>0</v>
      </c>
      <c r="N206" s="61">
        <v>0</v>
      </c>
      <c r="O206" s="104">
        <f t="shared" si="82"/>
        <v>0</v>
      </c>
      <c r="P206" s="62">
        <v>0</v>
      </c>
      <c r="Q206" s="63">
        <v>0</v>
      </c>
      <c r="R206" s="62">
        <v>0</v>
      </c>
      <c r="S206" s="64">
        <v>0</v>
      </c>
      <c r="T206" s="193" t="str">
        <f t="shared" si="78"/>
        <v>-</v>
      </c>
      <c r="U206" s="194" t="str">
        <f t="shared" si="79"/>
        <v>-</v>
      </c>
      <c r="V206" s="54"/>
    </row>
    <row r="207" spans="1:22" s="53" customFormat="1" ht="13.5" customHeight="1">
      <c r="A207" s="1"/>
      <c r="B207" s="120"/>
      <c r="C207" s="11" t="s">
        <v>108</v>
      </c>
      <c r="D207" s="61">
        <f t="shared" si="81"/>
        <v>4</v>
      </c>
      <c r="E207" s="60">
        <v>0</v>
      </c>
      <c r="F207" s="60">
        <v>0</v>
      </c>
      <c r="G207" s="60">
        <v>0</v>
      </c>
      <c r="H207" s="60">
        <v>0</v>
      </c>
      <c r="I207" s="60">
        <v>3</v>
      </c>
      <c r="J207" s="60">
        <v>1</v>
      </c>
      <c r="K207" s="60">
        <v>0</v>
      </c>
      <c r="L207" s="60">
        <v>0</v>
      </c>
      <c r="M207" s="61">
        <f t="shared" si="86"/>
        <v>3</v>
      </c>
      <c r="N207" s="61">
        <v>3</v>
      </c>
      <c r="O207" s="104">
        <f t="shared" si="82"/>
        <v>297.2</v>
      </c>
      <c r="P207" s="62">
        <v>0</v>
      </c>
      <c r="Q207" s="63">
        <v>0</v>
      </c>
      <c r="R207" s="62">
        <v>297.2</v>
      </c>
      <c r="S207" s="64">
        <v>8202.34</v>
      </c>
      <c r="T207" s="116">
        <f t="shared" si="78"/>
        <v>27.598721399730824</v>
      </c>
      <c r="U207" s="184">
        <f t="shared" si="79"/>
        <v>99.06666666666666</v>
      </c>
      <c r="V207" s="54"/>
    </row>
    <row r="208" spans="1:22" s="53" customFormat="1" ht="13.5" customHeight="1">
      <c r="A208" s="1"/>
      <c r="B208" s="1"/>
      <c r="C208" s="11" t="s">
        <v>181</v>
      </c>
      <c r="D208" s="61">
        <f t="shared" si="81"/>
        <v>1</v>
      </c>
      <c r="E208" s="60">
        <f>E206+E207</f>
        <v>0</v>
      </c>
      <c r="F208" s="60">
        <f>F206+F207</f>
        <v>0</v>
      </c>
      <c r="G208" s="60">
        <f>G206+G207</f>
        <v>0</v>
      </c>
      <c r="H208" s="60">
        <f>H206+H207</f>
        <v>0</v>
      </c>
      <c r="I208" s="60">
        <v>1</v>
      </c>
      <c r="J208" s="60">
        <v>0</v>
      </c>
      <c r="K208" s="60">
        <v>0</v>
      </c>
      <c r="L208" s="60">
        <f>L206+L207</f>
        <v>0</v>
      </c>
      <c r="M208" s="61">
        <f t="shared" si="86"/>
        <v>1</v>
      </c>
      <c r="N208" s="61">
        <v>1</v>
      </c>
      <c r="O208" s="104">
        <f t="shared" si="82"/>
        <v>21.6</v>
      </c>
      <c r="P208" s="62">
        <v>0</v>
      </c>
      <c r="Q208" s="63">
        <v>0</v>
      </c>
      <c r="R208" s="62">
        <v>21.6</v>
      </c>
      <c r="S208" s="64">
        <v>555.12</v>
      </c>
      <c r="T208" s="116">
        <f t="shared" si="78"/>
        <v>25.7</v>
      </c>
      <c r="U208" s="184">
        <f t="shared" si="79"/>
        <v>21.6</v>
      </c>
      <c r="V208" s="54"/>
    </row>
    <row r="209" spans="1:22" s="53" customFormat="1" ht="13.5" customHeight="1">
      <c r="A209" s="1"/>
      <c r="B209" s="120"/>
      <c r="C209" s="11" t="s">
        <v>147</v>
      </c>
      <c r="D209" s="61">
        <f t="shared" si="81"/>
        <v>1</v>
      </c>
      <c r="E209" s="60">
        <v>0</v>
      </c>
      <c r="F209" s="60">
        <v>0</v>
      </c>
      <c r="G209" s="60">
        <v>0</v>
      </c>
      <c r="H209" s="60">
        <v>0</v>
      </c>
      <c r="I209" s="60">
        <v>1</v>
      </c>
      <c r="J209" s="60">
        <v>0</v>
      </c>
      <c r="K209" s="60">
        <v>0</v>
      </c>
      <c r="L209" s="60">
        <v>0</v>
      </c>
      <c r="M209" s="61">
        <f t="shared" si="86"/>
        <v>1</v>
      </c>
      <c r="N209" s="61">
        <v>1</v>
      </c>
      <c r="O209" s="104">
        <f t="shared" si="82"/>
        <v>61</v>
      </c>
      <c r="P209" s="62">
        <v>0</v>
      </c>
      <c r="Q209" s="63">
        <v>0</v>
      </c>
      <c r="R209" s="62">
        <v>61</v>
      </c>
      <c r="S209" s="64">
        <v>1354.2</v>
      </c>
      <c r="T209" s="116">
        <f t="shared" si="78"/>
        <v>22.2</v>
      </c>
      <c r="U209" s="184">
        <f t="shared" si="79"/>
        <v>61</v>
      </c>
      <c r="V209" s="54"/>
    </row>
    <row r="210" spans="1:22" s="53" customFormat="1" ht="13.5" customHeight="1">
      <c r="A210" s="1" t="s">
        <v>107</v>
      </c>
      <c r="B210" s="1" t="s">
        <v>144</v>
      </c>
      <c r="C210" s="11" t="s">
        <v>160</v>
      </c>
      <c r="D210" s="61">
        <f t="shared" si="81"/>
        <v>1</v>
      </c>
      <c r="E210" s="60">
        <v>0</v>
      </c>
      <c r="F210" s="60">
        <v>0</v>
      </c>
      <c r="G210" s="60">
        <v>0</v>
      </c>
      <c r="H210" s="60">
        <v>0</v>
      </c>
      <c r="I210" s="60">
        <v>0</v>
      </c>
      <c r="J210" s="60">
        <v>1</v>
      </c>
      <c r="K210" s="60">
        <v>0</v>
      </c>
      <c r="L210" s="60">
        <v>0</v>
      </c>
      <c r="M210" s="61">
        <f t="shared" si="86"/>
        <v>0</v>
      </c>
      <c r="N210" s="61">
        <v>0</v>
      </c>
      <c r="O210" s="104">
        <f t="shared" si="82"/>
        <v>0</v>
      </c>
      <c r="P210" s="62">
        <v>0</v>
      </c>
      <c r="Q210" s="63">
        <v>0</v>
      </c>
      <c r="R210" s="62">
        <v>0</v>
      </c>
      <c r="S210" s="64">
        <v>0</v>
      </c>
      <c r="T210" s="193" t="str">
        <f t="shared" si="78"/>
        <v>-</v>
      </c>
      <c r="U210" s="194" t="str">
        <f t="shared" si="79"/>
        <v>-</v>
      </c>
      <c r="V210" s="54"/>
    </row>
    <row r="211" spans="1:22" s="53" customFormat="1" ht="13.5" customHeight="1">
      <c r="A211" s="98"/>
      <c r="B211" s="15"/>
      <c r="C211" s="11" t="s">
        <v>162</v>
      </c>
      <c r="D211" s="61">
        <f t="shared" si="81"/>
        <v>1</v>
      </c>
      <c r="E211" s="60">
        <v>0</v>
      </c>
      <c r="F211" s="60">
        <v>0</v>
      </c>
      <c r="G211" s="60">
        <v>0</v>
      </c>
      <c r="H211" s="60">
        <v>0</v>
      </c>
      <c r="I211" s="60">
        <v>1</v>
      </c>
      <c r="J211" s="60">
        <v>0</v>
      </c>
      <c r="K211" s="60">
        <v>0</v>
      </c>
      <c r="L211" s="60">
        <v>0</v>
      </c>
      <c r="M211" s="61">
        <f t="shared" si="86"/>
        <v>1</v>
      </c>
      <c r="N211" s="61">
        <v>1</v>
      </c>
      <c r="O211" s="104">
        <f t="shared" si="82"/>
        <v>243</v>
      </c>
      <c r="P211" s="62">
        <v>0</v>
      </c>
      <c r="Q211" s="63">
        <v>0</v>
      </c>
      <c r="R211" s="62">
        <v>243</v>
      </c>
      <c r="S211" s="64">
        <v>4131</v>
      </c>
      <c r="T211" s="116">
        <f t="shared" si="78"/>
        <v>17</v>
      </c>
      <c r="U211" s="184">
        <f t="shared" si="79"/>
        <v>243</v>
      </c>
      <c r="V211" s="54"/>
    </row>
    <row r="212" spans="1:22" s="53" customFormat="1" ht="13.5" customHeight="1">
      <c r="A212" s="1"/>
      <c r="B212" s="1"/>
      <c r="C212" s="11" t="s">
        <v>112</v>
      </c>
      <c r="D212" s="61">
        <f t="shared" si="81"/>
        <v>5</v>
      </c>
      <c r="E212" s="60">
        <v>0</v>
      </c>
      <c r="F212" s="60">
        <v>0</v>
      </c>
      <c r="G212" s="60">
        <v>0</v>
      </c>
      <c r="H212" s="60">
        <v>0</v>
      </c>
      <c r="I212" s="60">
        <v>3</v>
      </c>
      <c r="J212" s="60">
        <v>0</v>
      </c>
      <c r="K212" s="60">
        <v>2</v>
      </c>
      <c r="L212" s="60">
        <v>0</v>
      </c>
      <c r="M212" s="61">
        <f t="shared" si="86"/>
        <v>3</v>
      </c>
      <c r="N212" s="61">
        <v>3</v>
      </c>
      <c r="O212" s="104">
        <f t="shared" si="82"/>
        <v>270.8</v>
      </c>
      <c r="P212" s="62">
        <v>0</v>
      </c>
      <c r="Q212" s="63">
        <v>0</v>
      </c>
      <c r="R212" s="62">
        <v>270.8</v>
      </c>
      <c r="S212" s="64">
        <v>8464.8</v>
      </c>
      <c r="T212" s="116">
        <f t="shared" si="78"/>
        <v>31.25849335302806</v>
      </c>
      <c r="U212" s="184">
        <f t="shared" si="79"/>
        <v>90.26666666666667</v>
      </c>
      <c r="V212" s="54"/>
    </row>
    <row r="213" spans="1:22" s="53" customFormat="1" ht="13.5" customHeight="1">
      <c r="A213" s="1"/>
      <c r="B213" s="1"/>
      <c r="C213" s="11" t="s">
        <v>182</v>
      </c>
      <c r="D213" s="61">
        <f>SUM(E213:L213)</f>
        <v>1</v>
      </c>
      <c r="E213" s="60">
        <v>0</v>
      </c>
      <c r="F213" s="60">
        <v>0</v>
      </c>
      <c r="G213" s="60">
        <v>0</v>
      </c>
      <c r="H213" s="60">
        <v>0</v>
      </c>
      <c r="I213" s="60">
        <v>1</v>
      </c>
      <c r="J213" s="60">
        <v>0</v>
      </c>
      <c r="K213" s="60">
        <v>0</v>
      </c>
      <c r="L213" s="60">
        <v>0</v>
      </c>
      <c r="M213" s="61">
        <f t="shared" si="86"/>
        <v>1</v>
      </c>
      <c r="N213" s="61">
        <v>1</v>
      </c>
      <c r="O213" s="104">
        <f t="shared" si="82"/>
        <v>53.9</v>
      </c>
      <c r="P213" s="62">
        <v>0</v>
      </c>
      <c r="Q213" s="63">
        <v>0</v>
      </c>
      <c r="R213" s="62">
        <v>53.9</v>
      </c>
      <c r="S213" s="64">
        <v>1131.9</v>
      </c>
      <c r="T213" s="116">
        <f t="shared" si="78"/>
        <v>21.000000000000004</v>
      </c>
      <c r="U213" s="184">
        <f t="shared" si="79"/>
        <v>53.9</v>
      </c>
      <c r="V213" s="54"/>
    </row>
    <row r="214" spans="1:22" s="53" customFormat="1" ht="13.5" customHeight="1">
      <c r="A214" s="98"/>
      <c r="B214" s="1"/>
      <c r="C214" s="11" t="s">
        <v>109</v>
      </c>
      <c r="D214" s="61">
        <f t="shared" si="81"/>
        <v>1</v>
      </c>
      <c r="E214" s="60">
        <v>0</v>
      </c>
      <c r="F214" s="60">
        <v>0</v>
      </c>
      <c r="G214" s="60">
        <v>0</v>
      </c>
      <c r="H214" s="60">
        <v>0</v>
      </c>
      <c r="I214" s="60">
        <v>1</v>
      </c>
      <c r="J214" s="60">
        <v>0</v>
      </c>
      <c r="K214" s="60">
        <v>0</v>
      </c>
      <c r="L214" s="60">
        <v>0</v>
      </c>
      <c r="M214" s="61">
        <f t="shared" si="86"/>
        <v>1</v>
      </c>
      <c r="N214" s="61">
        <v>1</v>
      </c>
      <c r="O214" s="104">
        <f t="shared" si="82"/>
        <v>155.6</v>
      </c>
      <c r="P214" s="62">
        <v>0</v>
      </c>
      <c r="Q214" s="63">
        <v>0</v>
      </c>
      <c r="R214" s="62">
        <v>155.6</v>
      </c>
      <c r="S214" s="64">
        <v>3983.36</v>
      </c>
      <c r="T214" s="116">
        <f t="shared" si="78"/>
        <v>25.6</v>
      </c>
      <c r="U214" s="184">
        <f t="shared" si="79"/>
        <v>155.6</v>
      </c>
      <c r="V214" s="54"/>
    </row>
    <row r="215" spans="1:22" s="53" customFormat="1" ht="13.5" customHeight="1">
      <c r="A215" s="98"/>
      <c r="B215" s="1"/>
      <c r="C215" s="11" t="s">
        <v>110</v>
      </c>
      <c r="D215" s="61">
        <f t="shared" si="81"/>
        <v>2</v>
      </c>
      <c r="E215" s="60">
        <v>0</v>
      </c>
      <c r="F215" s="60">
        <v>0</v>
      </c>
      <c r="G215" s="60">
        <v>0</v>
      </c>
      <c r="H215" s="60">
        <v>0</v>
      </c>
      <c r="I215" s="60">
        <v>2</v>
      </c>
      <c r="J215" s="60">
        <v>0</v>
      </c>
      <c r="K215" s="60">
        <v>0</v>
      </c>
      <c r="L215" s="60">
        <v>0</v>
      </c>
      <c r="M215" s="61">
        <f t="shared" si="86"/>
        <v>2</v>
      </c>
      <c r="N215" s="61">
        <v>2</v>
      </c>
      <c r="O215" s="104">
        <f t="shared" si="82"/>
        <v>553</v>
      </c>
      <c r="P215" s="62">
        <v>0</v>
      </c>
      <c r="Q215" s="63">
        <v>0</v>
      </c>
      <c r="R215" s="62">
        <v>553</v>
      </c>
      <c r="S215" s="64">
        <v>10208.1</v>
      </c>
      <c r="T215" s="116">
        <f>IF(O215=0,"-",S215/O215)</f>
        <v>18.459493670886076</v>
      </c>
      <c r="U215" s="184">
        <f t="shared" si="79"/>
        <v>276.5</v>
      </c>
      <c r="V215" s="54"/>
    </row>
    <row r="216" spans="1:22" s="53" customFormat="1" ht="13.5" customHeight="1">
      <c r="A216" s="98"/>
      <c r="B216" s="1"/>
      <c r="C216" s="11" t="s">
        <v>205</v>
      </c>
      <c r="D216" s="61">
        <f>SUM(E216:L216)</f>
        <v>1</v>
      </c>
      <c r="E216" s="60">
        <v>0</v>
      </c>
      <c r="F216" s="107">
        <v>0</v>
      </c>
      <c r="G216" s="108">
        <v>0</v>
      </c>
      <c r="H216" s="60">
        <v>0</v>
      </c>
      <c r="I216" s="60">
        <v>0</v>
      </c>
      <c r="J216" s="60">
        <v>1</v>
      </c>
      <c r="K216" s="60">
        <v>0</v>
      </c>
      <c r="L216" s="60">
        <v>0</v>
      </c>
      <c r="M216" s="61">
        <f t="shared" si="86"/>
        <v>0</v>
      </c>
      <c r="N216" s="61">
        <v>0</v>
      </c>
      <c r="O216" s="104">
        <f>IF(AND(P216=0,Q216=0,R216=0),0,SUM(P216:R216))</f>
        <v>0</v>
      </c>
      <c r="P216" s="62">
        <v>0</v>
      </c>
      <c r="Q216" s="63">
        <v>0</v>
      </c>
      <c r="R216" s="62">
        <v>0</v>
      </c>
      <c r="S216" s="64">
        <v>0</v>
      </c>
      <c r="T216" s="193" t="str">
        <f>IF(O216=0,"-",S216/O216)</f>
        <v>-</v>
      </c>
      <c r="U216" s="194" t="str">
        <f>IF(O216=0,"-",O216/N216)</f>
        <v>-</v>
      </c>
      <c r="V216" s="54"/>
    </row>
    <row r="217" spans="1:22" s="53" customFormat="1" ht="13.5" customHeight="1">
      <c r="A217" s="98"/>
      <c r="B217" s="1"/>
      <c r="C217" s="161" t="s">
        <v>152</v>
      </c>
      <c r="D217" s="109">
        <f>SUM(E217:L217)</f>
        <v>1</v>
      </c>
      <c r="E217" s="162">
        <v>0</v>
      </c>
      <c r="F217" s="107">
        <v>0</v>
      </c>
      <c r="G217" s="107">
        <v>0</v>
      </c>
      <c r="H217" s="107">
        <v>0</v>
      </c>
      <c r="I217" s="162">
        <v>1</v>
      </c>
      <c r="J217" s="162">
        <v>0</v>
      </c>
      <c r="K217" s="162">
        <v>0</v>
      </c>
      <c r="L217" s="162">
        <v>0</v>
      </c>
      <c r="M217" s="163">
        <f t="shared" si="86"/>
        <v>1</v>
      </c>
      <c r="N217" s="163">
        <v>1</v>
      </c>
      <c r="O217" s="216">
        <f>IF(AND(P217=0,Q217=0,R217=0),0,SUM(P217:R217))</f>
        <v>69</v>
      </c>
      <c r="P217" s="164">
        <v>0</v>
      </c>
      <c r="Q217" s="165">
        <v>0</v>
      </c>
      <c r="R217" s="164">
        <v>69</v>
      </c>
      <c r="S217" s="166">
        <v>2415</v>
      </c>
      <c r="T217" s="217">
        <f>IF(O217=0,"-",S217/O217)</f>
        <v>35</v>
      </c>
      <c r="U217" s="217">
        <f>IF(O217=0,"-",O217/N217)</f>
        <v>69</v>
      </c>
      <c r="V217" s="52"/>
    </row>
    <row r="218" spans="1:22" s="53" customFormat="1" ht="13.5" customHeight="1">
      <c r="A218" s="98"/>
      <c r="B218" s="58"/>
      <c r="C218" s="13" t="s">
        <v>249</v>
      </c>
      <c r="D218" s="23">
        <f t="shared" si="81"/>
        <v>2</v>
      </c>
      <c r="E218" s="39">
        <v>0</v>
      </c>
      <c r="F218" s="39">
        <v>0</v>
      </c>
      <c r="G218" s="39">
        <v>0</v>
      </c>
      <c r="H218" s="39">
        <v>0</v>
      </c>
      <c r="I218" s="39">
        <v>0</v>
      </c>
      <c r="J218" s="39">
        <v>0</v>
      </c>
      <c r="K218" s="39">
        <v>2</v>
      </c>
      <c r="L218" s="39">
        <v>0</v>
      </c>
      <c r="M218" s="23">
        <f t="shared" si="86"/>
        <v>0</v>
      </c>
      <c r="N218" s="23">
        <v>0</v>
      </c>
      <c r="O218" s="187">
        <f t="shared" si="82"/>
        <v>0</v>
      </c>
      <c r="P218" s="40">
        <v>0</v>
      </c>
      <c r="Q218" s="41">
        <v>0</v>
      </c>
      <c r="R218" s="40">
        <v>0</v>
      </c>
      <c r="S218" s="42">
        <v>0</v>
      </c>
      <c r="T218" s="218" t="str">
        <f>IF(O218=0,"-",S218/O218)</f>
        <v>-</v>
      </c>
      <c r="U218" s="219" t="str">
        <f t="shared" si="79"/>
        <v>-</v>
      </c>
      <c r="V218" s="54"/>
    </row>
    <row r="219" spans="1:22" s="53" customFormat="1" ht="13.5" customHeight="1">
      <c r="A219" s="10"/>
      <c r="B219" s="336" t="s">
        <v>167</v>
      </c>
      <c r="C219" s="337"/>
      <c r="D219" s="269">
        <f>SUM(E219:L219)</f>
        <v>23</v>
      </c>
      <c r="E219" s="297">
        <f aca="true" t="shared" si="87" ref="E219:L219">SUM(E205:E218)</f>
        <v>0</v>
      </c>
      <c r="F219" s="297">
        <f t="shared" si="87"/>
        <v>0</v>
      </c>
      <c r="G219" s="297">
        <f t="shared" si="87"/>
        <v>1</v>
      </c>
      <c r="H219" s="297">
        <f t="shared" si="87"/>
        <v>0</v>
      </c>
      <c r="I219" s="297">
        <f t="shared" si="87"/>
        <v>14</v>
      </c>
      <c r="J219" s="297">
        <f t="shared" si="87"/>
        <v>3</v>
      </c>
      <c r="K219" s="297">
        <f t="shared" si="87"/>
        <v>5</v>
      </c>
      <c r="L219" s="297">
        <f t="shared" si="87"/>
        <v>0</v>
      </c>
      <c r="M219" s="298">
        <f t="shared" si="86"/>
        <v>15</v>
      </c>
      <c r="N219" s="298">
        <f>SUM(N205:N218)</f>
        <v>15</v>
      </c>
      <c r="O219" s="299">
        <f t="shared" si="82"/>
        <v>1726.83</v>
      </c>
      <c r="P219" s="300">
        <f>SUM(P205:P218)</f>
        <v>1.73</v>
      </c>
      <c r="Q219" s="300">
        <f>SUM(Q205:Q218)</f>
        <v>0</v>
      </c>
      <c r="R219" s="300">
        <f>SUM(R205:R218)</f>
        <v>1725.1</v>
      </c>
      <c r="S219" s="301">
        <f>SUM(S205:S218)</f>
        <v>40466.58</v>
      </c>
      <c r="T219" s="301">
        <f>IF(O219=0,"-",S219/O219)</f>
        <v>23.43402651100572</v>
      </c>
      <c r="U219" s="302">
        <f t="shared" si="79"/>
        <v>115.122</v>
      </c>
      <c r="V219" s="54"/>
    </row>
    <row r="220" spans="1:21" ht="11.25" customHeight="1">
      <c r="A220" s="20"/>
      <c r="B220" s="20"/>
      <c r="D220" s="24"/>
      <c r="E220" s="43"/>
      <c r="F220" s="43"/>
      <c r="G220" s="43"/>
      <c r="H220" s="43"/>
      <c r="I220" s="43"/>
      <c r="J220" s="43"/>
      <c r="K220" s="43"/>
      <c r="L220" s="43"/>
      <c r="M220" s="24"/>
      <c r="N220" s="24"/>
      <c r="O220" s="220"/>
      <c r="P220" s="44"/>
      <c r="Q220" s="45"/>
      <c r="R220" s="44"/>
      <c r="S220" s="46"/>
      <c r="T220" s="221"/>
      <c r="U220" s="221"/>
    </row>
    <row r="221" spans="1:22" ht="13.5" customHeight="1">
      <c r="A221" s="9" t="s">
        <v>246</v>
      </c>
      <c r="B221" s="338" t="s">
        <v>190</v>
      </c>
      <c r="C221" s="338"/>
      <c r="D221" s="338"/>
      <c r="E221" s="338"/>
      <c r="F221" s="338"/>
      <c r="G221" s="338"/>
      <c r="H221" s="338"/>
      <c r="I221" s="338"/>
      <c r="J221" s="338"/>
      <c r="K221" s="338"/>
      <c r="L221" s="338"/>
      <c r="M221" s="338"/>
      <c r="N221" s="338"/>
      <c r="O221" s="338"/>
      <c r="P221" s="47"/>
      <c r="Q221" s="47"/>
      <c r="R221" s="47"/>
      <c r="S221" s="30"/>
      <c r="T221" s="30"/>
      <c r="U221" s="30"/>
      <c r="V221" s="30"/>
    </row>
    <row r="222" spans="1:22" ht="13.5" customHeight="1">
      <c r="A222" s="330" t="s">
        <v>113</v>
      </c>
      <c r="B222" s="331"/>
      <c r="C222" s="332"/>
      <c r="D222" s="144">
        <f aca="true" t="shared" si="88" ref="D222:N222">D46+D63+D115+D69+D73+D83</f>
        <v>2324</v>
      </c>
      <c r="E222" s="48">
        <f t="shared" si="88"/>
        <v>8</v>
      </c>
      <c r="F222" s="48">
        <f t="shared" si="88"/>
        <v>2</v>
      </c>
      <c r="G222" s="48">
        <f t="shared" si="88"/>
        <v>62</v>
      </c>
      <c r="H222" s="48">
        <f t="shared" si="88"/>
        <v>28</v>
      </c>
      <c r="I222" s="48">
        <f t="shared" si="88"/>
        <v>1010</v>
      </c>
      <c r="J222" s="48">
        <f t="shared" si="88"/>
        <v>991</v>
      </c>
      <c r="K222" s="48">
        <f t="shared" si="88"/>
        <v>98</v>
      </c>
      <c r="L222" s="48">
        <f t="shared" si="88"/>
        <v>125</v>
      </c>
      <c r="M222" s="25">
        <f t="shared" si="88"/>
        <v>1110</v>
      </c>
      <c r="N222" s="25">
        <f t="shared" si="88"/>
        <v>1043</v>
      </c>
      <c r="O222" s="222">
        <f>IF(AND(P222=0,Q222=0,R222=0),0,SUM(P222:R222))</f>
        <v>111024.95999999999</v>
      </c>
      <c r="P222" s="49">
        <f>P46+P63+P115+P69+P73+P83</f>
        <v>11152.280000000002</v>
      </c>
      <c r="Q222" s="49">
        <f>Q46+Q63+Q115+Q69+Q73+Q83</f>
        <v>0</v>
      </c>
      <c r="R222" s="49">
        <f>R46+R63+R115+R69+R73+R83</f>
        <v>99872.68</v>
      </c>
      <c r="S222" s="26">
        <f>S46+S63+S115+S69+S73+S83</f>
        <v>6429522.402000001</v>
      </c>
      <c r="T222" s="26">
        <f>IF(O222=0,"-",S222/O222)</f>
        <v>57.9106031832842</v>
      </c>
      <c r="U222" s="223">
        <f>IF(O222=0,"-",O222/N222)</f>
        <v>106.44770853307766</v>
      </c>
      <c r="V222" s="5"/>
    </row>
    <row r="223" spans="1:22" ht="13.5" customHeight="1">
      <c r="A223" s="333" t="s">
        <v>114</v>
      </c>
      <c r="B223" s="334"/>
      <c r="C223" s="335"/>
      <c r="D223" s="170">
        <f aca="true" t="shared" si="89" ref="D223:N223">D4-D222</f>
        <v>178</v>
      </c>
      <c r="E223" s="39">
        <f t="shared" si="89"/>
        <v>18</v>
      </c>
      <c r="F223" s="39">
        <f t="shared" si="89"/>
        <v>7</v>
      </c>
      <c r="G223" s="39">
        <f t="shared" si="89"/>
        <v>13</v>
      </c>
      <c r="H223" s="39">
        <f t="shared" si="89"/>
        <v>6</v>
      </c>
      <c r="I223" s="39">
        <f t="shared" si="89"/>
        <v>98</v>
      </c>
      <c r="J223" s="39">
        <f t="shared" si="89"/>
        <v>26</v>
      </c>
      <c r="K223" s="39">
        <f t="shared" si="89"/>
        <v>10</v>
      </c>
      <c r="L223" s="39">
        <f t="shared" si="89"/>
        <v>0</v>
      </c>
      <c r="M223" s="23">
        <f t="shared" si="89"/>
        <v>142</v>
      </c>
      <c r="N223" s="23">
        <f t="shared" si="89"/>
        <v>132</v>
      </c>
      <c r="O223" s="187">
        <f>IF(AND(P223=0,Q223=0,R223=0),0,SUM(P223:R223))</f>
        <v>11984.73000000001</v>
      </c>
      <c r="P223" s="40">
        <f>P4-P222</f>
        <v>1684.710000000001</v>
      </c>
      <c r="Q223" s="41">
        <f>Q4-Q222</f>
        <v>55.4</v>
      </c>
      <c r="R223" s="40">
        <f>R4-R222</f>
        <v>10244.62000000001</v>
      </c>
      <c r="S223" s="42">
        <f>S4-S222</f>
        <v>353218.7029999988</v>
      </c>
      <c r="T223" s="188">
        <f>IF(O223=0,"-",S223/O223)</f>
        <v>29.47239553999118</v>
      </c>
      <c r="U223" s="190">
        <f>IF(O223=0,"-",O223/N223)</f>
        <v>90.79340909090917</v>
      </c>
      <c r="V223" s="5"/>
    </row>
    <row r="224" ht="13.5" customHeight="1">
      <c r="D224" s="224"/>
    </row>
    <row r="225" spans="4:14" ht="13.5" customHeight="1">
      <c r="D225" s="31">
        <f aca="true" t="shared" si="90" ref="D225:N225">SUM(D219,D204,D187,D164,D136,D126,D76,D77:D82,D85:D86)</f>
        <v>178</v>
      </c>
      <c r="E225" s="51">
        <f t="shared" si="90"/>
        <v>18</v>
      </c>
      <c r="F225" s="51">
        <f t="shared" si="90"/>
        <v>7</v>
      </c>
      <c r="G225" s="51">
        <f t="shared" si="90"/>
        <v>13</v>
      </c>
      <c r="H225" s="51">
        <f t="shared" si="90"/>
        <v>6</v>
      </c>
      <c r="I225" s="51">
        <f t="shared" si="90"/>
        <v>98</v>
      </c>
      <c r="J225" s="51">
        <f t="shared" si="90"/>
        <v>26</v>
      </c>
      <c r="K225" s="51">
        <f t="shared" si="90"/>
        <v>10</v>
      </c>
      <c r="L225" s="51">
        <f t="shared" si="90"/>
        <v>0</v>
      </c>
      <c r="M225" s="31">
        <f t="shared" si="90"/>
        <v>142</v>
      </c>
      <c r="N225" s="31">
        <f t="shared" si="90"/>
        <v>132</v>
      </c>
    </row>
    <row r="226" ht="13.5" customHeight="1">
      <c r="D226" s="224"/>
    </row>
    <row r="227" ht="13.5" customHeight="1">
      <c r="D227" s="224"/>
    </row>
    <row r="228" ht="13.5" customHeight="1">
      <c r="D228" s="224"/>
    </row>
    <row r="229" ht="13.5" customHeight="1">
      <c r="D229" s="224"/>
    </row>
    <row r="230" ht="13.5" customHeight="1">
      <c r="D230" s="224"/>
    </row>
  </sheetData>
  <sheetProtection/>
  <mergeCells count="52">
    <mergeCell ref="B221:O221"/>
    <mergeCell ref="B201:C201"/>
    <mergeCell ref="B188:B189"/>
    <mergeCell ref="B192:C192"/>
    <mergeCell ref="B219:C219"/>
    <mergeCell ref="B195:B196"/>
    <mergeCell ref="B184:C184"/>
    <mergeCell ref="B135:C135"/>
    <mergeCell ref="B115:C115"/>
    <mergeCell ref="B204:C204"/>
    <mergeCell ref="B171:B175"/>
    <mergeCell ref="B164:C164"/>
    <mergeCell ref="B126:C126"/>
    <mergeCell ref="K1:L1"/>
    <mergeCell ref="M1:M2"/>
    <mergeCell ref="E1:F1"/>
    <mergeCell ref="G1:H1"/>
    <mergeCell ref="A222:C222"/>
    <mergeCell ref="A223:C223"/>
    <mergeCell ref="A1:A2"/>
    <mergeCell ref="B186:C186"/>
    <mergeCell ref="B136:C136"/>
    <mergeCell ref="B203:C203"/>
    <mergeCell ref="B128:C128"/>
    <mergeCell ref="B29:B30"/>
    <mergeCell ref="B187:C187"/>
    <mergeCell ref="B123:B124"/>
    <mergeCell ref="U1:U2"/>
    <mergeCell ref="Q1:Q2"/>
    <mergeCell ref="R1:R2"/>
    <mergeCell ref="S1:S2"/>
    <mergeCell ref="T1:T2"/>
    <mergeCell ref="B36:C36"/>
    <mergeCell ref="O1:O2"/>
    <mergeCell ref="P1:P2"/>
    <mergeCell ref="N1:N2"/>
    <mergeCell ref="C1:C2"/>
    <mergeCell ref="B7:B8"/>
    <mergeCell ref="B13:B14"/>
    <mergeCell ref="B1:B2"/>
    <mergeCell ref="D1:D2"/>
    <mergeCell ref="I1:J1"/>
    <mergeCell ref="A3:B4"/>
    <mergeCell ref="B165:B167"/>
    <mergeCell ref="B63:C63"/>
    <mergeCell ref="B46:C46"/>
    <mergeCell ref="B116:C116"/>
    <mergeCell ref="B19:B21"/>
    <mergeCell ref="B38:B39"/>
    <mergeCell ref="B45:C45"/>
    <mergeCell ref="B87:C87"/>
    <mergeCell ref="B48:B50"/>
  </mergeCells>
  <printOptions horizontalCentered="1"/>
  <pageMargins left="0.1968503937007874" right="0.1968503937007874" top="0.7874015748031497" bottom="0.1968503937007874" header="0.5905511811023623" footer="0.11811023622047245"/>
  <pageSetup fitToHeight="0" horizontalDpi="600" verticalDpi="600" orientation="landscape" paperSize="9" scale="59" r:id="rId2"/>
  <headerFooter alignWithMargins="0">
    <oddHeader>&amp;L&amp;"ＭＳ ゴシック,標準"&amp;14別表１　状態別源泉数、総湧出・揚湯量、平均温度、平均湧出・揚湯量（平成26年2月1日現在）&amp;R&amp;P/&amp;N</oddHeader>
  </headerFooter>
  <rowBreaks count="3" manualBreakCount="3">
    <brk id="63" max="20" man="1"/>
    <brk id="116" max="20" man="1"/>
    <brk id="164" max="20" man="1"/>
  </rowBreaks>
  <ignoredErrors>
    <ignoredError sqref="O5 D14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環境衛生課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環境衛生課</dc:creator>
  <cp:keywords/>
  <dc:description/>
  <cp:lastModifiedBy>00216275</cp:lastModifiedBy>
  <cp:lastPrinted>2014-05-09T01:49:51Z</cp:lastPrinted>
  <dcterms:created xsi:type="dcterms:W3CDTF">1998-01-12T09:47:10Z</dcterms:created>
  <dcterms:modified xsi:type="dcterms:W3CDTF">2015-05-14T09:21:32Z</dcterms:modified>
  <cp:category/>
  <cp:version/>
  <cp:contentType/>
  <cp:contentStatus/>
</cp:coreProperties>
</file>