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第１表" sheetId="1" r:id="rId1"/>
  </sheets>
  <definedNames>
    <definedName name="_1ﾍﾟｰｼﾞ">#REF!</definedName>
    <definedName name="_2ﾍﾟｰｼﾞ">#REF!</definedName>
    <definedName name="_3ﾍﾟｰｼﾞ">#REF!</definedName>
    <definedName name="_4ﾍﾟｰｼﾞ">#REF!</definedName>
    <definedName name="_5ﾍﾟｰｼﾞ">#REF!</definedName>
    <definedName name="_6ﾍﾟｰｼﾞ">#REF!</definedName>
    <definedName name="_7ﾍﾟｰｼﾞ">#REF!</definedName>
    <definedName name="_8ﾍﾟｰｼﾞ">#REF!</definedName>
    <definedName name="_Regression_Int" localSheetId="0" hidden="1">1</definedName>
    <definedName name="\a">'第１表'!$D$8054</definedName>
    <definedName name="\b">'第１表'!$D$8068</definedName>
    <definedName name="\c">'第１表'!$D$8083</definedName>
    <definedName name="\z">#REF!</definedName>
    <definedName name="ANC">#REF!</definedName>
    <definedName name="ANC2">'第１表'!$C$2</definedName>
    <definedName name="DATA">#REF!</definedName>
    <definedName name="DATA_FILE">'第１表'!$D$8049</definedName>
    <definedName name="DATATIME">'第１表'!$D$8052</definedName>
    <definedName name="FILE_LS_DEL">'第１表'!$D$2:$D$8163</definedName>
    <definedName name="FILECLEAN">'第１表'!$D$8156</definedName>
    <definedName name="FILEDUMMY">'第１表'!$D$2:$D$8163</definedName>
    <definedName name="FILEREAD">'第１表'!$D$8159</definedName>
    <definedName name="FIN1">'第１表'!$D$8076</definedName>
    <definedName name="LS1_BOTTOM">'第１表'!$E$8050</definedName>
    <definedName name="LS1_READ">'第１表'!$D$8061</definedName>
    <definedName name="LS1_SIZE">'第１表'!$D$8050</definedName>
    <definedName name="LS1_TOP">#REF!</definedName>
    <definedName name="LS2_BOTTOM">'第１表'!$E$8051</definedName>
    <definedName name="LS2_SIZE">'第１表'!$D$8051</definedName>
    <definedName name="LS2_TOP">#REF!</definedName>
    <definedName name="MAC_LS">'第１表'!$D$8048</definedName>
    <definedName name="MAIN2">'第１表'!$D$8089</definedName>
    <definedName name="POFF">'第１表'!$D$2:$D$8163</definedName>
    <definedName name="PON">'第１表'!$D$2:$D$8163</definedName>
    <definedName name="_xlnm.Print_Area" localSheetId="0">'第１表'!$A$1:$V$244</definedName>
    <definedName name="Print_Area_MI" localSheetId="0">'第１表'!$A$6:$U$240</definedName>
    <definedName name="Print_Area_MI">#REF!</definedName>
    <definedName name="_xlnm.Print_Titles" localSheetId="0">'第１表'!$2:$5</definedName>
    <definedName name="Print_Titles_MI" localSheetId="0">'第１表'!$2:$5</definedName>
    <definedName name="Print_Titles_MI">#REF!</definedName>
    <definedName name="SUM2">'第１表'!$D$8146</definedName>
    <definedName name="SUM2_BOTM">'第１表'!$D$8153</definedName>
    <definedName name="SUM2_JOB2">'第１表'!$D$8150</definedName>
    <definedName name="TOP">'第１表'!$D$8069</definedName>
    <definedName name="WIND">'第１表'!$D$2:$D$8163</definedName>
  </definedNames>
  <calcPr fullCalcOnLoad="1"/>
</workbook>
</file>

<file path=xl/sharedStrings.xml><?xml version="1.0" encoding="utf-8"?>
<sst xmlns="http://schemas.openxmlformats.org/spreadsheetml/2006/main" count="321" uniqueCount="279">
  <si>
    <t>別表１</t>
  </si>
  <si>
    <t>保健所</t>
  </si>
  <si>
    <t>市町村</t>
  </si>
  <si>
    <t>温泉地</t>
  </si>
  <si>
    <t>自然湧出</t>
  </si>
  <si>
    <t>掘削自噴</t>
  </si>
  <si>
    <t>枯渇・埋没</t>
  </si>
  <si>
    <t>利用</t>
  </si>
  <si>
    <t>不利</t>
  </si>
  <si>
    <t>枯渇</t>
  </si>
  <si>
    <t>埋没</t>
  </si>
  <si>
    <t>静岡県計</t>
  </si>
  <si>
    <t>大川</t>
  </si>
  <si>
    <t>東伊豆町</t>
  </si>
  <si>
    <t>片瀬</t>
  </si>
  <si>
    <t>白田</t>
  </si>
  <si>
    <t>稲取</t>
  </si>
  <si>
    <t>河津町</t>
  </si>
  <si>
    <t>梨本</t>
  </si>
  <si>
    <t>下田</t>
  </si>
  <si>
    <t>下田市</t>
  </si>
  <si>
    <t>下田白浜</t>
  </si>
  <si>
    <t>吉佐美</t>
  </si>
  <si>
    <t>田牛</t>
  </si>
  <si>
    <t>一条</t>
  </si>
  <si>
    <t>毛倉野</t>
  </si>
  <si>
    <t>一色</t>
  </si>
  <si>
    <t>下小野・二条</t>
  </si>
  <si>
    <t>南伊豆町</t>
  </si>
  <si>
    <t>大瀬</t>
  </si>
  <si>
    <t>中木</t>
  </si>
  <si>
    <t>入間</t>
  </si>
  <si>
    <t>妻良</t>
  </si>
  <si>
    <t>子浦</t>
  </si>
  <si>
    <t>伊浜</t>
  </si>
  <si>
    <t>松崎町</t>
  </si>
  <si>
    <t>松崎</t>
  </si>
  <si>
    <t>大沢</t>
  </si>
  <si>
    <t>西伊豆町</t>
  </si>
  <si>
    <t>宇久須</t>
  </si>
  <si>
    <t>泉</t>
  </si>
  <si>
    <t>熱海市</t>
  </si>
  <si>
    <t>上多賀・下多賀・網代</t>
  </si>
  <si>
    <t>熱海</t>
  </si>
  <si>
    <t>宇佐美</t>
  </si>
  <si>
    <t>伊東</t>
  </si>
  <si>
    <t>伊東市</t>
  </si>
  <si>
    <t>小室</t>
  </si>
  <si>
    <t>対島</t>
  </si>
  <si>
    <t>修善寺</t>
  </si>
  <si>
    <t>柏久保</t>
  </si>
  <si>
    <t>大野</t>
  </si>
  <si>
    <t>日向</t>
  </si>
  <si>
    <t>土肥</t>
  </si>
  <si>
    <t>八木沢</t>
  </si>
  <si>
    <t>小土肥</t>
  </si>
  <si>
    <t>湯ケ島</t>
  </si>
  <si>
    <t>持越</t>
  </si>
  <si>
    <t>嵯峨沢</t>
  </si>
  <si>
    <t>吉奈</t>
  </si>
  <si>
    <t>月ケ瀬</t>
  </si>
  <si>
    <t>船原</t>
  </si>
  <si>
    <t>矢熊・青羽根</t>
  </si>
  <si>
    <t>柿木</t>
  </si>
  <si>
    <t>松ケ瀬</t>
  </si>
  <si>
    <t>白岩</t>
  </si>
  <si>
    <t>柳瀬</t>
  </si>
  <si>
    <t>冷川</t>
  </si>
  <si>
    <t>城</t>
  </si>
  <si>
    <t>梅木</t>
  </si>
  <si>
    <t>原保</t>
  </si>
  <si>
    <t>地蔵堂</t>
  </si>
  <si>
    <t>八幡</t>
  </si>
  <si>
    <t>長岡</t>
  </si>
  <si>
    <t>古奈</t>
  </si>
  <si>
    <t>韮山</t>
  </si>
  <si>
    <t>畑毛･奈古谷</t>
  </si>
  <si>
    <t>函南町</t>
  </si>
  <si>
    <t>函南町小計</t>
  </si>
  <si>
    <t>竹倉</t>
  </si>
  <si>
    <t>三島市</t>
  </si>
  <si>
    <t>三島</t>
  </si>
  <si>
    <t>原</t>
  </si>
  <si>
    <t>沼津市</t>
  </si>
  <si>
    <t>香貫・大平</t>
  </si>
  <si>
    <t>裾野市</t>
  </si>
  <si>
    <t>裾野</t>
  </si>
  <si>
    <t>長泉町</t>
  </si>
  <si>
    <t>長泉</t>
  </si>
  <si>
    <t>御殿場乙女</t>
  </si>
  <si>
    <t>印野</t>
  </si>
  <si>
    <t>御殿場</t>
  </si>
  <si>
    <t>足柄</t>
  </si>
  <si>
    <t>小山町</t>
  </si>
  <si>
    <t>駿河小山</t>
  </si>
  <si>
    <t>須走</t>
  </si>
  <si>
    <t>富士</t>
  </si>
  <si>
    <t>富士市</t>
  </si>
  <si>
    <t>富士宮市</t>
  </si>
  <si>
    <t>朝霧</t>
  </si>
  <si>
    <t>稲子</t>
  </si>
  <si>
    <t>芝川町</t>
  </si>
  <si>
    <t>瓜島</t>
  </si>
  <si>
    <t>宍原</t>
  </si>
  <si>
    <t>平山・北沼上</t>
  </si>
  <si>
    <t>麻機</t>
  </si>
  <si>
    <t>石部</t>
  </si>
  <si>
    <t>丸子</t>
  </si>
  <si>
    <t>大原</t>
  </si>
  <si>
    <t>安倍大川</t>
  </si>
  <si>
    <t>油山</t>
  </si>
  <si>
    <t>蕨野</t>
  </si>
  <si>
    <t>油野</t>
  </si>
  <si>
    <t>口坂本</t>
  </si>
  <si>
    <t>小瀬戸</t>
  </si>
  <si>
    <t>焼津市</t>
  </si>
  <si>
    <t>焼津</t>
  </si>
  <si>
    <t>藤枝市</t>
  </si>
  <si>
    <t>瀬戸ノ谷</t>
  </si>
  <si>
    <t>島田市</t>
  </si>
  <si>
    <t>島田</t>
  </si>
  <si>
    <t>　　</t>
  </si>
  <si>
    <t>中川根</t>
  </si>
  <si>
    <t>寸又峡</t>
  </si>
  <si>
    <t>接阻峡</t>
  </si>
  <si>
    <t>白沢</t>
  </si>
  <si>
    <t>榛原</t>
  </si>
  <si>
    <t>御前崎</t>
  </si>
  <si>
    <t>相良</t>
  </si>
  <si>
    <t>掛川市</t>
  </si>
  <si>
    <t>法泉寺</t>
  </si>
  <si>
    <t>大東</t>
  </si>
  <si>
    <t>袋井市</t>
  </si>
  <si>
    <t>油山寺</t>
  </si>
  <si>
    <t>虫生</t>
  </si>
  <si>
    <t>岩岳</t>
  </si>
  <si>
    <t>遠州浜</t>
  </si>
  <si>
    <t>浜松市</t>
  </si>
  <si>
    <t>舘山寺</t>
  </si>
  <si>
    <t>雄踏</t>
  </si>
  <si>
    <t>弁天島</t>
  </si>
  <si>
    <t>新居町</t>
  </si>
  <si>
    <t>新居浜</t>
  </si>
  <si>
    <t>細江</t>
  </si>
  <si>
    <t>三ヶ日</t>
  </si>
  <si>
    <t>再掲その１</t>
  </si>
  <si>
    <t>伊豆半島計</t>
  </si>
  <si>
    <t>伊豆半島以外計</t>
  </si>
  <si>
    <t>再掲その２</t>
  </si>
  <si>
    <t>伊豆山</t>
  </si>
  <si>
    <t>上多賀</t>
  </si>
  <si>
    <t>下多賀</t>
  </si>
  <si>
    <t>網代</t>
  </si>
  <si>
    <t>岡</t>
  </si>
  <si>
    <t>松原</t>
  </si>
  <si>
    <t>玖須美</t>
  </si>
  <si>
    <t>鎌田</t>
  </si>
  <si>
    <t>湯川</t>
  </si>
  <si>
    <t>熊坂</t>
  </si>
  <si>
    <t>大仁</t>
  </si>
  <si>
    <t>畑毛</t>
  </si>
  <si>
    <t>奈古谷</t>
  </si>
  <si>
    <t>機械揚湯</t>
  </si>
  <si>
    <t>平均温度 ℃</t>
  </si>
  <si>
    <t>松崎保健支援室小計</t>
  </si>
  <si>
    <t>東部</t>
  </si>
  <si>
    <t>御殿場市</t>
  </si>
  <si>
    <t>富士宮支所小計</t>
  </si>
  <si>
    <t>南沼上</t>
  </si>
  <si>
    <t>西ヶ谷</t>
  </si>
  <si>
    <t>榛原支所小計</t>
  </si>
  <si>
    <t>浅羽</t>
  </si>
  <si>
    <t>掛川支所小計</t>
  </si>
  <si>
    <t>浜名分庁舎小計</t>
  </si>
  <si>
    <t>湧出・揚湯源泉数</t>
  </si>
  <si>
    <t>自噴不利用湧出量計</t>
  </si>
  <si>
    <t>自噴利用　湧出量計</t>
  </si>
  <si>
    <t>機械揚湯量計</t>
  </si>
  <si>
    <t>総湧出・揚湯量 ㍑／分</t>
  </si>
  <si>
    <r>
      <t xml:space="preserve">湧出熱量    </t>
    </r>
    <r>
      <rPr>
        <sz val="12"/>
        <rFont val="Courier New"/>
        <family val="3"/>
      </rPr>
      <t>kcal/</t>
    </r>
    <r>
      <rPr>
        <sz val="12"/>
        <rFont val="ＭＳ 明朝"/>
        <family val="1"/>
      </rPr>
      <t>分</t>
    </r>
  </si>
  <si>
    <t>平均湧出・揚湯量    ㍑／分</t>
  </si>
  <si>
    <t>小計</t>
  </si>
  <si>
    <t>小計</t>
  </si>
  <si>
    <t>姫之湯</t>
  </si>
  <si>
    <t>篭上</t>
  </si>
  <si>
    <t>満水</t>
  </si>
  <si>
    <t>西藤平</t>
  </si>
  <si>
    <t>仁科・堂ケ島</t>
  </si>
  <si>
    <t>河内</t>
  </si>
  <si>
    <t>西里</t>
  </si>
  <si>
    <t>牛尾</t>
  </si>
  <si>
    <t>山王</t>
  </si>
  <si>
    <t>下賀茂・加納・湊・手石・青市</t>
  </si>
  <si>
    <t>大沢里・田子</t>
  </si>
  <si>
    <t>見高(今井浜）</t>
  </si>
  <si>
    <t>神山</t>
  </si>
  <si>
    <t>熱海</t>
  </si>
  <si>
    <t>熱海市</t>
  </si>
  <si>
    <t>データ  井数</t>
  </si>
  <si>
    <t>総源泉数</t>
  </si>
  <si>
    <t>保健所計</t>
  </si>
  <si>
    <t>本所小計</t>
  </si>
  <si>
    <t>修善寺支所小計</t>
  </si>
  <si>
    <t>本所小計</t>
  </si>
  <si>
    <t>柏谷</t>
  </si>
  <si>
    <t>南箱根</t>
  </si>
  <si>
    <t>伊佐布</t>
  </si>
  <si>
    <t>梅ケ島コンヤ</t>
  </si>
  <si>
    <t>梅ケ島</t>
  </si>
  <si>
    <t>井川</t>
  </si>
  <si>
    <t>井川赤石</t>
  </si>
  <si>
    <t>千代</t>
  </si>
  <si>
    <t>志太（含内瀬戸）</t>
  </si>
  <si>
    <t>笹間渡</t>
  </si>
  <si>
    <t>川根</t>
  </si>
  <si>
    <t>小計</t>
  </si>
  <si>
    <t>坂京・河内</t>
  </si>
  <si>
    <t>千頭</t>
  </si>
  <si>
    <t>小長井</t>
  </si>
  <si>
    <t>倉真赤石</t>
  </si>
  <si>
    <t>倉真</t>
  </si>
  <si>
    <t>浦川</t>
  </si>
  <si>
    <t>熱川・北川</t>
  </si>
  <si>
    <t>湯が野・川津筏場・下佐ヶ野・小鍋　</t>
  </si>
  <si>
    <t>加増野・横川・北湯ケ野・相玉</t>
  </si>
  <si>
    <t>河内・蓮台寺・大沢・立野</t>
  </si>
  <si>
    <t>雲見・石部・岩地</t>
  </si>
  <si>
    <t>伊豆山・熱海</t>
  </si>
  <si>
    <t>引佐</t>
  </si>
  <si>
    <t>谷津・浜・笹原</t>
  </si>
  <si>
    <t>峰・田中・沢田・逆川</t>
  </si>
  <si>
    <t>梅ケ島新田</t>
  </si>
  <si>
    <t>*  再掲その２  熱海保健所と東部保健所管内で温泉地内に２つ以上の地域がある場合の詳細である。</t>
  </si>
  <si>
    <t>西浦</t>
  </si>
  <si>
    <t>岡宮</t>
  </si>
  <si>
    <t>内浦</t>
  </si>
  <si>
    <t>宮本</t>
  </si>
  <si>
    <t>戸田</t>
  </si>
  <si>
    <t xml:space="preserve"> </t>
  </si>
  <si>
    <t>梅ケ島金山</t>
  </si>
  <si>
    <t xml:space="preserve"> </t>
  </si>
  <si>
    <t xml:space="preserve"> </t>
  </si>
  <si>
    <t>富士宮</t>
  </si>
  <si>
    <t>村山</t>
  </si>
  <si>
    <t>大瀬</t>
  </si>
  <si>
    <t>曲金</t>
  </si>
  <si>
    <t>保健所計</t>
  </si>
  <si>
    <t>村櫛</t>
  </si>
  <si>
    <t>居尻</t>
  </si>
  <si>
    <t>静岡市</t>
  </si>
  <si>
    <t>静岡市</t>
  </si>
  <si>
    <t>静岡市</t>
  </si>
  <si>
    <t>伊豆の国市</t>
  </si>
  <si>
    <t>伊豆の国市小計</t>
  </si>
  <si>
    <t>伊豆市小計</t>
  </si>
  <si>
    <t>伊豆市</t>
  </si>
  <si>
    <t>川根本町</t>
  </si>
  <si>
    <t>小計</t>
  </si>
  <si>
    <t>牧之原市</t>
  </si>
  <si>
    <t>中部</t>
  </si>
  <si>
    <t>磐田市</t>
  </si>
  <si>
    <t>御前崎市</t>
  </si>
  <si>
    <t>浜松市</t>
  </si>
  <si>
    <t>西部</t>
  </si>
  <si>
    <t>賀茂</t>
  </si>
  <si>
    <t>若林</t>
  </si>
  <si>
    <r>
      <t>*</t>
    </r>
    <r>
      <rPr>
        <sz val="14"/>
        <rFont val="ＭＳ 明朝"/>
        <family val="1"/>
      </rPr>
      <t xml:space="preserve">  再掲その１  伊豆半島：賀茂保健所管内＋熱海保健所管内＋東部保健所本所管内の一部（伊豆の国市＋函南町＋旧戸田村）＋東部保健所修善寺支所管内</t>
    </r>
  </si>
  <si>
    <t>草薙</t>
  </si>
  <si>
    <t>興津</t>
  </si>
  <si>
    <t>磐田</t>
  </si>
  <si>
    <t>古宿</t>
  </si>
  <si>
    <t>浜北</t>
  </si>
  <si>
    <t>森　町</t>
  </si>
  <si>
    <t>森町</t>
  </si>
  <si>
    <t>三保</t>
  </si>
  <si>
    <t>浜松天王</t>
  </si>
  <si>
    <t>御殿場川島田、東田中、上小林</t>
  </si>
  <si>
    <t>浜松上西</t>
  </si>
  <si>
    <r>
      <t>状態別源泉数、総湧出・揚湯量、平均温度、平均湧出・揚湯量（平成</t>
    </r>
    <r>
      <rPr>
        <sz val="14"/>
        <rFont val="ＭＳ 明朝"/>
        <family val="1"/>
      </rPr>
      <t>２１年２月１日現在）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</si>
</sst>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000000%"/>
    <numFmt numFmtId="179" formatCode="#,##0.0;\-#,##0.0"/>
    <numFmt numFmtId="180" formatCode="0.0"/>
    <numFmt numFmtId="181" formatCode="#,##0.0;[Red]\-#,##0.0"/>
    <numFmt numFmtId="182" formatCode="0.000"/>
    <numFmt numFmtId="183" formatCode="0.0000"/>
    <numFmt numFmtId="184" formatCode="#,##0.0_ ;[Red]\-#,##0.0\ "/>
    <numFmt numFmtId="185" formatCode="0.0_ "/>
    <numFmt numFmtId="186" formatCode="_ * #,##0.0_ ;_ * \-#,##0.0_ ;_ * &quot;-&quot;?_ ;_ @_ "/>
    <numFmt numFmtId="187" formatCode="#,##0.0_ "/>
    <numFmt numFmtId="188" formatCode="#,##0.00_ "/>
    <numFmt numFmtId="189" formatCode="#,##0.0_);[Red]\(#,##0.0\)"/>
    <numFmt numFmtId="190" formatCode="#,##0.000"/>
    <numFmt numFmtId="191" formatCode="[&lt;=999]000;000\-00"/>
    <numFmt numFmtId="192" formatCode="_ * #,##0.0_ ;_ * \-#,##0.0_ ;_ * &quot;-&quot;_ ;_ @_ "/>
    <numFmt numFmtId="193" formatCode="0.00_ "/>
    <numFmt numFmtId="194" formatCode="0.00;&quot;△ &quot;0.00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3.25"/>
      <name val="ＭＳ Ｐゴシック"/>
      <family val="3"/>
    </font>
    <font>
      <sz val="12"/>
      <name val="ＭＳ Ｐゴシック"/>
      <family val="3"/>
    </font>
    <font>
      <sz val="12"/>
      <name val="Courier New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vertical="center"/>
      <protection/>
    </xf>
    <xf numFmtId="0" fontId="11" fillId="0" borderId="2" xfId="21" applyFont="1" applyFill="1" applyBorder="1" applyAlignment="1" applyProtection="1">
      <alignment horizontal="centerContinuous" vertical="center"/>
      <protection/>
    </xf>
    <xf numFmtId="0" fontId="6" fillId="0" borderId="3" xfId="21" applyFont="1" applyFill="1" applyBorder="1" applyAlignment="1" applyProtection="1">
      <alignment horizontal="center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176" fontId="6" fillId="0" borderId="0" xfId="21" applyNumberFormat="1" applyFont="1" applyFill="1" applyBorder="1" applyAlignment="1">
      <alignment vertical="center"/>
      <protection/>
    </xf>
    <xf numFmtId="4" fontId="6" fillId="0" borderId="0" xfId="21" applyNumberFormat="1" applyFont="1" applyFill="1" applyBorder="1" applyAlignment="1">
      <alignment vertical="center"/>
      <protection/>
    </xf>
    <xf numFmtId="176" fontId="6" fillId="0" borderId="1" xfId="21" applyNumberFormat="1" applyFont="1" applyFill="1" applyBorder="1" applyAlignment="1">
      <alignment vertical="center"/>
      <protection/>
    </xf>
    <xf numFmtId="4" fontId="6" fillId="0" borderId="1" xfId="21" applyNumberFormat="1" applyFont="1" applyFill="1" applyBorder="1" applyAlignment="1">
      <alignment vertical="center"/>
      <protection/>
    </xf>
    <xf numFmtId="176" fontId="6" fillId="0" borderId="0" xfId="21" applyNumberFormat="1" applyFont="1" applyFill="1" applyAlignment="1">
      <alignment vertical="center"/>
      <protection/>
    </xf>
    <xf numFmtId="4" fontId="6" fillId="0" borderId="0" xfId="21" applyNumberFormat="1" applyFont="1" applyFill="1" applyAlignment="1">
      <alignment vertical="center"/>
      <protection/>
    </xf>
    <xf numFmtId="0" fontId="6" fillId="0" borderId="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 quotePrefix="1">
      <alignment horizontal="left" vertical="center"/>
      <protection/>
    </xf>
    <xf numFmtId="0" fontId="6" fillId="0" borderId="4" xfId="21" applyFont="1" applyFill="1" applyBorder="1" applyAlignment="1" applyProtection="1">
      <alignment horizontal="centerContinuous" vertical="center"/>
      <protection/>
    </xf>
    <xf numFmtId="0" fontId="6" fillId="0" borderId="2" xfId="21" applyFont="1" applyFill="1" applyBorder="1" applyAlignment="1" applyProtection="1">
      <alignment horizontal="centerContinuous" vertical="center"/>
      <protection/>
    </xf>
    <xf numFmtId="0" fontId="6" fillId="0" borderId="5" xfId="21" applyFont="1" applyFill="1" applyBorder="1" applyAlignment="1">
      <alignment horizontal="centerContinuous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 quotePrefix="1">
      <alignment horizontal="left" vertical="center"/>
      <protection/>
    </xf>
    <xf numFmtId="0" fontId="6" fillId="0" borderId="0" xfId="0" applyFont="1" applyFill="1" applyAlignment="1">
      <alignment/>
    </xf>
    <xf numFmtId="3" fontId="6" fillId="0" borderId="6" xfId="21" applyNumberFormat="1" applyFont="1" applyFill="1" applyBorder="1" applyAlignment="1" applyProtection="1">
      <alignment horizontal="right" vertical="center"/>
      <protection/>
    </xf>
    <xf numFmtId="3" fontId="6" fillId="0" borderId="7" xfId="21" applyNumberFormat="1" applyFont="1" applyFill="1" applyBorder="1" applyAlignment="1" applyProtection="1">
      <alignment horizontal="right" vertical="center"/>
      <protection/>
    </xf>
    <xf numFmtId="3" fontId="6" fillId="0" borderId="4" xfId="21" applyNumberFormat="1" applyFont="1" applyFill="1" applyBorder="1" applyAlignment="1" applyProtection="1">
      <alignment horizontal="right" vertical="center"/>
      <protection/>
    </xf>
    <xf numFmtId="3" fontId="19" fillId="0" borderId="6" xfId="21" applyNumberFormat="1" applyFont="1" applyFill="1" applyBorder="1" applyAlignment="1" applyProtection="1">
      <alignment horizontal="right" vertical="center"/>
      <protection/>
    </xf>
    <xf numFmtId="3" fontId="6" fillId="0" borderId="8" xfId="21" applyNumberFormat="1" applyFont="1" applyFill="1" applyBorder="1" applyAlignment="1" applyProtection="1">
      <alignment horizontal="right" vertical="center"/>
      <protection/>
    </xf>
    <xf numFmtId="3" fontId="6" fillId="0" borderId="9" xfId="21" applyNumberFormat="1" applyFont="1" applyFill="1" applyBorder="1" applyAlignment="1" applyProtection="1">
      <alignment horizontal="right" vertical="center"/>
      <protection/>
    </xf>
    <xf numFmtId="3" fontId="6" fillId="0" borderId="6" xfId="21" applyNumberFormat="1" applyFont="1" applyFill="1" applyBorder="1" applyAlignment="1">
      <alignment horizontal="right" vertical="center"/>
      <protection/>
    </xf>
    <xf numFmtId="3" fontId="6" fillId="0" borderId="0" xfId="21" applyNumberFormat="1" applyFont="1" applyFill="1" applyBorder="1" applyAlignment="1" applyProtection="1">
      <alignment horizontal="right" vertical="center"/>
      <protection/>
    </xf>
    <xf numFmtId="3" fontId="6" fillId="0" borderId="10" xfId="21" applyNumberFormat="1" applyFont="1" applyFill="1" applyBorder="1" applyAlignment="1" applyProtection="1">
      <alignment horizontal="right" vertical="center"/>
      <protection/>
    </xf>
    <xf numFmtId="3" fontId="6" fillId="0" borderId="11" xfId="21" applyNumberFormat="1" applyFont="1" applyFill="1" applyBorder="1" applyAlignment="1" applyProtection="1">
      <alignment horizontal="right" vertical="center"/>
      <protection/>
    </xf>
    <xf numFmtId="3" fontId="6" fillId="0" borderId="4" xfId="17" applyNumberFormat="1" applyFont="1" applyFill="1" applyBorder="1" applyAlignment="1" applyProtection="1">
      <alignment horizontal="right" vertical="center"/>
      <protection/>
    </xf>
    <xf numFmtId="3" fontId="6" fillId="0" borderId="12" xfId="21" applyNumberFormat="1" applyFont="1" applyFill="1" applyBorder="1" applyAlignment="1" applyProtection="1">
      <alignment horizontal="right" vertical="center"/>
      <protection/>
    </xf>
    <xf numFmtId="3" fontId="6" fillId="0" borderId="13" xfId="21" applyNumberFormat="1" applyFont="1" applyFill="1" applyBorder="1" applyAlignment="1" applyProtection="1">
      <alignment horizontal="right" vertical="center"/>
      <protection/>
    </xf>
    <xf numFmtId="3" fontId="6" fillId="0" borderId="14" xfId="21" applyNumberFormat="1" applyFont="1" applyFill="1" applyBorder="1" applyAlignment="1" applyProtection="1">
      <alignment horizontal="right" vertical="center"/>
      <protection/>
    </xf>
    <xf numFmtId="3" fontId="6" fillId="0" borderId="1" xfId="21" applyNumberFormat="1" applyFont="1" applyFill="1" applyBorder="1" applyAlignment="1" applyProtection="1">
      <alignment horizontal="right" vertical="center"/>
      <protection/>
    </xf>
    <xf numFmtId="3" fontId="6" fillId="0" borderId="15" xfId="21" applyNumberFormat="1" applyFont="1" applyFill="1" applyBorder="1" applyAlignment="1" applyProtection="1">
      <alignment horizontal="right" vertical="center"/>
      <protection/>
    </xf>
    <xf numFmtId="3" fontId="6" fillId="0" borderId="2" xfId="21" applyNumberFormat="1" applyFont="1" applyFill="1" applyBorder="1" applyAlignment="1" applyProtection="1">
      <alignment horizontal="right" vertical="center"/>
      <protection/>
    </xf>
    <xf numFmtId="3" fontId="6" fillId="0" borderId="16" xfId="21" applyNumberFormat="1" applyFont="1" applyFill="1" applyBorder="1" applyAlignment="1" applyProtection="1">
      <alignment horizontal="right" vertical="center"/>
      <protection/>
    </xf>
    <xf numFmtId="3" fontId="6" fillId="0" borderId="17" xfId="21" applyNumberFormat="1" applyFont="1" applyFill="1" applyBorder="1" applyAlignment="1" applyProtection="1">
      <alignment horizontal="right" vertical="center"/>
      <protection/>
    </xf>
    <xf numFmtId="3" fontId="6" fillId="0" borderId="18" xfId="21" applyNumberFormat="1" applyFont="1" applyFill="1" applyBorder="1" applyAlignment="1" applyProtection="1">
      <alignment horizontal="right" vertical="center"/>
      <protection/>
    </xf>
    <xf numFmtId="3" fontId="6" fillId="0" borderId="19" xfId="21" applyNumberFormat="1" applyFont="1" applyFill="1" applyBorder="1" applyAlignment="1" applyProtection="1">
      <alignment horizontal="right" vertical="center"/>
      <protection/>
    </xf>
    <xf numFmtId="3" fontId="6" fillId="0" borderId="20" xfId="21" applyNumberFormat="1" applyFont="1" applyFill="1" applyBorder="1" applyAlignment="1" applyProtection="1">
      <alignment horizontal="right" vertical="center"/>
      <protection/>
    </xf>
    <xf numFmtId="176" fontId="6" fillId="0" borderId="6" xfId="17" applyNumberFormat="1" applyFont="1" applyFill="1" applyBorder="1" applyAlignment="1" applyProtection="1">
      <alignment horizontal="right" vertical="center"/>
      <protection/>
    </xf>
    <xf numFmtId="176" fontId="6" fillId="0" borderId="6" xfId="21" applyNumberFormat="1" applyFont="1" applyFill="1" applyBorder="1" applyAlignment="1" applyProtection="1">
      <alignment horizontal="right" vertical="center"/>
      <protection/>
    </xf>
    <xf numFmtId="176" fontId="6" fillId="0" borderId="7" xfId="17" applyNumberFormat="1" applyFont="1" applyFill="1" applyBorder="1" applyAlignment="1" applyProtection="1">
      <alignment horizontal="right" vertical="center"/>
      <protection/>
    </xf>
    <xf numFmtId="176" fontId="6" fillId="0" borderId="7" xfId="17" applyNumberFormat="1" applyFont="1" applyFill="1" applyBorder="1" applyAlignment="1">
      <alignment horizontal="right" vertical="center"/>
    </xf>
    <xf numFmtId="176" fontId="6" fillId="0" borderId="7" xfId="21" applyNumberFormat="1" applyFont="1" applyFill="1" applyBorder="1" applyAlignment="1" applyProtection="1">
      <alignment horizontal="right" vertical="center"/>
      <protection/>
    </xf>
    <xf numFmtId="176" fontId="6" fillId="0" borderId="11" xfId="17" applyNumberFormat="1" applyFont="1" applyFill="1" applyBorder="1" applyAlignment="1" applyProtection="1">
      <alignment horizontal="right" vertical="center"/>
      <protection/>
    </xf>
    <xf numFmtId="176" fontId="6" fillId="0" borderId="9" xfId="17" applyNumberFormat="1" applyFont="1" applyFill="1" applyBorder="1" applyAlignment="1" applyProtection="1">
      <alignment horizontal="right" vertical="center"/>
      <protection/>
    </xf>
    <xf numFmtId="176" fontId="6" fillId="0" borderId="9" xfId="21" applyNumberFormat="1" applyFont="1" applyFill="1" applyBorder="1" applyAlignment="1" applyProtection="1">
      <alignment horizontal="right" vertical="center"/>
      <protection/>
    </xf>
    <xf numFmtId="4" fontId="6" fillId="0" borderId="6" xfId="17" applyNumberFormat="1" applyFont="1" applyFill="1" applyBorder="1" applyAlignment="1" applyProtection="1">
      <alignment horizontal="right" vertical="center"/>
      <protection/>
    </xf>
    <xf numFmtId="4" fontId="6" fillId="0" borderId="6" xfId="21" applyNumberFormat="1" applyFont="1" applyFill="1" applyBorder="1" applyAlignment="1" applyProtection="1">
      <alignment horizontal="right" vertical="center"/>
      <protection/>
    </xf>
    <xf numFmtId="4" fontId="6" fillId="0" borderId="11" xfId="21" applyNumberFormat="1" applyFont="1" applyFill="1" applyBorder="1" applyAlignment="1" applyProtection="1">
      <alignment horizontal="right" vertical="center"/>
      <protection/>
    </xf>
    <xf numFmtId="4" fontId="6" fillId="0" borderId="7" xfId="17" applyNumberFormat="1" applyFont="1" applyFill="1" applyBorder="1" applyAlignment="1" applyProtection="1">
      <alignment horizontal="right" vertical="center"/>
      <protection/>
    </xf>
    <xf numFmtId="4" fontId="6" fillId="0" borderId="7" xfId="21" applyNumberFormat="1" applyFont="1" applyFill="1" applyBorder="1" applyAlignment="1" applyProtection="1">
      <alignment horizontal="right" vertical="center"/>
      <protection/>
    </xf>
    <xf numFmtId="4" fontId="6" fillId="0" borderId="21" xfId="21" applyNumberFormat="1" applyFont="1" applyFill="1" applyBorder="1" applyAlignment="1" applyProtection="1">
      <alignment horizontal="right" vertical="center"/>
      <protection/>
    </xf>
    <xf numFmtId="4" fontId="6" fillId="0" borderId="9" xfId="17" applyNumberFormat="1" applyFont="1" applyFill="1" applyBorder="1" applyAlignment="1" applyProtection="1">
      <alignment horizontal="right" vertical="center"/>
      <protection/>
    </xf>
    <xf numFmtId="4" fontId="6" fillId="0" borderId="9" xfId="21" applyNumberFormat="1" applyFont="1" applyFill="1" applyBorder="1" applyAlignment="1" applyProtection="1">
      <alignment horizontal="right" vertical="center"/>
      <protection/>
    </xf>
    <xf numFmtId="4" fontId="6" fillId="0" borderId="17" xfId="21" applyNumberFormat="1" applyFont="1" applyFill="1" applyBorder="1" applyAlignment="1" applyProtection="1">
      <alignment horizontal="right" vertical="center"/>
      <protection/>
    </xf>
    <xf numFmtId="176" fontId="6" fillId="0" borderId="4" xfId="17" applyNumberFormat="1" applyFont="1" applyFill="1" applyBorder="1" applyAlignment="1" applyProtection="1">
      <alignment horizontal="right" vertical="center"/>
      <protection/>
    </xf>
    <xf numFmtId="176" fontId="6" fillId="0" borderId="4" xfId="21" applyNumberFormat="1" applyFont="1" applyFill="1" applyBorder="1" applyAlignment="1" applyProtection="1">
      <alignment horizontal="right" vertical="center"/>
      <protection/>
    </xf>
    <xf numFmtId="176" fontId="6" fillId="0" borderId="4" xfId="17" applyNumberFormat="1" applyFont="1" applyFill="1" applyBorder="1" applyAlignment="1">
      <alignment horizontal="right" vertical="center"/>
    </xf>
    <xf numFmtId="4" fontId="6" fillId="0" borderId="4" xfId="17" applyNumberFormat="1" applyFont="1" applyFill="1" applyBorder="1" applyAlignment="1" applyProtection="1">
      <alignment horizontal="right" vertical="center"/>
      <protection/>
    </xf>
    <xf numFmtId="4" fontId="6" fillId="0" borderId="4" xfId="21" applyNumberFormat="1" applyFont="1" applyFill="1" applyBorder="1" applyAlignment="1" applyProtection="1">
      <alignment horizontal="right" vertical="center"/>
      <protection/>
    </xf>
    <xf numFmtId="4" fontId="6" fillId="0" borderId="22" xfId="21" applyNumberFormat="1" applyFont="1" applyFill="1" applyBorder="1" applyAlignment="1" applyProtection="1">
      <alignment horizontal="right" vertical="center"/>
      <protection/>
    </xf>
    <xf numFmtId="176" fontId="6" fillId="0" borderId="4" xfId="0" applyNumberFormat="1" applyFont="1" applyFill="1" applyBorder="1" applyAlignment="1">
      <alignment horizontal="right" vertical="center"/>
    </xf>
    <xf numFmtId="4" fontId="6" fillId="0" borderId="23" xfId="21" applyNumberFormat="1" applyFont="1" applyFill="1" applyBorder="1" applyAlignment="1" applyProtection="1">
      <alignment horizontal="right" vertical="center"/>
      <protection/>
    </xf>
    <xf numFmtId="176" fontId="6" fillId="0" borderId="6" xfId="17" applyNumberFormat="1" applyFont="1" applyFill="1" applyBorder="1" applyAlignment="1">
      <alignment horizontal="right" vertical="center"/>
    </xf>
    <xf numFmtId="176" fontId="6" fillId="0" borderId="8" xfId="17" applyNumberFormat="1" applyFont="1" applyFill="1" applyBorder="1" applyAlignment="1" applyProtection="1">
      <alignment horizontal="right" vertical="center"/>
      <protection/>
    </xf>
    <xf numFmtId="176" fontId="6" fillId="0" borderId="8" xfId="21" applyNumberFormat="1" applyFont="1" applyFill="1" applyBorder="1" applyAlignment="1" applyProtection="1">
      <alignment horizontal="right" vertical="center"/>
      <protection/>
    </xf>
    <xf numFmtId="4" fontId="6" fillId="0" borderId="8" xfId="21" applyNumberFormat="1" applyFont="1" applyFill="1" applyBorder="1" applyAlignment="1" applyProtection="1">
      <alignment horizontal="right" vertical="center"/>
      <protection/>
    </xf>
    <xf numFmtId="176" fontId="6" fillId="0" borderId="6" xfId="21" applyNumberFormat="1" applyFont="1" applyFill="1" applyBorder="1" applyAlignment="1">
      <alignment horizontal="right" vertical="center"/>
      <protection/>
    </xf>
    <xf numFmtId="4" fontId="6" fillId="0" borderId="6" xfId="21" applyNumberFormat="1" applyFont="1" applyFill="1" applyBorder="1" applyAlignment="1">
      <alignment horizontal="right" vertical="center"/>
      <protection/>
    </xf>
    <xf numFmtId="40" fontId="6" fillId="0" borderId="7" xfId="17" applyNumberFormat="1" applyFont="1" applyFill="1" applyBorder="1" applyAlignment="1" applyProtection="1">
      <alignment horizontal="right" vertical="center"/>
      <protection/>
    </xf>
    <xf numFmtId="40" fontId="6" fillId="0" borderId="6" xfId="17" applyNumberFormat="1" applyFont="1" applyFill="1" applyBorder="1" applyAlignment="1" applyProtection="1">
      <alignment vertical="center"/>
      <protection/>
    </xf>
    <xf numFmtId="4" fontId="6" fillId="0" borderId="8" xfId="17" applyNumberFormat="1" applyFont="1" applyFill="1" applyBorder="1" applyAlignment="1" applyProtection="1">
      <alignment horizontal="right" vertical="center"/>
      <protection/>
    </xf>
    <xf numFmtId="176" fontId="6" fillId="0" borderId="21" xfId="17" applyNumberFormat="1" applyFont="1" applyFill="1" applyBorder="1" applyAlignment="1" applyProtection="1">
      <alignment horizontal="right" vertical="center"/>
      <protection/>
    </xf>
    <xf numFmtId="4" fontId="6" fillId="0" borderId="10" xfId="21" applyNumberFormat="1" applyFont="1" applyFill="1" applyBorder="1" applyAlignment="1" applyProtection="1">
      <alignment horizontal="right" vertical="center"/>
      <protection/>
    </xf>
    <xf numFmtId="176" fontId="6" fillId="0" borderId="10" xfId="21" applyNumberFormat="1" applyFont="1" applyFill="1" applyBorder="1" applyAlignment="1" applyProtection="1">
      <alignment horizontal="right" vertical="center"/>
      <protection/>
    </xf>
    <xf numFmtId="176" fontId="6" fillId="0" borderId="11" xfId="21" applyNumberFormat="1" applyFont="1" applyFill="1" applyBorder="1" applyAlignment="1" applyProtection="1">
      <alignment horizontal="right" vertical="center"/>
      <protection/>
    </xf>
    <xf numFmtId="4" fontId="6" fillId="0" borderId="11" xfId="17" applyNumberFormat="1" applyFont="1" applyFill="1" applyBorder="1" applyAlignment="1" applyProtection="1">
      <alignment horizontal="right" vertical="center"/>
      <protection/>
    </xf>
    <xf numFmtId="176" fontId="6" fillId="0" borderId="2" xfId="21" applyNumberFormat="1" applyFont="1" applyFill="1" applyBorder="1" applyAlignment="1" applyProtection="1">
      <alignment horizontal="right" vertical="center"/>
      <protection/>
    </xf>
    <xf numFmtId="4" fontId="6" fillId="0" borderId="2" xfId="21" applyNumberFormat="1" applyFont="1" applyFill="1" applyBorder="1" applyAlignment="1" applyProtection="1">
      <alignment horizontal="right" vertical="center"/>
      <protection/>
    </xf>
    <xf numFmtId="4" fontId="6" fillId="0" borderId="24" xfId="21" applyNumberFormat="1" applyFont="1" applyFill="1" applyBorder="1" applyAlignment="1" applyProtection="1">
      <alignment horizontal="right" vertical="center"/>
      <protection/>
    </xf>
    <xf numFmtId="3" fontId="6" fillId="0" borderId="25" xfId="21" applyNumberFormat="1" applyFont="1" applyFill="1" applyBorder="1" applyAlignment="1" applyProtection="1">
      <alignment horizontal="right" vertical="center"/>
      <protection/>
    </xf>
    <xf numFmtId="176" fontId="6" fillId="0" borderId="25" xfId="17" applyNumberFormat="1" applyFont="1" applyFill="1" applyBorder="1" applyAlignment="1" applyProtection="1">
      <alignment horizontal="right" vertical="center"/>
      <protection/>
    </xf>
    <xf numFmtId="176" fontId="6" fillId="0" borderId="25" xfId="21" applyNumberFormat="1" applyFont="1" applyFill="1" applyBorder="1" applyAlignment="1" applyProtection="1">
      <alignment horizontal="right" vertical="center"/>
      <protection/>
    </xf>
    <xf numFmtId="4" fontId="6" fillId="0" borderId="25" xfId="21" applyNumberFormat="1" applyFont="1" applyFill="1" applyBorder="1" applyAlignment="1" applyProtection="1">
      <alignment horizontal="right" vertical="center"/>
      <protection/>
    </xf>
    <xf numFmtId="4" fontId="6" fillId="0" borderId="26" xfId="21" applyNumberFormat="1" applyFont="1" applyFill="1" applyBorder="1" applyAlignment="1" applyProtection="1">
      <alignment horizontal="right" vertical="center"/>
      <protection/>
    </xf>
    <xf numFmtId="4" fontId="6" fillId="0" borderId="27" xfId="21" applyNumberFormat="1" applyFont="1" applyFill="1" applyBorder="1" applyAlignment="1" applyProtection="1">
      <alignment horizontal="right" vertical="center"/>
      <protection/>
    </xf>
    <xf numFmtId="4" fontId="6" fillId="0" borderId="12" xfId="21" applyNumberFormat="1" applyFont="1" applyFill="1" applyBorder="1" applyAlignment="1" applyProtection="1">
      <alignment horizontal="right" vertical="center"/>
      <protection/>
    </xf>
    <xf numFmtId="176" fontId="6" fillId="0" borderId="13" xfId="17" applyNumberFormat="1" applyFont="1" applyFill="1" applyBorder="1" applyAlignment="1" applyProtection="1">
      <alignment horizontal="right" vertical="center"/>
      <protection/>
    </xf>
    <xf numFmtId="176" fontId="6" fillId="0" borderId="13" xfId="21" applyNumberFormat="1" applyFont="1" applyFill="1" applyBorder="1" applyAlignment="1" applyProtection="1">
      <alignment horizontal="right" vertical="center"/>
      <protection/>
    </xf>
    <xf numFmtId="4" fontId="6" fillId="0" borderId="13" xfId="17" applyNumberFormat="1" applyFont="1" applyFill="1" applyBorder="1" applyAlignment="1" applyProtection="1">
      <alignment horizontal="right" vertical="center"/>
      <protection/>
    </xf>
    <xf numFmtId="4" fontId="6" fillId="0" borderId="13" xfId="21" applyNumberFormat="1" applyFont="1" applyFill="1" applyBorder="1" applyAlignment="1" applyProtection="1">
      <alignment horizontal="right" vertical="center"/>
      <protection/>
    </xf>
    <xf numFmtId="4" fontId="6" fillId="0" borderId="28" xfId="21" applyNumberFormat="1" applyFont="1" applyFill="1" applyBorder="1" applyAlignment="1" applyProtection="1">
      <alignment horizontal="right" vertical="center"/>
      <protection/>
    </xf>
    <xf numFmtId="176" fontId="6" fillId="0" borderId="2" xfId="17" applyNumberFormat="1" applyFont="1" applyFill="1" applyBorder="1" applyAlignment="1" applyProtection="1">
      <alignment horizontal="right" vertical="center"/>
      <protection/>
    </xf>
    <xf numFmtId="4" fontId="6" fillId="0" borderId="2" xfId="17" applyNumberFormat="1" applyFont="1" applyFill="1" applyBorder="1" applyAlignment="1" applyProtection="1">
      <alignment horizontal="right" vertical="center"/>
      <protection/>
    </xf>
    <xf numFmtId="176" fontId="6" fillId="0" borderId="14" xfId="21" applyNumberFormat="1" applyFont="1" applyFill="1" applyBorder="1" applyAlignment="1" applyProtection="1">
      <alignment horizontal="right" vertical="center"/>
      <protection/>
    </xf>
    <xf numFmtId="4" fontId="6" fillId="0" borderId="14" xfId="21" applyNumberFormat="1" applyFont="1" applyFill="1" applyBorder="1" applyAlignment="1" applyProtection="1">
      <alignment horizontal="right" vertical="center"/>
      <protection/>
    </xf>
    <xf numFmtId="176" fontId="6" fillId="0" borderId="15" xfId="17" applyNumberFormat="1" applyFont="1" applyFill="1" applyBorder="1" applyAlignment="1" applyProtection="1">
      <alignment horizontal="right" vertical="center"/>
      <protection/>
    </xf>
    <xf numFmtId="176" fontId="6" fillId="0" borderId="15" xfId="21" applyNumberFormat="1" applyFont="1" applyFill="1" applyBorder="1" applyAlignment="1" applyProtection="1">
      <alignment horizontal="right" vertical="center"/>
      <protection/>
    </xf>
    <xf numFmtId="4" fontId="6" fillId="0" borderId="15" xfId="17" applyNumberFormat="1" applyFont="1" applyFill="1" applyBorder="1" applyAlignment="1" applyProtection="1">
      <alignment horizontal="right" vertical="center"/>
      <protection/>
    </xf>
    <xf numFmtId="4" fontId="6" fillId="0" borderId="15" xfId="21" applyNumberFormat="1" applyFont="1" applyFill="1" applyBorder="1" applyAlignment="1" applyProtection="1">
      <alignment horizontal="right" vertical="center"/>
      <protection/>
    </xf>
    <xf numFmtId="4" fontId="6" fillId="0" borderId="29" xfId="21" applyNumberFormat="1" applyFont="1" applyFill="1" applyBorder="1" applyAlignment="1" applyProtection="1">
      <alignment horizontal="right" vertical="center"/>
      <protection/>
    </xf>
    <xf numFmtId="176" fontId="6" fillId="0" borderId="30" xfId="21" applyNumberFormat="1" applyFont="1" applyFill="1" applyBorder="1" applyAlignment="1" applyProtection="1">
      <alignment horizontal="right" vertical="center"/>
      <protection/>
    </xf>
    <xf numFmtId="176" fontId="6" fillId="0" borderId="17" xfId="21" applyNumberFormat="1" applyFont="1" applyFill="1" applyBorder="1" applyAlignment="1" applyProtection="1">
      <alignment horizontal="right" vertical="center"/>
      <protection/>
    </xf>
    <xf numFmtId="3" fontId="6" fillId="0" borderId="30" xfId="21" applyNumberFormat="1" applyFont="1" applyFill="1" applyBorder="1" applyAlignment="1" applyProtection="1">
      <alignment horizontal="right" vertical="center"/>
      <protection/>
    </xf>
    <xf numFmtId="4" fontId="6" fillId="0" borderId="25" xfId="17" applyNumberFormat="1" applyFont="1" applyFill="1" applyBorder="1" applyAlignment="1" applyProtection="1">
      <alignment horizontal="right" vertical="center"/>
      <protection/>
    </xf>
    <xf numFmtId="4" fontId="6" fillId="0" borderId="30" xfId="21" applyNumberFormat="1" applyFont="1" applyFill="1" applyBorder="1" applyAlignment="1" applyProtection="1">
      <alignment horizontal="right" vertical="center"/>
      <protection/>
    </xf>
    <xf numFmtId="4" fontId="6" fillId="0" borderId="31" xfId="21" applyNumberFormat="1" applyFont="1" applyFill="1" applyBorder="1" applyAlignment="1" applyProtection="1">
      <alignment horizontal="right" vertical="center"/>
      <protection/>
    </xf>
    <xf numFmtId="176" fontId="6" fillId="0" borderId="18" xfId="17" applyNumberFormat="1" applyFont="1" applyFill="1" applyBorder="1" applyAlignment="1" applyProtection="1">
      <alignment horizontal="right" vertical="center"/>
      <protection/>
    </xf>
    <xf numFmtId="176" fontId="6" fillId="0" borderId="18" xfId="21" applyNumberFormat="1" applyFont="1" applyFill="1" applyBorder="1" applyAlignment="1" applyProtection="1">
      <alignment horizontal="right" vertical="center"/>
      <protection/>
    </xf>
    <xf numFmtId="4" fontId="6" fillId="0" borderId="18" xfId="17" applyNumberFormat="1" applyFont="1" applyFill="1" applyBorder="1" applyAlignment="1" applyProtection="1">
      <alignment horizontal="right" vertical="center"/>
      <protection/>
    </xf>
    <xf numFmtId="4" fontId="6" fillId="0" borderId="18" xfId="21" applyNumberFormat="1" applyFont="1" applyFill="1" applyBorder="1" applyAlignment="1" applyProtection="1">
      <alignment horizontal="right" vertical="center"/>
      <protection/>
    </xf>
    <xf numFmtId="4" fontId="6" fillId="0" borderId="32" xfId="21" applyNumberFormat="1" applyFont="1" applyFill="1" applyBorder="1" applyAlignment="1" applyProtection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33" xfId="21" applyFont="1" applyFill="1" applyBorder="1" applyAlignment="1">
      <alignment horizontal="distributed" vertical="center"/>
      <protection/>
    </xf>
    <xf numFmtId="0" fontId="6" fillId="0" borderId="34" xfId="21" applyFont="1" applyFill="1" applyBorder="1" applyAlignment="1">
      <alignment horizontal="distributed" vertical="center"/>
      <protection/>
    </xf>
    <xf numFmtId="0" fontId="6" fillId="0" borderId="6" xfId="21" applyFont="1" applyFill="1" applyBorder="1" applyAlignment="1">
      <alignment horizontal="distributed" vertical="center"/>
      <protection/>
    </xf>
    <xf numFmtId="0" fontId="6" fillId="0" borderId="6" xfId="21" applyFont="1" applyFill="1" applyBorder="1" applyAlignment="1" applyProtection="1">
      <alignment horizontal="left" vertical="center"/>
      <protection/>
    </xf>
    <xf numFmtId="0" fontId="6" fillId="0" borderId="11" xfId="21" applyFont="1" applyFill="1" applyBorder="1" applyAlignment="1" applyProtection="1">
      <alignment horizontal="distributed" vertical="center"/>
      <protection/>
    </xf>
    <xf numFmtId="0" fontId="17" fillId="0" borderId="11" xfId="0" applyFont="1" applyFill="1" applyBorder="1" applyAlignment="1">
      <alignment horizontal="distributed" vertical="center"/>
    </xf>
    <xf numFmtId="0" fontId="6" fillId="0" borderId="4" xfId="21" applyFont="1" applyFill="1" applyBorder="1" applyAlignment="1">
      <alignment horizontal="distributed" vertical="center"/>
      <protection/>
    </xf>
    <xf numFmtId="0" fontId="6" fillId="0" borderId="11" xfId="21" applyFont="1" applyFill="1" applyBorder="1" applyAlignment="1">
      <alignment horizontal="distributed" vertical="center"/>
      <protection/>
    </xf>
    <xf numFmtId="0" fontId="0" fillId="0" borderId="11" xfId="0" applyFill="1" applyBorder="1" applyAlignment="1">
      <alignment horizontal="distributed" vertical="center"/>
    </xf>
    <xf numFmtId="0" fontId="10" fillId="0" borderId="6" xfId="21" applyFont="1" applyFill="1" applyBorder="1" applyAlignment="1" applyProtection="1" quotePrefix="1">
      <alignment horizontal="left" vertical="center"/>
      <protection/>
    </xf>
    <xf numFmtId="0" fontId="6" fillId="0" borderId="6" xfId="21" applyFont="1" applyFill="1" applyBorder="1" applyAlignment="1" applyProtection="1">
      <alignment horizontal="distributed" vertical="center"/>
      <protection/>
    </xf>
    <xf numFmtId="0" fontId="6" fillId="0" borderId="23" xfId="21" applyFont="1" applyFill="1" applyBorder="1" applyAlignment="1">
      <alignment horizontal="distributed" vertical="center"/>
      <protection/>
    </xf>
    <xf numFmtId="0" fontId="6" fillId="0" borderId="1" xfId="21" applyFont="1" applyFill="1" applyBorder="1" applyAlignment="1" applyProtection="1">
      <alignment horizontal="left" vertical="center"/>
      <protection/>
    </xf>
    <xf numFmtId="0" fontId="6" fillId="0" borderId="9" xfId="21" applyFont="1" applyFill="1" applyBorder="1" applyAlignment="1">
      <alignment horizontal="distributed" vertical="center"/>
      <protection/>
    </xf>
    <xf numFmtId="0" fontId="6" fillId="0" borderId="32" xfId="21" applyFont="1" applyFill="1" applyBorder="1" applyAlignment="1" applyProtection="1">
      <alignment horizontal="distributed" vertical="center"/>
      <protection/>
    </xf>
    <xf numFmtId="0" fontId="0" fillId="0" borderId="23" xfId="0" applyFill="1" applyBorder="1" applyAlignment="1">
      <alignment horizontal="distributed" vertical="center"/>
    </xf>
    <xf numFmtId="0" fontId="5" fillId="0" borderId="6" xfId="21" applyFont="1" applyFill="1" applyBorder="1" applyAlignment="1" applyProtection="1">
      <alignment horizontal="distributed" vertical="center"/>
      <protection/>
    </xf>
    <xf numFmtId="0" fontId="10" fillId="0" borderId="11" xfId="21" applyFont="1" applyFill="1" applyBorder="1" applyAlignment="1" applyProtection="1">
      <alignment horizontal="distributed" vertical="center"/>
      <protection/>
    </xf>
    <xf numFmtId="0" fontId="6" fillId="0" borderId="4" xfId="21" applyFont="1" applyFill="1" applyBorder="1" applyAlignment="1" applyProtection="1">
      <alignment horizontal="left" vertical="center"/>
      <protection/>
    </xf>
    <xf numFmtId="0" fontId="0" fillId="0" borderId="6" xfId="0" applyFill="1" applyBorder="1" applyAlignment="1">
      <alignment horizontal="distributed" vertical="center"/>
    </xf>
    <xf numFmtId="0" fontId="6" fillId="0" borderId="4" xfId="21" applyFont="1" applyFill="1" applyBorder="1" applyAlignment="1" applyProtection="1">
      <alignment horizontal="distributed" vertical="center"/>
      <protection/>
    </xf>
    <xf numFmtId="0" fontId="10" fillId="0" borderId="6" xfId="21" applyFont="1" applyFill="1" applyBorder="1" applyAlignment="1" applyProtection="1">
      <alignment horizontal="left" vertical="center"/>
      <protection/>
    </xf>
    <xf numFmtId="0" fontId="6" fillId="0" borderId="2" xfId="21" applyFont="1" applyFill="1" applyBorder="1" applyAlignment="1">
      <alignment horizontal="distributed" vertical="center"/>
      <protection/>
    </xf>
    <xf numFmtId="0" fontId="6" fillId="0" borderId="13" xfId="21" applyFont="1" applyFill="1" applyBorder="1" applyAlignment="1" applyProtection="1">
      <alignment horizontal="distributed" vertical="center"/>
      <protection/>
    </xf>
    <xf numFmtId="0" fontId="6" fillId="0" borderId="2" xfId="21" applyFont="1" applyFill="1" applyBorder="1" applyAlignment="1" applyProtection="1">
      <alignment horizontal="distributed" vertical="center"/>
      <protection/>
    </xf>
    <xf numFmtId="0" fontId="6" fillId="0" borderId="35" xfId="21" applyFont="1" applyFill="1" applyBorder="1" applyAlignment="1">
      <alignment horizontal="distributed" vertical="center"/>
      <protection/>
    </xf>
    <xf numFmtId="0" fontId="5" fillId="0" borderId="4" xfId="21" applyFont="1" applyFill="1" applyBorder="1" applyAlignment="1" applyProtection="1">
      <alignment horizontal="distributed" vertical="center"/>
      <protection/>
    </xf>
    <xf numFmtId="0" fontId="6" fillId="0" borderId="17" xfId="21" applyFont="1" applyFill="1" applyBorder="1" applyAlignment="1">
      <alignment horizontal="distributed" vertical="center"/>
      <protection/>
    </xf>
    <xf numFmtId="0" fontId="6" fillId="0" borderId="29" xfId="21" applyFont="1" applyFill="1" applyBorder="1" applyAlignment="1" applyProtection="1">
      <alignment horizontal="distributed" vertical="center"/>
      <protection/>
    </xf>
    <xf numFmtId="0" fontId="18" fillId="0" borderId="6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6" fillId="0" borderId="24" xfId="21" applyFont="1" applyFill="1" applyBorder="1" applyAlignment="1" applyProtection="1">
      <alignment horizontal="distributed" vertical="center"/>
      <protection/>
    </xf>
    <xf numFmtId="0" fontId="6" fillId="0" borderId="11" xfId="21" applyFont="1" applyFill="1" applyBorder="1" applyAlignment="1">
      <alignment vertical="center"/>
      <protection/>
    </xf>
    <xf numFmtId="0" fontId="6" fillId="0" borderId="17" xfId="21" applyFont="1" applyFill="1" applyBorder="1" applyAlignment="1" applyProtection="1">
      <alignment horizontal="distributed" vertical="center"/>
      <protection/>
    </xf>
    <xf numFmtId="0" fontId="6" fillId="0" borderId="9" xfId="21" applyFont="1" applyFill="1" applyBorder="1" applyAlignment="1" applyProtection="1">
      <alignment horizontal="distributed" vertical="center"/>
      <protection/>
    </xf>
    <xf numFmtId="0" fontId="6" fillId="0" borderId="32" xfId="21" applyFont="1" applyFill="1" applyBorder="1" applyAlignment="1">
      <alignment horizontal="distributed" vertical="center"/>
      <protection/>
    </xf>
    <xf numFmtId="0" fontId="8" fillId="0" borderId="11" xfId="21" applyFont="1" applyFill="1" applyBorder="1" applyAlignment="1" applyProtection="1">
      <alignment horizontal="distributed" vertical="center"/>
      <protection/>
    </xf>
    <xf numFmtId="0" fontId="6" fillId="0" borderId="23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>
      <alignment horizontal="distributed" vertical="center"/>
      <protection/>
    </xf>
    <xf numFmtId="0" fontId="6" fillId="0" borderId="1" xfId="21" applyFont="1" applyFill="1" applyBorder="1" applyAlignment="1">
      <alignment horizontal="left" vertical="center"/>
      <protection/>
    </xf>
    <xf numFmtId="0" fontId="6" fillId="0" borderId="0" xfId="21" applyFont="1" applyFill="1" applyAlignment="1">
      <alignment horizontal="distributed" vertical="center"/>
      <protection/>
    </xf>
    <xf numFmtId="0" fontId="6" fillId="0" borderId="6" xfId="21" applyFont="1" applyFill="1" applyBorder="1" applyAlignment="1">
      <alignment horizontal="distributed"/>
      <protection/>
    </xf>
    <xf numFmtId="0" fontId="5" fillId="0" borderId="23" xfId="21" applyFont="1" applyFill="1" applyBorder="1" applyAlignment="1" applyProtection="1">
      <alignment horizontal="distributed" vertical="center"/>
      <protection/>
    </xf>
    <xf numFmtId="0" fontId="6" fillId="0" borderId="36" xfId="21" applyFont="1" applyFill="1" applyBorder="1" applyAlignment="1" applyProtection="1">
      <alignment horizontal="left" vertical="center"/>
      <protection/>
    </xf>
    <xf numFmtId="176" fontId="6" fillId="0" borderId="37" xfId="21" applyNumberFormat="1" applyFont="1" applyFill="1" applyBorder="1" applyAlignment="1" applyProtection="1">
      <alignment horizontal="right" vertical="center"/>
      <protection/>
    </xf>
    <xf numFmtId="176" fontId="6" fillId="0" borderId="20" xfId="21" applyNumberFormat="1" applyFont="1" applyFill="1" applyBorder="1" applyAlignment="1" applyProtection="1">
      <alignment horizontal="right" vertical="center"/>
      <protection/>
    </xf>
    <xf numFmtId="4" fontId="6" fillId="0" borderId="20" xfId="21" applyNumberFormat="1" applyFont="1" applyFill="1" applyBorder="1" applyAlignment="1" applyProtection="1">
      <alignment horizontal="right" vertical="center"/>
      <protection/>
    </xf>
    <xf numFmtId="4" fontId="6" fillId="0" borderId="37" xfId="21" applyNumberFormat="1" applyFont="1" applyFill="1" applyBorder="1" applyAlignment="1" applyProtection="1">
      <alignment horizontal="right" vertical="center"/>
      <protection/>
    </xf>
    <xf numFmtId="0" fontId="6" fillId="0" borderId="6" xfId="21" applyFont="1" applyFill="1" applyBorder="1" applyAlignment="1">
      <alignment vertical="center"/>
      <protection/>
    </xf>
    <xf numFmtId="0" fontId="6" fillId="0" borderId="38" xfId="21" applyFont="1" applyFill="1" applyBorder="1" applyAlignment="1" applyProtection="1">
      <alignment horizontal="left" vertical="center"/>
      <protection/>
    </xf>
    <xf numFmtId="0" fontId="6" fillId="0" borderId="38" xfId="21" applyFont="1" applyFill="1" applyBorder="1" applyAlignment="1" applyProtection="1" quotePrefix="1">
      <alignment horizontal="left" vertical="center"/>
      <protection/>
    </xf>
    <xf numFmtId="0" fontId="6" fillId="0" borderId="39" xfId="21" applyFont="1" applyFill="1" applyBorder="1" applyAlignment="1" applyProtection="1">
      <alignment horizontal="left" vertical="center"/>
      <protection/>
    </xf>
    <xf numFmtId="3" fontId="6" fillId="0" borderId="40" xfId="21" applyNumberFormat="1" applyFont="1" applyFill="1" applyBorder="1" applyAlignment="1" applyProtection="1">
      <alignment horizontal="right" vertical="center"/>
      <protection/>
    </xf>
    <xf numFmtId="0" fontId="6" fillId="0" borderId="41" xfId="21" applyFont="1" applyFill="1" applyBorder="1" applyAlignment="1" applyProtection="1" quotePrefix="1">
      <alignment horizontal="left" vertical="center"/>
      <protection/>
    </xf>
    <xf numFmtId="0" fontId="8" fillId="0" borderId="38" xfId="21" applyFont="1" applyFill="1" applyBorder="1" applyAlignment="1" applyProtection="1" quotePrefix="1">
      <alignment horizontal="left" vertical="center"/>
      <protection/>
    </xf>
    <xf numFmtId="0" fontId="7" fillId="0" borderId="38" xfId="21" applyFont="1" applyFill="1" applyBorder="1" applyAlignment="1" applyProtection="1" quotePrefix="1">
      <alignment horizontal="left" vertical="center"/>
      <protection/>
    </xf>
    <xf numFmtId="0" fontId="5" fillId="0" borderId="38" xfId="21" applyFont="1" applyFill="1" applyBorder="1" applyAlignment="1" applyProtection="1" quotePrefix="1">
      <alignment horizontal="left" vertical="center"/>
      <protection/>
    </xf>
    <xf numFmtId="0" fontId="10" fillId="0" borderId="38" xfId="21" applyFont="1" applyFill="1" applyBorder="1" applyAlignment="1" applyProtection="1" quotePrefix="1">
      <alignment horizontal="left" vertical="center"/>
      <protection/>
    </xf>
    <xf numFmtId="0" fontId="6" fillId="0" borderId="42" xfId="21" applyFont="1" applyFill="1" applyBorder="1" applyAlignment="1" applyProtection="1" quotePrefix="1">
      <alignment horizontal="left" vertical="center"/>
      <protection/>
    </xf>
    <xf numFmtId="4" fontId="6" fillId="0" borderId="21" xfId="17" applyNumberFormat="1" applyFont="1" applyFill="1" applyBorder="1" applyAlignment="1" applyProtection="1">
      <alignment horizontal="right" vertical="center"/>
      <protection/>
    </xf>
    <xf numFmtId="0" fontId="6" fillId="0" borderId="43" xfId="21" applyFont="1" applyFill="1" applyBorder="1" applyAlignment="1" applyProtection="1" quotePrefix="1">
      <alignment horizontal="left" vertical="center"/>
      <protection/>
    </xf>
    <xf numFmtId="3" fontId="6" fillId="0" borderId="44" xfId="21" applyNumberFormat="1" applyFont="1" applyFill="1" applyBorder="1" applyAlignment="1" applyProtection="1">
      <alignment horizontal="right" vertical="center"/>
      <protection/>
    </xf>
    <xf numFmtId="0" fontId="6" fillId="0" borderId="42" xfId="21" applyFont="1" applyFill="1" applyBorder="1" applyAlignment="1" applyProtection="1">
      <alignment horizontal="left" vertical="center"/>
      <protection/>
    </xf>
    <xf numFmtId="0" fontId="6" fillId="0" borderId="45" xfId="21" applyFont="1" applyFill="1" applyBorder="1" applyAlignment="1" applyProtection="1" quotePrefix="1">
      <alignment horizontal="left" vertical="center"/>
      <protection/>
    </xf>
    <xf numFmtId="0" fontId="6" fillId="0" borderId="38" xfId="21" applyFont="1" applyFill="1" applyBorder="1" applyAlignment="1" quotePrefix="1">
      <alignment horizontal="left"/>
      <protection/>
    </xf>
    <xf numFmtId="3" fontId="6" fillId="0" borderId="0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 applyProtection="1" quotePrefix="1">
      <alignment horizontal="left" vertical="center"/>
      <protection/>
    </xf>
    <xf numFmtId="3" fontId="6" fillId="0" borderId="46" xfId="21" applyNumberFormat="1" applyFont="1" applyFill="1" applyBorder="1" applyAlignment="1" applyProtection="1">
      <alignment horizontal="right" vertical="center"/>
      <protection/>
    </xf>
    <xf numFmtId="0" fontId="19" fillId="0" borderId="38" xfId="21" applyFont="1" applyFill="1" applyBorder="1" applyAlignment="1" applyProtection="1">
      <alignment horizontal="left" vertical="center"/>
      <protection/>
    </xf>
    <xf numFmtId="0" fontId="6" fillId="0" borderId="47" xfId="21" applyFont="1" applyFill="1" applyBorder="1" applyAlignment="1" applyProtection="1">
      <alignment horizontal="left" vertical="center"/>
      <protection/>
    </xf>
    <xf numFmtId="3" fontId="6" fillId="0" borderId="48" xfId="21" applyNumberFormat="1" applyFont="1" applyFill="1" applyBorder="1" applyAlignment="1" applyProtection="1">
      <alignment horizontal="right" vertical="center"/>
      <protection/>
    </xf>
    <xf numFmtId="0" fontId="6" fillId="0" borderId="41" xfId="21" applyFont="1" applyFill="1" applyBorder="1" applyAlignment="1" applyProtection="1">
      <alignment horizontal="left" vertical="center"/>
      <protection/>
    </xf>
    <xf numFmtId="3" fontId="6" fillId="0" borderId="49" xfId="21" applyNumberFormat="1" applyFont="1" applyFill="1" applyBorder="1" applyAlignment="1" applyProtection="1">
      <alignment horizontal="right" vertical="center"/>
      <protection/>
    </xf>
    <xf numFmtId="3" fontId="6" fillId="0" borderId="35" xfId="21" applyNumberFormat="1" applyFont="1" applyFill="1" applyBorder="1" applyAlignment="1" applyProtection="1">
      <alignment horizontal="right" vertical="center"/>
      <protection/>
    </xf>
    <xf numFmtId="0" fontId="6" fillId="0" borderId="50" xfId="21" applyFont="1" applyFill="1" applyBorder="1" applyAlignment="1" applyProtection="1" quotePrefix="1">
      <alignment horizontal="left" vertical="center"/>
      <protection/>
    </xf>
    <xf numFmtId="3" fontId="6" fillId="0" borderId="51" xfId="21" applyNumberFormat="1" applyFont="1" applyFill="1" applyBorder="1" applyAlignment="1" applyProtection="1">
      <alignment horizontal="right" vertical="center"/>
      <protection/>
    </xf>
    <xf numFmtId="3" fontId="6" fillId="0" borderId="27" xfId="21" applyNumberFormat="1" applyFont="1" applyFill="1" applyBorder="1" applyAlignment="1" applyProtection="1">
      <alignment horizontal="right" vertical="center"/>
      <protection/>
    </xf>
    <xf numFmtId="0" fontId="6" fillId="0" borderId="39" xfId="21" applyFont="1" applyFill="1" applyBorder="1" applyAlignment="1" applyProtection="1">
      <alignment horizontal="left" vertical="center" shrinkToFit="1"/>
      <protection/>
    </xf>
    <xf numFmtId="3" fontId="6" fillId="0" borderId="52" xfId="21" applyNumberFormat="1" applyFont="1" applyFill="1" applyBorder="1" applyAlignment="1" applyProtection="1">
      <alignment horizontal="right" vertical="center"/>
      <protection/>
    </xf>
    <xf numFmtId="3" fontId="6" fillId="0" borderId="22" xfId="17" applyNumberFormat="1" applyFont="1" applyFill="1" applyBorder="1" applyAlignment="1" applyProtection="1">
      <alignment horizontal="right" vertical="center"/>
      <protection/>
    </xf>
    <xf numFmtId="0" fontId="6" fillId="0" borderId="53" xfId="21" applyFont="1" applyFill="1" applyBorder="1" applyAlignment="1" applyProtection="1">
      <alignment horizontal="left" vertical="center"/>
      <protection/>
    </xf>
    <xf numFmtId="3" fontId="6" fillId="0" borderId="54" xfId="21" applyNumberFormat="1" applyFont="1" applyFill="1" applyBorder="1" applyAlignment="1" applyProtection="1">
      <alignment horizontal="right" vertical="center"/>
      <protection/>
    </xf>
    <xf numFmtId="0" fontId="6" fillId="0" borderId="50" xfId="21" applyFont="1" applyFill="1" applyBorder="1" applyAlignment="1" applyProtection="1">
      <alignment horizontal="left" vertical="center"/>
      <protection/>
    </xf>
    <xf numFmtId="3" fontId="6" fillId="0" borderId="55" xfId="21" applyNumberFormat="1" applyFont="1" applyFill="1" applyBorder="1" applyAlignment="1" applyProtection="1">
      <alignment horizontal="right" vertical="center"/>
      <protection/>
    </xf>
    <xf numFmtId="0" fontId="6" fillId="0" borderId="56" xfId="21" applyFont="1" applyFill="1" applyBorder="1" applyAlignment="1" applyProtection="1">
      <alignment horizontal="left" vertical="center"/>
      <protection/>
    </xf>
    <xf numFmtId="3" fontId="6" fillId="0" borderId="57" xfId="21" applyNumberFormat="1" applyFont="1" applyFill="1" applyBorder="1" applyAlignment="1" applyProtection="1">
      <alignment horizontal="right" vertical="center"/>
      <protection/>
    </xf>
    <xf numFmtId="3" fontId="19" fillId="0" borderId="15" xfId="21" applyNumberFormat="1" applyFont="1" applyFill="1" applyBorder="1" applyAlignment="1" applyProtection="1">
      <alignment horizontal="right" vertical="center"/>
      <protection/>
    </xf>
    <xf numFmtId="0" fontId="6" fillId="0" borderId="43" xfId="21" applyFont="1" applyFill="1" applyBorder="1" applyAlignment="1" applyProtection="1">
      <alignment horizontal="left" vertical="center"/>
      <protection/>
    </xf>
    <xf numFmtId="3" fontId="6" fillId="0" borderId="58" xfId="21" applyNumberFormat="1" applyFont="1" applyFill="1" applyBorder="1" applyAlignment="1" applyProtection="1">
      <alignment horizontal="right" vertical="center"/>
      <protection/>
    </xf>
    <xf numFmtId="3" fontId="6" fillId="0" borderId="5" xfId="21" applyNumberFormat="1" applyFont="1" applyFill="1" applyBorder="1" applyAlignment="1" applyProtection="1">
      <alignment horizontal="right" vertical="center"/>
      <protection/>
    </xf>
    <xf numFmtId="3" fontId="6" fillId="0" borderId="59" xfId="21" applyNumberFormat="1" applyFont="1" applyFill="1" applyBorder="1" applyAlignment="1" applyProtection="1">
      <alignment horizontal="right" vertical="center"/>
      <protection/>
    </xf>
    <xf numFmtId="0" fontId="6" fillId="0" borderId="60" xfId="21" applyFont="1" applyFill="1" applyBorder="1" applyAlignment="1" applyProtection="1">
      <alignment horizontal="left" vertical="center"/>
      <protection/>
    </xf>
    <xf numFmtId="3" fontId="6" fillId="0" borderId="61" xfId="21" applyNumberFormat="1" applyFont="1" applyFill="1" applyBorder="1" applyAlignment="1" applyProtection="1">
      <alignment horizontal="right" vertical="center"/>
      <protection/>
    </xf>
    <xf numFmtId="0" fontId="6" fillId="0" borderId="62" xfId="21" applyFont="1" applyFill="1" applyBorder="1" applyAlignment="1" applyProtection="1" quotePrefix="1">
      <alignment horizontal="left" vertical="center"/>
      <protection/>
    </xf>
    <xf numFmtId="0" fontId="6" fillId="0" borderId="63" xfId="21" applyFont="1" applyFill="1" applyBorder="1" applyAlignment="1" applyProtection="1">
      <alignment horizontal="left" vertical="center"/>
      <protection/>
    </xf>
    <xf numFmtId="3" fontId="6" fillId="0" borderId="64" xfId="21" applyNumberFormat="1" applyFont="1" applyFill="1" applyBorder="1" applyAlignment="1" applyProtection="1">
      <alignment horizontal="righ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181" fontId="6" fillId="0" borderId="0" xfId="17" applyNumberFormat="1" applyFont="1" applyFill="1" applyBorder="1" applyAlignment="1">
      <alignment horizontal="right" vertical="center"/>
    </xf>
    <xf numFmtId="180" fontId="6" fillId="0" borderId="0" xfId="21" applyNumberFormat="1" applyFont="1" applyFill="1" applyBorder="1" applyAlignment="1">
      <alignment horizontal="right" vertical="center"/>
      <protection/>
    </xf>
    <xf numFmtId="40" fontId="6" fillId="0" borderId="0" xfId="17" applyNumberFormat="1" applyFont="1" applyFill="1" applyBorder="1" applyAlignment="1">
      <alignment horizontal="right" vertical="center"/>
    </xf>
    <xf numFmtId="4" fontId="6" fillId="0" borderId="0" xfId="21" applyNumberFormat="1" applyFont="1" applyFill="1" applyBorder="1" applyAlignment="1" applyProtection="1">
      <alignment horizontal="right" vertical="center"/>
      <protection/>
    </xf>
    <xf numFmtId="0" fontId="6" fillId="0" borderId="1" xfId="21" applyFont="1" applyFill="1" applyBorder="1" applyAlignment="1">
      <alignment horizontal="right" vertical="center"/>
      <protection/>
    </xf>
    <xf numFmtId="181" fontId="6" fillId="0" borderId="1" xfId="17" applyNumberFormat="1" applyFont="1" applyFill="1" applyBorder="1" applyAlignment="1">
      <alignment horizontal="right" vertical="center"/>
    </xf>
    <xf numFmtId="180" fontId="6" fillId="0" borderId="1" xfId="21" applyNumberFormat="1" applyFont="1" applyFill="1" applyBorder="1" applyAlignment="1">
      <alignment horizontal="right" vertical="center"/>
      <protection/>
    </xf>
    <xf numFmtId="40" fontId="6" fillId="0" borderId="1" xfId="17" applyNumberFormat="1" applyFont="1" applyFill="1" applyBorder="1" applyAlignment="1">
      <alignment horizontal="right" vertical="center"/>
    </xf>
    <xf numFmtId="3" fontId="6" fillId="0" borderId="65" xfId="21" applyNumberFormat="1" applyFont="1" applyFill="1" applyBorder="1" applyAlignment="1" applyProtection="1">
      <alignment horizontal="right" vertical="center"/>
      <protection/>
    </xf>
    <xf numFmtId="3" fontId="6" fillId="0" borderId="66" xfId="21" applyNumberFormat="1" applyFont="1" applyFill="1" applyBorder="1" applyAlignment="1" applyProtection="1">
      <alignment horizontal="right" vertical="center"/>
      <protection/>
    </xf>
    <xf numFmtId="176" fontId="6" fillId="0" borderId="66" xfId="17" applyNumberFormat="1" applyFont="1" applyFill="1" applyBorder="1" applyAlignment="1" applyProtection="1">
      <alignment horizontal="right" vertical="center"/>
      <protection/>
    </xf>
    <xf numFmtId="176" fontId="6" fillId="0" borderId="66" xfId="21" applyNumberFormat="1" applyFont="1" applyFill="1" applyBorder="1" applyAlignment="1" applyProtection="1">
      <alignment horizontal="right" vertical="center"/>
      <protection/>
    </xf>
    <xf numFmtId="4" fontId="6" fillId="0" borderId="66" xfId="21" applyNumberFormat="1" applyFont="1" applyFill="1" applyBorder="1" applyAlignment="1" applyProtection="1">
      <alignment horizontal="right" vertical="center"/>
      <protection/>
    </xf>
    <xf numFmtId="4" fontId="6" fillId="0" borderId="67" xfId="21" applyNumberFormat="1" applyFont="1" applyFill="1" applyBorder="1" applyAlignment="1" applyProtection="1">
      <alignment horizontal="right" vertical="center"/>
      <protection/>
    </xf>
    <xf numFmtId="0" fontId="6" fillId="0" borderId="0" xfId="21" applyFont="1" applyFill="1" applyAlignment="1">
      <alignment horizontal="right" vertical="center"/>
      <protection/>
    </xf>
    <xf numFmtId="176" fontId="6" fillId="0" borderId="0" xfId="21" applyNumberFormat="1" applyFont="1" applyFill="1" applyAlignment="1">
      <alignment horizontal="right" vertical="center"/>
      <protection/>
    </xf>
    <xf numFmtId="181" fontId="6" fillId="0" borderId="0" xfId="17" applyNumberFormat="1" applyFont="1" applyFill="1" applyAlignment="1">
      <alignment horizontal="right" vertical="center"/>
    </xf>
    <xf numFmtId="40" fontId="6" fillId="0" borderId="0" xfId="17" applyNumberFormat="1" applyFont="1" applyFill="1" applyAlignment="1">
      <alignment horizontal="right" vertical="center"/>
    </xf>
    <xf numFmtId="176" fontId="6" fillId="0" borderId="1" xfId="21" applyNumberFormat="1" applyFont="1" applyFill="1" applyBorder="1" applyAlignment="1">
      <alignment horizontal="right" vertical="center"/>
      <protection/>
    </xf>
    <xf numFmtId="3" fontId="6" fillId="0" borderId="23" xfId="21" applyNumberFormat="1" applyFont="1" applyFill="1" applyBorder="1" applyAlignment="1" applyProtection="1">
      <alignment horizontal="right" vertical="center"/>
      <protection/>
    </xf>
    <xf numFmtId="0" fontId="6" fillId="0" borderId="11" xfId="21" applyFont="1" applyFill="1" applyBorder="1" applyAlignment="1" applyProtection="1">
      <alignment horizontal="distributed" vertical="center" wrapText="1"/>
      <protection/>
    </xf>
    <xf numFmtId="0" fontId="7" fillId="0" borderId="11" xfId="21" applyFont="1" applyFill="1" applyBorder="1" applyAlignment="1" applyProtection="1" quotePrefix="1">
      <alignment horizontal="left" vertical="center"/>
      <protection/>
    </xf>
    <xf numFmtId="0" fontId="15" fillId="0" borderId="11" xfId="0" applyFont="1" applyFill="1" applyBorder="1" applyAlignment="1">
      <alignment vertical="center"/>
    </xf>
    <xf numFmtId="0" fontId="6" fillId="0" borderId="11" xfId="21" applyFont="1" applyFill="1" applyBorder="1" applyAlignment="1">
      <alignment horizontal="distributed" vertical="center"/>
      <protection/>
    </xf>
    <xf numFmtId="0" fontId="6" fillId="0" borderId="15" xfId="21" applyFont="1" applyFill="1" applyBorder="1" applyAlignment="1" applyProtection="1">
      <alignment horizontal="distributed" vertical="center"/>
      <protection/>
    </xf>
    <xf numFmtId="0" fontId="6" fillId="0" borderId="6" xfId="21" applyFont="1" applyFill="1" applyBorder="1" applyAlignment="1" applyProtection="1">
      <alignment horizontal="distributed" vertical="center"/>
      <protection/>
    </xf>
    <xf numFmtId="0" fontId="6" fillId="0" borderId="29" xfId="21" applyFont="1" applyFill="1" applyBorder="1" applyAlignment="1" applyProtection="1">
      <alignment horizontal="distributed" vertical="center"/>
      <protection/>
    </xf>
    <xf numFmtId="0" fontId="6" fillId="0" borderId="14" xfId="21" applyFont="1" applyFill="1" applyBorder="1" applyAlignment="1" applyProtection="1">
      <alignment horizontal="center" vertical="center"/>
      <protection/>
    </xf>
    <xf numFmtId="0" fontId="6" fillId="0" borderId="62" xfId="21" applyFont="1" applyFill="1" applyBorder="1" applyAlignment="1" applyProtection="1" quotePrefix="1">
      <alignment horizontal="center" vertical="center"/>
      <protection/>
    </xf>
    <xf numFmtId="0" fontId="6" fillId="0" borderId="29" xfId="21" applyFont="1" applyFill="1" applyBorder="1" applyAlignment="1">
      <alignment horizontal="center" vertical="center"/>
      <protection/>
    </xf>
    <xf numFmtId="0" fontId="6" fillId="0" borderId="23" xfId="21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distributed" vertical="center"/>
    </xf>
    <xf numFmtId="0" fontId="6" fillId="0" borderId="29" xfId="21" applyFont="1" applyFill="1" applyBorder="1" applyAlignment="1" applyProtection="1">
      <alignment horizontal="center" vertical="center"/>
      <protection/>
    </xf>
    <xf numFmtId="0" fontId="6" fillId="0" borderId="23" xfId="21" applyFont="1" applyFill="1" applyBorder="1" applyAlignment="1" applyProtection="1">
      <alignment horizontal="center" vertical="center"/>
      <protection/>
    </xf>
    <xf numFmtId="0" fontId="0" fillId="0" borderId="68" xfId="0" applyFill="1" applyBorder="1" applyAlignment="1">
      <alignment horizontal="distributed" vertical="center"/>
    </xf>
    <xf numFmtId="0" fontId="6" fillId="0" borderId="66" xfId="21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6" fillId="0" borderId="4" xfId="2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11" xfId="21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>
      <alignment horizontal="distributed" vertical="center"/>
    </xf>
    <xf numFmtId="176" fontId="7" fillId="0" borderId="29" xfId="21" applyNumberFormat="1" applyFont="1" applyFill="1" applyBorder="1" applyAlignment="1" applyProtection="1" quotePrefix="1">
      <alignment horizontal="center" vertical="center" wrapText="1"/>
      <protection/>
    </xf>
    <xf numFmtId="0" fontId="15" fillId="0" borderId="68" xfId="0" applyFont="1" applyFill="1" applyBorder="1" applyAlignment="1">
      <alignment horizontal="center" vertical="center" wrapText="1"/>
    </xf>
    <xf numFmtId="176" fontId="8" fillId="0" borderId="29" xfId="21" applyNumberFormat="1" applyFont="1" applyFill="1" applyBorder="1" applyAlignment="1" applyProtection="1">
      <alignment horizontal="distributed" vertical="center" wrapText="1"/>
      <protection/>
    </xf>
    <xf numFmtId="0" fontId="13" fillId="0" borderId="68" xfId="0" applyFont="1" applyFill="1" applyBorder="1" applyAlignment="1">
      <alignment horizontal="distributed" vertical="center" wrapText="1"/>
    </xf>
    <xf numFmtId="4" fontId="7" fillId="0" borderId="29" xfId="21" applyNumberFormat="1" applyFont="1" applyFill="1" applyBorder="1" applyAlignment="1" applyProtection="1" quotePrefix="1">
      <alignment horizontal="center" vertical="center" wrapText="1"/>
      <protection/>
    </xf>
    <xf numFmtId="176" fontId="5" fillId="0" borderId="29" xfId="21" applyNumberFormat="1" applyFont="1" applyFill="1" applyBorder="1" applyAlignment="1" applyProtection="1">
      <alignment horizontal="distributed" vertical="center" wrapText="1"/>
      <protection/>
    </xf>
    <xf numFmtId="0" fontId="0" fillId="0" borderId="68" xfId="0" applyFont="1" applyFill="1" applyBorder="1" applyAlignment="1">
      <alignment horizontal="distributed" vertical="center" wrapText="1"/>
    </xf>
    <xf numFmtId="176" fontId="8" fillId="0" borderId="29" xfId="21" applyNumberFormat="1" applyFont="1" applyFill="1" applyBorder="1" applyAlignment="1" applyProtection="1" quotePrefix="1">
      <alignment horizontal="center" vertical="center" wrapText="1"/>
      <protection/>
    </xf>
    <xf numFmtId="0" fontId="13" fillId="0" borderId="68" xfId="0" applyFont="1" applyFill="1" applyBorder="1" applyAlignment="1">
      <alignment horizontal="center" vertical="center" wrapText="1"/>
    </xf>
    <xf numFmtId="4" fontId="8" fillId="0" borderId="29" xfId="21" applyNumberFormat="1" applyFont="1" applyFill="1" applyBorder="1" applyAlignment="1" applyProtection="1" quotePrefix="1">
      <alignment horizontal="center" vertical="center" wrapText="1"/>
      <protection/>
    </xf>
    <xf numFmtId="4" fontId="5" fillId="0" borderId="29" xfId="21" applyNumberFormat="1" applyFont="1" applyFill="1" applyBorder="1" applyAlignment="1" applyProtection="1">
      <alignment horizontal="distributed" vertical="center" wrapText="1"/>
      <protection/>
    </xf>
    <xf numFmtId="0" fontId="5" fillId="0" borderId="71" xfId="21" applyFont="1" applyFill="1" applyBorder="1" applyAlignment="1" applyProtection="1" quotePrefix="1">
      <alignment horizontal="center" vertical="center" wrapText="1"/>
      <protection/>
    </xf>
    <xf numFmtId="0" fontId="0" fillId="0" borderId="72" xfId="0" applyFont="1" applyFill="1" applyBorder="1" applyAlignment="1">
      <alignment horizontal="center" vertical="center" wrapText="1"/>
    </xf>
    <xf numFmtId="0" fontId="5" fillId="0" borderId="29" xfId="21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0" fontId="5" fillId="0" borderId="29" xfId="21" applyFont="1" applyFill="1" applyBorder="1" applyAlignment="1" applyProtection="1" quotePrefix="1">
      <alignment horizontal="distributed" vertical="center" wrapText="1"/>
      <protection/>
    </xf>
    <xf numFmtId="0" fontId="6" fillId="0" borderId="11" xfId="21" applyFont="1" applyFill="1" applyBorder="1" applyAlignment="1">
      <alignment horizontal="distributed" vertical="center"/>
      <protection/>
    </xf>
    <xf numFmtId="0" fontId="6" fillId="0" borderId="56" xfId="21" applyFont="1" applyFill="1" applyBorder="1" applyAlignment="1" applyProtection="1">
      <alignment horizontal="distributed" vertical="center"/>
      <protection/>
    </xf>
    <xf numFmtId="0" fontId="0" fillId="0" borderId="73" xfId="0" applyFill="1" applyBorder="1" applyAlignment="1">
      <alignment horizontal="distributed" vertical="center"/>
    </xf>
    <xf numFmtId="0" fontId="11" fillId="0" borderId="29" xfId="21" applyFont="1" applyFill="1" applyBorder="1" applyAlignment="1" applyProtection="1">
      <alignment horizontal="distributed" vertical="center"/>
      <protection/>
    </xf>
    <xf numFmtId="0" fontId="16" fillId="0" borderId="68" xfId="0" applyFont="1" applyFill="1" applyBorder="1" applyAlignment="1">
      <alignment horizontal="distributed" vertical="center"/>
    </xf>
    <xf numFmtId="0" fontId="6" fillId="0" borderId="29" xfId="21" applyFont="1" applyFill="1" applyBorder="1" applyAlignment="1" applyProtection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975"/>
          <c:w val="0.91175"/>
          <c:h val="0.699"/>
        </c:manualLayout>
      </c:layout>
      <c:barChart>
        <c:barDir val="col"/>
        <c:grouping val="stacked"/>
        <c:varyColors val="0"/>
        <c:ser>
          <c:idx val="0"/>
          <c:order val="0"/>
          <c:tx>
            <c:v>利用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('第１表'!$E$4,'第１表'!$G$4,'第１表'!$I$4,'第１表'!$K$4)</c:f>
              <c:strCache/>
            </c:strRef>
          </c:cat>
          <c:val>
            <c:numRef>
              <c:f>('第１表'!$E$6,'第１表'!$G$6,'第１表'!$I$6,'第１表'!$K$6)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('第１表'!$E$4,'第１表'!$G$4,'第１表'!$I$4,'第１表'!$K$4)</c:f>
              <c:strCache/>
            </c:strRef>
          </c:cat>
          <c:val>
            <c:numRef>
              <c:f>('第１表'!$F$6,'第１表'!$H$6,'第１表'!$J$6,'第１表'!$L$6)</c:f>
              <c:numCache/>
            </c:numRef>
          </c:val>
        </c:ser>
        <c:overlap val="100"/>
        <c:axId val="35441564"/>
        <c:axId val="50538621"/>
      </c:barChart>
      <c:catAx>
        <c:axId val="3544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状態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44156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0.2065</cdr:x>
      <cdr:y>0.6225</cdr:y>
    </cdr:from>
    <cdr:to>
      <cdr:x>0.265</cdr:x>
      <cdr:y>0.6645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3381375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0.27925</cdr:x>
      <cdr:y>0.65475</cdr:y>
    </cdr:from>
    <cdr:to>
      <cdr:x>0.3575</cdr:x>
      <cdr:y>0.6985</cdr:y>
    </cdr:to>
    <cdr:sp>
      <cdr:nvSpPr>
        <cdr:cNvPr id="2" name="TextBox 2"/>
        <cdr:cNvSpPr txBox="1">
          <a:spLocks noChangeArrowheads="1"/>
        </cdr:cNvSpPr>
      </cdr:nvSpPr>
      <cdr:spPr>
        <a:xfrm>
          <a:off x="2714625" y="3552825"/>
          <a:ext cx="762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0.3915</cdr:x>
      <cdr:y>0.60775</cdr:y>
    </cdr:from>
    <cdr:to>
      <cdr:x>0.46075</cdr:x>
      <cdr:y>0.64975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0" y="3305175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0.62325</cdr:x>
      <cdr:y>0.264</cdr:y>
    </cdr:from>
    <cdr:to>
      <cdr:x>0.6935</cdr:x>
      <cdr:y>0.33225</cdr:y>
    </cdr:to>
    <cdr:sp>
      <cdr:nvSpPr>
        <cdr:cNvPr id="4" name="TextBox 4"/>
        <cdr:cNvSpPr txBox="1">
          <a:spLocks noChangeArrowheads="1"/>
        </cdr:cNvSpPr>
      </cdr:nvSpPr>
      <cdr:spPr>
        <a:xfrm>
          <a:off x="6076950" y="1428750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0.49325</cdr:x>
      <cdr:y>0.64375</cdr:y>
    </cdr:from>
    <cdr:to>
      <cdr:x>0.5625</cdr:x>
      <cdr:y>0.70675</cdr:y>
    </cdr:to>
    <cdr:sp>
      <cdr:nvSpPr>
        <cdr:cNvPr id="5" name="TextBox 5"/>
        <cdr:cNvSpPr txBox="1">
          <a:spLocks noChangeArrowheads="1"/>
        </cdr:cNvSpPr>
      </cdr:nvSpPr>
      <cdr:spPr>
        <a:xfrm>
          <a:off x="4810125" y="3495675"/>
          <a:ext cx="6762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0.63275</cdr:x>
      <cdr:y>0.54725</cdr:y>
    </cdr:from>
    <cdr:to>
      <cdr:x>0.71375</cdr:x>
      <cdr:y>0.60325</cdr:y>
    </cdr:to>
    <cdr:sp>
      <cdr:nvSpPr>
        <cdr:cNvPr id="6" name="TextBox 6"/>
        <cdr:cNvSpPr txBox="1">
          <a:spLocks noChangeArrowheads="1"/>
        </cdr:cNvSpPr>
      </cdr:nvSpPr>
      <cdr:spPr>
        <a:xfrm>
          <a:off x="6162675" y="2971800"/>
          <a:ext cx="790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0.7765</cdr:x>
      <cdr:y>0.585</cdr:y>
    </cdr:from>
    <cdr:to>
      <cdr:x>0.8575</cdr:x>
      <cdr:y>0.67075</cdr:y>
    </cdr:to>
    <cdr:sp>
      <cdr:nvSpPr>
        <cdr:cNvPr id="7" name="TextBox 7"/>
        <cdr:cNvSpPr txBox="1">
          <a:spLocks noChangeArrowheads="1"/>
        </cdr:cNvSpPr>
      </cdr:nvSpPr>
      <cdr:spPr>
        <a:xfrm>
          <a:off x="7572375" y="3181350"/>
          <a:ext cx="7905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0.9125</cdr:x>
      <cdr:y>0.64375</cdr:y>
    </cdr:from>
    <cdr:to>
      <cdr:x>0.978</cdr:x>
      <cdr:y>0.7295</cdr:y>
    </cdr:to>
    <cdr:sp>
      <cdr:nvSpPr>
        <cdr:cNvPr id="8" name="TextBox 8"/>
        <cdr:cNvSpPr txBox="1">
          <a:spLocks noChangeArrowheads="1"/>
        </cdr:cNvSpPr>
      </cdr:nvSpPr>
      <cdr:spPr>
        <a:xfrm>
          <a:off x="8896350" y="3495675"/>
          <a:ext cx="6381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249</xdr:row>
      <xdr:rowOff>28575</xdr:rowOff>
    </xdr:from>
    <xdr:to>
      <xdr:col>18</xdr:col>
      <xdr:colOff>314325</xdr:colOff>
      <xdr:row>277</xdr:row>
      <xdr:rowOff>152400</xdr:rowOff>
    </xdr:to>
    <xdr:graphicFrame>
      <xdr:nvGraphicFramePr>
        <xdr:cNvPr id="1" name="Chart 4"/>
        <xdr:cNvGraphicFramePr/>
      </xdr:nvGraphicFramePr>
      <xdr:xfrm>
        <a:off x="4362450" y="54968775"/>
        <a:ext cx="97536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58"/>
  <sheetViews>
    <sheetView tabSelected="1" view="pageBreakPreview" zoomScale="75" zoomScaleNormal="7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1" sqref="L11"/>
    </sheetView>
  </sheetViews>
  <sheetFormatPr defaultColWidth="10.625" defaultRowHeight="13.5"/>
  <cols>
    <col min="1" max="1" width="10.375" style="1" customWidth="1"/>
    <col min="2" max="2" width="11.125" style="1" customWidth="1"/>
    <col min="3" max="3" width="28.00390625" style="1" customWidth="1"/>
    <col min="4" max="4" width="9.125" style="1" customWidth="1"/>
    <col min="5" max="8" width="6.625" style="1" customWidth="1"/>
    <col min="9" max="9" width="7.875" style="1" customWidth="1"/>
    <col min="10" max="10" width="8.00390625" style="1" customWidth="1"/>
    <col min="11" max="12" width="6.625" style="1" customWidth="1"/>
    <col min="13" max="14" width="8.625" style="1" customWidth="1"/>
    <col min="15" max="15" width="12.75390625" style="11" customWidth="1"/>
    <col min="16" max="16" width="11.875" style="11" customWidth="1"/>
    <col min="17" max="17" width="11.375" style="11" customWidth="1"/>
    <col min="18" max="18" width="13.625" style="11" customWidth="1"/>
    <col min="19" max="19" width="16.875" style="12" customWidth="1"/>
    <col min="20" max="20" width="9.50390625" style="12" customWidth="1"/>
    <col min="21" max="21" width="10.50390625" style="12" customWidth="1"/>
    <col min="22" max="22" width="12.25390625" style="1" customWidth="1"/>
    <col min="23" max="16384" width="10.625" style="1" customWidth="1"/>
  </cols>
  <sheetData>
    <row r="1" spans="1:2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"/>
      <c r="P1" s="7"/>
      <c r="Q1" s="7"/>
      <c r="R1" s="7"/>
      <c r="S1" s="8"/>
      <c r="T1" s="8"/>
      <c r="U1" s="8"/>
    </row>
    <row r="2" spans="1:22" ht="17.25">
      <c r="A2" s="13" t="s">
        <v>0</v>
      </c>
      <c r="B2" s="2"/>
      <c r="C2" s="14" t="s">
        <v>278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7"/>
      <c r="Q2" s="7"/>
      <c r="R2" s="7"/>
      <c r="S2" s="8"/>
      <c r="T2" s="8"/>
      <c r="U2" s="8"/>
      <c r="V2" s="2"/>
    </row>
    <row r="3" spans="1:22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9"/>
      <c r="P3" s="9"/>
      <c r="Q3" s="9"/>
      <c r="R3" s="9"/>
      <c r="S3" s="10"/>
      <c r="T3" s="10"/>
      <c r="U3" s="10"/>
      <c r="V3" s="2"/>
    </row>
    <row r="4" spans="1:22" s="19" customFormat="1" ht="17.25">
      <c r="A4" s="281" t="s">
        <v>1</v>
      </c>
      <c r="B4" s="283" t="s">
        <v>2</v>
      </c>
      <c r="C4" s="279" t="s">
        <v>3</v>
      </c>
      <c r="D4" s="271" t="s">
        <v>199</v>
      </c>
      <c r="E4" s="15" t="s">
        <v>4</v>
      </c>
      <c r="F4" s="6"/>
      <c r="G4" s="15" t="s">
        <v>5</v>
      </c>
      <c r="H4" s="6"/>
      <c r="I4" s="16" t="s">
        <v>162</v>
      </c>
      <c r="J4" s="17"/>
      <c r="K4" s="4" t="s">
        <v>6</v>
      </c>
      <c r="L4" s="6"/>
      <c r="M4" s="273" t="s">
        <v>174</v>
      </c>
      <c r="N4" s="277" t="s">
        <v>198</v>
      </c>
      <c r="O4" s="260" t="s">
        <v>178</v>
      </c>
      <c r="P4" s="262" t="s">
        <v>176</v>
      </c>
      <c r="Q4" s="265" t="s">
        <v>175</v>
      </c>
      <c r="R4" s="267" t="s">
        <v>177</v>
      </c>
      <c r="S4" s="269" t="s">
        <v>179</v>
      </c>
      <c r="T4" s="270" t="s">
        <v>163</v>
      </c>
      <c r="U4" s="264" t="s">
        <v>180</v>
      </c>
      <c r="V4" s="18"/>
    </row>
    <row r="5" spans="1:22" s="19" customFormat="1" ht="18" thickBot="1">
      <c r="A5" s="282"/>
      <c r="B5" s="251"/>
      <c r="C5" s="280"/>
      <c r="D5" s="272"/>
      <c r="E5" s="5" t="s">
        <v>7</v>
      </c>
      <c r="F5" s="5" t="s">
        <v>8</v>
      </c>
      <c r="G5" s="5" t="s">
        <v>7</v>
      </c>
      <c r="H5" s="5" t="s">
        <v>8</v>
      </c>
      <c r="I5" s="5" t="s">
        <v>7</v>
      </c>
      <c r="J5" s="5" t="s">
        <v>8</v>
      </c>
      <c r="K5" s="5" t="s">
        <v>9</v>
      </c>
      <c r="L5" s="5" t="s">
        <v>10</v>
      </c>
      <c r="M5" s="266"/>
      <c r="N5" s="266"/>
      <c r="O5" s="261"/>
      <c r="P5" s="263"/>
      <c r="Q5" s="266"/>
      <c r="R5" s="268"/>
      <c r="S5" s="268"/>
      <c r="T5" s="266"/>
      <c r="U5" s="261"/>
      <c r="V5" s="18"/>
    </row>
    <row r="6" spans="1:22" ht="24.75" customHeight="1" thickBot="1" thickTop="1">
      <c r="A6" s="120"/>
      <c r="B6" s="121"/>
      <c r="C6" s="163" t="s">
        <v>11</v>
      </c>
      <c r="D6" s="43">
        <f>SUM(E6:L6)</f>
        <v>2493</v>
      </c>
      <c r="E6" s="43">
        <f aca="true" t="shared" si="0" ref="E6:N6">SUM(E48,E58,E111,E121,E132,E163,E185,E205,E222)</f>
        <v>27</v>
      </c>
      <c r="F6" s="43">
        <f t="shared" si="0"/>
        <v>17</v>
      </c>
      <c r="G6" s="43">
        <f t="shared" si="0"/>
        <v>81</v>
      </c>
      <c r="H6" s="43">
        <f t="shared" si="0"/>
        <v>37</v>
      </c>
      <c r="I6" s="43">
        <f t="shared" si="0"/>
        <v>1090</v>
      </c>
      <c r="J6" s="43">
        <f t="shared" si="0"/>
        <v>1031</v>
      </c>
      <c r="K6" s="43">
        <f t="shared" si="0"/>
        <v>99</v>
      </c>
      <c r="L6" s="43">
        <f t="shared" si="0"/>
        <v>111</v>
      </c>
      <c r="M6" s="43">
        <f t="shared" si="0"/>
        <v>1252</v>
      </c>
      <c r="N6" s="43">
        <f t="shared" si="0"/>
        <v>1142</v>
      </c>
      <c r="O6" s="164">
        <f aca="true" t="shared" si="1" ref="O6:O13">IF(AND(P6=0,Q6=0,R6=0),0,SUM(P6:R6))</f>
        <v>119672.18</v>
      </c>
      <c r="P6" s="165">
        <f>SUM(P48,P58,P111,P121,P132,P163,P185,P205,P222)</f>
        <v>12423.320000000003</v>
      </c>
      <c r="Q6" s="165">
        <f>SUM(Q48,Q58,Q111,Q121,Q132,Q163,Q185,Q205,Q222)</f>
        <v>68.3</v>
      </c>
      <c r="R6" s="165">
        <f>SUM(R48,R58,R111,R121,R132,R163,R185,R205,R222)</f>
        <v>107180.56</v>
      </c>
      <c r="S6" s="166">
        <f>SUM(S48,S58,S111,S121,S132,S163,S185,S205,S222)</f>
        <v>6659691.61</v>
      </c>
      <c r="T6" s="167">
        <f aca="true" t="shared" si="2" ref="T6:T89">IF(O6=0,"-",S6/O6)</f>
        <v>55.64945511981148</v>
      </c>
      <c r="U6" s="167">
        <f aca="true" t="shared" si="3" ref="U6:U89">IF(O6=0,"-",O6/N6)</f>
        <v>104.79175131348511</v>
      </c>
      <c r="V6" s="168"/>
    </row>
    <row r="7" spans="1:22" ht="13.5" customHeight="1">
      <c r="A7" s="122"/>
      <c r="B7" s="122"/>
      <c r="C7" s="169" t="s">
        <v>12</v>
      </c>
      <c r="D7" s="29">
        <f>SUM(E7:L7)</f>
        <v>34</v>
      </c>
      <c r="E7" s="22">
        <v>0</v>
      </c>
      <c r="F7" s="22">
        <v>0</v>
      </c>
      <c r="G7" s="22">
        <v>0</v>
      </c>
      <c r="H7" s="22">
        <v>0</v>
      </c>
      <c r="I7" s="22">
        <v>18</v>
      </c>
      <c r="J7" s="22">
        <v>16</v>
      </c>
      <c r="K7" s="22">
        <v>0</v>
      </c>
      <c r="L7" s="22">
        <v>0</v>
      </c>
      <c r="M7" s="22">
        <f aca="true" t="shared" si="4" ref="M7:M37">SUM(E7:I7)</f>
        <v>18</v>
      </c>
      <c r="N7" s="22">
        <v>10</v>
      </c>
      <c r="O7" s="44">
        <f t="shared" si="1"/>
        <v>1116.7</v>
      </c>
      <c r="P7" s="44">
        <v>0</v>
      </c>
      <c r="Q7" s="45">
        <v>0</v>
      </c>
      <c r="R7" s="44">
        <v>1116.7</v>
      </c>
      <c r="S7" s="52">
        <v>71001.21</v>
      </c>
      <c r="T7" s="53">
        <f t="shared" si="2"/>
        <v>63.58127518581535</v>
      </c>
      <c r="U7" s="54">
        <f t="shared" si="3"/>
        <v>111.67</v>
      </c>
      <c r="V7" s="168"/>
    </row>
    <row r="8" spans="1:22" ht="17.25" customHeight="1">
      <c r="A8" s="122"/>
      <c r="B8" s="122"/>
      <c r="C8" s="170" t="s">
        <v>222</v>
      </c>
      <c r="D8" s="29">
        <f aca="true" t="shared" si="5" ref="D8:D90">SUM(E8:L8)</f>
        <v>72</v>
      </c>
      <c r="E8" s="22">
        <v>2</v>
      </c>
      <c r="F8" s="22">
        <v>0</v>
      </c>
      <c r="G8" s="22">
        <v>11</v>
      </c>
      <c r="H8" s="22">
        <v>0</v>
      </c>
      <c r="I8" s="22">
        <v>40</v>
      </c>
      <c r="J8" s="22">
        <v>19</v>
      </c>
      <c r="K8" s="22">
        <v>0</v>
      </c>
      <c r="L8" s="22">
        <v>0</v>
      </c>
      <c r="M8" s="22">
        <f t="shared" si="4"/>
        <v>53</v>
      </c>
      <c r="N8" s="22">
        <v>45</v>
      </c>
      <c r="O8" s="44">
        <f t="shared" si="1"/>
        <v>6861.5</v>
      </c>
      <c r="P8" s="44">
        <v>2039.1</v>
      </c>
      <c r="Q8" s="45">
        <v>0</v>
      </c>
      <c r="R8" s="44">
        <v>4822.4</v>
      </c>
      <c r="S8" s="52">
        <v>623889.01</v>
      </c>
      <c r="T8" s="53">
        <f t="shared" si="2"/>
        <v>90.9260380383298</v>
      </c>
      <c r="U8" s="54">
        <f t="shared" si="3"/>
        <v>152.4777777777778</v>
      </c>
      <c r="V8" s="168"/>
    </row>
    <row r="9" spans="1:22" ht="17.25" customHeight="1">
      <c r="A9" s="122"/>
      <c r="B9" s="258" t="s">
        <v>13</v>
      </c>
      <c r="C9" s="169" t="s">
        <v>14</v>
      </c>
      <c r="D9" s="29">
        <f t="shared" si="5"/>
        <v>40</v>
      </c>
      <c r="E9" s="22">
        <v>0</v>
      </c>
      <c r="F9" s="22">
        <v>0</v>
      </c>
      <c r="G9" s="22">
        <v>5</v>
      </c>
      <c r="H9" s="22">
        <v>0</v>
      </c>
      <c r="I9" s="22">
        <v>20</v>
      </c>
      <c r="J9" s="22">
        <v>13</v>
      </c>
      <c r="K9" s="22">
        <v>0</v>
      </c>
      <c r="L9" s="22">
        <v>2</v>
      </c>
      <c r="M9" s="22">
        <f t="shared" si="4"/>
        <v>25</v>
      </c>
      <c r="N9" s="22">
        <v>24</v>
      </c>
      <c r="O9" s="44">
        <f t="shared" si="1"/>
        <v>2676.1</v>
      </c>
      <c r="P9" s="44">
        <v>706.9</v>
      </c>
      <c r="Q9" s="45">
        <v>0</v>
      </c>
      <c r="R9" s="44">
        <v>1969.2</v>
      </c>
      <c r="S9" s="52">
        <v>240083.96</v>
      </c>
      <c r="T9" s="53">
        <f t="shared" si="2"/>
        <v>89.7141212959157</v>
      </c>
      <c r="U9" s="54">
        <f t="shared" si="3"/>
        <v>111.50416666666666</v>
      </c>
      <c r="V9" s="168"/>
    </row>
    <row r="10" spans="1:22" ht="17.25" customHeight="1">
      <c r="A10" s="122"/>
      <c r="B10" s="276"/>
      <c r="C10" s="169" t="s">
        <v>15</v>
      </c>
      <c r="D10" s="29">
        <f t="shared" si="5"/>
        <v>43</v>
      </c>
      <c r="E10" s="22">
        <v>0</v>
      </c>
      <c r="F10" s="22">
        <v>0</v>
      </c>
      <c r="G10" s="22">
        <v>3</v>
      </c>
      <c r="H10" s="22">
        <v>2</v>
      </c>
      <c r="I10" s="22">
        <v>22</v>
      </c>
      <c r="J10" s="22">
        <v>12</v>
      </c>
      <c r="K10" s="22">
        <v>1</v>
      </c>
      <c r="L10" s="22">
        <v>3</v>
      </c>
      <c r="M10" s="22">
        <f t="shared" si="4"/>
        <v>27</v>
      </c>
      <c r="N10" s="22">
        <v>19</v>
      </c>
      <c r="O10" s="44">
        <f t="shared" si="1"/>
        <v>2282.3</v>
      </c>
      <c r="P10" s="44">
        <v>324.8</v>
      </c>
      <c r="Q10" s="45">
        <v>0</v>
      </c>
      <c r="R10" s="44">
        <v>1957.5</v>
      </c>
      <c r="S10" s="52">
        <v>202623.84</v>
      </c>
      <c r="T10" s="53">
        <f t="shared" si="2"/>
        <v>88.78054594049861</v>
      </c>
      <c r="U10" s="54">
        <f t="shared" si="3"/>
        <v>120.12105263157896</v>
      </c>
      <c r="V10" s="168"/>
    </row>
    <row r="11" spans="1:22" ht="17.25" customHeight="1">
      <c r="A11" s="122"/>
      <c r="B11" s="122"/>
      <c r="C11" s="171" t="s">
        <v>16</v>
      </c>
      <c r="D11" s="172">
        <f t="shared" si="5"/>
        <v>25</v>
      </c>
      <c r="E11" s="23">
        <v>0</v>
      </c>
      <c r="F11" s="23">
        <v>0</v>
      </c>
      <c r="G11" s="23">
        <v>1</v>
      </c>
      <c r="H11" s="23">
        <v>1</v>
      </c>
      <c r="I11" s="23">
        <v>14</v>
      </c>
      <c r="J11" s="23">
        <v>9</v>
      </c>
      <c r="K11" s="23">
        <v>0</v>
      </c>
      <c r="L11" s="23">
        <v>0</v>
      </c>
      <c r="M11" s="23">
        <f t="shared" si="4"/>
        <v>16</v>
      </c>
      <c r="N11" s="23">
        <v>13</v>
      </c>
      <c r="O11" s="46">
        <f t="shared" si="1"/>
        <v>2141</v>
      </c>
      <c r="P11" s="47">
        <v>311.4</v>
      </c>
      <c r="Q11" s="48">
        <v>0</v>
      </c>
      <c r="R11" s="46">
        <v>1829.6</v>
      </c>
      <c r="S11" s="55">
        <v>151216.24</v>
      </c>
      <c r="T11" s="56">
        <f t="shared" si="2"/>
        <v>70.62879028491359</v>
      </c>
      <c r="U11" s="54">
        <f t="shared" si="3"/>
        <v>164.69230769230768</v>
      </c>
      <c r="V11" s="168"/>
    </row>
    <row r="12" spans="1:22" ht="17.25" customHeight="1">
      <c r="A12" s="122"/>
      <c r="B12" s="126"/>
      <c r="C12" s="173" t="s">
        <v>181</v>
      </c>
      <c r="D12" s="36">
        <f t="shared" si="5"/>
        <v>214</v>
      </c>
      <c r="E12" s="24">
        <f aca="true" t="shared" si="6" ref="E12:S12">SUM(E7:E11)</f>
        <v>2</v>
      </c>
      <c r="F12" s="24">
        <f t="shared" si="6"/>
        <v>0</v>
      </c>
      <c r="G12" s="24">
        <f t="shared" si="6"/>
        <v>20</v>
      </c>
      <c r="H12" s="24">
        <f t="shared" si="6"/>
        <v>3</v>
      </c>
      <c r="I12" s="24">
        <f t="shared" si="6"/>
        <v>114</v>
      </c>
      <c r="J12" s="24">
        <f t="shared" si="6"/>
        <v>69</v>
      </c>
      <c r="K12" s="24">
        <f t="shared" si="6"/>
        <v>1</v>
      </c>
      <c r="L12" s="24">
        <f t="shared" si="6"/>
        <v>5</v>
      </c>
      <c r="M12" s="24">
        <f t="shared" si="4"/>
        <v>139</v>
      </c>
      <c r="N12" s="24">
        <f t="shared" si="6"/>
        <v>111</v>
      </c>
      <c r="O12" s="61">
        <f t="shared" si="1"/>
        <v>15077.6</v>
      </c>
      <c r="P12" s="61">
        <f>SUM(P7:P11)</f>
        <v>3382.2000000000003</v>
      </c>
      <c r="Q12" s="62">
        <f t="shared" si="6"/>
        <v>0</v>
      </c>
      <c r="R12" s="63">
        <f>SUM(R7:R11)</f>
        <v>11695.4</v>
      </c>
      <c r="S12" s="64">
        <f t="shared" si="6"/>
        <v>1288814.26</v>
      </c>
      <c r="T12" s="65">
        <f t="shared" si="2"/>
        <v>85.47874064837904</v>
      </c>
      <c r="U12" s="66">
        <f t="shared" si="3"/>
        <v>135.83423423423423</v>
      </c>
      <c r="V12" s="168"/>
    </row>
    <row r="13" spans="1:22" ht="17.25" customHeight="1">
      <c r="A13" s="122"/>
      <c r="B13" s="122"/>
      <c r="C13" s="170" t="s">
        <v>194</v>
      </c>
      <c r="D13" s="29">
        <f t="shared" si="5"/>
        <v>3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3</v>
      </c>
      <c r="K13" s="22">
        <v>0</v>
      </c>
      <c r="L13" s="22">
        <v>0</v>
      </c>
      <c r="M13" s="22">
        <f t="shared" si="4"/>
        <v>0</v>
      </c>
      <c r="N13" s="22">
        <v>1</v>
      </c>
      <c r="O13" s="44">
        <f t="shared" si="1"/>
        <v>58.4</v>
      </c>
      <c r="P13" s="44">
        <v>0</v>
      </c>
      <c r="Q13" s="45">
        <v>0</v>
      </c>
      <c r="R13" s="44">
        <v>58.4</v>
      </c>
      <c r="S13" s="52">
        <v>1898</v>
      </c>
      <c r="T13" s="53">
        <f t="shared" si="2"/>
        <v>32.5</v>
      </c>
      <c r="U13" s="54">
        <f t="shared" si="3"/>
        <v>58.4</v>
      </c>
      <c r="V13" s="168"/>
    </row>
    <row r="14" spans="1:22" ht="17.25" customHeight="1">
      <c r="A14" s="122"/>
      <c r="B14" s="122"/>
      <c r="C14" s="170" t="s">
        <v>229</v>
      </c>
      <c r="D14" s="29">
        <f t="shared" si="5"/>
        <v>57</v>
      </c>
      <c r="E14" s="22">
        <v>0</v>
      </c>
      <c r="F14" s="22">
        <v>0</v>
      </c>
      <c r="G14" s="22">
        <v>2</v>
      </c>
      <c r="H14" s="22">
        <v>1</v>
      </c>
      <c r="I14" s="22">
        <v>16</v>
      </c>
      <c r="J14" s="22">
        <v>17</v>
      </c>
      <c r="K14" s="22">
        <v>3</v>
      </c>
      <c r="L14" s="22">
        <v>18</v>
      </c>
      <c r="M14" s="22">
        <f t="shared" si="4"/>
        <v>19</v>
      </c>
      <c r="N14" s="22">
        <v>16</v>
      </c>
      <c r="O14" s="44">
        <f aca="true" t="shared" si="7" ref="O14:O82">IF(AND(P14=0,Q14=0,R14=0),0,SUM(P14:R14))</f>
        <v>1410.1</v>
      </c>
      <c r="P14" s="44">
        <v>520.8</v>
      </c>
      <c r="Q14" s="45">
        <v>0</v>
      </c>
      <c r="R14" s="44">
        <v>889.3</v>
      </c>
      <c r="S14" s="52">
        <v>99915.98</v>
      </c>
      <c r="T14" s="53">
        <f t="shared" si="2"/>
        <v>70.85737181760159</v>
      </c>
      <c r="U14" s="54">
        <f t="shared" si="3"/>
        <v>88.13125</v>
      </c>
      <c r="V14" s="168"/>
    </row>
    <row r="15" spans="1:22" ht="17.25" customHeight="1">
      <c r="A15" s="122"/>
      <c r="B15" s="278" t="s">
        <v>17</v>
      </c>
      <c r="C15" s="174" t="s">
        <v>230</v>
      </c>
      <c r="D15" s="29">
        <f t="shared" si="5"/>
        <v>42</v>
      </c>
      <c r="E15" s="22">
        <v>0</v>
      </c>
      <c r="F15" s="22">
        <v>0</v>
      </c>
      <c r="G15" s="22">
        <v>2</v>
      </c>
      <c r="H15" s="22">
        <v>1</v>
      </c>
      <c r="I15" s="22">
        <v>13</v>
      </c>
      <c r="J15" s="22">
        <v>23</v>
      </c>
      <c r="K15" s="22">
        <v>0</v>
      </c>
      <c r="L15" s="22">
        <v>3</v>
      </c>
      <c r="M15" s="22">
        <f t="shared" si="4"/>
        <v>16</v>
      </c>
      <c r="N15" s="22">
        <v>12</v>
      </c>
      <c r="O15" s="44">
        <f t="shared" si="7"/>
        <v>1725.4</v>
      </c>
      <c r="P15" s="44">
        <v>1023</v>
      </c>
      <c r="Q15" s="45">
        <v>0</v>
      </c>
      <c r="R15" s="44">
        <v>702.4</v>
      </c>
      <c r="S15" s="52">
        <v>147443.95</v>
      </c>
      <c r="T15" s="53">
        <f t="shared" si="2"/>
        <v>85.4549379853947</v>
      </c>
      <c r="U15" s="54">
        <f t="shared" si="3"/>
        <v>143.78333333333333</v>
      </c>
      <c r="V15" s="168"/>
    </row>
    <row r="16" spans="1:22" ht="17.25" customHeight="1">
      <c r="A16" s="122"/>
      <c r="B16" s="259"/>
      <c r="C16" s="175" t="s">
        <v>223</v>
      </c>
      <c r="D16" s="29">
        <f t="shared" si="5"/>
        <v>22</v>
      </c>
      <c r="E16" s="22">
        <v>0</v>
      </c>
      <c r="F16" s="22">
        <v>1</v>
      </c>
      <c r="G16" s="22">
        <v>2</v>
      </c>
      <c r="H16" s="22">
        <v>1</v>
      </c>
      <c r="I16" s="22">
        <v>9</v>
      </c>
      <c r="J16" s="22">
        <v>6</v>
      </c>
      <c r="K16" s="22">
        <v>2</v>
      </c>
      <c r="L16" s="22">
        <v>1</v>
      </c>
      <c r="M16" s="22">
        <f t="shared" si="4"/>
        <v>13</v>
      </c>
      <c r="N16" s="22">
        <v>7</v>
      </c>
      <c r="O16" s="44">
        <f t="shared" si="7"/>
        <v>372.6</v>
      </c>
      <c r="P16" s="44">
        <v>116.6</v>
      </c>
      <c r="Q16" s="45">
        <v>0</v>
      </c>
      <c r="R16" s="44">
        <v>256</v>
      </c>
      <c r="S16" s="52">
        <v>14255.12</v>
      </c>
      <c r="T16" s="53">
        <f t="shared" si="2"/>
        <v>38.25850778314546</v>
      </c>
      <c r="U16" s="54">
        <f t="shared" si="3"/>
        <v>53.228571428571435</v>
      </c>
      <c r="V16" s="168"/>
    </row>
    <row r="17" spans="1:22" ht="17.25" customHeight="1">
      <c r="A17" s="122"/>
      <c r="B17" s="122"/>
      <c r="C17" s="171" t="s">
        <v>18</v>
      </c>
      <c r="D17" s="172">
        <f t="shared" si="5"/>
        <v>16</v>
      </c>
      <c r="E17" s="23">
        <v>0</v>
      </c>
      <c r="F17" s="23">
        <v>0</v>
      </c>
      <c r="G17" s="23">
        <v>0</v>
      </c>
      <c r="H17" s="23">
        <v>4</v>
      </c>
      <c r="I17" s="23">
        <v>9</v>
      </c>
      <c r="J17" s="23">
        <v>3</v>
      </c>
      <c r="K17" s="23">
        <v>0</v>
      </c>
      <c r="L17" s="23">
        <v>0</v>
      </c>
      <c r="M17" s="23">
        <f t="shared" si="4"/>
        <v>13</v>
      </c>
      <c r="N17" s="23">
        <v>10</v>
      </c>
      <c r="O17" s="46">
        <f t="shared" si="7"/>
        <v>1266.64</v>
      </c>
      <c r="P17" s="46">
        <v>0</v>
      </c>
      <c r="Q17" s="48">
        <v>0</v>
      </c>
      <c r="R17" s="46">
        <v>1266.64</v>
      </c>
      <c r="S17" s="55">
        <v>58533.98</v>
      </c>
      <c r="T17" s="56">
        <f t="shared" si="2"/>
        <v>46.212009726520556</v>
      </c>
      <c r="U17" s="57">
        <f t="shared" si="3"/>
        <v>126.66400000000002</v>
      </c>
      <c r="V17" s="168"/>
    </row>
    <row r="18" spans="1:22" ht="17.25" customHeight="1">
      <c r="A18" s="122"/>
      <c r="B18" s="126"/>
      <c r="C18" s="173" t="s">
        <v>181</v>
      </c>
      <c r="D18" s="36">
        <f t="shared" si="5"/>
        <v>140</v>
      </c>
      <c r="E18" s="24">
        <f aca="true" t="shared" si="8" ref="E18:S18">SUM(E13:E17)</f>
        <v>0</v>
      </c>
      <c r="F18" s="24">
        <f t="shared" si="8"/>
        <v>1</v>
      </c>
      <c r="G18" s="24">
        <f t="shared" si="8"/>
        <v>6</v>
      </c>
      <c r="H18" s="24">
        <f t="shared" si="8"/>
        <v>7</v>
      </c>
      <c r="I18" s="24">
        <f t="shared" si="8"/>
        <v>47</v>
      </c>
      <c r="J18" s="24">
        <f t="shared" si="8"/>
        <v>52</v>
      </c>
      <c r="K18" s="24">
        <f t="shared" si="8"/>
        <v>5</v>
      </c>
      <c r="L18" s="24">
        <f t="shared" si="8"/>
        <v>22</v>
      </c>
      <c r="M18" s="24">
        <f t="shared" si="4"/>
        <v>61</v>
      </c>
      <c r="N18" s="24">
        <f t="shared" si="8"/>
        <v>46</v>
      </c>
      <c r="O18" s="61">
        <f t="shared" si="7"/>
        <v>4833.139999999999</v>
      </c>
      <c r="P18" s="63">
        <f>SUM(P13:P17)</f>
        <v>1660.3999999999999</v>
      </c>
      <c r="Q18" s="67">
        <f>SUM(Q13:Q17)</f>
        <v>0</v>
      </c>
      <c r="R18" s="63">
        <f>SUM(R13:R17)</f>
        <v>3172.74</v>
      </c>
      <c r="S18" s="64">
        <f t="shared" si="8"/>
        <v>322047.02999999997</v>
      </c>
      <c r="T18" s="65">
        <f t="shared" si="2"/>
        <v>66.63308532341294</v>
      </c>
      <c r="U18" s="68">
        <f t="shared" si="3"/>
        <v>105.06826086956521</v>
      </c>
      <c r="V18" s="168"/>
    </row>
    <row r="19" spans="1:22" ht="17.25" customHeight="1">
      <c r="A19" s="122"/>
      <c r="B19" s="122"/>
      <c r="C19" s="175" t="s">
        <v>224</v>
      </c>
      <c r="D19" s="29">
        <f t="shared" si="5"/>
        <v>34</v>
      </c>
      <c r="E19" s="22">
        <v>0</v>
      </c>
      <c r="F19" s="25">
        <v>0</v>
      </c>
      <c r="G19" s="22">
        <v>1</v>
      </c>
      <c r="H19" s="25">
        <v>2</v>
      </c>
      <c r="I19" s="22">
        <v>16</v>
      </c>
      <c r="J19" s="22">
        <v>14</v>
      </c>
      <c r="K19" s="22">
        <v>0</v>
      </c>
      <c r="L19" s="22">
        <v>1</v>
      </c>
      <c r="M19" s="22">
        <f t="shared" si="4"/>
        <v>19</v>
      </c>
      <c r="N19" s="22">
        <v>15</v>
      </c>
      <c r="O19" s="44">
        <f t="shared" si="7"/>
        <v>1804.4499999999998</v>
      </c>
      <c r="P19" s="44">
        <v>0.1</v>
      </c>
      <c r="Q19" s="45">
        <v>0</v>
      </c>
      <c r="R19" s="44">
        <v>1804.35</v>
      </c>
      <c r="S19" s="52">
        <v>124391.65</v>
      </c>
      <c r="T19" s="53">
        <f t="shared" si="2"/>
        <v>68.9360469949292</v>
      </c>
      <c r="U19" s="54">
        <f t="shared" si="3"/>
        <v>120.29666666666665</v>
      </c>
      <c r="V19" s="168"/>
    </row>
    <row r="20" spans="1:22" ht="17.25" customHeight="1">
      <c r="A20" s="122"/>
      <c r="B20" s="122"/>
      <c r="C20" s="176" t="s">
        <v>225</v>
      </c>
      <c r="D20" s="29">
        <f t="shared" si="5"/>
        <v>46</v>
      </c>
      <c r="E20" s="22">
        <v>0</v>
      </c>
      <c r="F20" s="22">
        <v>0</v>
      </c>
      <c r="G20" s="22">
        <v>0</v>
      </c>
      <c r="H20" s="22">
        <v>1</v>
      </c>
      <c r="I20" s="22">
        <v>14</v>
      </c>
      <c r="J20" s="22">
        <v>18</v>
      </c>
      <c r="K20" s="22">
        <v>1</v>
      </c>
      <c r="L20" s="22">
        <v>12</v>
      </c>
      <c r="M20" s="22">
        <f t="shared" si="4"/>
        <v>15</v>
      </c>
      <c r="N20" s="22">
        <v>14</v>
      </c>
      <c r="O20" s="44">
        <f t="shared" si="7"/>
        <v>5626.17</v>
      </c>
      <c r="P20" s="44">
        <v>0</v>
      </c>
      <c r="Q20" s="45">
        <v>0</v>
      </c>
      <c r="R20" s="44">
        <v>5626.17</v>
      </c>
      <c r="S20" s="52">
        <v>302238.72</v>
      </c>
      <c r="T20" s="53">
        <f t="shared" si="2"/>
        <v>53.72015420792474</v>
      </c>
      <c r="U20" s="54">
        <f t="shared" si="3"/>
        <v>401.8692857142857</v>
      </c>
      <c r="V20" s="168"/>
    </row>
    <row r="21" spans="1:22" ht="17.25" customHeight="1">
      <c r="A21" s="122"/>
      <c r="B21" s="258" t="s">
        <v>20</v>
      </c>
      <c r="C21" s="169" t="s">
        <v>19</v>
      </c>
      <c r="D21" s="29">
        <f t="shared" si="5"/>
        <v>10</v>
      </c>
      <c r="E21" s="22">
        <v>0</v>
      </c>
      <c r="F21" s="22">
        <v>0</v>
      </c>
      <c r="G21" s="22">
        <v>0</v>
      </c>
      <c r="H21" s="22">
        <v>0</v>
      </c>
      <c r="I21" s="22">
        <v>3</v>
      </c>
      <c r="J21" s="22">
        <v>5</v>
      </c>
      <c r="K21" s="22">
        <v>0</v>
      </c>
      <c r="L21" s="22">
        <v>2</v>
      </c>
      <c r="M21" s="22">
        <f t="shared" si="4"/>
        <v>3</v>
      </c>
      <c r="N21" s="22">
        <v>3</v>
      </c>
      <c r="O21" s="44">
        <f t="shared" si="7"/>
        <v>205.8</v>
      </c>
      <c r="P21" s="44">
        <v>0</v>
      </c>
      <c r="Q21" s="45">
        <v>0</v>
      </c>
      <c r="R21" s="44">
        <v>205.8</v>
      </c>
      <c r="S21" s="52">
        <v>7260.36</v>
      </c>
      <c r="T21" s="53">
        <f t="shared" si="2"/>
        <v>35.278717201166174</v>
      </c>
      <c r="U21" s="54">
        <f t="shared" si="3"/>
        <v>68.60000000000001</v>
      </c>
      <c r="V21" s="168"/>
    </row>
    <row r="22" spans="1:22" ht="17.25" customHeight="1">
      <c r="A22" s="258" t="s">
        <v>264</v>
      </c>
      <c r="B22" s="259"/>
      <c r="C22" s="169" t="s">
        <v>21</v>
      </c>
      <c r="D22" s="29">
        <f t="shared" si="5"/>
        <v>2</v>
      </c>
      <c r="E22" s="22">
        <v>0</v>
      </c>
      <c r="F22" s="22">
        <v>0</v>
      </c>
      <c r="G22" s="22">
        <v>0</v>
      </c>
      <c r="H22" s="22">
        <v>0</v>
      </c>
      <c r="I22" s="22">
        <v>1</v>
      </c>
      <c r="J22" s="22">
        <v>1</v>
      </c>
      <c r="K22" s="22">
        <v>0</v>
      </c>
      <c r="L22" s="22">
        <v>0</v>
      </c>
      <c r="M22" s="22">
        <f t="shared" si="4"/>
        <v>1</v>
      </c>
      <c r="N22" s="22">
        <v>1</v>
      </c>
      <c r="O22" s="44">
        <f t="shared" si="7"/>
        <v>162.2</v>
      </c>
      <c r="P22" s="44">
        <v>0</v>
      </c>
      <c r="Q22" s="45">
        <v>0</v>
      </c>
      <c r="R22" s="44">
        <v>162.2</v>
      </c>
      <c r="S22" s="52">
        <v>8369.52</v>
      </c>
      <c r="T22" s="53">
        <f t="shared" si="2"/>
        <v>51.60000000000001</v>
      </c>
      <c r="U22" s="54">
        <f t="shared" si="3"/>
        <v>162.2</v>
      </c>
      <c r="V22" s="168"/>
    </row>
    <row r="23" spans="1:22" ht="17.25" customHeight="1">
      <c r="A23" s="259"/>
      <c r="B23" s="259"/>
      <c r="C23" s="169" t="s">
        <v>22</v>
      </c>
      <c r="D23" s="29">
        <f t="shared" si="5"/>
        <v>10</v>
      </c>
      <c r="E23" s="22">
        <v>0</v>
      </c>
      <c r="F23" s="22">
        <v>0</v>
      </c>
      <c r="G23" s="22">
        <v>0</v>
      </c>
      <c r="H23" s="22">
        <v>0</v>
      </c>
      <c r="I23" s="22">
        <v>7</v>
      </c>
      <c r="J23" s="22">
        <v>3</v>
      </c>
      <c r="K23" s="22">
        <v>0</v>
      </c>
      <c r="L23" s="22">
        <v>0</v>
      </c>
      <c r="M23" s="22">
        <f t="shared" si="4"/>
        <v>7</v>
      </c>
      <c r="N23" s="22">
        <v>3</v>
      </c>
      <c r="O23" s="44">
        <f t="shared" si="7"/>
        <v>468.3</v>
      </c>
      <c r="P23" s="44">
        <v>0</v>
      </c>
      <c r="Q23" s="45">
        <v>0</v>
      </c>
      <c r="R23" s="44">
        <v>468.3</v>
      </c>
      <c r="S23" s="52">
        <v>17407.32</v>
      </c>
      <c r="T23" s="53">
        <f t="shared" si="2"/>
        <v>37.17130044843049</v>
      </c>
      <c r="U23" s="54">
        <f t="shared" si="3"/>
        <v>156.1</v>
      </c>
      <c r="V23" s="168"/>
    </row>
    <row r="24" spans="1:22" ht="17.25" customHeight="1">
      <c r="A24" s="122"/>
      <c r="B24" s="122"/>
      <c r="C24" s="171" t="s">
        <v>23</v>
      </c>
      <c r="D24" s="172">
        <f t="shared" si="5"/>
        <v>1</v>
      </c>
      <c r="E24" s="23">
        <v>0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23">
        <v>0</v>
      </c>
      <c r="L24" s="23">
        <v>0</v>
      </c>
      <c r="M24" s="23">
        <f t="shared" si="4"/>
        <v>1</v>
      </c>
      <c r="N24" s="23">
        <v>1</v>
      </c>
      <c r="O24" s="46">
        <f t="shared" si="7"/>
        <v>48</v>
      </c>
      <c r="P24" s="46">
        <v>0</v>
      </c>
      <c r="Q24" s="48">
        <v>0</v>
      </c>
      <c r="R24" s="46">
        <v>48</v>
      </c>
      <c r="S24" s="55">
        <v>1939.2</v>
      </c>
      <c r="T24" s="56">
        <f t="shared" si="2"/>
        <v>40.4</v>
      </c>
      <c r="U24" s="57">
        <f t="shared" si="3"/>
        <v>48</v>
      </c>
      <c r="V24" s="168"/>
    </row>
    <row r="25" spans="1:22" ht="17.25" customHeight="1">
      <c r="A25" s="122"/>
      <c r="B25" s="126"/>
      <c r="C25" s="173" t="s">
        <v>181</v>
      </c>
      <c r="D25" s="36">
        <f t="shared" si="5"/>
        <v>103</v>
      </c>
      <c r="E25" s="24">
        <f aca="true" t="shared" si="9" ref="E25:L25">SUM(E19:E24)</f>
        <v>0</v>
      </c>
      <c r="F25" s="24">
        <f t="shared" si="9"/>
        <v>0</v>
      </c>
      <c r="G25" s="24">
        <f t="shared" si="9"/>
        <v>1</v>
      </c>
      <c r="H25" s="24">
        <f t="shared" si="9"/>
        <v>3</v>
      </c>
      <c r="I25" s="24">
        <f t="shared" si="9"/>
        <v>42</v>
      </c>
      <c r="J25" s="24">
        <f t="shared" si="9"/>
        <v>41</v>
      </c>
      <c r="K25" s="24">
        <f t="shared" si="9"/>
        <v>1</v>
      </c>
      <c r="L25" s="24">
        <f t="shared" si="9"/>
        <v>15</v>
      </c>
      <c r="M25" s="24">
        <f t="shared" si="4"/>
        <v>46</v>
      </c>
      <c r="N25" s="24">
        <f>SUM(N19:N24)</f>
        <v>37</v>
      </c>
      <c r="O25" s="61">
        <f t="shared" si="7"/>
        <v>8314.92</v>
      </c>
      <c r="P25" s="61">
        <f>SUM(P19:P24)</f>
        <v>0.1</v>
      </c>
      <c r="Q25" s="62">
        <f>SUM(Q19:Q24)</f>
        <v>0</v>
      </c>
      <c r="R25" s="63">
        <f>SUM(R19:R24)</f>
        <v>8314.82</v>
      </c>
      <c r="S25" s="64">
        <f>SUM(S19:S24)</f>
        <v>461606.77</v>
      </c>
      <c r="T25" s="65">
        <f t="shared" si="2"/>
        <v>55.51547940328951</v>
      </c>
      <c r="U25" s="68">
        <f t="shared" si="3"/>
        <v>224.72756756756758</v>
      </c>
      <c r="V25" s="168"/>
    </row>
    <row r="26" spans="1:22" ht="17.25" customHeight="1">
      <c r="A26" s="122"/>
      <c r="B26" s="122"/>
      <c r="C26" s="177" t="s">
        <v>192</v>
      </c>
      <c r="D26" s="29">
        <f t="shared" si="5"/>
        <v>107</v>
      </c>
      <c r="E26" s="22">
        <v>0</v>
      </c>
      <c r="F26" s="22">
        <v>0</v>
      </c>
      <c r="G26" s="22">
        <v>15</v>
      </c>
      <c r="H26" s="22">
        <v>5</v>
      </c>
      <c r="I26" s="22">
        <v>48</v>
      </c>
      <c r="J26" s="22">
        <v>28</v>
      </c>
      <c r="K26" s="22">
        <v>2</v>
      </c>
      <c r="L26" s="22">
        <v>9</v>
      </c>
      <c r="M26" s="22">
        <f t="shared" si="4"/>
        <v>68</v>
      </c>
      <c r="N26" s="22">
        <v>50</v>
      </c>
      <c r="O26" s="44">
        <f t="shared" si="7"/>
        <v>5054.91</v>
      </c>
      <c r="P26" s="44">
        <v>1395.3</v>
      </c>
      <c r="Q26" s="45">
        <v>0</v>
      </c>
      <c r="R26" s="44">
        <v>3659.61</v>
      </c>
      <c r="S26" s="52">
        <v>410746.72</v>
      </c>
      <c r="T26" s="53">
        <f t="shared" si="2"/>
        <v>81.25697984731677</v>
      </c>
      <c r="U26" s="54">
        <f t="shared" si="3"/>
        <v>101.09819999999999</v>
      </c>
      <c r="V26" s="168"/>
    </row>
    <row r="27" spans="1:22" ht="17.25" customHeight="1">
      <c r="A27" s="122"/>
      <c r="B27" s="122"/>
      <c r="C27" s="169" t="s">
        <v>24</v>
      </c>
      <c r="D27" s="29">
        <f>SUM(E27:L27)</f>
        <v>4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3</v>
      </c>
      <c r="K27" s="22">
        <v>0</v>
      </c>
      <c r="L27" s="22">
        <v>1</v>
      </c>
      <c r="M27" s="22">
        <f t="shared" si="4"/>
        <v>0</v>
      </c>
      <c r="N27" s="22">
        <v>0</v>
      </c>
      <c r="O27" s="44">
        <f t="shared" si="7"/>
        <v>0</v>
      </c>
      <c r="P27" s="44">
        <v>0</v>
      </c>
      <c r="Q27" s="45">
        <v>0</v>
      </c>
      <c r="R27" s="44">
        <v>0</v>
      </c>
      <c r="S27" s="52">
        <v>0</v>
      </c>
      <c r="T27" s="53" t="str">
        <f t="shared" si="2"/>
        <v>-</v>
      </c>
      <c r="U27" s="54" t="str">
        <f t="shared" si="3"/>
        <v>-</v>
      </c>
      <c r="V27" s="168"/>
    </row>
    <row r="28" spans="1:22" ht="17.25" customHeight="1">
      <c r="A28" s="122"/>
      <c r="B28" s="122"/>
      <c r="C28" s="169" t="s">
        <v>25</v>
      </c>
      <c r="D28" s="29">
        <f t="shared" si="5"/>
        <v>6</v>
      </c>
      <c r="E28" s="22">
        <v>0</v>
      </c>
      <c r="F28" s="22">
        <v>0</v>
      </c>
      <c r="G28" s="22">
        <v>0</v>
      </c>
      <c r="H28" s="22">
        <v>2</v>
      </c>
      <c r="I28" s="22">
        <v>2</v>
      </c>
      <c r="J28" s="22">
        <v>2</v>
      </c>
      <c r="K28" s="22">
        <v>0</v>
      </c>
      <c r="L28" s="22">
        <v>0</v>
      </c>
      <c r="M28" s="22">
        <f t="shared" si="4"/>
        <v>4</v>
      </c>
      <c r="N28" s="22">
        <v>0</v>
      </c>
      <c r="O28" s="44">
        <f t="shared" si="7"/>
        <v>0</v>
      </c>
      <c r="P28" s="44">
        <v>0</v>
      </c>
      <c r="Q28" s="45">
        <v>0</v>
      </c>
      <c r="R28" s="44">
        <v>0</v>
      </c>
      <c r="S28" s="52">
        <v>0</v>
      </c>
      <c r="T28" s="53" t="str">
        <f t="shared" si="2"/>
        <v>-</v>
      </c>
      <c r="U28" s="54" t="str">
        <f t="shared" si="3"/>
        <v>-</v>
      </c>
      <c r="V28" s="168"/>
    </row>
    <row r="29" spans="1:22" ht="17.25" customHeight="1">
      <c r="A29" s="122"/>
      <c r="B29" s="122"/>
      <c r="C29" s="169" t="s">
        <v>26</v>
      </c>
      <c r="D29" s="29">
        <f t="shared" si="5"/>
        <v>2</v>
      </c>
      <c r="E29" s="22">
        <v>0</v>
      </c>
      <c r="F29" s="22">
        <v>0</v>
      </c>
      <c r="G29" s="22">
        <v>0</v>
      </c>
      <c r="H29" s="22">
        <v>0</v>
      </c>
      <c r="I29" s="22">
        <v>2</v>
      </c>
      <c r="J29" s="22">
        <v>0</v>
      </c>
      <c r="K29" s="22">
        <v>0</v>
      </c>
      <c r="L29" s="22">
        <v>0</v>
      </c>
      <c r="M29" s="22">
        <f t="shared" si="4"/>
        <v>2</v>
      </c>
      <c r="N29" s="22">
        <v>0</v>
      </c>
      <c r="O29" s="44">
        <f t="shared" si="7"/>
        <v>0</v>
      </c>
      <c r="P29" s="44">
        <v>0</v>
      </c>
      <c r="Q29" s="45">
        <v>0</v>
      </c>
      <c r="R29" s="44">
        <v>0</v>
      </c>
      <c r="S29" s="52">
        <v>0</v>
      </c>
      <c r="T29" s="53" t="str">
        <f t="shared" si="2"/>
        <v>-</v>
      </c>
      <c r="U29" s="54" t="str">
        <f t="shared" si="3"/>
        <v>-</v>
      </c>
      <c r="V29" s="168"/>
    </row>
    <row r="30" spans="1:22" ht="17.25" customHeight="1">
      <c r="A30" s="122"/>
      <c r="B30" s="122"/>
      <c r="C30" s="169" t="s">
        <v>27</v>
      </c>
      <c r="D30" s="29">
        <f t="shared" si="5"/>
        <v>3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3</v>
      </c>
      <c r="K30" s="22">
        <v>0</v>
      </c>
      <c r="L30" s="22">
        <v>0</v>
      </c>
      <c r="M30" s="22">
        <f t="shared" si="4"/>
        <v>0</v>
      </c>
      <c r="N30" s="22">
        <v>0</v>
      </c>
      <c r="O30" s="44">
        <f t="shared" si="7"/>
        <v>0</v>
      </c>
      <c r="P30" s="44">
        <f>SUM(P27:P29)</f>
        <v>0</v>
      </c>
      <c r="Q30" s="45">
        <v>0</v>
      </c>
      <c r="R30" s="44">
        <v>0</v>
      </c>
      <c r="S30" s="52">
        <v>0</v>
      </c>
      <c r="T30" s="53" t="str">
        <f t="shared" si="2"/>
        <v>-</v>
      </c>
      <c r="U30" s="54" t="str">
        <f t="shared" si="3"/>
        <v>-</v>
      </c>
      <c r="V30" s="168"/>
    </row>
    <row r="31" spans="1:22" ht="17.25" customHeight="1">
      <c r="A31" s="122"/>
      <c r="B31" s="258" t="s">
        <v>28</v>
      </c>
      <c r="C31" s="169" t="s">
        <v>29</v>
      </c>
      <c r="D31" s="29">
        <f t="shared" si="5"/>
        <v>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1</v>
      </c>
      <c r="K31" s="22">
        <v>0</v>
      </c>
      <c r="L31" s="22">
        <v>0</v>
      </c>
      <c r="M31" s="22">
        <f t="shared" si="4"/>
        <v>0</v>
      </c>
      <c r="N31" s="22">
        <v>0</v>
      </c>
      <c r="O31" s="44">
        <f t="shared" si="7"/>
        <v>0</v>
      </c>
      <c r="P31" s="44">
        <v>0</v>
      </c>
      <c r="Q31" s="45">
        <v>0</v>
      </c>
      <c r="R31" s="44">
        <v>0</v>
      </c>
      <c r="S31" s="52">
        <v>0</v>
      </c>
      <c r="T31" s="53" t="str">
        <f t="shared" si="2"/>
        <v>-</v>
      </c>
      <c r="U31" s="54" t="str">
        <f t="shared" si="3"/>
        <v>-</v>
      </c>
      <c r="V31" s="168"/>
    </row>
    <row r="32" spans="1:22" ht="17.25" customHeight="1">
      <c r="A32" s="122"/>
      <c r="B32" s="276"/>
      <c r="C32" s="169" t="s">
        <v>30</v>
      </c>
      <c r="D32" s="29">
        <f t="shared" si="5"/>
        <v>1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1</v>
      </c>
      <c r="K32" s="22">
        <v>0</v>
      </c>
      <c r="L32" s="22">
        <v>0</v>
      </c>
      <c r="M32" s="22">
        <f t="shared" si="4"/>
        <v>0</v>
      </c>
      <c r="N32" s="22">
        <v>0</v>
      </c>
      <c r="O32" s="44">
        <f t="shared" si="7"/>
        <v>0</v>
      </c>
      <c r="P32" s="44">
        <v>0</v>
      </c>
      <c r="Q32" s="45">
        <v>0</v>
      </c>
      <c r="R32" s="44">
        <v>0</v>
      </c>
      <c r="S32" s="52">
        <v>0</v>
      </c>
      <c r="T32" s="53" t="str">
        <f t="shared" si="2"/>
        <v>-</v>
      </c>
      <c r="U32" s="54" t="str">
        <f t="shared" si="3"/>
        <v>-</v>
      </c>
      <c r="V32" s="168"/>
    </row>
    <row r="33" spans="1:22" ht="17.25" customHeight="1">
      <c r="A33" s="122"/>
      <c r="B33" s="122"/>
      <c r="C33" s="169" t="s">
        <v>31</v>
      </c>
      <c r="D33" s="29">
        <f t="shared" si="5"/>
        <v>2</v>
      </c>
      <c r="E33" s="22">
        <v>0</v>
      </c>
      <c r="F33" s="22">
        <v>0</v>
      </c>
      <c r="G33" s="22">
        <v>0</v>
      </c>
      <c r="H33" s="22">
        <v>0</v>
      </c>
      <c r="I33" s="22">
        <v>1</v>
      </c>
      <c r="J33" s="22">
        <v>1</v>
      </c>
      <c r="K33" s="22">
        <v>0</v>
      </c>
      <c r="L33" s="22">
        <v>0</v>
      </c>
      <c r="M33" s="22">
        <f t="shared" si="4"/>
        <v>1</v>
      </c>
      <c r="N33" s="22">
        <v>0</v>
      </c>
      <c r="O33" s="44">
        <f t="shared" si="7"/>
        <v>0</v>
      </c>
      <c r="P33" s="44">
        <v>0</v>
      </c>
      <c r="Q33" s="45">
        <v>0</v>
      </c>
      <c r="R33" s="44">
        <v>0</v>
      </c>
      <c r="S33" s="52">
        <v>0</v>
      </c>
      <c r="T33" s="53" t="str">
        <f t="shared" si="2"/>
        <v>-</v>
      </c>
      <c r="U33" s="54" t="str">
        <f t="shared" si="3"/>
        <v>-</v>
      </c>
      <c r="V33" s="168"/>
    </row>
    <row r="34" spans="1:22" ht="17.25" customHeight="1">
      <c r="A34" s="122"/>
      <c r="B34" s="122"/>
      <c r="C34" s="169" t="s">
        <v>32</v>
      </c>
      <c r="D34" s="29">
        <f t="shared" si="5"/>
        <v>1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1</v>
      </c>
      <c r="K34" s="22">
        <v>0</v>
      </c>
      <c r="L34" s="22">
        <v>0</v>
      </c>
      <c r="M34" s="22">
        <f t="shared" si="4"/>
        <v>0</v>
      </c>
      <c r="N34" s="22">
        <v>0</v>
      </c>
      <c r="O34" s="44">
        <f t="shared" si="7"/>
        <v>0</v>
      </c>
      <c r="P34" s="44">
        <f>SUM(P31:P33)</f>
        <v>0</v>
      </c>
      <c r="Q34" s="45">
        <v>0</v>
      </c>
      <c r="R34" s="44">
        <v>0</v>
      </c>
      <c r="S34" s="52">
        <v>0</v>
      </c>
      <c r="T34" s="53" t="str">
        <f t="shared" si="2"/>
        <v>-</v>
      </c>
      <c r="U34" s="54" t="str">
        <f t="shared" si="3"/>
        <v>-</v>
      </c>
      <c r="V34" s="168"/>
    </row>
    <row r="35" spans="1:22" ht="17.25" customHeight="1">
      <c r="A35" s="122"/>
      <c r="B35" s="122"/>
      <c r="C35" s="169" t="s">
        <v>33</v>
      </c>
      <c r="D35" s="29">
        <f t="shared" si="5"/>
        <v>1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1</v>
      </c>
      <c r="K35" s="22">
        <v>0</v>
      </c>
      <c r="L35" s="22">
        <v>0</v>
      </c>
      <c r="M35" s="22">
        <f t="shared" si="4"/>
        <v>0</v>
      </c>
      <c r="N35" s="22">
        <v>0</v>
      </c>
      <c r="O35" s="44">
        <f t="shared" si="7"/>
        <v>0</v>
      </c>
      <c r="P35" s="44">
        <v>0</v>
      </c>
      <c r="Q35" s="45">
        <v>0</v>
      </c>
      <c r="R35" s="69">
        <v>0</v>
      </c>
      <c r="S35" s="52">
        <v>0</v>
      </c>
      <c r="T35" s="53" t="str">
        <f t="shared" si="2"/>
        <v>-</v>
      </c>
      <c r="U35" s="54" t="str">
        <f t="shared" si="3"/>
        <v>-</v>
      </c>
      <c r="V35" s="168"/>
    </row>
    <row r="36" spans="1:22" ht="17.25" customHeight="1">
      <c r="A36" s="122"/>
      <c r="B36" s="122"/>
      <c r="C36" s="171" t="s">
        <v>34</v>
      </c>
      <c r="D36" s="172">
        <f t="shared" si="5"/>
        <v>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1</v>
      </c>
      <c r="K36" s="23">
        <v>0</v>
      </c>
      <c r="L36" s="23">
        <v>0</v>
      </c>
      <c r="M36" s="23">
        <f t="shared" si="4"/>
        <v>0</v>
      </c>
      <c r="N36" s="23">
        <v>0</v>
      </c>
      <c r="O36" s="46">
        <f t="shared" si="7"/>
        <v>0</v>
      </c>
      <c r="P36" s="46">
        <v>0</v>
      </c>
      <c r="Q36" s="48">
        <v>0</v>
      </c>
      <c r="R36" s="47">
        <v>0</v>
      </c>
      <c r="S36" s="55">
        <v>0</v>
      </c>
      <c r="T36" s="56" t="str">
        <f t="shared" si="2"/>
        <v>-</v>
      </c>
      <c r="U36" s="57" t="str">
        <f t="shared" si="3"/>
        <v>-</v>
      </c>
      <c r="V36" s="168"/>
    </row>
    <row r="37" spans="1:22" ht="17.25" customHeight="1">
      <c r="A37" s="122"/>
      <c r="B37" s="126"/>
      <c r="C37" s="173" t="s">
        <v>181</v>
      </c>
      <c r="D37" s="36">
        <f t="shared" si="5"/>
        <v>129</v>
      </c>
      <c r="E37" s="24">
        <f aca="true" t="shared" si="10" ref="E37:S37">SUM(E26:E36)</f>
        <v>0</v>
      </c>
      <c r="F37" s="24">
        <f t="shared" si="10"/>
        <v>0</v>
      </c>
      <c r="G37" s="24">
        <f t="shared" si="10"/>
        <v>15</v>
      </c>
      <c r="H37" s="24">
        <f t="shared" si="10"/>
        <v>7</v>
      </c>
      <c r="I37" s="24">
        <f t="shared" si="10"/>
        <v>53</v>
      </c>
      <c r="J37" s="24">
        <f t="shared" si="10"/>
        <v>42</v>
      </c>
      <c r="K37" s="24">
        <f t="shared" si="10"/>
        <v>2</v>
      </c>
      <c r="L37" s="24">
        <f t="shared" si="10"/>
        <v>10</v>
      </c>
      <c r="M37" s="24">
        <f t="shared" si="4"/>
        <v>75</v>
      </c>
      <c r="N37" s="24">
        <f t="shared" si="10"/>
        <v>50</v>
      </c>
      <c r="O37" s="61">
        <f t="shared" si="7"/>
        <v>5054.91</v>
      </c>
      <c r="P37" s="61">
        <f>SUM(P26:P36)</f>
        <v>1395.3</v>
      </c>
      <c r="Q37" s="62">
        <f t="shared" si="10"/>
        <v>0</v>
      </c>
      <c r="R37" s="61">
        <f>SUM(R26:R36)</f>
        <v>3659.61</v>
      </c>
      <c r="S37" s="64">
        <f t="shared" si="10"/>
        <v>410746.72</v>
      </c>
      <c r="T37" s="65">
        <f t="shared" si="2"/>
        <v>81.25697984731677</v>
      </c>
      <c r="U37" s="68">
        <f t="shared" si="3"/>
        <v>101.09819999999999</v>
      </c>
      <c r="V37" s="168"/>
    </row>
    <row r="38" spans="1:22" ht="17.25" customHeight="1">
      <c r="A38" s="122"/>
      <c r="B38" s="126"/>
      <c r="C38" s="178" t="s">
        <v>201</v>
      </c>
      <c r="D38" s="36">
        <f t="shared" si="5"/>
        <v>586</v>
      </c>
      <c r="E38" s="24">
        <f aca="true" t="shared" si="11" ref="E38:L38">E12+E18+E25+E37</f>
        <v>2</v>
      </c>
      <c r="F38" s="24">
        <f t="shared" si="11"/>
        <v>1</v>
      </c>
      <c r="G38" s="24">
        <f t="shared" si="11"/>
        <v>42</v>
      </c>
      <c r="H38" s="24">
        <f t="shared" si="11"/>
        <v>20</v>
      </c>
      <c r="I38" s="24">
        <f t="shared" si="11"/>
        <v>256</v>
      </c>
      <c r="J38" s="24">
        <f t="shared" si="11"/>
        <v>204</v>
      </c>
      <c r="K38" s="24">
        <f t="shared" si="11"/>
        <v>9</v>
      </c>
      <c r="L38" s="24">
        <f t="shared" si="11"/>
        <v>52</v>
      </c>
      <c r="M38" s="24">
        <f aca="true" t="shared" si="12" ref="M38:M46">SUM(E38:I38)</f>
        <v>321</v>
      </c>
      <c r="N38" s="24">
        <f>N12+N18+N25+N37</f>
        <v>244</v>
      </c>
      <c r="O38" s="61">
        <f t="shared" si="7"/>
        <v>33280.57</v>
      </c>
      <c r="P38" s="61">
        <f>P12+P18+P25+P37</f>
        <v>6438.000000000001</v>
      </c>
      <c r="Q38" s="62">
        <f>Q12+Q18+Q25+Q37</f>
        <v>0</v>
      </c>
      <c r="R38" s="61">
        <f>R12+R18+R25+R37</f>
        <v>26842.57</v>
      </c>
      <c r="S38" s="64">
        <f>S12+S18+S25+S37</f>
        <v>2483214.7800000003</v>
      </c>
      <c r="T38" s="65">
        <f t="shared" si="2"/>
        <v>74.61455077241767</v>
      </c>
      <c r="U38" s="68">
        <f t="shared" si="3"/>
        <v>136.3957786885246</v>
      </c>
      <c r="V38" s="168"/>
    </row>
    <row r="39" spans="1:22" ht="17.25" customHeight="1">
      <c r="A39" s="122"/>
      <c r="B39" s="122"/>
      <c r="C39" s="170" t="s">
        <v>226</v>
      </c>
      <c r="D39" s="29">
        <f t="shared" si="5"/>
        <v>9</v>
      </c>
      <c r="E39" s="22">
        <v>0</v>
      </c>
      <c r="F39" s="22">
        <v>0</v>
      </c>
      <c r="G39" s="22">
        <v>0</v>
      </c>
      <c r="H39" s="22">
        <v>2</v>
      </c>
      <c r="I39" s="22">
        <v>6</v>
      </c>
      <c r="J39" s="22">
        <v>0</v>
      </c>
      <c r="K39" s="22">
        <v>1</v>
      </c>
      <c r="L39" s="22">
        <v>0</v>
      </c>
      <c r="M39" s="22">
        <f t="shared" si="12"/>
        <v>8</v>
      </c>
      <c r="N39" s="22">
        <v>6</v>
      </c>
      <c r="O39" s="44">
        <f t="shared" si="7"/>
        <v>1752</v>
      </c>
      <c r="P39" s="44">
        <v>0</v>
      </c>
      <c r="Q39" s="45">
        <v>0</v>
      </c>
      <c r="R39" s="44">
        <v>1752</v>
      </c>
      <c r="S39" s="52">
        <v>88084.28</v>
      </c>
      <c r="T39" s="53">
        <f t="shared" si="2"/>
        <v>50.27641552511415</v>
      </c>
      <c r="U39" s="54">
        <f t="shared" si="3"/>
        <v>292</v>
      </c>
      <c r="V39" s="168"/>
    </row>
    <row r="40" spans="1:22" ht="17.25" customHeight="1">
      <c r="A40" s="122"/>
      <c r="B40" s="258" t="s">
        <v>35</v>
      </c>
      <c r="C40" s="169" t="s">
        <v>36</v>
      </c>
      <c r="D40" s="29">
        <f t="shared" si="5"/>
        <v>11</v>
      </c>
      <c r="E40" s="22">
        <v>0</v>
      </c>
      <c r="F40" s="22">
        <v>0</v>
      </c>
      <c r="G40" s="22">
        <v>5</v>
      </c>
      <c r="H40" s="22">
        <v>2</v>
      </c>
      <c r="I40" s="22">
        <v>3</v>
      </c>
      <c r="J40" s="22">
        <v>0</v>
      </c>
      <c r="K40" s="22">
        <v>1</v>
      </c>
      <c r="L40" s="22">
        <v>0</v>
      </c>
      <c r="M40" s="22">
        <f t="shared" si="12"/>
        <v>10</v>
      </c>
      <c r="N40" s="22">
        <v>9</v>
      </c>
      <c r="O40" s="44">
        <f t="shared" si="7"/>
        <v>1791.9</v>
      </c>
      <c r="P40" s="44">
        <v>1266.2</v>
      </c>
      <c r="Q40" s="45">
        <v>0</v>
      </c>
      <c r="R40" s="44">
        <v>525.7</v>
      </c>
      <c r="S40" s="52">
        <v>119761.63</v>
      </c>
      <c r="T40" s="53">
        <f t="shared" si="2"/>
        <v>66.83499637256543</v>
      </c>
      <c r="U40" s="54">
        <f t="shared" si="3"/>
        <v>199.10000000000002</v>
      </c>
      <c r="V40" s="168"/>
    </row>
    <row r="41" spans="1:22" ht="17.25" customHeight="1">
      <c r="A41" s="122"/>
      <c r="B41" s="259"/>
      <c r="C41" s="171" t="s">
        <v>37</v>
      </c>
      <c r="D41" s="172">
        <f t="shared" si="5"/>
        <v>10</v>
      </c>
      <c r="E41" s="23">
        <v>0</v>
      </c>
      <c r="F41" s="23">
        <v>0</v>
      </c>
      <c r="G41" s="23">
        <v>1</v>
      </c>
      <c r="H41" s="23">
        <v>1</v>
      </c>
      <c r="I41" s="23">
        <v>3</v>
      </c>
      <c r="J41" s="23">
        <v>3</v>
      </c>
      <c r="K41" s="23">
        <v>2</v>
      </c>
      <c r="L41" s="23">
        <v>0</v>
      </c>
      <c r="M41" s="23">
        <f t="shared" si="12"/>
        <v>5</v>
      </c>
      <c r="N41" s="23">
        <v>5</v>
      </c>
      <c r="O41" s="46">
        <f t="shared" si="7"/>
        <v>550.8</v>
      </c>
      <c r="P41" s="46">
        <v>41.3</v>
      </c>
      <c r="Q41" s="48">
        <v>0</v>
      </c>
      <c r="R41" s="46">
        <v>509.5</v>
      </c>
      <c r="S41" s="55">
        <v>24210.47</v>
      </c>
      <c r="T41" s="56">
        <f t="shared" si="2"/>
        <v>43.95510167029776</v>
      </c>
      <c r="U41" s="57">
        <f t="shared" si="3"/>
        <v>110.16</v>
      </c>
      <c r="V41" s="168"/>
    </row>
    <row r="42" spans="1:22" ht="17.25" customHeight="1">
      <c r="A42" s="122"/>
      <c r="B42" s="126"/>
      <c r="C42" s="173" t="s">
        <v>181</v>
      </c>
      <c r="D42" s="36">
        <f t="shared" si="5"/>
        <v>30</v>
      </c>
      <c r="E42" s="24">
        <f aca="true" t="shared" si="13" ref="E42:S42">SUM(E39:E41)</f>
        <v>0</v>
      </c>
      <c r="F42" s="24">
        <f t="shared" si="13"/>
        <v>0</v>
      </c>
      <c r="G42" s="24">
        <f t="shared" si="13"/>
        <v>6</v>
      </c>
      <c r="H42" s="24">
        <f t="shared" si="13"/>
        <v>5</v>
      </c>
      <c r="I42" s="24">
        <f t="shared" si="13"/>
        <v>12</v>
      </c>
      <c r="J42" s="24">
        <f t="shared" si="13"/>
        <v>3</v>
      </c>
      <c r="K42" s="24">
        <f t="shared" si="13"/>
        <v>4</v>
      </c>
      <c r="L42" s="24">
        <f t="shared" si="13"/>
        <v>0</v>
      </c>
      <c r="M42" s="24">
        <f t="shared" si="12"/>
        <v>23</v>
      </c>
      <c r="N42" s="24">
        <f t="shared" si="13"/>
        <v>20</v>
      </c>
      <c r="O42" s="61">
        <f t="shared" si="7"/>
        <v>4094.7</v>
      </c>
      <c r="P42" s="61">
        <f>SUM(P39:P41)</f>
        <v>1307.5</v>
      </c>
      <c r="Q42" s="62">
        <f t="shared" si="13"/>
        <v>0</v>
      </c>
      <c r="R42" s="61">
        <f>SUM(R39:R41)</f>
        <v>2787.2</v>
      </c>
      <c r="S42" s="64">
        <f t="shared" si="13"/>
        <v>232056.38</v>
      </c>
      <c r="T42" s="65">
        <f t="shared" si="2"/>
        <v>56.672376486677905</v>
      </c>
      <c r="U42" s="68">
        <f t="shared" si="3"/>
        <v>204.73499999999999</v>
      </c>
      <c r="V42" s="168"/>
    </row>
    <row r="43" spans="1:22" ht="17.25" customHeight="1">
      <c r="A43" s="122"/>
      <c r="B43" s="122"/>
      <c r="C43" s="170" t="s">
        <v>187</v>
      </c>
      <c r="D43" s="29">
        <f t="shared" si="5"/>
        <v>13</v>
      </c>
      <c r="E43" s="22">
        <v>0</v>
      </c>
      <c r="F43" s="22">
        <v>0</v>
      </c>
      <c r="G43" s="22">
        <v>3</v>
      </c>
      <c r="H43" s="22">
        <v>2</v>
      </c>
      <c r="I43" s="22">
        <v>7</v>
      </c>
      <c r="J43" s="22">
        <v>0</v>
      </c>
      <c r="K43" s="22">
        <v>1</v>
      </c>
      <c r="L43" s="22">
        <v>0</v>
      </c>
      <c r="M43" s="22">
        <f t="shared" si="12"/>
        <v>12</v>
      </c>
      <c r="N43" s="22">
        <v>11</v>
      </c>
      <c r="O43" s="44">
        <f t="shared" si="7"/>
        <v>1354.8</v>
      </c>
      <c r="P43" s="44">
        <v>705.8</v>
      </c>
      <c r="Q43" s="45">
        <v>0</v>
      </c>
      <c r="R43" s="44">
        <v>649</v>
      </c>
      <c r="S43" s="52">
        <v>62668.63</v>
      </c>
      <c r="T43" s="53">
        <f t="shared" si="2"/>
        <v>46.25673900206672</v>
      </c>
      <c r="U43" s="54">
        <f t="shared" si="3"/>
        <v>123.16363636363636</v>
      </c>
      <c r="V43" s="168"/>
    </row>
    <row r="44" spans="1:22" ht="17.25" customHeight="1">
      <c r="A44" s="122"/>
      <c r="B44" s="130" t="s">
        <v>38</v>
      </c>
      <c r="C44" s="170" t="s">
        <v>193</v>
      </c>
      <c r="D44" s="29">
        <f t="shared" si="5"/>
        <v>3</v>
      </c>
      <c r="E44" s="22">
        <v>0</v>
      </c>
      <c r="F44" s="22">
        <v>0</v>
      </c>
      <c r="G44" s="22">
        <v>1</v>
      </c>
      <c r="H44" s="22">
        <v>2</v>
      </c>
      <c r="I44" s="22">
        <v>0</v>
      </c>
      <c r="J44" s="22">
        <v>0</v>
      </c>
      <c r="K44" s="22">
        <v>0</v>
      </c>
      <c r="L44" s="22">
        <v>0</v>
      </c>
      <c r="M44" s="22">
        <f t="shared" si="12"/>
        <v>3</v>
      </c>
      <c r="N44" s="22">
        <v>2</v>
      </c>
      <c r="O44" s="44">
        <f t="shared" si="7"/>
        <v>810.9</v>
      </c>
      <c r="P44" s="49">
        <v>810.9</v>
      </c>
      <c r="Q44" s="45">
        <v>0</v>
      </c>
      <c r="R44" s="44">
        <v>0</v>
      </c>
      <c r="S44" s="52">
        <v>31218.55</v>
      </c>
      <c r="T44" s="53">
        <f t="shared" si="2"/>
        <v>38.49864348255025</v>
      </c>
      <c r="U44" s="54">
        <f t="shared" si="3"/>
        <v>405.45</v>
      </c>
      <c r="V44" s="168"/>
    </row>
    <row r="45" spans="1:22" ht="17.25" customHeight="1">
      <c r="A45" s="122"/>
      <c r="B45" s="130"/>
      <c r="C45" s="171" t="s">
        <v>39</v>
      </c>
      <c r="D45" s="172">
        <f>SUM(E45:L45)</f>
        <v>3</v>
      </c>
      <c r="E45" s="23">
        <v>0</v>
      </c>
      <c r="F45" s="23">
        <v>0</v>
      </c>
      <c r="G45" s="23">
        <v>2</v>
      </c>
      <c r="H45" s="23">
        <v>1</v>
      </c>
      <c r="I45" s="23">
        <v>0</v>
      </c>
      <c r="J45" s="23">
        <v>0</v>
      </c>
      <c r="K45" s="23">
        <v>0</v>
      </c>
      <c r="L45" s="23">
        <v>0</v>
      </c>
      <c r="M45" s="23">
        <f t="shared" si="12"/>
        <v>3</v>
      </c>
      <c r="N45" s="23">
        <v>2</v>
      </c>
      <c r="O45" s="46">
        <f>IF(AND(P45=0,Q45=0,R45=0),0,SUM(P45:R45))</f>
        <v>278.7</v>
      </c>
      <c r="P45" s="46">
        <v>278.7</v>
      </c>
      <c r="Q45" s="48">
        <v>0</v>
      </c>
      <c r="R45" s="46">
        <v>0</v>
      </c>
      <c r="S45" s="179">
        <v>10348.59</v>
      </c>
      <c r="T45" s="56">
        <f>IF(O45=0,"-",S45/O45)</f>
        <v>37.13164693218515</v>
      </c>
      <c r="U45" s="57">
        <f>IF(O45=0,"-",O45/N45)</f>
        <v>139.35</v>
      </c>
      <c r="V45" s="168"/>
    </row>
    <row r="46" spans="1:22" ht="17.25" customHeight="1">
      <c r="A46" s="122"/>
      <c r="B46" s="131"/>
      <c r="C46" s="180" t="s">
        <v>181</v>
      </c>
      <c r="D46" s="181">
        <f t="shared" si="5"/>
        <v>19</v>
      </c>
      <c r="E46" s="26">
        <f>SUM(E43:E45)</f>
        <v>0</v>
      </c>
      <c r="F46" s="26">
        <f aca="true" t="shared" si="14" ref="F46:L46">SUM(F43:F45)</f>
        <v>0</v>
      </c>
      <c r="G46" s="26">
        <f t="shared" si="14"/>
        <v>6</v>
      </c>
      <c r="H46" s="26">
        <f t="shared" si="14"/>
        <v>5</v>
      </c>
      <c r="I46" s="26">
        <f t="shared" si="14"/>
        <v>7</v>
      </c>
      <c r="J46" s="26">
        <f t="shared" si="14"/>
        <v>0</v>
      </c>
      <c r="K46" s="26">
        <f t="shared" si="14"/>
        <v>1</v>
      </c>
      <c r="L46" s="26">
        <f t="shared" si="14"/>
        <v>0</v>
      </c>
      <c r="M46" s="26">
        <f t="shared" si="12"/>
        <v>18</v>
      </c>
      <c r="N46" s="26">
        <f>SUM(N43:N45)</f>
        <v>15</v>
      </c>
      <c r="O46" s="70">
        <f t="shared" si="7"/>
        <v>2444.3999999999996</v>
      </c>
      <c r="P46" s="71">
        <f>SUM(P43:P45)</f>
        <v>1795.3999999999999</v>
      </c>
      <c r="Q46" s="26">
        <f>SUM(Q43:Q45)</f>
        <v>0</v>
      </c>
      <c r="R46" s="71">
        <f>SUM(R43:R45)</f>
        <v>649</v>
      </c>
      <c r="S46" s="72">
        <f>SUM(S43:S45)</f>
        <v>104235.76999999999</v>
      </c>
      <c r="T46" s="72">
        <f t="shared" si="2"/>
        <v>42.64268123056783</v>
      </c>
      <c r="U46" s="66">
        <f t="shared" si="3"/>
        <v>162.95999999999998</v>
      </c>
      <c r="V46" s="168"/>
    </row>
    <row r="47" spans="1:22" ht="17.25" customHeight="1">
      <c r="A47" s="122"/>
      <c r="B47" s="126"/>
      <c r="C47" s="182" t="s">
        <v>164</v>
      </c>
      <c r="D47" s="32">
        <f aca="true" t="shared" si="15" ref="D47:N47">D46+D42</f>
        <v>49</v>
      </c>
      <c r="E47" s="32">
        <f t="shared" si="15"/>
        <v>0</v>
      </c>
      <c r="F47" s="32">
        <f t="shared" si="15"/>
        <v>0</v>
      </c>
      <c r="G47" s="32">
        <f t="shared" si="15"/>
        <v>12</v>
      </c>
      <c r="H47" s="32">
        <f t="shared" si="15"/>
        <v>10</v>
      </c>
      <c r="I47" s="32">
        <f t="shared" si="15"/>
        <v>19</v>
      </c>
      <c r="J47" s="32">
        <f t="shared" si="15"/>
        <v>3</v>
      </c>
      <c r="K47" s="32">
        <f t="shared" si="15"/>
        <v>5</v>
      </c>
      <c r="L47" s="32">
        <f t="shared" si="15"/>
        <v>0</v>
      </c>
      <c r="M47" s="32">
        <f t="shared" si="15"/>
        <v>41</v>
      </c>
      <c r="N47" s="32">
        <f t="shared" si="15"/>
        <v>35</v>
      </c>
      <c r="O47" s="61">
        <f t="shared" si="7"/>
        <v>6539.099999999999</v>
      </c>
      <c r="P47" s="61">
        <f>P46+P42</f>
        <v>3102.8999999999996</v>
      </c>
      <c r="Q47" s="61">
        <f>Q46+Q42</f>
        <v>0</v>
      </c>
      <c r="R47" s="61">
        <f>R46+R42</f>
        <v>3436.2</v>
      </c>
      <c r="S47" s="61">
        <f>S46+S42</f>
        <v>336292.15</v>
      </c>
      <c r="T47" s="65">
        <f t="shared" si="2"/>
        <v>51.42789527610834</v>
      </c>
      <c r="U47" s="68">
        <f t="shared" si="3"/>
        <v>186.83142857142855</v>
      </c>
      <c r="V47" s="168"/>
    </row>
    <row r="48" spans="1:22" ht="24.75" customHeight="1" thickBot="1">
      <c r="A48" s="133"/>
      <c r="B48" s="133"/>
      <c r="C48" s="183" t="s">
        <v>200</v>
      </c>
      <c r="D48" s="33">
        <f t="shared" si="5"/>
        <v>635</v>
      </c>
      <c r="E48" s="27">
        <f aca="true" t="shared" si="16" ref="E48:L48">E38+E47</f>
        <v>2</v>
      </c>
      <c r="F48" s="27">
        <f t="shared" si="16"/>
        <v>1</v>
      </c>
      <c r="G48" s="27">
        <f t="shared" si="16"/>
        <v>54</v>
      </c>
      <c r="H48" s="27">
        <f t="shared" si="16"/>
        <v>30</v>
      </c>
      <c r="I48" s="27">
        <f t="shared" si="16"/>
        <v>275</v>
      </c>
      <c r="J48" s="27">
        <f t="shared" si="16"/>
        <v>207</v>
      </c>
      <c r="K48" s="27">
        <f t="shared" si="16"/>
        <v>14</v>
      </c>
      <c r="L48" s="27">
        <f t="shared" si="16"/>
        <v>52</v>
      </c>
      <c r="M48" s="27">
        <f>SUM(E48:I48)</f>
        <v>362</v>
      </c>
      <c r="N48" s="27">
        <f>N38+N47</f>
        <v>279</v>
      </c>
      <c r="O48" s="50">
        <f t="shared" si="7"/>
        <v>39819.67</v>
      </c>
      <c r="P48" s="50">
        <f>P38+P47</f>
        <v>9540.900000000001</v>
      </c>
      <c r="Q48" s="51">
        <f>Q38+Q47</f>
        <v>0</v>
      </c>
      <c r="R48" s="50">
        <f>R38+R47</f>
        <v>30278.77</v>
      </c>
      <c r="S48" s="58">
        <f>S38+S47</f>
        <v>2819506.93</v>
      </c>
      <c r="T48" s="59">
        <f t="shared" si="2"/>
        <v>70.80688840465027</v>
      </c>
      <c r="U48" s="60">
        <f t="shared" si="3"/>
        <v>142.72283154121862</v>
      </c>
      <c r="V48" s="168"/>
    </row>
    <row r="49" spans="1:22" ht="17.25" customHeight="1">
      <c r="A49" s="134"/>
      <c r="B49" s="134"/>
      <c r="C49" s="169" t="s">
        <v>40</v>
      </c>
      <c r="D49" s="29">
        <f t="shared" si="5"/>
        <v>34</v>
      </c>
      <c r="E49" s="22">
        <v>0</v>
      </c>
      <c r="F49" s="22">
        <v>0</v>
      </c>
      <c r="G49" s="22">
        <v>0</v>
      </c>
      <c r="H49" s="22">
        <v>0</v>
      </c>
      <c r="I49" s="22">
        <v>13</v>
      </c>
      <c r="J49" s="22">
        <v>20</v>
      </c>
      <c r="K49" s="22">
        <v>0</v>
      </c>
      <c r="L49" s="22">
        <v>1</v>
      </c>
      <c r="M49" s="22">
        <f>SUM(E49:I49)</f>
        <v>13</v>
      </c>
      <c r="N49" s="22">
        <v>13</v>
      </c>
      <c r="O49" s="44">
        <f t="shared" si="7"/>
        <v>846.7</v>
      </c>
      <c r="P49" s="44">
        <v>0</v>
      </c>
      <c r="Q49" s="45">
        <v>0</v>
      </c>
      <c r="R49" s="44">
        <v>846.7</v>
      </c>
      <c r="S49" s="52">
        <v>31488.03</v>
      </c>
      <c r="T49" s="53">
        <f t="shared" si="2"/>
        <v>37.189122475493086</v>
      </c>
      <c r="U49" s="54">
        <f t="shared" si="3"/>
        <v>65.13076923076923</v>
      </c>
      <c r="V49" s="168"/>
    </row>
    <row r="50" spans="1:22" ht="17.25" customHeight="1">
      <c r="A50" s="128"/>
      <c r="B50" s="274" t="s">
        <v>197</v>
      </c>
      <c r="C50" s="184" t="s">
        <v>227</v>
      </c>
      <c r="D50" s="185">
        <f t="shared" si="5"/>
        <v>445</v>
      </c>
      <c r="E50" s="28">
        <f>SUM(E229:E230)</f>
        <v>0</v>
      </c>
      <c r="F50" s="28">
        <f aca="true" t="shared" si="17" ref="F50:M50">SUM(F229:F230)</f>
        <v>0</v>
      </c>
      <c r="G50" s="28">
        <f t="shared" si="17"/>
        <v>2</v>
      </c>
      <c r="H50" s="28">
        <f t="shared" si="17"/>
        <v>0</v>
      </c>
      <c r="I50" s="28">
        <f t="shared" si="17"/>
        <v>221</v>
      </c>
      <c r="J50" s="28">
        <f t="shared" si="17"/>
        <v>220</v>
      </c>
      <c r="K50" s="28">
        <f t="shared" si="17"/>
        <v>0</v>
      </c>
      <c r="L50" s="28">
        <f t="shared" si="17"/>
        <v>2</v>
      </c>
      <c r="M50" s="28">
        <f t="shared" si="17"/>
        <v>223</v>
      </c>
      <c r="N50" s="28">
        <f>N229+N230</f>
        <v>223</v>
      </c>
      <c r="O50" s="44">
        <f t="shared" si="7"/>
        <v>13098.4</v>
      </c>
      <c r="P50" s="44">
        <f>SUM(P229:P230)</f>
        <v>0</v>
      </c>
      <c r="Q50" s="73">
        <f>SUM(Q229:Q230)</f>
        <v>0</v>
      </c>
      <c r="R50" s="73">
        <f>SUM(R229:R230)</f>
        <v>13098.4</v>
      </c>
      <c r="S50" s="74">
        <f>SUM(S229:S230)</f>
        <v>854980.97</v>
      </c>
      <c r="T50" s="53">
        <f t="shared" si="2"/>
        <v>65.27369526048983</v>
      </c>
      <c r="U50" s="54">
        <f t="shared" si="3"/>
        <v>58.7372197309417</v>
      </c>
      <c r="V50" s="168"/>
    </row>
    <row r="51" spans="1:22" ht="17.25" customHeight="1">
      <c r="A51" s="122"/>
      <c r="B51" s="275"/>
      <c r="C51" s="186" t="s">
        <v>42</v>
      </c>
      <c r="D51" s="172">
        <f t="shared" si="5"/>
        <v>57</v>
      </c>
      <c r="E51" s="23">
        <f>E231+E232+E233</f>
        <v>0</v>
      </c>
      <c r="F51" s="23">
        <f aca="true" t="shared" si="18" ref="F51:S51">F231+F232+F233</f>
        <v>0</v>
      </c>
      <c r="G51" s="23">
        <f t="shared" si="18"/>
        <v>0</v>
      </c>
      <c r="H51" s="23">
        <f t="shared" si="18"/>
        <v>0</v>
      </c>
      <c r="I51" s="23">
        <f t="shared" si="18"/>
        <v>23</v>
      </c>
      <c r="J51" s="23">
        <f t="shared" si="18"/>
        <v>34</v>
      </c>
      <c r="K51" s="23">
        <f t="shared" si="18"/>
        <v>0</v>
      </c>
      <c r="L51" s="23">
        <f t="shared" si="18"/>
        <v>0</v>
      </c>
      <c r="M51" s="23">
        <f>SUM(E51:I51)</f>
        <v>23</v>
      </c>
      <c r="N51" s="23">
        <f>N231+N232+N233</f>
        <v>23</v>
      </c>
      <c r="O51" s="46">
        <f t="shared" si="7"/>
        <v>2870.8</v>
      </c>
      <c r="P51" s="46">
        <f t="shared" si="18"/>
        <v>0</v>
      </c>
      <c r="Q51" s="48">
        <f t="shared" si="18"/>
        <v>0</v>
      </c>
      <c r="R51" s="48">
        <f t="shared" si="18"/>
        <v>2870.8</v>
      </c>
      <c r="S51" s="75">
        <f t="shared" si="18"/>
        <v>177605.53999999998</v>
      </c>
      <c r="T51" s="56">
        <f t="shared" si="2"/>
        <v>61.86621847568621</v>
      </c>
      <c r="U51" s="57">
        <f t="shared" si="3"/>
        <v>124.81739130434784</v>
      </c>
      <c r="V51" s="168"/>
    </row>
    <row r="52" spans="1:22" ht="17.25" customHeight="1">
      <c r="A52" s="130"/>
      <c r="B52" s="135"/>
      <c r="C52" s="173" t="s">
        <v>181</v>
      </c>
      <c r="D52" s="36">
        <f t="shared" si="5"/>
        <v>536</v>
      </c>
      <c r="E52" s="24">
        <f aca="true" t="shared" si="19" ref="E52:S52">SUM(E49:E51)</f>
        <v>0</v>
      </c>
      <c r="F52" s="24">
        <f t="shared" si="19"/>
        <v>0</v>
      </c>
      <c r="G52" s="24">
        <f t="shared" si="19"/>
        <v>2</v>
      </c>
      <c r="H52" s="24">
        <f t="shared" si="19"/>
        <v>0</v>
      </c>
      <c r="I52" s="24">
        <f t="shared" si="19"/>
        <v>257</v>
      </c>
      <c r="J52" s="24">
        <f t="shared" si="19"/>
        <v>274</v>
      </c>
      <c r="K52" s="24">
        <f t="shared" si="19"/>
        <v>0</v>
      </c>
      <c r="L52" s="24">
        <f t="shared" si="19"/>
        <v>3</v>
      </c>
      <c r="M52" s="24">
        <f>SUM(M49:M51)</f>
        <v>259</v>
      </c>
      <c r="N52" s="24">
        <f t="shared" si="19"/>
        <v>259</v>
      </c>
      <c r="O52" s="61">
        <f t="shared" si="7"/>
        <v>16815.9</v>
      </c>
      <c r="P52" s="61">
        <f>SUM(P49:P51)</f>
        <v>0</v>
      </c>
      <c r="Q52" s="62">
        <f t="shared" si="19"/>
        <v>0</v>
      </c>
      <c r="R52" s="61">
        <f>SUM(R49:R51)</f>
        <v>16815.9</v>
      </c>
      <c r="S52" s="64">
        <f t="shared" si="19"/>
        <v>1064074.54</v>
      </c>
      <c r="T52" s="65">
        <f t="shared" si="2"/>
        <v>63.27788224240153</v>
      </c>
      <c r="U52" s="68">
        <f t="shared" si="3"/>
        <v>64.92625482625483</v>
      </c>
      <c r="V52" s="168"/>
    </row>
    <row r="53" spans="1:22" ht="17.25" customHeight="1">
      <c r="A53" s="122" t="s">
        <v>196</v>
      </c>
      <c r="B53" s="122"/>
      <c r="C53" s="169" t="s">
        <v>44</v>
      </c>
      <c r="D53" s="29">
        <f t="shared" si="5"/>
        <v>42</v>
      </c>
      <c r="E53" s="22">
        <v>0</v>
      </c>
      <c r="F53" s="22">
        <v>0</v>
      </c>
      <c r="G53" s="22">
        <v>0</v>
      </c>
      <c r="H53" s="22">
        <v>0</v>
      </c>
      <c r="I53" s="22">
        <v>23</v>
      </c>
      <c r="J53" s="22">
        <v>19</v>
      </c>
      <c r="K53" s="22">
        <v>0</v>
      </c>
      <c r="L53" s="22">
        <v>0</v>
      </c>
      <c r="M53" s="22">
        <f>SUM(E53:I53)</f>
        <v>23</v>
      </c>
      <c r="N53" s="22">
        <v>23</v>
      </c>
      <c r="O53" s="44">
        <f t="shared" si="7"/>
        <v>3097</v>
      </c>
      <c r="P53" s="44">
        <v>0</v>
      </c>
      <c r="Q53" s="45">
        <v>0</v>
      </c>
      <c r="R53" s="44">
        <v>3097</v>
      </c>
      <c r="S53" s="52">
        <v>180514.2</v>
      </c>
      <c r="T53" s="53">
        <f t="shared" si="2"/>
        <v>58.2867936712948</v>
      </c>
      <c r="U53" s="54">
        <f t="shared" si="3"/>
        <v>134.65217391304347</v>
      </c>
      <c r="V53" s="168"/>
    </row>
    <row r="54" spans="1:22" ht="17.25" customHeight="1">
      <c r="A54" s="124"/>
      <c r="B54" s="122"/>
      <c r="C54" s="169" t="s">
        <v>45</v>
      </c>
      <c r="D54" s="29">
        <f t="shared" si="5"/>
        <v>611</v>
      </c>
      <c r="E54" s="22">
        <f>SUM(E234:E238)</f>
        <v>0</v>
      </c>
      <c r="F54" s="22">
        <f aca="true" t="shared" si="20" ref="F54:N54">SUM(F234:F238)</f>
        <v>0</v>
      </c>
      <c r="G54" s="22">
        <f t="shared" si="20"/>
        <v>0</v>
      </c>
      <c r="H54" s="22">
        <f t="shared" si="20"/>
        <v>0</v>
      </c>
      <c r="I54" s="22">
        <f t="shared" si="20"/>
        <v>230</v>
      </c>
      <c r="J54" s="22">
        <f t="shared" si="20"/>
        <v>274</v>
      </c>
      <c r="K54" s="22">
        <f t="shared" si="20"/>
        <v>73</v>
      </c>
      <c r="L54" s="22">
        <f t="shared" si="20"/>
        <v>34</v>
      </c>
      <c r="M54" s="22">
        <f t="shared" si="20"/>
        <v>230</v>
      </c>
      <c r="N54" s="22">
        <f t="shared" si="20"/>
        <v>230</v>
      </c>
      <c r="O54" s="44">
        <f t="shared" si="7"/>
        <v>21557.2</v>
      </c>
      <c r="P54" s="44">
        <f>SUM(P234:P238)</f>
        <v>0</v>
      </c>
      <c r="Q54" s="45">
        <f>SUM(Q234:Q238)</f>
        <v>0</v>
      </c>
      <c r="R54" s="45">
        <f>SUM(R234:R238)</f>
        <v>21557.2</v>
      </c>
      <c r="S54" s="76">
        <f>SUM(S234:S238)</f>
        <v>948561.3300000001</v>
      </c>
      <c r="T54" s="53">
        <f t="shared" si="2"/>
        <v>44.00206566715529</v>
      </c>
      <c r="U54" s="54">
        <f t="shared" si="3"/>
        <v>93.72695652173914</v>
      </c>
      <c r="V54" s="168"/>
    </row>
    <row r="55" spans="1:22" ht="17.25" customHeight="1">
      <c r="A55" s="124"/>
      <c r="B55" s="130" t="s">
        <v>46</v>
      </c>
      <c r="C55" s="169" t="s">
        <v>47</v>
      </c>
      <c r="D55" s="29">
        <f t="shared" si="5"/>
        <v>25</v>
      </c>
      <c r="E55" s="22">
        <v>0</v>
      </c>
      <c r="F55" s="22">
        <v>0</v>
      </c>
      <c r="G55" s="22">
        <v>0</v>
      </c>
      <c r="H55" s="22">
        <v>0</v>
      </c>
      <c r="I55" s="22">
        <v>16</v>
      </c>
      <c r="J55" s="22">
        <v>9</v>
      </c>
      <c r="K55" s="22">
        <v>0</v>
      </c>
      <c r="L55" s="22">
        <v>0</v>
      </c>
      <c r="M55" s="22">
        <f>SUM(E55:I55)</f>
        <v>16</v>
      </c>
      <c r="N55" s="22">
        <v>16</v>
      </c>
      <c r="O55" s="44">
        <f t="shared" si="7"/>
        <v>1810</v>
      </c>
      <c r="P55" s="44">
        <v>0</v>
      </c>
      <c r="Q55" s="45">
        <v>0</v>
      </c>
      <c r="R55" s="44">
        <v>1810</v>
      </c>
      <c r="S55" s="52">
        <v>86825.5</v>
      </c>
      <c r="T55" s="53">
        <f t="shared" si="2"/>
        <v>47.96988950276243</v>
      </c>
      <c r="U55" s="54">
        <f t="shared" si="3"/>
        <v>113.125</v>
      </c>
      <c r="V55" s="168"/>
    </row>
    <row r="56" spans="1:22" ht="17.25" customHeight="1">
      <c r="A56" s="122"/>
      <c r="B56" s="122"/>
      <c r="C56" s="169" t="s">
        <v>48</v>
      </c>
      <c r="D56" s="29">
        <f t="shared" si="5"/>
        <v>58</v>
      </c>
      <c r="E56" s="22">
        <v>0</v>
      </c>
      <c r="F56" s="22">
        <v>0</v>
      </c>
      <c r="G56" s="22">
        <v>2</v>
      </c>
      <c r="H56" s="22">
        <v>0</v>
      </c>
      <c r="I56" s="22">
        <v>38</v>
      </c>
      <c r="J56" s="22">
        <v>18</v>
      </c>
      <c r="K56" s="22">
        <v>0</v>
      </c>
      <c r="L56" s="22">
        <v>0</v>
      </c>
      <c r="M56" s="22">
        <f>SUM(E56:I56)</f>
        <v>40</v>
      </c>
      <c r="N56" s="22">
        <v>40</v>
      </c>
      <c r="O56" s="44">
        <f t="shared" si="7"/>
        <v>6284.2</v>
      </c>
      <c r="P56" s="44">
        <v>420</v>
      </c>
      <c r="Q56" s="45">
        <v>0</v>
      </c>
      <c r="R56" s="44">
        <v>5864.2</v>
      </c>
      <c r="S56" s="52">
        <v>278747.65</v>
      </c>
      <c r="T56" s="53">
        <f t="shared" si="2"/>
        <v>44.35690302663824</v>
      </c>
      <c r="U56" s="54">
        <f t="shared" si="3"/>
        <v>157.105</v>
      </c>
      <c r="V56" s="168"/>
    </row>
    <row r="57" spans="1:22" ht="17.25" customHeight="1">
      <c r="A57" s="122"/>
      <c r="B57" s="126"/>
      <c r="C57" s="180" t="s">
        <v>181</v>
      </c>
      <c r="D57" s="181">
        <f t="shared" si="5"/>
        <v>736</v>
      </c>
      <c r="E57" s="26">
        <f aca="true" t="shared" si="21" ref="E57:S57">E53+E54+E55+E56</f>
        <v>0</v>
      </c>
      <c r="F57" s="26">
        <f t="shared" si="21"/>
        <v>0</v>
      </c>
      <c r="G57" s="26">
        <f t="shared" si="21"/>
        <v>2</v>
      </c>
      <c r="H57" s="26">
        <f t="shared" si="21"/>
        <v>0</v>
      </c>
      <c r="I57" s="26">
        <f t="shared" si="21"/>
        <v>307</v>
      </c>
      <c r="J57" s="26">
        <f t="shared" si="21"/>
        <v>320</v>
      </c>
      <c r="K57" s="26">
        <f t="shared" si="21"/>
        <v>73</v>
      </c>
      <c r="L57" s="26">
        <f t="shared" si="21"/>
        <v>34</v>
      </c>
      <c r="M57" s="26">
        <f>SUM(M53:M56)</f>
        <v>309</v>
      </c>
      <c r="N57" s="26">
        <f t="shared" si="21"/>
        <v>309</v>
      </c>
      <c r="O57" s="70">
        <f t="shared" si="7"/>
        <v>32748.4</v>
      </c>
      <c r="P57" s="70">
        <f>SUM(P53:P56)</f>
        <v>420</v>
      </c>
      <c r="Q57" s="71">
        <f t="shared" si="21"/>
        <v>0</v>
      </c>
      <c r="R57" s="70">
        <f>SUM(R53:R56)</f>
        <v>32328.4</v>
      </c>
      <c r="S57" s="77">
        <f t="shared" si="21"/>
        <v>1494648.6800000002</v>
      </c>
      <c r="T57" s="72">
        <f t="shared" si="2"/>
        <v>45.64035739150615</v>
      </c>
      <c r="U57" s="66">
        <f t="shared" si="3"/>
        <v>105.98187702265372</v>
      </c>
      <c r="V57" s="168"/>
    </row>
    <row r="58" spans="1:22" ht="24.75" customHeight="1" thickBot="1">
      <c r="A58" s="133"/>
      <c r="B58" s="133"/>
      <c r="C58" s="183" t="s">
        <v>200</v>
      </c>
      <c r="D58" s="33">
        <f t="shared" si="5"/>
        <v>1272</v>
      </c>
      <c r="E58" s="27">
        <f aca="true" t="shared" si="22" ref="E58:S58">E52+E57</f>
        <v>0</v>
      </c>
      <c r="F58" s="27">
        <f t="shared" si="22"/>
        <v>0</v>
      </c>
      <c r="G58" s="27">
        <f t="shared" si="22"/>
        <v>4</v>
      </c>
      <c r="H58" s="27">
        <f t="shared" si="22"/>
        <v>0</v>
      </c>
      <c r="I58" s="27">
        <f t="shared" si="22"/>
        <v>564</v>
      </c>
      <c r="J58" s="27">
        <f t="shared" si="22"/>
        <v>594</v>
      </c>
      <c r="K58" s="27">
        <f t="shared" si="22"/>
        <v>73</v>
      </c>
      <c r="L58" s="27">
        <f t="shared" si="22"/>
        <v>37</v>
      </c>
      <c r="M58" s="27">
        <f>M57+M52</f>
        <v>568</v>
      </c>
      <c r="N58" s="27">
        <f t="shared" si="22"/>
        <v>568</v>
      </c>
      <c r="O58" s="50">
        <f t="shared" si="7"/>
        <v>49564.3</v>
      </c>
      <c r="P58" s="50">
        <f t="shared" si="22"/>
        <v>420</v>
      </c>
      <c r="Q58" s="51">
        <f t="shared" si="22"/>
        <v>0</v>
      </c>
      <c r="R58" s="50">
        <f t="shared" si="22"/>
        <v>49144.3</v>
      </c>
      <c r="S58" s="58">
        <f t="shared" si="22"/>
        <v>2558723.22</v>
      </c>
      <c r="T58" s="59">
        <f t="shared" si="2"/>
        <v>51.624318713267414</v>
      </c>
      <c r="U58" s="60">
        <f t="shared" si="3"/>
        <v>87.26109154929578</v>
      </c>
      <c r="V58" s="168"/>
    </row>
    <row r="59" spans="1:22" ht="17.25" customHeight="1">
      <c r="A59" s="122"/>
      <c r="B59" s="122"/>
      <c r="C59" s="169" t="s">
        <v>73</v>
      </c>
      <c r="D59" s="29">
        <f aca="true" t="shared" si="23" ref="D59:D82">SUM(E59:L59)</f>
        <v>84</v>
      </c>
      <c r="E59" s="22">
        <v>0</v>
      </c>
      <c r="F59" s="22">
        <v>0</v>
      </c>
      <c r="G59" s="22">
        <v>0</v>
      </c>
      <c r="H59" s="22">
        <v>0</v>
      </c>
      <c r="I59" s="22">
        <v>20</v>
      </c>
      <c r="J59" s="22">
        <v>64</v>
      </c>
      <c r="K59" s="22">
        <v>0</v>
      </c>
      <c r="L59" s="22">
        <v>0</v>
      </c>
      <c r="M59" s="22">
        <f aca="true" t="shared" si="24" ref="M59:M77">SUM(E59:I59)</f>
        <v>20</v>
      </c>
      <c r="N59" s="22">
        <v>20</v>
      </c>
      <c r="O59" s="44">
        <f t="shared" si="7"/>
        <v>987.7</v>
      </c>
      <c r="P59" s="44">
        <v>0</v>
      </c>
      <c r="Q59" s="45">
        <v>0</v>
      </c>
      <c r="R59" s="44">
        <v>987.7</v>
      </c>
      <c r="S59" s="52">
        <v>65244.26</v>
      </c>
      <c r="T59" s="53">
        <f aca="true" t="shared" si="25" ref="T59:T82">IF(O59=0,"-",S59/O59)</f>
        <v>66.05675812493672</v>
      </c>
      <c r="U59" s="54">
        <f aca="true" t="shared" si="26" ref="U59:U82">IF(O59=0,"-",O59/N59)</f>
        <v>49.385000000000005</v>
      </c>
      <c r="V59" s="168"/>
    </row>
    <row r="60" spans="1:22" ht="17.25" customHeight="1">
      <c r="A60" s="122"/>
      <c r="B60" s="136"/>
      <c r="C60" s="169" t="s">
        <v>74</v>
      </c>
      <c r="D60" s="29">
        <f t="shared" si="23"/>
        <v>44</v>
      </c>
      <c r="E60" s="22">
        <v>0</v>
      </c>
      <c r="F60" s="22">
        <v>0</v>
      </c>
      <c r="G60" s="22">
        <v>0</v>
      </c>
      <c r="H60" s="22">
        <v>0</v>
      </c>
      <c r="I60" s="22">
        <v>19</v>
      </c>
      <c r="J60" s="22">
        <v>25</v>
      </c>
      <c r="K60" s="22">
        <v>0</v>
      </c>
      <c r="L60" s="22">
        <v>0</v>
      </c>
      <c r="M60" s="22">
        <f t="shared" si="24"/>
        <v>19</v>
      </c>
      <c r="N60" s="22">
        <v>19</v>
      </c>
      <c r="O60" s="44">
        <f t="shared" si="7"/>
        <v>1068.4</v>
      </c>
      <c r="P60" s="44">
        <v>0</v>
      </c>
      <c r="Q60" s="45">
        <v>0</v>
      </c>
      <c r="R60" s="44">
        <v>1068.4</v>
      </c>
      <c r="S60" s="52">
        <v>69532.46</v>
      </c>
      <c r="T60" s="53">
        <f t="shared" si="25"/>
        <v>65.08092474728566</v>
      </c>
      <c r="U60" s="54">
        <f t="shared" si="26"/>
        <v>56.231578947368426</v>
      </c>
      <c r="V60" s="168"/>
    </row>
    <row r="61" spans="1:22" ht="17.25" customHeight="1">
      <c r="A61" s="127"/>
      <c r="B61" s="137" t="s">
        <v>252</v>
      </c>
      <c r="C61" s="123" t="s">
        <v>159</v>
      </c>
      <c r="D61" s="187">
        <f>SUM(E61:L61)</f>
        <v>9</v>
      </c>
      <c r="E61" s="22">
        <v>0</v>
      </c>
      <c r="F61" s="22">
        <v>0</v>
      </c>
      <c r="G61" s="22">
        <v>0</v>
      </c>
      <c r="H61" s="22">
        <v>0</v>
      </c>
      <c r="I61" s="22">
        <v>3</v>
      </c>
      <c r="J61" s="22">
        <v>6</v>
      </c>
      <c r="K61" s="22">
        <v>0</v>
      </c>
      <c r="L61" s="22">
        <v>0</v>
      </c>
      <c r="M61" s="31">
        <f t="shared" si="24"/>
        <v>3</v>
      </c>
      <c r="N61" s="22">
        <v>3</v>
      </c>
      <c r="O61" s="45">
        <f>IF(AND(P61=0,Q61=0,R61=0),0,SUM(P61:R61))</f>
        <v>245.6</v>
      </c>
      <c r="P61" s="44">
        <v>0</v>
      </c>
      <c r="Q61" s="45">
        <v>0</v>
      </c>
      <c r="R61" s="44">
        <v>245.6</v>
      </c>
      <c r="S61" s="52">
        <v>15303.47</v>
      </c>
      <c r="T61" s="53">
        <f>IF(O61=0,"-",S61/O61)</f>
        <v>62.31054560260586</v>
      </c>
      <c r="U61" s="54">
        <f>IF(O61=0,"-",O61/N61)</f>
        <v>81.86666666666666</v>
      </c>
      <c r="V61" s="168"/>
    </row>
    <row r="62" spans="1:22" ht="17.25" customHeight="1">
      <c r="A62" s="122"/>
      <c r="B62" s="122"/>
      <c r="C62" s="188" t="s">
        <v>75</v>
      </c>
      <c r="D62" s="29">
        <f t="shared" si="23"/>
        <v>30</v>
      </c>
      <c r="E62" s="22">
        <v>0</v>
      </c>
      <c r="F62" s="22">
        <v>0</v>
      </c>
      <c r="G62" s="22">
        <v>0</v>
      </c>
      <c r="H62" s="22">
        <v>0</v>
      </c>
      <c r="I62" s="22">
        <v>16</v>
      </c>
      <c r="J62" s="22">
        <v>14</v>
      </c>
      <c r="K62" s="22">
        <v>0</v>
      </c>
      <c r="L62" s="22">
        <v>0</v>
      </c>
      <c r="M62" s="22">
        <f t="shared" si="24"/>
        <v>16</v>
      </c>
      <c r="N62" s="22">
        <v>16</v>
      </c>
      <c r="O62" s="44">
        <f t="shared" si="7"/>
        <v>699.5</v>
      </c>
      <c r="P62" s="44">
        <v>0</v>
      </c>
      <c r="Q62" s="45">
        <v>0</v>
      </c>
      <c r="R62" s="44">
        <v>699.5</v>
      </c>
      <c r="S62" s="52">
        <v>39849.04</v>
      </c>
      <c r="T62" s="53">
        <f t="shared" si="25"/>
        <v>56.967891350964976</v>
      </c>
      <c r="U62" s="54">
        <f t="shared" si="26"/>
        <v>43.71875</v>
      </c>
      <c r="V62" s="168"/>
    </row>
    <row r="63" spans="1:22" ht="17.25" customHeight="1">
      <c r="A63" s="122"/>
      <c r="B63" s="122"/>
      <c r="C63" s="169" t="s">
        <v>76</v>
      </c>
      <c r="D63" s="29">
        <f t="shared" si="23"/>
        <v>11</v>
      </c>
      <c r="E63" s="22">
        <f aca="true" t="shared" si="27" ref="E63:N63">SUM(E239:E240)</f>
        <v>0</v>
      </c>
      <c r="F63" s="22">
        <f t="shared" si="27"/>
        <v>0</v>
      </c>
      <c r="G63" s="22">
        <f t="shared" si="27"/>
        <v>0</v>
      </c>
      <c r="H63" s="22">
        <f t="shared" si="27"/>
        <v>0</v>
      </c>
      <c r="I63" s="22">
        <f t="shared" si="27"/>
        <v>5</v>
      </c>
      <c r="J63" s="22">
        <f t="shared" si="27"/>
        <v>6</v>
      </c>
      <c r="K63" s="22">
        <f t="shared" si="27"/>
        <v>0</v>
      </c>
      <c r="L63" s="22">
        <f t="shared" si="27"/>
        <v>0</v>
      </c>
      <c r="M63" s="22">
        <f t="shared" si="27"/>
        <v>5</v>
      </c>
      <c r="N63" s="22">
        <f t="shared" si="27"/>
        <v>5</v>
      </c>
      <c r="O63" s="44">
        <f t="shared" si="7"/>
        <v>858.9</v>
      </c>
      <c r="P63" s="44">
        <f>SUM(P239:P240)</f>
        <v>0</v>
      </c>
      <c r="Q63" s="45">
        <f>SUM(Q239:Q240)</f>
        <v>0</v>
      </c>
      <c r="R63" s="45">
        <f>SUM(R239:R240)</f>
        <v>858.9</v>
      </c>
      <c r="S63" s="53">
        <f>SUM(S239:S240)</f>
        <v>28333.78</v>
      </c>
      <c r="T63" s="53">
        <f t="shared" si="25"/>
        <v>32.98845034346257</v>
      </c>
      <c r="U63" s="54">
        <f t="shared" si="26"/>
        <v>171.78</v>
      </c>
      <c r="V63" s="168"/>
    </row>
    <row r="64" spans="1:22" ht="17.25" customHeight="1">
      <c r="A64" s="122"/>
      <c r="B64" s="130" t="s">
        <v>77</v>
      </c>
      <c r="C64" s="170" t="s">
        <v>205</v>
      </c>
      <c r="D64" s="29">
        <f t="shared" si="23"/>
        <v>8</v>
      </c>
      <c r="E64" s="22">
        <v>0</v>
      </c>
      <c r="F64" s="22">
        <v>0</v>
      </c>
      <c r="G64" s="22">
        <v>0</v>
      </c>
      <c r="H64" s="22">
        <v>0</v>
      </c>
      <c r="I64" s="22">
        <v>6</v>
      </c>
      <c r="J64" s="22">
        <v>2</v>
      </c>
      <c r="K64" s="22">
        <v>0</v>
      </c>
      <c r="L64" s="22">
        <v>0</v>
      </c>
      <c r="M64" s="22">
        <f t="shared" si="24"/>
        <v>6</v>
      </c>
      <c r="N64" s="22">
        <v>6</v>
      </c>
      <c r="O64" s="44">
        <f t="shared" si="7"/>
        <v>352.9</v>
      </c>
      <c r="P64" s="44">
        <v>0</v>
      </c>
      <c r="Q64" s="45">
        <v>0</v>
      </c>
      <c r="R64" s="44">
        <v>352.9</v>
      </c>
      <c r="S64" s="52">
        <v>9704.5</v>
      </c>
      <c r="T64" s="53">
        <f t="shared" si="25"/>
        <v>27.49929158401814</v>
      </c>
      <c r="U64" s="54">
        <f t="shared" si="26"/>
        <v>58.81666666666666</v>
      </c>
      <c r="V64" s="168"/>
    </row>
    <row r="65" spans="1:22" ht="17.25" customHeight="1">
      <c r="A65" s="122"/>
      <c r="B65" s="130"/>
      <c r="C65" s="186" t="s">
        <v>204</v>
      </c>
      <c r="D65" s="172">
        <f>SUM(E65:L65)</f>
        <v>1</v>
      </c>
      <c r="E65" s="23">
        <v>0</v>
      </c>
      <c r="F65" s="23">
        <v>0</v>
      </c>
      <c r="G65" s="23">
        <v>0</v>
      </c>
      <c r="H65" s="23">
        <v>0</v>
      </c>
      <c r="I65" s="23">
        <v>1</v>
      </c>
      <c r="J65" s="23">
        <v>0</v>
      </c>
      <c r="K65" s="23">
        <v>0</v>
      </c>
      <c r="L65" s="23">
        <v>0</v>
      </c>
      <c r="M65" s="23">
        <f t="shared" si="24"/>
        <v>1</v>
      </c>
      <c r="N65" s="23">
        <v>1</v>
      </c>
      <c r="O65" s="46">
        <f>IF(AND(P65=0,Q65=0,R65=0),0,SUM(P65:R65))</f>
        <v>229.3</v>
      </c>
      <c r="P65" s="46">
        <v>0</v>
      </c>
      <c r="Q65" s="48">
        <v>0</v>
      </c>
      <c r="R65" s="46">
        <v>229.3</v>
      </c>
      <c r="S65" s="55">
        <v>14079.02</v>
      </c>
      <c r="T65" s="56">
        <f>IF(O65=0,"-",S65/O65)</f>
        <v>61.4</v>
      </c>
      <c r="U65" s="57">
        <f>IF(O65=0,"-",O65/N65)</f>
        <v>229.3</v>
      </c>
      <c r="V65" s="168"/>
    </row>
    <row r="66" spans="1:22" ht="17.25" customHeight="1">
      <c r="A66" s="122"/>
      <c r="B66" s="122"/>
      <c r="C66" s="189" t="s">
        <v>253</v>
      </c>
      <c r="D66" s="190">
        <f t="shared" si="23"/>
        <v>172</v>
      </c>
      <c r="E66" s="86">
        <f aca="true" t="shared" si="28" ref="E66:N66">E62+E240+E61+E60+E59</f>
        <v>0</v>
      </c>
      <c r="F66" s="86">
        <f t="shared" si="28"/>
        <v>0</v>
      </c>
      <c r="G66" s="86">
        <f t="shared" si="28"/>
        <v>0</v>
      </c>
      <c r="H66" s="86">
        <f t="shared" si="28"/>
        <v>0</v>
      </c>
      <c r="I66" s="86">
        <f t="shared" si="28"/>
        <v>61</v>
      </c>
      <c r="J66" s="86">
        <f t="shared" si="28"/>
        <v>111</v>
      </c>
      <c r="K66" s="86">
        <f t="shared" si="28"/>
        <v>0</v>
      </c>
      <c r="L66" s="86">
        <f t="shared" si="28"/>
        <v>0</v>
      </c>
      <c r="M66" s="86">
        <f t="shared" si="28"/>
        <v>61</v>
      </c>
      <c r="N66" s="86">
        <f t="shared" si="28"/>
        <v>61</v>
      </c>
      <c r="O66" s="87">
        <f t="shared" si="7"/>
        <v>3287.6000000000004</v>
      </c>
      <c r="P66" s="86">
        <f>P62+P240+P61+P60+P59</f>
        <v>0</v>
      </c>
      <c r="Q66" s="86">
        <f>Q62+Q240+Q61+Q60+Q59</f>
        <v>0</v>
      </c>
      <c r="R66" s="88">
        <f>R62+R240+R61+R60+R59</f>
        <v>3287.6000000000004</v>
      </c>
      <c r="S66" s="89">
        <f>S62+S240+S61+S60+S59</f>
        <v>201024.65000000002</v>
      </c>
      <c r="T66" s="89">
        <f t="shared" si="25"/>
        <v>61.146322545321816</v>
      </c>
      <c r="U66" s="90">
        <f t="shared" si="26"/>
        <v>53.89508196721312</v>
      </c>
      <c r="V66" s="168"/>
    </row>
    <row r="67" spans="1:22" ht="17.25" customHeight="1">
      <c r="A67" s="122"/>
      <c r="B67" s="126"/>
      <c r="C67" s="191" t="s">
        <v>78</v>
      </c>
      <c r="D67" s="36">
        <f t="shared" si="23"/>
        <v>15</v>
      </c>
      <c r="E67" s="24">
        <f aca="true" t="shared" si="29" ref="E67:L67">E64+E65+E239</f>
        <v>0</v>
      </c>
      <c r="F67" s="24">
        <f t="shared" si="29"/>
        <v>0</v>
      </c>
      <c r="G67" s="24">
        <f t="shared" si="29"/>
        <v>0</v>
      </c>
      <c r="H67" s="24">
        <f t="shared" si="29"/>
        <v>0</v>
      </c>
      <c r="I67" s="24">
        <f t="shared" si="29"/>
        <v>9</v>
      </c>
      <c r="J67" s="24">
        <f t="shared" si="29"/>
        <v>6</v>
      </c>
      <c r="K67" s="24">
        <f t="shared" si="29"/>
        <v>0</v>
      </c>
      <c r="L67" s="24">
        <f t="shared" si="29"/>
        <v>0</v>
      </c>
      <c r="M67" s="24">
        <f t="shared" si="24"/>
        <v>9</v>
      </c>
      <c r="N67" s="24">
        <f>N64+N65+N239</f>
        <v>9</v>
      </c>
      <c r="O67" s="61">
        <f t="shared" si="7"/>
        <v>1154.7</v>
      </c>
      <c r="P67" s="61">
        <f>P64+P65+P239</f>
        <v>0</v>
      </c>
      <c r="Q67" s="62">
        <f>Q64+Q65+Q239</f>
        <v>0</v>
      </c>
      <c r="R67" s="61">
        <f>R64+R65+R239</f>
        <v>1154.7</v>
      </c>
      <c r="S67" s="64">
        <f>S64+S65+S239</f>
        <v>41021.880000000005</v>
      </c>
      <c r="T67" s="65">
        <f t="shared" si="25"/>
        <v>35.526006755001305</v>
      </c>
      <c r="U67" s="68">
        <f t="shared" si="26"/>
        <v>128.3</v>
      </c>
      <c r="V67" s="168"/>
    </row>
    <row r="68" spans="1:22" ht="17.25" customHeight="1">
      <c r="A68" s="122"/>
      <c r="B68" s="122"/>
      <c r="C68" s="169" t="s">
        <v>79</v>
      </c>
      <c r="D68" s="29">
        <f t="shared" si="23"/>
        <v>6</v>
      </c>
      <c r="E68" s="22">
        <v>0</v>
      </c>
      <c r="F68" s="22">
        <v>0</v>
      </c>
      <c r="G68" s="22">
        <v>6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f t="shared" si="24"/>
        <v>6</v>
      </c>
      <c r="N68" s="22">
        <v>6</v>
      </c>
      <c r="O68" s="44">
        <f t="shared" si="7"/>
        <v>17.6</v>
      </c>
      <c r="P68" s="44">
        <v>0</v>
      </c>
      <c r="Q68" s="45">
        <v>0</v>
      </c>
      <c r="R68" s="44">
        <v>17.6</v>
      </c>
      <c r="S68" s="52">
        <v>266.5</v>
      </c>
      <c r="T68" s="53">
        <f t="shared" si="25"/>
        <v>15.142045454545453</v>
      </c>
      <c r="U68" s="54">
        <f t="shared" si="26"/>
        <v>2.9333333333333336</v>
      </c>
      <c r="V68" s="168"/>
    </row>
    <row r="69" spans="1:22" ht="17.25" customHeight="1">
      <c r="A69" s="122"/>
      <c r="B69" s="130" t="s">
        <v>80</v>
      </c>
      <c r="C69" s="171" t="s">
        <v>81</v>
      </c>
      <c r="D69" s="172">
        <f t="shared" si="23"/>
        <v>3</v>
      </c>
      <c r="E69" s="23">
        <v>0</v>
      </c>
      <c r="F69" s="23">
        <v>0</v>
      </c>
      <c r="G69" s="23">
        <v>0</v>
      </c>
      <c r="H69" s="23">
        <v>0</v>
      </c>
      <c r="I69" s="23">
        <v>3</v>
      </c>
      <c r="J69" s="23">
        <v>0</v>
      </c>
      <c r="K69" s="23">
        <v>0</v>
      </c>
      <c r="L69" s="23">
        <v>0</v>
      </c>
      <c r="M69" s="23">
        <f t="shared" si="24"/>
        <v>3</v>
      </c>
      <c r="N69" s="23">
        <v>3</v>
      </c>
      <c r="O69" s="78">
        <f t="shared" si="7"/>
        <v>415.9</v>
      </c>
      <c r="P69" s="46">
        <v>0</v>
      </c>
      <c r="Q69" s="48">
        <v>0</v>
      </c>
      <c r="R69" s="46">
        <v>415.9</v>
      </c>
      <c r="S69" s="55">
        <v>15113.54</v>
      </c>
      <c r="T69" s="56">
        <f t="shared" si="25"/>
        <v>36.339360423178654</v>
      </c>
      <c r="U69" s="57">
        <f t="shared" si="26"/>
        <v>138.63333333333333</v>
      </c>
      <c r="V69" s="168"/>
    </row>
    <row r="70" spans="1:22" ht="17.25" customHeight="1">
      <c r="A70" s="130"/>
      <c r="B70" s="126"/>
      <c r="C70" s="173" t="s">
        <v>181</v>
      </c>
      <c r="D70" s="36">
        <f t="shared" si="23"/>
        <v>9</v>
      </c>
      <c r="E70" s="24">
        <f aca="true" t="shared" si="30" ref="E70:S70">E68+E69</f>
        <v>0</v>
      </c>
      <c r="F70" s="24">
        <f t="shared" si="30"/>
        <v>0</v>
      </c>
      <c r="G70" s="24">
        <f t="shared" si="30"/>
        <v>6</v>
      </c>
      <c r="H70" s="24">
        <f t="shared" si="30"/>
        <v>0</v>
      </c>
      <c r="I70" s="24">
        <f t="shared" si="30"/>
        <v>3</v>
      </c>
      <c r="J70" s="24">
        <f t="shared" si="30"/>
        <v>0</v>
      </c>
      <c r="K70" s="24">
        <f t="shared" si="30"/>
        <v>0</v>
      </c>
      <c r="L70" s="24">
        <f t="shared" si="30"/>
        <v>0</v>
      </c>
      <c r="M70" s="24">
        <f t="shared" si="24"/>
        <v>9</v>
      </c>
      <c r="N70" s="24">
        <f t="shared" si="30"/>
        <v>9</v>
      </c>
      <c r="O70" s="61">
        <f t="shared" si="7"/>
        <v>433.5</v>
      </c>
      <c r="P70" s="61">
        <f>SUM(P66:P69)</f>
        <v>0</v>
      </c>
      <c r="Q70" s="62">
        <f t="shared" si="30"/>
        <v>0</v>
      </c>
      <c r="R70" s="61">
        <f>SUM(R68:R69)</f>
        <v>433.5</v>
      </c>
      <c r="S70" s="64">
        <f t="shared" si="30"/>
        <v>15380.04</v>
      </c>
      <c r="T70" s="65">
        <f t="shared" si="25"/>
        <v>35.478754325259516</v>
      </c>
      <c r="U70" s="68">
        <f t="shared" si="26"/>
        <v>48.166666666666664</v>
      </c>
      <c r="V70" s="168"/>
    </row>
    <row r="71" spans="1:22" ht="17.25" customHeight="1">
      <c r="A71" s="122"/>
      <c r="B71" s="122"/>
      <c r="C71" s="169" t="s">
        <v>82</v>
      </c>
      <c r="D71" s="29">
        <f t="shared" si="23"/>
        <v>2</v>
      </c>
      <c r="E71" s="22">
        <v>0</v>
      </c>
      <c r="F71" s="22">
        <v>0</v>
      </c>
      <c r="G71" s="22">
        <v>0</v>
      </c>
      <c r="H71" s="22">
        <v>0</v>
      </c>
      <c r="I71" s="22">
        <v>1</v>
      </c>
      <c r="J71" s="22">
        <v>1</v>
      </c>
      <c r="K71" s="22">
        <v>0</v>
      </c>
      <c r="L71" s="22">
        <v>0</v>
      </c>
      <c r="M71" s="22">
        <f t="shared" si="24"/>
        <v>1</v>
      </c>
      <c r="N71" s="22">
        <v>1</v>
      </c>
      <c r="O71" s="44">
        <f t="shared" si="7"/>
        <v>144.6</v>
      </c>
      <c r="P71" s="44">
        <v>0</v>
      </c>
      <c r="Q71" s="45">
        <v>0</v>
      </c>
      <c r="R71" s="44">
        <v>144.6</v>
      </c>
      <c r="S71" s="52">
        <v>6492.54</v>
      </c>
      <c r="T71" s="53">
        <f t="shared" si="25"/>
        <v>44.9</v>
      </c>
      <c r="U71" s="54">
        <f t="shared" si="26"/>
        <v>144.6</v>
      </c>
      <c r="V71" s="168"/>
    </row>
    <row r="72" spans="1:22" ht="17.25" customHeight="1">
      <c r="A72" s="122"/>
      <c r="B72" s="124"/>
      <c r="C72" s="169" t="s">
        <v>84</v>
      </c>
      <c r="D72" s="29">
        <f t="shared" si="23"/>
        <v>3</v>
      </c>
      <c r="E72" s="22">
        <v>0</v>
      </c>
      <c r="F72" s="22">
        <v>0</v>
      </c>
      <c r="G72" s="22">
        <v>0</v>
      </c>
      <c r="H72" s="22">
        <v>0</v>
      </c>
      <c r="I72" s="22">
        <v>1</v>
      </c>
      <c r="J72" s="22">
        <v>2</v>
      </c>
      <c r="K72" s="22">
        <v>0</v>
      </c>
      <c r="L72" s="22">
        <v>0</v>
      </c>
      <c r="M72" s="22">
        <f t="shared" si="24"/>
        <v>1</v>
      </c>
      <c r="N72" s="22">
        <v>1</v>
      </c>
      <c r="O72" s="44">
        <f t="shared" si="7"/>
        <v>63.5</v>
      </c>
      <c r="P72" s="44">
        <v>0</v>
      </c>
      <c r="Q72" s="45">
        <v>0</v>
      </c>
      <c r="R72" s="44">
        <v>63.5</v>
      </c>
      <c r="S72" s="52">
        <v>812.8</v>
      </c>
      <c r="T72" s="53">
        <f t="shared" si="25"/>
        <v>12.799999999999999</v>
      </c>
      <c r="U72" s="54">
        <f t="shared" si="26"/>
        <v>63.5</v>
      </c>
      <c r="V72" s="168"/>
    </row>
    <row r="73" spans="1:22" ht="17.25" customHeight="1">
      <c r="A73" s="122"/>
      <c r="B73" s="258" t="s">
        <v>83</v>
      </c>
      <c r="C73" s="123" t="s">
        <v>235</v>
      </c>
      <c r="D73" s="192">
        <f t="shared" si="23"/>
        <v>1</v>
      </c>
      <c r="E73" s="31">
        <v>0</v>
      </c>
      <c r="F73" s="31">
        <v>0</v>
      </c>
      <c r="G73" s="29">
        <v>0</v>
      </c>
      <c r="H73" s="31">
        <v>0</v>
      </c>
      <c r="I73" s="29">
        <v>1</v>
      </c>
      <c r="J73" s="31">
        <v>0</v>
      </c>
      <c r="K73" s="29">
        <v>0</v>
      </c>
      <c r="L73" s="31">
        <v>0</v>
      </c>
      <c r="M73" s="29">
        <f t="shared" si="24"/>
        <v>1</v>
      </c>
      <c r="N73" s="31">
        <v>1</v>
      </c>
      <c r="O73" s="49">
        <f t="shared" si="7"/>
        <v>15</v>
      </c>
      <c r="P73" s="49">
        <f>SUM(P71:P72)</f>
        <v>0</v>
      </c>
      <c r="Q73" s="81">
        <v>0</v>
      </c>
      <c r="R73" s="49">
        <v>15</v>
      </c>
      <c r="S73" s="82">
        <v>484.5</v>
      </c>
      <c r="T73" s="54">
        <f t="shared" si="25"/>
        <v>32.3</v>
      </c>
      <c r="U73" s="54">
        <f t="shared" si="26"/>
        <v>15</v>
      </c>
      <c r="V73" s="2"/>
    </row>
    <row r="74" spans="1:22" ht="17.25" customHeight="1">
      <c r="A74" s="122"/>
      <c r="B74" s="259"/>
      <c r="C74" s="169" t="s">
        <v>233</v>
      </c>
      <c r="D74" s="192">
        <f t="shared" si="23"/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f t="shared" si="24"/>
        <v>0</v>
      </c>
      <c r="N74" s="22">
        <v>0</v>
      </c>
      <c r="O74" s="44">
        <f t="shared" si="7"/>
        <v>0</v>
      </c>
      <c r="P74" s="44">
        <v>0</v>
      </c>
      <c r="Q74" s="45">
        <v>0</v>
      </c>
      <c r="R74" s="44">
        <v>0</v>
      </c>
      <c r="S74" s="52">
        <v>0</v>
      </c>
      <c r="T74" s="53" t="str">
        <f t="shared" si="25"/>
        <v>-</v>
      </c>
      <c r="U74" s="54" t="str">
        <f t="shared" si="26"/>
        <v>-</v>
      </c>
      <c r="V74" s="168"/>
    </row>
    <row r="75" spans="1:22" ht="17.25" customHeight="1">
      <c r="A75" s="122"/>
      <c r="B75" s="259"/>
      <c r="C75" s="169" t="s">
        <v>234</v>
      </c>
      <c r="D75" s="193">
        <f t="shared" si="23"/>
        <v>1</v>
      </c>
      <c r="E75" s="22">
        <v>0</v>
      </c>
      <c r="F75" s="22">
        <v>0</v>
      </c>
      <c r="G75" s="22">
        <v>0</v>
      </c>
      <c r="H75" s="22">
        <v>0</v>
      </c>
      <c r="I75" s="22">
        <v>1</v>
      </c>
      <c r="J75" s="22">
        <v>0</v>
      </c>
      <c r="K75" s="22">
        <v>0</v>
      </c>
      <c r="L75" s="22">
        <v>0</v>
      </c>
      <c r="M75" s="22">
        <f t="shared" si="24"/>
        <v>1</v>
      </c>
      <c r="N75" s="22">
        <v>1</v>
      </c>
      <c r="O75" s="49">
        <f t="shared" si="7"/>
        <v>48.5</v>
      </c>
      <c r="P75" s="44">
        <v>0</v>
      </c>
      <c r="Q75" s="45">
        <v>0</v>
      </c>
      <c r="R75" s="44">
        <v>48.5</v>
      </c>
      <c r="S75" s="52">
        <v>2410.45</v>
      </c>
      <c r="T75" s="53">
        <f>IF(O75=0,"-",S75/O75)</f>
        <v>49.699999999999996</v>
      </c>
      <c r="U75" s="54">
        <f>IF(O75=0,"-",O75/N75)</f>
        <v>48.5</v>
      </c>
      <c r="V75" s="168"/>
    </row>
    <row r="76" spans="1:22" ht="17.25" customHeight="1">
      <c r="A76" s="122"/>
      <c r="B76" s="139"/>
      <c r="C76" s="169" t="s">
        <v>236</v>
      </c>
      <c r="D76" s="193">
        <f t="shared" si="23"/>
        <v>1</v>
      </c>
      <c r="E76" s="22">
        <v>0</v>
      </c>
      <c r="F76" s="22">
        <v>0</v>
      </c>
      <c r="G76" s="22">
        <v>0</v>
      </c>
      <c r="H76" s="22">
        <v>0</v>
      </c>
      <c r="I76" s="22">
        <v>1</v>
      </c>
      <c r="J76" s="22">
        <v>0</v>
      </c>
      <c r="K76" s="22">
        <v>0</v>
      </c>
      <c r="L76" s="22">
        <v>0</v>
      </c>
      <c r="M76" s="22">
        <f t="shared" si="24"/>
        <v>1</v>
      </c>
      <c r="N76" s="22">
        <v>1</v>
      </c>
      <c r="O76" s="49">
        <f t="shared" si="7"/>
        <v>44.4</v>
      </c>
      <c r="P76" s="44">
        <v>0</v>
      </c>
      <c r="Q76" s="45">
        <v>0</v>
      </c>
      <c r="R76" s="44">
        <v>44.4</v>
      </c>
      <c r="S76" s="52">
        <v>1696.08</v>
      </c>
      <c r="T76" s="53">
        <f>IF(O76=0,"-",S76/O76)</f>
        <v>38.2</v>
      </c>
      <c r="U76" s="54">
        <f>IF(O76=0,"-",O76/N76)</f>
        <v>44.4</v>
      </c>
      <c r="V76" s="168"/>
    </row>
    <row r="77" spans="1:22" ht="17.25" customHeight="1">
      <c r="A77" s="122"/>
      <c r="B77" s="139"/>
      <c r="C77" s="169" t="s">
        <v>244</v>
      </c>
      <c r="D77" s="29">
        <f>SUM(E77:L77)</f>
        <v>1</v>
      </c>
      <c r="E77" s="22">
        <v>0</v>
      </c>
      <c r="F77" s="22">
        <v>0</v>
      </c>
      <c r="G77" s="22">
        <v>0</v>
      </c>
      <c r="H77" s="22">
        <v>0</v>
      </c>
      <c r="I77" s="22">
        <v>1</v>
      </c>
      <c r="J77" s="22">
        <v>0</v>
      </c>
      <c r="K77" s="22">
        <v>0</v>
      </c>
      <c r="L77" s="22">
        <v>0</v>
      </c>
      <c r="M77" s="22">
        <f t="shared" si="24"/>
        <v>1</v>
      </c>
      <c r="N77" s="22">
        <v>1</v>
      </c>
      <c r="O77" s="49">
        <f t="shared" si="7"/>
        <v>0</v>
      </c>
      <c r="P77" s="44">
        <v>0</v>
      </c>
      <c r="Q77" s="45">
        <v>0</v>
      </c>
      <c r="R77" s="44">
        <v>0</v>
      </c>
      <c r="S77" s="52">
        <v>0</v>
      </c>
      <c r="T77" s="53" t="str">
        <f>IF(O77=0,"-",S77/O77)</f>
        <v>-</v>
      </c>
      <c r="U77" s="54" t="str">
        <f>IF(O77=0,"-",O77/N77)</f>
        <v>-</v>
      </c>
      <c r="V77" s="168"/>
    </row>
    <row r="78" spans="1:22" ht="17.25" customHeight="1">
      <c r="A78" s="122"/>
      <c r="B78" s="130"/>
      <c r="C78" s="171" t="s">
        <v>237</v>
      </c>
      <c r="D78" s="172">
        <f>SUM(E78:L78)</f>
        <v>5</v>
      </c>
      <c r="E78" s="23">
        <v>0</v>
      </c>
      <c r="F78" s="23">
        <v>0</v>
      </c>
      <c r="G78" s="23">
        <v>0</v>
      </c>
      <c r="H78" s="23">
        <v>0</v>
      </c>
      <c r="I78" s="23">
        <v>1</v>
      </c>
      <c r="J78" s="23">
        <v>3</v>
      </c>
      <c r="K78" s="23">
        <v>0</v>
      </c>
      <c r="L78" s="23">
        <v>1</v>
      </c>
      <c r="M78" s="23">
        <f>SUM(E78:I78)</f>
        <v>1</v>
      </c>
      <c r="N78" s="23">
        <v>1</v>
      </c>
      <c r="O78" s="46">
        <f>IF(AND(P78=0,Q78=0,R78=0),0,SUM(P78:R78))</f>
        <v>167.8</v>
      </c>
      <c r="P78" s="46">
        <v>0</v>
      </c>
      <c r="Q78" s="48">
        <v>0</v>
      </c>
      <c r="R78" s="46">
        <v>167.8</v>
      </c>
      <c r="S78" s="55">
        <v>8725.6</v>
      </c>
      <c r="T78" s="56">
        <f>IF(O78=0,"-",S78/O78)</f>
        <v>52</v>
      </c>
      <c r="U78" s="57">
        <f>IF(O78=0,"-",O78/N78)</f>
        <v>167.8</v>
      </c>
      <c r="V78" s="168"/>
    </row>
    <row r="79" spans="1:22" ht="17.25" customHeight="1">
      <c r="A79" s="122"/>
      <c r="B79" s="126"/>
      <c r="C79" s="173" t="s">
        <v>181</v>
      </c>
      <c r="D79" s="36">
        <f>SUM(E79:L79)</f>
        <v>14</v>
      </c>
      <c r="E79" s="24">
        <f>SUM(E71:E78)</f>
        <v>0</v>
      </c>
      <c r="F79" s="24">
        <f aca="true" t="shared" si="31" ref="F79:M79">SUM(F71:F78)</f>
        <v>0</v>
      </c>
      <c r="G79" s="24">
        <f t="shared" si="31"/>
        <v>0</v>
      </c>
      <c r="H79" s="24">
        <f t="shared" si="31"/>
        <v>0</v>
      </c>
      <c r="I79" s="24">
        <f t="shared" si="31"/>
        <v>7</v>
      </c>
      <c r="J79" s="24">
        <f t="shared" si="31"/>
        <v>6</v>
      </c>
      <c r="K79" s="24">
        <f t="shared" si="31"/>
        <v>0</v>
      </c>
      <c r="L79" s="24">
        <f t="shared" si="31"/>
        <v>1</v>
      </c>
      <c r="M79" s="24">
        <f t="shared" si="31"/>
        <v>7</v>
      </c>
      <c r="N79" s="24">
        <f>SUM(N71:N78)</f>
        <v>7</v>
      </c>
      <c r="O79" s="61">
        <f>IF(AND(P79=0,Q79=0,R79=0),0,SUM(P79:R79))</f>
        <v>483.8</v>
      </c>
      <c r="P79" s="62">
        <f>SUM(P71:P78)</f>
        <v>0</v>
      </c>
      <c r="Q79" s="62">
        <f>SUM(Q71:Q78)</f>
        <v>0</v>
      </c>
      <c r="R79" s="62">
        <f>SUM(R71:R78)</f>
        <v>483.8</v>
      </c>
      <c r="S79" s="65">
        <f>SUM(S71:S78)</f>
        <v>20621.97</v>
      </c>
      <c r="T79" s="65">
        <f t="shared" si="25"/>
        <v>42.62498966515089</v>
      </c>
      <c r="U79" s="68">
        <f t="shared" si="26"/>
        <v>69.11428571428571</v>
      </c>
      <c r="V79" s="168"/>
    </row>
    <row r="80" spans="1:22" ht="17.25" customHeight="1">
      <c r="A80" s="122"/>
      <c r="B80" s="140" t="s">
        <v>85</v>
      </c>
      <c r="C80" s="191" t="s">
        <v>86</v>
      </c>
      <c r="D80" s="36">
        <f t="shared" si="23"/>
        <v>3</v>
      </c>
      <c r="E80" s="24">
        <v>0</v>
      </c>
      <c r="F80" s="24">
        <v>0</v>
      </c>
      <c r="G80" s="24">
        <v>0</v>
      </c>
      <c r="H80" s="24">
        <v>0</v>
      </c>
      <c r="I80" s="24">
        <v>1</v>
      </c>
      <c r="J80" s="24">
        <v>2</v>
      </c>
      <c r="K80" s="24">
        <v>0</v>
      </c>
      <c r="L80" s="24">
        <v>0</v>
      </c>
      <c r="M80" s="24">
        <f>SUM(E80:I80)</f>
        <v>1</v>
      </c>
      <c r="N80" s="24">
        <v>1</v>
      </c>
      <c r="O80" s="61">
        <f t="shared" si="7"/>
        <v>157.3</v>
      </c>
      <c r="P80" s="61">
        <v>0</v>
      </c>
      <c r="Q80" s="62">
        <v>0</v>
      </c>
      <c r="R80" s="61">
        <v>157.3</v>
      </c>
      <c r="S80" s="64">
        <v>6465.03</v>
      </c>
      <c r="T80" s="65">
        <f t="shared" si="25"/>
        <v>41.099999999999994</v>
      </c>
      <c r="U80" s="68">
        <f t="shared" si="26"/>
        <v>157.3</v>
      </c>
      <c r="V80" s="168"/>
    </row>
    <row r="81" spans="1:22" ht="17.25" customHeight="1">
      <c r="A81" s="122"/>
      <c r="B81" s="140" t="s">
        <v>87</v>
      </c>
      <c r="C81" s="191" t="s">
        <v>88</v>
      </c>
      <c r="D81" s="36">
        <f t="shared" si="23"/>
        <v>1</v>
      </c>
      <c r="E81" s="24">
        <v>0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0</v>
      </c>
      <c r="L81" s="24">
        <v>0</v>
      </c>
      <c r="M81" s="24">
        <f>SUM(E81:I81)</f>
        <v>1</v>
      </c>
      <c r="N81" s="24">
        <v>1</v>
      </c>
      <c r="O81" s="61">
        <f t="shared" si="7"/>
        <v>63.7</v>
      </c>
      <c r="P81" s="61">
        <v>0</v>
      </c>
      <c r="Q81" s="62">
        <v>0</v>
      </c>
      <c r="R81" s="61">
        <v>63.7</v>
      </c>
      <c r="S81" s="64">
        <v>1866.41</v>
      </c>
      <c r="T81" s="65">
        <f t="shared" si="25"/>
        <v>29.3</v>
      </c>
      <c r="U81" s="68">
        <f t="shared" si="26"/>
        <v>63.7</v>
      </c>
      <c r="V81" s="168"/>
    </row>
    <row r="82" spans="1:22" ht="17.25" customHeight="1">
      <c r="A82" s="122" t="s">
        <v>165</v>
      </c>
      <c r="B82" s="126"/>
      <c r="C82" s="194" t="s">
        <v>201</v>
      </c>
      <c r="D82" s="36">
        <f t="shared" si="23"/>
        <v>214</v>
      </c>
      <c r="E82" s="24">
        <f>SUM(E66,E67,E70,E79,E80,E81)</f>
        <v>0</v>
      </c>
      <c r="F82" s="24">
        <f aca="true" t="shared" si="32" ref="F82:M82">SUM(F66,F67,F70,F79,F80,F81)</f>
        <v>0</v>
      </c>
      <c r="G82" s="24">
        <f t="shared" si="32"/>
        <v>6</v>
      </c>
      <c r="H82" s="24">
        <f t="shared" si="32"/>
        <v>0</v>
      </c>
      <c r="I82" s="24">
        <f t="shared" si="32"/>
        <v>82</v>
      </c>
      <c r="J82" s="24">
        <f t="shared" si="32"/>
        <v>125</v>
      </c>
      <c r="K82" s="24">
        <f t="shared" si="32"/>
        <v>0</v>
      </c>
      <c r="L82" s="24">
        <f t="shared" si="32"/>
        <v>1</v>
      </c>
      <c r="M82" s="24">
        <f t="shared" si="32"/>
        <v>88</v>
      </c>
      <c r="N82" s="24">
        <f>SUM(N66,N67,N70,N79,N80,N81)</f>
        <v>88</v>
      </c>
      <c r="O82" s="62">
        <f t="shared" si="7"/>
        <v>5580.6</v>
      </c>
      <c r="P82" s="62">
        <f>SUM(P66,P67,P70,P79,P80,P81)</f>
        <v>0</v>
      </c>
      <c r="Q82" s="62">
        <f>SUM(Q66,Q67,Q70,Q79,Q80,Q81)</f>
        <v>0</v>
      </c>
      <c r="R82" s="62">
        <f>SUM(R66,R67,R70,R79,R80,R81)</f>
        <v>5580.6</v>
      </c>
      <c r="S82" s="65">
        <f>SUM(S66,S67,S70,S79,S80,S81)</f>
        <v>286379.98000000004</v>
      </c>
      <c r="T82" s="65">
        <f t="shared" si="25"/>
        <v>51.31705909758808</v>
      </c>
      <c r="U82" s="65">
        <f t="shared" si="26"/>
        <v>63.415909090909096</v>
      </c>
      <c r="V82" s="168"/>
    </row>
    <row r="83" spans="1:22" ht="17.25" customHeight="1">
      <c r="A83" s="122"/>
      <c r="B83" s="122"/>
      <c r="C83" s="169" t="s">
        <v>49</v>
      </c>
      <c r="D83" s="29">
        <f t="shared" si="5"/>
        <v>92</v>
      </c>
      <c r="E83" s="22">
        <v>0</v>
      </c>
      <c r="F83" s="22">
        <v>0</v>
      </c>
      <c r="G83" s="22">
        <v>0</v>
      </c>
      <c r="H83" s="22">
        <v>0</v>
      </c>
      <c r="I83" s="22">
        <v>20</v>
      </c>
      <c r="J83" s="22">
        <v>56</v>
      </c>
      <c r="K83" s="22">
        <v>8</v>
      </c>
      <c r="L83" s="22">
        <v>8</v>
      </c>
      <c r="M83" s="22">
        <f aca="true" t="shared" si="33" ref="M83:M90">SUM(E83:I83)</f>
        <v>20</v>
      </c>
      <c r="N83" s="22">
        <v>17</v>
      </c>
      <c r="O83" s="44">
        <f aca="true" t="shared" si="34" ref="O83:O146">IF(AND(P83=0,Q83=0,R83=0),0,SUM(P83:R83))</f>
        <v>2515</v>
      </c>
      <c r="P83" s="44">
        <v>0</v>
      </c>
      <c r="Q83" s="45">
        <v>0</v>
      </c>
      <c r="R83" s="44">
        <v>2515</v>
      </c>
      <c r="S83" s="52">
        <v>150032.04</v>
      </c>
      <c r="T83" s="53">
        <f t="shared" si="2"/>
        <v>59.65488667992048</v>
      </c>
      <c r="U83" s="54">
        <f t="shared" si="3"/>
        <v>147.94117647058823</v>
      </c>
      <c r="V83" s="168"/>
    </row>
    <row r="84" spans="1:22" ht="17.25" customHeight="1">
      <c r="A84" s="122"/>
      <c r="B84" s="122"/>
      <c r="C84" s="169" t="s">
        <v>50</v>
      </c>
      <c r="D84" s="29">
        <f t="shared" si="5"/>
        <v>1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1</v>
      </c>
      <c r="K84" s="22">
        <v>0</v>
      </c>
      <c r="L84" s="22">
        <v>0</v>
      </c>
      <c r="M84" s="22">
        <f t="shared" si="33"/>
        <v>0</v>
      </c>
      <c r="N84" s="22">
        <v>0</v>
      </c>
      <c r="O84" s="44">
        <f t="shared" si="34"/>
        <v>0</v>
      </c>
      <c r="P84" s="44">
        <v>0</v>
      </c>
      <c r="Q84" s="45">
        <v>0</v>
      </c>
      <c r="R84" s="44">
        <v>0</v>
      </c>
      <c r="S84" s="52">
        <v>0</v>
      </c>
      <c r="T84" s="53" t="str">
        <f t="shared" si="2"/>
        <v>-</v>
      </c>
      <c r="U84" s="54" t="str">
        <f t="shared" si="3"/>
        <v>-</v>
      </c>
      <c r="V84" s="168"/>
    </row>
    <row r="85" spans="1:22" ht="17.25" customHeight="1">
      <c r="A85" s="122"/>
      <c r="B85" s="237" t="s">
        <v>255</v>
      </c>
      <c r="C85" s="169" t="s">
        <v>51</v>
      </c>
      <c r="D85" s="29">
        <f t="shared" si="5"/>
        <v>2</v>
      </c>
      <c r="E85" s="22">
        <v>0</v>
      </c>
      <c r="F85" s="22">
        <v>0</v>
      </c>
      <c r="G85" s="22">
        <v>0</v>
      </c>
      <c r="H85" s="22">
        <v>0</v>
      </c>
      <c r="I85" s="22">
        <v>2</v>
      </c>
      <c r="J85" s="22">
        <v>0</v>
      </c>
      <c r="K85" s="22">
        <v>0</v>
      </c>
      <c r="L85" s="22">
        <v>0</v>
      </c>
      <c r="M85" s="22">
        <f t="shared" si="33"/>
        <v>2</v>
      </c>
      <c r="N85" s="22">
        <v>1</v>
      </c>
      <c r="O85" s="44">
        <f t="shared" si="34"/>
        <v>43.8</v>
      </c>
      <c r="P85" s="44">
        <v>0</v>
      </c>
      <c r="Q85" s="45">
        <v>0</v>
      </c>
      <c r="R85" s="44">
        <v>43.8</v>
      </c>
      <c r="S85" s="52">
        <v>2492.22</v>
      </c>
      <c r="T85" s="53">
        <f t="shared" si="2"/>
        <v>56.9</v>
      </c>
      <c r="U85" s="54">
        <f t="shared" si="3"/>
        <v>43.8</v>
      </c>
      <c r="V85" s="168"/>
    </row>
    <row r="86" spans="1:22" ht="17.25" customHeight="1">
      <c r="A86" s="122"/>
      <c r="B86" s="259"/>
      <c r="C86" s="169" t="s">
        <v>52</v>
      </c>
      <c r="D86" s="29">
        <f t="shared" si="5"/>
        <v>1</v>
      </c>
      <c r="E86" s="22">
        <v>0</v>
      </c>
      <c r="F86" s="22">
        <v>0</v>
      </c>
      <c r="G86" s="22">
        <v>0</v>
      </c>
      <c r="H86" s="22">
        <v>0</v>
      </c>
      <c r="I86" s="22">
        <v>1</v>
      </c>
      <c r="J86" s="22">
        <v>0</v>
      </c>
      <c r="K86" s="22">
        <v>0</v>
      </c>
      <c r="L86" s="22">
        <v>0</v>
      </c>
      <c r="M86" s="22">
        <f t="shared" si="33"/>
        <v>1</v>
      </c>
      <c r="N86" s="22">
        <v>1</v>
      </c>
      <c r="O86" s="44">
        <f t="shared" si="34"/>
        <v>117.9</v>
      </c>
      <c r="P86" s="44">
        <v>0</v>
      </c>
      <c r="Q86" s="45">
        <v>0</v>
      </c>
      <c r="R86" s="44">
        <v>117.9</v>
      </c>
      <c r="S86" s="52">
        <v>4173.66</v>
      </c>
      <c r="T86" s="53">
        <f t="shared" si="2"/>
        <v>35.4</v>
      </c>
      <c r="U86" s="54">
        <f t="shared" si="3"/>
        <v>117.9</v>
      </c>
      <c r="V86" s="168"/>
    </row>
    <row r="87" spans="1:22" ht="17.25" customHeight="1">
      <c r="A87" s="122"/>
      <c r="B87" s="259"/>
      <c r="C87" s="123" t="s">
        <v>158</v>
      </c>
      <c r="D87" s="187">
        <f>SUM(E87:L87)</f>
        <v>7</v>
      </c>
      <c r="E87" s="22">
        <v>0</v>
      </c>
      <c r="F87" s="22">
        <v>0</v>
      </c>
      <c r="G87" s="22">
        <v>0</v>
      </c>
      <c r="H87" s="22">
        <v>0</v>
      </c>
      <c r="I87" s="22">
        <v>5</v>
      </c>
      <c r="J87" s="22">
        <v>2</v>
      </c>
      <c r="K87" s="22">
        <v>0</v>
      </c>
      <c r="L87" s="22">
        <v>0</v>
      </c>
      <c r="M87" s="22">
        <f t="shared" si="33"/>
        <v>5</v>
      </c>
      <c r="N87" s="22">
        <v>5</v>
      </c>
      <c r="O87" s="45">
        <f>IF(AND(P87=0,Q87=0,R87=0),0,SUM(P87:R87))</f>
        <v>838.1</v>
      </c>
      <c r="P87" s="44">
        <v>0</v>
      </c>
      <c r="Q87" s="45">
        <v>0</v>
      </c>
      <c r="R87" s="44">
        <v>838.1</v>
      </c>
      <c r="S87" s="52">
        <v>39375.62</v>
      </c>
      <c r="T87" s="53">
        <f>IF(O87=0,"-",S87/O87)</f>
        <v>46.98200692041522</v>
      </c>
      <c r="U87" s="54">
        <f>IF(O87=0,"-",O87/N87)</f>
        <v>167.62</v>
      </c>
      <c r="V87" s="168"/>
    </row>
    <row r="88" spans="1:22" ht="17.25" customHeight="1">
      <c r="A88" s="122"/>
      <c r="B88" s="122"/>
      <c r="C88" s="169" t="s">
        <v>53</v>
      </c>
      <c r="D88" s="29">
        <f t="shared" si="5"/>
        <v>7</v>
      </c>
      <c r="E88" s="22">
        <v>0</v>
      </c>
      <c r="F88" s="22">
        <v>0</v>
      </c>
      <c r="G88" s="22">
        <v>0</v>
      </c>
      <c r="H88" s="22">
        <v>0</v>
      </c>
      <c r="I88" s="22">
        <v>6</v>
      </c>
      <c r="J88" s="22">
        <v>1</v>
      </c>
      <c r="K88" s="22">
        <v>0</v>
      </c>
      <c r="L88" s="22">
        <v>0</v>
      </c>
      <c r="M88" s="22">
        <f t="shared" si="33"/>
        <v>6</v>
      </c>
      <c r="N88" s="22">
        <v>6</v>
      </c>
      <c r="O88" s="44">
        <f t="shared" si="34"/>
        <v>2629.2</v>
      </c>
      <c r="P88" s="44">
        <v>0</v>
      </c>
      <c r="Q88" s="45">
        <v>0</v>
      </c>
      <c r="R88" s="44">
        <v>2629.2</v>
      </c>
      <c r="S88" s="52">
        <v>147502.31</v>
      </c>
      <c r="T88" s="53">
        <f t="shared" si="2"/>
        <v>56.10159364065115</v>
      </c>
      <c r="U88" s="54">
        <f t="shared" si="3"/>
        <v>438.2</v>
      </c>
      <c r="V88" s="168"/>
    </row>
    <row r="89" spans="1:22" ht="17.25" customHeight="1">
      <c r="A89" s="122"/>
      <c r="B89" s="258"/>
      <c r="C89" s="169" t="s">
        <v>54</v>
      </c>
      <c r="D89" s="29">
        <f t="shared" si="5"/>
        <v>1</v>
      </c>
      <c r="E89" s="22">
        <v>0</v>
      </c>
      <c r="F89" s="22">
        <v>0</v>
      </c>
      <c r="G89" s="22">
        <v>0</v>
      </c>
      <c r="H89" s="22">
        <v>0</v>
      </c>
      <c r="I89" s="22">
        <v>1</v>
      </c>
      <c r="J89" s="22">
        <v>0</v>
      </c>
      <c r="K89" s="22">
        <v>0</v>
      </c>
      <c r="L89" s="22">
        <v>0</v>
      </c>
      <c r="M89" s="22">
        <f t="shared" si="33"/>
        <v>1</v>
      </c>
      <c r="N89" s="22">
        <v>1</v>
      </c>
      <c r="O89" s="44">
        <f t="shared" si="34"/>
        <v>216.2</v>
      </c>
      <c r="P89" s="44">
        <v>0</v>
      </c>
      <c r="Q89" s="45">
        <v>0</v>
      </c>
      <c r="R89" s="44">
        <v>216.2</v>
      </c>
      <c r="S89" s="52">
        <v>6291.42</v>
      </c>
      <c r="T89" s="53">
        <f t="shared" si="2"/>
        <v>29.1</v>
      </c>
      <c r="U89" s="54">
        <f t="shared" si="3"/>
        <v>216.2</v>
      </c>
      <c r="V89" s="168"/>
    </row>
    <row r="90" spans="1:22" ht="17.25" customHeight="1">
      <c r="A90" s="122"/>
      <c r="B90" s="259"/>
      <c r="C90" s="169" t="s">
        <v>55</v>
      </c>
      <c r="D90" s="29">
        <f t="shared" si="5"/>
        <v>2</v>
      </c>
      <c r="E90" s="22">
        <v>0</v>
      </c>
      <c r="F90" s="22">
        <v>0</v>
      </c>
      <c r="G90" s="22">
        <v>1</v>
      </c>
      <c r="H90" s="22">
        <v>0</v>
      </c>
      <c r="I90" s="22">
        <v>1</v>
      </c>
      <c r="J90" s="22">
        <v>0</v>
      </c>
      <c r="K90" s="22">
        <v>0</v>
      </c>
      <c r="L90" s="22">
        <v>0</v>
      </c>
      <c r="M90" s="22">
        <f t="shared" si="33"/>
        <v>2</v>
      </c>
      <c r="N90" s="22">
        <v>2</v>
      </c>
      <c r="O90" s="44">
        <f t="shared" si="34"/>
        <v>725.7</v>
      </c>
      <c r="P90" s="44">
        <v>285.7</v>
      </c>
      <c r="Q90" s="45">
        <v>0</v>
      </c>
      <c r="R90" s="44">
        <v>440</v>
      </c>
      <c r="S90" s="52">
        <v>29160.71</v>
      </c>
      <c r="T90" s="53">
        <f aca="true" t="shared" si="35" ref="T90:T138">IF(O90=0,"-",S90/O90)</f>
        <v>40.18287171007303</v>
      </c>
      <c r="U90" s="54">
        <f aca="true" t="shared" si="36" ref="U90:U135">IF(O90=0,"-",O90/N90)</f>
        <v>362.85</v>
      </c>
      <c r="V90" s="168"/>
    </row>
    <row r="91" spans="1:22" ht="17.25" customHeight="1">
      <c r="A91" s="122"/>
      <c r="B91" s="122"/>
      <c r="C91" s="169" t="s">
        <v>56</v>
      </c>
      <c r="D91" s="29">
        <f aca="true" t="shared" si="37" ref="D91:D140">SUM(E91:L91)</f>
        <v>31</v>
      </c>
      <c r="E91" s="22">
        <v>6</v>
      </c>
      <c r="F91" s="22">
        <v>4</v>
      </c>
      <c r="G91" s="22">
        <v>0</v>
      </c>
      <c r="H91" s="22">
        <v>0</v>
      </c>
      <c r="I91" s="22">
        <v>12</v>
      </c>
      <c r="J91" s="22">
        <v>5</v>
      </c>
      <c r="K91" s="22">
        <v>1</v>
      </c>
      <c r="L91" s="22">
        <v>3</v>
      </c>
      <c r="M91" s="22">
        <f aca="true" t="shared" si="38" ref="M91:M138">SUM(E91:I91)</f>
        <v>22</v>
      </c>
      <c r="N91" s="22">
        <v>16</v>
      </c>
      <c r="O91" s="44">
        <f t="shared" si="34"/>
        <v>1986.5</v>
      </c>
      <c r="P91" s="44">
        <v>189.6</v>
      </c>
      <c r="Q91" s="45">
        <v>0</v>
      </c>
      <c r="R91" s="44">
        <v>1796.9</v>
      </c>
      <c r="S91" s="52">
        <v>87639.79</v>
      </c>
      <c r="T91" s="53">
        <f t="shared" si="35"/>
        <v>44.11768940347344</v>
      </c>
      <c r="U91" s="54">
        <f t="shared" si="36"/>
        <v>124.15625</v>
      </c>
      <c r="V91" s="168"/>
    </row>
    <row r="92" spans="1:22" ht="17.25" customHeight="1">
      <c r="A92" s="136"/>
      <c r="B92" s="122"/>
      <c r="C92" s="169" t="s">
        <v>57</v>
      </c>
      <c r="D92" s="29">
        <f t="shared" si="37"/>
        <v>3</v>
      </c>
      <c r="E92" s="22">
        <v>0</v>
      </c>
      <c r="F92" s="22">
        <v>0</v>
      </c>
      <c r="G92" s="22">
        <v>0</v>
      </c>
      <c r="H92" s="22">
        <v>0</v>
      </c>
      <c r="I92" s="22">
        <v>2</v>
      </c>
      <c r="J92" s="22">
        <v>1</v>
      </c>
      <c r="K92" s="22">
        <v>0</v>
      </c>
      <c r="L92" s="22">
        <v>0</v>
      </c>
      <c r="M92" s="22">
        <f t="shared" si="38"/>
        <v>2</v>
      </c>
      <c r="N92" s="22">
        <v>1</v>
      </c>
      <c r="O92" s="44">
        <f t="shared" si="34"/>
        <v>78.3</v>
      </c>
      <c r="P92" s="44">
        <v>0</v>
      </c>
      <c r="Q92" s="45">
        <v>0</v>
      </c>
      <c r="R92" s="44">
        <v>78.3</v>
      </c>
      <c r="S92" s="52">
        <v>5105.16</v>
      </c>
      <c r="T92" s="53">
        <f t="shared" si="35"/>
        <v>65.2</v>
      </c>
      <c r="U92" s="54">
        <f t="shared" si="36"/>
        <v>78.3</v>
      </c>
      <c r="V92" s="168"/>
    </row>
    <row r="93" spans="1:22" ht="17.25" customHeight="1">
      <c r="A93" s="122"/>
      <c r="B93" s="122"/>
      <c r="C93" s="169" t="s">
        <v>58</v>
      </c>
      <c r="D93" s="29">
        <f t="shared" si="37"/>
        <v>6</v>
      </c>
      <c r="E93" s="22">
        <v>0</v>
      </c>
      <c r="F93" s="22">
        <v>0</v>
      </c>
      <c r="G93" s="22">
        <v>0</v>
      </c>
      <c r="H93" s="22">
        <v>0</v>
      </c>
      <c r="I93" s="22">
        <v>4</v>
      </c>
      <c r="J93" s="22">
        <v>1</v>
      </c>
      <c r="K93" s="22">
        <v>0</v>
      </c>
      <c r="L93" s="22">
        <v>1</v>
      </c>
      <c r="M93" s="22">
        <f t="shared" si="38"/>
        <v>4</v>
      </c>
      <c r="N93" s="22">
        <v>4</v>
      </c>
      <c r="O93" s="44">
        <f t="shared" si="34"/>
        <v>404</v>
      </c>
      <c r="P93" s="44">
        <v>0</v>
      </c>
      <c r="Q93" s="45">
        <v>0</v>
      </c>
      <c r="R93" s="44">
        <v>404</v>
      </c>
      <c r="S93" s="52">
        <v>19029.72</v>
      </c>
      <c r="T93" s="53">
        <f t="shared" si="35"/>
        <v>47.10326732673268</v>
      </c>
      <c r="U93" s="54">
        <f t="shared" si="36"/>
        <v>101</v>
      </c>
      <c r="V93" s="168"/>
    </row>
    <row r="94" spans="1:22" ht="17.25" customHeight="1">
      <c r="A94" s="122"/>
      <c r="B94" s="141" t="s">
        <v>240</v>
      </c>
      <c r="C94" s="169" t="s">
        <v>59</v>
      </c>
      <c r="D94" s="29">
        <f t="shared" si="37"/>
        <v>4</v>
      </c>
      <c r="E94" s="22">
        <v>0</v>
      </c>
      <c r="F94" s="22">
        <v>0</v>
      </c>
      <c r="G94" s="22">
        <v>0</v>
      </c>
      <c r="H94" s="22">
        <v>0</v>
      </c>
      <c r="I94" s="22">
        <v>3</v>
      </c>
      <c r="J94" s="22">
        <v>1</v>
      </c>
      <c r="K94" s="22">
        <v>0</v>
      </c>
      <c r="L94" s="22">
        <v>0</v>
      </c>
      <c r="M94" s="22">
        <f t="shared" si="38"/>
        <v>3</v>
      </c>
      <c r="N94" s="22">
        <v>3</v>
      </c>
      <c r="O94" s="44">
        <f t="shared" si="34"/>
        <v>405.9</v>
      </c>
      <c r="P94" s="44">
        <v>0</v>
      </c>
      <c r="Q94" s="45">
        <v>0</v>
      </c>
      <c r="R94" s="44">
        <v>405.9</v>
      </c>
      <c r="S94" s="52">
        <v>20255.53</v>
      </c>
      <c r="T94" s="53">
        <f t="shared" si="35"/>
        <v>49.90275930032028</v>
      </c>
      <c r="U94" s="54">
        <f t="shared" si="36"/>
        <v>135.29999999999998</v>
      </c>
      <c r="V94" s="168"/>
    </row>
    <row r="95" spans="1:22" ht="17.25" customHeight="1">
      <c r="A95" s="122"/>
      <c r="B95" s="129"/>
      <c r="C95" s="169" t="s">
        <v>60</v>
      </c>
      <c r="D95" s="29">
        <f t="shared" si="37"/>
        <v>9</v>
      </c>
      <c r="E95" s="22">
        <v>0</v>
      </c>
      <c r="F95" s="22">
        <v>0</v>
      </c>
      <c r="G95" s="22">
        <v>0</v>
      </c>
      <c r="H95" s="22">
        <v>0</v>
      </c>
      <c r="I95" s="22">
        <v>4</v>
      </c>
      <c r="J95" s="22">
        <v>1</v>
      </c>
      <c r="K95" s="22">
        <v>0</v>
      </c>
      <c r="L95" s="22">
        <v>4</v>
      </c>
      <c r="M95" s="22">
        <f t="shared" si="38"/>
        <v>4</v>
      </c>
      <c r="N95" s="22">
        <v>5</v>
      </c>
      <c r="O95" s="44">
        <f t="shared" si="34"/>
        <v>628.7</v>
      </c>
      <c r="P95" s="44">
        <v>0</v>
      </c>
      <c r="Q95" s="45">
        <v>0</v>
      </c>
      <c r="R95" s="44">
        <v>628.7</v>
      </c>
      <c r="S95" s="52">
        <v>27320.61</v>
      </c>
      <c r="T95" s="53">
        <f t="shared" si="35"/>
        <v>43.45571814856052</v>
      </c>
      <c r="U95" s="54">
        <f t="shared" si="36"/>
        <v>125.74000000000001</v>
      </c>
      <c r="V95" s="168"/>
    </row>
    <row r="96" spans="1:22" ht="17.25" customHeight="1">
      <c r="A96" s="122"/>
      <c r="B96" s="238"/>
      <c r="C96" s="169" t="s">
        <v>61</v>
      </c>
      <c r="D96" s="29">
        <f>SUM(E96:L96)</f>
        <v>15</v>
      </c>
      <c r="E96" s="22">
        <v>0</v>
      </c>
      <c r="F96" s="22">
        <v>0</v>
      </c>
      <c r="G96" s="22">
        <v>3</v>
      </c>
      <c r="H96" s="22">
        <v>0</v>
      </c>
      <c r="I96" s="22">
        <v>5</v>
      </c>
      <c r="J96" s="22">
        <v>6</v>
      </c>
      <c r="K96" s="22">
        <v>0</v>
      </c>
      <c r="L96" s="22">
        <v>1</v>
      </c>
      <c r="M96" s="22">
        <f t="shared" si="38"/>
        <v>8</v>
      </c>
      <c r="N96" s="22">
        <v>8</v>
      </c>
      <c r="O96" s="44">
        <f t="shared" si="34"/>
        <v>456.90000000000003</v>
      </c>
      <c r="P96" s="44">
        <v>126.3</v>
      </c>
      <c r="Q96" s="45">
        <v>0</v>
      </c>
      <c r="R96" s="44">
        <v>330.6</v>
      </c>
      <c r="S96" s="52">
        <v>26383.49</v>
      </c>
      <c r="T96" s="53">
        <f t="shared" si="35"/>
        <v>57.74456117312322</v>
      </c>
      <c r="U96" s="54">
        <f t="shared" si="36"/>
        <v>57.112500000000004</v>
      </c>
      <c r="V96" s="168"/>
    </row>
    <row r="97" spans="1:22" ht="17.25" customHeight="1">
      <c r="A97" s="122"/>
      <c r="B97" s="239"/>
      <c r="C97" s="169" t="s">
        <v>62</v>
      </c>
      <c r="D97" s="29">
        <f>SUM(E97:L97)</f>
        <v>3</v>
      </c>
      <c r="E97" s="22">
        <v>0</v>
      </c>
      <c r="F97" s="22">
        <v>0</v>
      </c>
      <c r="G97" s="22">
        <v>0</v>
      </c>
      <c r="H97" s="22">
        <v>0</v>
      </c>
      <c r="I97" s="22">
        <v>3</v>
      </c>
      <c r="J97" s="22">
        <v>0</v>
      </c>
      <c r="K97" s="22">
        <v>0</v>
      </c>
      <c r="L97" s="22">
        <v>0</v>
      </c>
      <c r="M97" s="22">
        <f t="shared" si="38"/>
        <v>3</v>
      </c>
      <c r="N97" s="22">
        <v>3</v>
      </c>
      <c r="O97" s="44">
        <f t="shared" si="34"/>
        <v>316.9</v>
      </c>
      <c r="P97" s="44">
        <v>0</v>
      </c>
      <c r="Q97" s="45">
        <v>0</v>
      </c>
      <c r="R97" s="44">
        <v>316.9</v>
      </c>
      <c r="S97" s="52">
        <v>10985.94</v>
      </c>
      <c r="T97" s="53">
        <f t="shared" si="35"/>
        <v>34.66689807510256</v>
      </c>
      <c r="U97" s="54">
        <f t="shared" si="36"/>
        <v>105.63333333333333</v>
      </c>
      <c r="V97" s="168"/>
    </row>
    <row r="98" spans="1:22" ht="17.25" customHeight="1">
      <c r="A98" s="122"/>
      <c r="B98" s="122"/>
      <c r="C98" s="169" t="s">
        <v>63</v>
      </c>
      <c r="D98" s="29">
        <f t="shared" si="37"/>
        <v>5</v>
      </c>
      <c r="E98" s="22">
        <v>0</v>
      </c>
      <c r="F98" s="22">
        <v>0</v>
      </c>
      <c r="G98" s="22">
        <v>0</v>
      </c>
      <c r="H98" s="22">
        <v>0</v>
      </c>
      <c r="I98" s="22">
        <v>1</v>
      </c>
      <c r="J98" s="22">
        <v>3</v>
      </c>
      <c r="K98" s="22">
        <v>0</v>
      </c>
      <c r="L98" s="31">
        <v>1</v>
      </c>
      <c r="M98" s="31">
        <f t="shared" si="38"/>
        <v>1</v>
      </c>
      <c r="N98" s="29">
        <v>1</v>
      </c>
      <c r="O98" s="44">
        <f t="shared" si="34"/>
        <v>105.2</v>
      </c>
      <c r="P98" s="44">
        <v>0</v>
      </c>
      <c r="Q98" s="45">
        <v>0</v>
      </c>
      <c r="R98" s="44">
        <v>105.2</v>
      </c>
      <c r="S98" s="52">
        <v>4428.92</v>
      </c>
      <c r="T98" s="53">
        <f t="shared" si="35"/>
        <v>42.1</v>
      </c>
      <c r="U98" s="54">
        <f t="shared" si="36"/>
        <v>105.2</v>
      </c>
      <c r="V98" s="168"/>
    </row>
    <row r="99" spans="1:22" ht="17.25" customHeight="1">
      <c r="A99" s="122"/>
      <c r="B99" s="141" t="s">
        <v>240</v>
      </c>
      <c r="C99" s="169" t="s">
        <v>64</v>
      </c>
      <c r="D99" s="29">
        <f t="shared" si="37"/>
        <v>1</v>
      </c>
      <c r="E99" s="22">
        <v>0</v>
      </c>
      <c r="F99" s="22">
        <v>0</v>
      </c>
      <c r="G99" s="22">
        <v>0</v>
      </c>
      <c r="H99" s="22">
        <v>0</v>
      </c>
      <c r="I99" s="22">
        <v>1</v>
      </c>
      <c r="J99" s="22">
        <v>0</v>
      </c>
      <c r="K99" s="22">
        <v>0</v>
      </c>
      <c r="L99" s="22">
        <v>0</v>
      </c>
      <c r="M99" s="22">
        <f t="shared" si="38"/>
        <v>1</v>
      </c>
      <c r="N99" s="22">
        <v>1</v>
      </c>
      <c r="O99" s="44">
        <f t="shared" si="34"/>
        <v>36.6</v>
      </c>
      <c r="P99" s="44">
        <v>0</v>
      </c>
      <c r="Q99" s="45">
        <v>0</v>
      </c>
      <c r="R99" s="44">
        <v>36.6</v>
      </c>
      <c r="S99" s="52">
        <v>1584.78</v>
      </c>
      <c r="T99" s="53">
        <f t="shared" si="35"/>
        <v>43.3</v>
      </c>
      <c r="U99" s="54">
        <f t="shared" si="36"/>
        <v>36.6</v>
      </c>
      <c r="V99" s="168"/>
    </row>
    <row r="100" spans="1:22" ht="17.25" customHeight="1">
      <c r="A100" s="122"/>
      <c r="B100" s="122"/>
      <c r="C100" s="169" t="s">
        <v>65</v>
      </c>
      <c r="D100" s="29">
        <f t="shared" si="37"/>
        <v>14</v>
      </c>
      <c r="E100" s="22">
        <v>0</v>
      </c>
      <c r="F100" s="22">
        <v>0</v>
      </c>
      <c r="G100" s="22">
        <v>0</v>
      </c>
      <c r="H100" s="22">
        <v>0</v>
      </c>
      <c r="I100" s="22">
        <v>12</v>
      </c>
      <c r="J100" s="22">
        <v>1</v>
      </c>
      <c r="K100" s="22">
        <v>0</v>
      </c>
      <c r="L100" s="22">
        <v>1</v>
      </c>
      <c r="M100" s="22">
        <f t="shared" si="38"/>
        <v>12</v>
      </c>
      <c r="N100" s="22">
        <v>10</v>
      </c>
      <c r="O100" s="44">
        <f t="shared" si="34"/>
        <v>1070.1</v>
      </c>
      <c r="P100" s="44">
        <v>0</v>
      </c>
      <c r="Q100" s="45">
        <v>0</v>
      </c>
      <c r="R100" s="44">
        <v>1070.1</v>
      </c>
      <c r="S100" s="52">
        <v>54549</v>
      </c>
      <c r="T100" s="53">
        <f t="shared" si="35"/>
        <v>50.97560975609756</v>
      </c>
      <c r="U100" s="54">
        <f t="shared" si="36"/>
        <v>107.00999999999999</v>
      </c>
      <c r="V100" s="168"/>
    </row>
    <row r="101" spans="1:22" ht="17.25" customHeight="1">
      <c r="A101" s="122"/>
      <c r="B101" s="122"/>
      <c r="C101" s="170" t="s">
        <v>183</v>
      </c>
      <c r="D101" s="29">
        <f t="shared" si="37"/>
        <v>2</v>
      </c>
      <c r="E101" s="22">
        <v>0</v>
      </c>
      <c r="F101" s="22">
        <v>0</v>
      </c>
      <c r="G101" s="22">
        <v>0</v>
      </c>
      <c r="H101" s="22">
        <v>0</v>
      </c>
      <c r="I101" s="22">
        <v>2</v>
      </c>
      <c r="J101" s="22">
        <v>0</v>
      </c>
      <c r="K101" s="22">
        <v>0</v>
      </c>
      <c r="L101" s="22">
        <v>0</v>
      </c>
      <c r="M101" s="22">
        <f t="shared" si="38"/>
        <v>2</v>
      </c>
      <c r="N101" s="22">
        <v>2</v>
      </c>
      <c r="O101" s="44">
        <f t="shared" si="34"/>
        <v>323.9</v>
      </c>
      <c r="P101" s="44">
        <v>0</v>
      </c>
      <c r="Q101" s="45">
        <v>0</v>
      </c>
      <c r="R101" s="44">
        <v>323.9</v>
      </c>
      <c r="S101" s="52">
        <v>9232.21</v>
      </c>
      <c r="T101" s="53">
        <f t="shared" si="35"/>
        <v>28.50327261500463</v>
      </c>
      <c r="U101" s="54">
        <f t="shared" si="36"/>
        <v>161.95</v>
      </c>
      <c r="V101" s="168"/>
    </row>
    <row r="102" spans="1:22" ht="17.25" customHeight="1">
      <c r="A102" s="122"/>
      <c r="B102" s="122"/>
      <c r="C102" s="169" t="s">
        <v>66</v>
      </c>
      <c r="D102" s="29">
        <f t="shared" si="37"/>
        <v>2</v>
      </c>
      <c r="E102" s="22">
        <v>0</v>
      </c>
      <c r="F102" s="22">
        <v>0</v>
      </c>
      <c r="G102" s="22">
        <v>0</v>
      </c>
      <c r="H102" s="22">
        <v>0</v>
      </c>
      <c r="I102" s="22">
        <v>2</v>
      </c>
      <c r="J102" s="22">
        <v>0</v>
      </c>
      <c r="K102" s="22">
        <v>0</v>
      </c>
      <c r="L102" s="22">
        <v>0</v>
      </c>
      <c r="M102" s="22">
        <f t="shared" si="38"/>
        <v>2</v>
      </c>
      <c r="N102" s="22">
        <v>2</v>
      </c>
      <c r="O102" s="44">
        <f t="shared" si="34"/>
        <v>121.6</v>
      </c>
      <c r="P102" s="44">
        <v>0</v>
      </c>
      <c r="Q102" s="45">
        <v>0</v>
      </c>
      <c r="R102" s="44">
        <v>121.6</v>
      </c>
      <c r="S102" s="52">
        <v>3563.97</v>
      </c>
      <c r="T102" s="53">
        <f t="shared" si="35"/>
        <v>29.308963815789472</v>
      </c>
      <c r="U102" s="54">
        <f t="shared" si="36"/>
        <v>60.8</v>
      </c>
      <c r="V102" s="168"/>
    </row>
    <row r="103" spans="1:22" ht="17.25" customHeight="1">
      <c r="A103" s="122"/>
      <c r="B103" s="122"/>
      <c r="C103" s="169" t="s">
        <v>67</v>
      </c>
      <c r="D103" s="29">
        <f t="shared" si="37"/>
        <v>9</v>
      </c>
      <c r="E103" s="22">
        <v>0</v>
      </c>
      <c r="F103" s="22">
        <v>0</v>
      </c>
      <c r="G103" s="22">
        <v>1</v>
      </c>
      <c r="H103" s="22">
        <v>1</v>
      </c>
      <c r="I103" s="22">
        <v>4</v>
      </c>
      <c r="J103" s="22">
        <v>3</v>
      </c>
      <c r="K103" s="22">
        <v>0</v>
      </c>
      <c r="L103" s="22">
        <v>0</v>
      </c>
      <c r="M103" s="22">
        <f t="shared" si="38"/>
        <v>6</v>
      </c>
      <c r="N103" s="22">
        <v>4</v>
      </c>
      <c r="O103" s="44">
        <f t="shared" si="34"/>
        <v>436.1</v>
      </c>
      <c r="P103" s="44">
        <v>52.1</v>
      </c>
      <c r="Q103" s="45">
        <v>0</v>
      </c>
      <c r="R103" s="44">
        <v>384</v>
      </c>
      <c r="S103" s="52">
        <v>25224.31</v>
      </c>
      <c r="T103" s="53">
        <f t="shared" si="35"/>
        <v>57.84065581288695</v>
      </c>
      <c r="U103" s="54">
        <f t="shared" si="36"/>
        <v>109.025</v>
      </c>
      <c r="V103" s="168"/>
    </row>
    <row r="104" spans="1:22" ht="17.25" customHeight="1">
      <c r="A104" s="278" t="s">
        <v>165</v>
      </c>
      <c r="B104" s="258" t="s">
        <v>255</v>
      </c>
      <c r="C104" s="169" t="s">
        <v>68</v>
      </c>
      <c r="D104" s="29">
        <f t="shared" si="37"/>
        <v>2</v>
      </c>
      <c r="E104" s="22">
        <v>0</v>
      </c>
      <c r="F104" s="22">
        <v>0</v>
      </c>
      <c r="G104" s="22">
        <v>0</v>
      </c>
      <c r="H104" s="22">
        <v>0</v>
      </c>
      <c r="I104" s="22">
        <v>2</v>
      </c>
      <c r="J104" s="22">
        <v>0</v>
      </c>
      <c r="K104" s="22">
        <v>0</v>
      </c>
      <c r="L104" s="22">
        <v>0</v>
      </c>
      <c r="M104" s="22">
        <f t="shared" si="38"/>
        <v>2</v>
      </c>
      <c r="N104" s="22">
        <v>1</v>
      </c>
      <c r="O104" s="44">
        <f t="shared" si="34"/>
        <v>113.6</v>
      </c>
      <c r="P104" s="44">
        <v>0</v>
      </c>
      <c r="Q104" s="45">
        <v>0</v>
      </c>
      <c r="R104" s="44">
        <v>113.6</v>
      </c>
      <c r="S104" s="52">
        <v>3192.16</v>
      </c>
      <c r="T104" s="53">
        <f t="shared" si="35"/>
        <v>28.1</v>
      </c>
      <c r="U104" s="54">
        <f t="shared" si="36"/>
        <v>113.6</v>
      </c>
      <c r="V104" s="168"/>
    </row>
    <row r="105" spans="1:22" ht="17.25" customHeight="1">
      <c r="A105" s="278"/>
      <c r="B105" s="276"/>
      <c r="C105" s="169" t="s">
        <v>69</v>
      </c>
      <c r="D105" s="29">
        <f t="shared" si="37"/>
        <v>3</v>
      </c>
      <c r="E105" s="22">
        <v>0</v>
      </c>
      <c r="F105" s="22">
        <v>0</v>
      </c>
      <c r="G105" s="22">
        <v>0</v>
      </c>
      <c r="H105" s="22">
        <v>0</v>
      </c>
      <c r="I105" s="22">
        <v>2</v>
      </c>
      <c r="J105" s="22">
        <v>1</v>
      </c>
      <c r="K105" s="22">
        <v>0</v>
      </c>
      <c r="L105" s="22">
        <v>0</v>
      </c>
      <c r="M105" s="22">
        <f t="shared" si="38"/>
        <v>2</v>
      </c>
      <c r="N105" s="22">
        <v>0</v>
      </c>
      <c r="O105" s="44">
        <f t="shared" si="34"/>
        <v>0</v>
      </c>
      <c r="P105" s="44">
        <v>0</v>
      </c>
      <c r="Q105" s="45">
        <v>0</v>
      </c>
      <c r="R105" s="44">
        <v>0</v>
      </c>
      <c r="S105" s="52">
        <v>0</v>
      </c>
      <c r="T105" s="53" t="str">
        <f t="shared" si="35"/>
        <v>-</v>
      </c>
      <c r="U105" s="54" t="str">
        <f t="shared" si="36"/>
        <v>-</v>
      </c>
      <c r="V105" s="168"/>
    </row>
    <row r="106" spans="1:22" ht="17.25" customHeight="1">
      <c r="A106" s="122"/>
      <c r="B106" s="122"/>
      <c r="C106" s="169" t="s">
        <v>70</v>
      </c>
      <c r="D106" s="29">
        <f t="shared" si="37"/>
        <v>1</v>
      </c>
      <c r="E106" s="22">
        <v>0</v>
      </c>
      <c r="F106" s="22">
        <v>0</v>
      </c>
      <c r="G106" s="22">
        <v>0</v>
      </c>
      <c r="H106" s="22">
        <v>0</v>
      </c>
      <c r="I106" s="22">
        <v>1</v>
      </c>
      <c r="J106" s="22">
        <v>0</v>
      </c>
      <c r="K106" s="22">
        <v>0</v>
      </c>
      <c r="L106" s="22">
        <v>0</v>
      </c>
      <c r="M106" s="22">
        <f t="shared" si="38"/>
        <v>1</v>
      </c>
      <c r="N106" s="22">
        <v>1</v>
      </c>
      <c r="O106" s="44">
        <f t="shared" si="34"/>
        <v>146.5</v>
      </c>
      <c r="P106" s="44">
        <f>P232+P104</f>
        <v>0</v>
      </c>
      <c r="Q106" s="45">
        <v>0</v>
      </c>
      <c r="R106" s="44">
        <v>146.5</v>
      </c>
      <c r="S106" s="52">
        <v>3765.05</v>
      </c>
      <c r="T106" s="53">
        <f t="shared" si="35"/>
        <v>25.700000000000003</v>
      </c>
      <c r="U106" s="54">
        <f t="shared" si="36"/>
        <v>146.5</v>
      </c>
      <c r="V106" s="168"/>
    </row>
    <row r="107" spans="1:22" ht="17.25" customHeight="1">
      <c r="A107" s="122"/>
      <c r="B107" s="122"/>
      <c r="C107" s="169" t="s">
        <v>71</v>
      </c>
      <c r="D107" s="29">
        <f t="shared" si="37"/>
        <v>1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1</v>
      </c>
      <c r="L107" s="22">
        <v>0</v>
      </c>
      <c r="M107" s="22">
        <f t="shared" si="38"/>
        <v>0</v>
      </c>
      <c r="N107" s="22">
        <v>0</v>
      </c>
      <c r="O107" s="44">
        <f t="shared" si="34"/>
        <v>0</v>
      </c>
      <c r="P107" s="44">
        <v>0</v>
      </c>
      <c r="Q107" s="45">
        <v>0</v>
      </c>
      <c r="R107" s="44">
        <v>0</v>
      </c>
      <c r="S107" s="52">
        <v>0</v>
      </c>
      <c r="T107" s="53" t="str">
        <f t="shared" si="35"/>
        <v>-</v>
      </c>
      <c r="U107" s="54" t="str">
        <f t="shared" si="36"/>
        <v>-</v>
      </c>
      <c r="V107" s="168"/>
    </row>
    <row r="108" spans="1:22" ht="17.25" customHeight="1">
      <c r="A108" s="122"/>
      <c r="B108" s="122"/>
      <c r="C108" s="171" t="s">
        <v>72</v>
      </c>
      <c r="D108" s="172">
        <f t="shared" si="37"/>
        <v>1</v>
      </c>
      <c r="E108" s="23">
        <v>0</v>
      </c>
      <c r="F108" s="23">
        <v>0</v>
      </c>
      <c r="G108" s="23">
        <v>0</v>
      </c>
      <c r="H108" s="23">
        <v>0</v>
      </c>
      <c r="I108" s="23">
        <v>1</v>
      </c>
      <c r="J108" s="23">
        <v>0</v>
      </c>
      <c r="K108" s="23">
        <v>0</v>
      </c>
      <c r="L108" s="23">
        <v>0</v>
      </c>
      <c r="M108" s="23">
        <f t="shared" si="38"/>
        <v>1</v>
      </c>
      <c r="N108" s="23">
        <v>1</v>
      </c>
      <c r="O108" s="46">
        <f t="shared" si="34"/>
        <v>49.3</v>
      </c>
      <c r="P108" s="46">
        <v>0</v>
      </c>
      <c r="Q108" s="48">
        <v>0</v>
      </c>
      <c r="R108" s="46">
        <v>49.3</v>
      </c>
      <c r="S108" s="55">
        <v>3470.72</v>
      </c>
      <c r="T108" s="56">
        <f t="shared" si="35"/>
        <v>70.4</v>
      </c>
      <c r="U108" s="57">
        <f t="shared" si="36"/>
        <v>49.3</v>
      </c>
      <c r="V108" s="168"/>
    </row>
    <row r="109" spans="1:22" ht="17.25" customHeight="1">
      <c r="A109" s="122"/>
      <c r="B109" s="126"/>
      <c r="C109" s="173" t="s">
        <v>254</v>
      </c>
      <c r="D109" s="36">
        <f t="shared" si="37"/>
        <v>225</v>
      </c>
      <c r="E109" s="24">
        <f>SUM(E83:E108)</f>
        <v>6</v>
      </c>
      <c r="F109" s="24">
        <f aca="true" t="shared" si="39" ref="F109:L109">SUM(F83:F108)</f>
        <v>4</v>
      </c>
      <c r="G109" s="24">
        <f t="shared" si="39"/>
        <v>5</v>
      </c>
      <c r="H109" s="24">
        <f t="shared" si="39"/>
        <v>1</v>
      </c>
      <c r="I109" s="24">
        <f t="shared" si="39"/>
        <v>97</v>
      </c>
      <c r="J109" s="24">
        <f t="shared" si="39"/>
        <v>83</v>
      </c>
      <c r="K109" s="24">
        <f t="shared" si="39"/>
        <v>10</v>
      </c>
      <c r="L109" s="24">
        <f t="shared" si="39"/>
        <v>19</v>
      </c>
      <c r="M109" s="24">
        <f>SUM(M83:M108)</f>
        <v>113</v>
      </c>
      <c r="N109" s="24">
        <f>SUM(N83:N108)</f>
        <v>96</v>
      </c>
      <c r="O109" s="61">
        <f t="shared" si="34"/>
        <v>13766.000000000002</v>
      </c>
      <c r="P109" s="61">
        <f>SUM(P83:P108)</f>
        <v>653.6999999999999</v>
      </c>
      <c r="Q109" s="62">
        <f>SUM(Q83:Q108)</f>
        <v>0</v>
      </c>
      <c r="R109" s="61">
        <f>SUM(R83:R108)</f>
        <v>13112.300000000001</v>
      </c>
      <c r="S109" s="64">
        <f>SUM(S83:S108)</f>
        <v>684759.34</v>
      </c>
      <c r="T109" s="65">
        <f t="shared" si="35"/>
        <v>49.742796745605105</v>
      </c>
      <c r="U109" s="68">
        <f t="shared" si="36"/>
        <v>143.39583333333334</v>
      </c>
      <c r="V109" s="168"/>
    </row>
    <row r="110" spans="1:22" ht="17.25" customHeight="1">
      <c r="A110" s="127"/>
      <c r="B110" s="142"/>
      <c r="C110" s="194" t="s">
        <v>202</v>
      </c>
      <c r="D110" s="195">
        <f t="shared" si="37"/>
        <v>225</v>
      </c>
      <c r="E110" s="38">
        <f>+E109</f>
        <v>6</v>
      </c>
      <c r="F110" s="38">
        <f aca="true" t="shared" si="40" ref="F110:S110">+F109</f>
        <v>4</v>
      </c>
      <c r="G110" s="38">
        <f t="shared" si="40"/>
        <v>5</v>
      </c>
      <c r="H110" s="38">
        <f t="shared" si="40"/>
        <v>1</v>
      </c>
      <c r="I110" s="38">
        <f t="shared" si="40"/>
        <v>97</v>
      </c>
      <c r="J110" s="38">
        <f t="shared" si="40"/>
        <v>83</v>
      </c>
      <c r="K110" s="38">
        <f t="shared" si="40"/>
        <v>10</v>
      </c>
      <c r="L110" s="38">
        <f t="shared" si="40"/>
        <v>19</v>
      </c>
      <c r="M110" s="38">
        <f t="shared" si="40"/>
        <v>113</v>
      </c>
      <c r="N110" s="38">
        <f t="shared" si="40"/>
        <v>96</v>
      </c>
      <c r="O110" s="83">
        <f t="shared" si="40"/>
        <v>13766.000000000002</v>
      </c>
      <c r="P110" s="83">
        <f t="shared" si="40"/>
        <v>653.6999999999999</v>
      </c>
      <c r="Q110" s="83">
        <f t="shared" si="40"/>
        <v>0</v>
      </c>
      <c r="R110" s="83">
        <f t="shared" si="40"/>
        <v>13112.300000000001</v>
      </c>
      <c r="S110" s="84">
        <f t="shared" si="40"/>
        <v>684759.34</v>
      </c>
      <c r="T110" s="84">
        <f t="shared" si="35"/>
        <v>49.742796745605105</v>
      </c>
      <c r="U110" s="85">
        <f t="shared" si="36"/>
        <v>143.39583333333334</v>
      </c>
      <c r="V110" s="168"/>
    </row>
    <row r="111" spans="1:22" ht="24.75" customHeight="1" thickBot="1">
      <c r="A111" s="133"/>
      <c r="B111" s="133"/>
      <c r="C111" s="183" t="s">
        <v>200</v>
      </c>
      <c r="D111" s="196">
        <f t="shared" si="37"/>
        <v>439</v>
      </c>
      <c r="E111" s="30">
        <f aca="true" t="shared" si="41" ref="E111:M111">SUM(E110,E82)</f>
        <v>6</v>
      </c>
      <c r="F111" s="30">
        <f t="shared" si="41"/>
        <v>4</v>
      </c>
      <c r="G111" s="30">
        <f t="shared" si="41"/>
        <v>11</v>
      </c>
      <c r="H111" s="30">
        <f t="shared" si="41"/>
        <v>1</v>
      </c>
      <c r="I111" s="30">
        <f t="shared" si="41"/>
        <v>179</v>
      </c>
      <c r="J111" s="30">
        <f t="shared" si="41"/>
        <v>208</v>
      </c>
      <c r="K111" s="30">
        <f t="shared" si="41"/>
        <v>10</v>
      </c>
      <c r="L111" s="30">
        <f t="shared" si="41"/>
        <v>20</v>
      </c>
      <c r="M111" s="30">
        <f t="shared" si="41"/>
        <v>201</v>
      </c>
      <c r="N111" s="30">
        <f>SUM(N110,N82)</f>
        <v>184</v>
      </c>
      <c r="O111" s="80">
        <f t="shared" si="34"/>
        <v>19346.600000000002</v>
      </c>
      <c r="P111" s="80">
        <f>SUM(P110,P82)</f>
        <v>653.6999999999999</v>
      </c>
      <c r="Q111" s="80">
        <f>SUM(Q110,Q82)</f>
        <v>0</v>
      </c>
      <c r="R111" s="80">
        <f>SUM(R110,R82)</f>
        <v>18692.9</v>
      </c>
      <c r="S111" s="79">
        <f>SUM(S110,S82)</f>
        <v>971139.3200000001</v>
      </c>
      <c r="T111" s="79">
        <f t="shared" si="35"/>
        <v>50.196898679871396</v>
      </c>
      <c r="U111" s="79">
        <f t="shared" si="36"/>
        <v>105.14456521739132</v>
      </c>
      <c r="V111" s="168"/>
    </row>
    <row r="112" spans="1:22" ht="17.25" customHeight="1">
      <c r="A112" s="122"/>
      <c r="B112" s="122"/>
      <c r="C112" s="169" t="s">
        <v>89</v>
      </c>
      <c r="D112" s="29">
        <f t="shared" si="37"/>
        <v>4</v>
      </c>
      <c r="E112" s="22">
        <v>0</v>
      </c>
      <c r="F112" s="22">
        <v>0</v>
      </c>
      <c r="G112" s="22">
        <v>0</v>
      </c>
      <c r="H112" s="22">
        <v>0</v>
      </c>
      <c r="I112" s="22">
        <v>4</v>
      </c>
      <c r="J112" s="22">
        <v>0</v>
      </c>
      <c r="K112" s="22">
        <v>0</v>
      </c>
      <c r="L112" s="22">
        <v>0</v>
      </c>
      <c r="M112" s="22">
        <f t="shared" si="38"/>
        <v>4</v>
      </c>
      <c r="N112" s="22">
        <v>4</v>
      </c>
      <c r="O112" s="44">
        <f t="shared" si="34"/>
        <v>283.98</v>
      </c>
      <c r="P112" s="44">
        <v>0</v>
      </c>
      <c r="Q112" s="45">
        <v>0</v>
      </c>
      <c r="R112" s="44">
        <v>283.98</v>
      </c>
      <c r="S112" s="52">
        <v>9121.67</v>
      </c>
      <c r="T112" s="53">
        <f t="shared" si="35"/>
        <v>32.12081836749066</v>
      </c>
      <c r="U112" s="54">
        <f t="shared" si="36"/>
        <v>70.995</v>
      </c>
      <c r="V112" s="168"/>
    </row>
    <row r="113" spans="1:22" ht="17.25" customHeight="1">
      <c r="A113" s="122"/>
      <c r="B113" s="136"/>
      <c r="C113" s="170" t="s">
        <v>195</v>
      </c>
      <c r="D113" s="29">
        <f t="shared" si="37"/>
        <v>2</v>
      </c>
      <c r="E113" s="22">
        <v>0</v>
      </c>
      <c r="F113" s="22">
        <v>0</v>
      </c>
      <c r="G113" s="22">
        <v>0</v>
      </c>
      <c r="H113" s="22">
        <v>0</v>
      </c>
      <c r="I113" s="22">
        <v>2</v>
      </c>
      <c r="J113" s="22">
        <v>0</v>
      </c>
      <c r="K113" s="22">
        <v>0</v>
      </c>
      <c r="L113" s="22">
        <v>0</v>
      </c>
      <c r="M113" s="22">
        <f t="shared" si="38"/>
        <v>2</v>
      </c>
      <c r="N113" s="22">
        <v>2</v>
      </c>
      <c r="O113" s="44">
        <f t="shared" si="34"/>
        <v>241.84</v>
      </c>
      <c r="P113" s="44">
        <v>0</v>
      </c>
      <c r="Q113" s="45">
        <v>0</v>
      </c>
      <c r="R113" s="44">
        <v>241.84</v>
      </c>
      <c r="S113" s="52">
        <v>7987.77</v>
      </c>
      <c r="T113" s="53">
        <f t="shared" si="35"/>
        <v>33.02915150512736</v>
      </c>
      <c r="U113" s="54">
        <f t="shared" si="36"/>
        <v>120.92</v>
      </c>
      <c r="V113" s="2"/>
    </row>
    <row r="114" spans="1:22" ht="17.25" customHeight="1">
      <c r="A114" s="122"/>
      <c r="B114" s="122" t="s">
        <v>166</v>
      </c>
      <c r="C114" s="169" t="s">
        <v>90</v>
      </c>
      <c r="D114" s="29">
        <f t="shared" si="37"/>
        <v>1</v>
      </c>
      <c r="E114" s="22">
        <v>0</v>
      </c>
      <c r="F114" s="22">
        <v>0</v>
      </c>
      <c r="G114" s="22">
        <v>0</v>
      </c>
      <c r="H114" s="22">
        <v>0</v>
      </c>
      <c r="I114" s="22">
        <v>1</v>
      </c>
      <c r="J114" s="22">
        <v>0</v>
      </c>
      <c r="K114" s="22">
        <v>0</v>
      </c>
      <c r="L114" s="22">
        <v>0</v>
      </c>
      <c r="M114" s="22">
        <f t="shared" si="38"/>
        <v>1</v>
      </c>
      <c r="N114" s="22">
        <v>1</v>
      </c>
      <c r="O114" s="44">
        <f t="shared" si="34"/>
        <v>102.6</v>
      </c>
      <c r="P114" s="44">
        <v>0</v>
      </c>
      <c r="Q114" s="45">
        <v>0</v>
      </c>
      <c r="R114" s="44">
        <v>102.6</v>
      </c>
      <c r="S114" s="52">
        <v>3580.74</v>
      </c>
      <c r="T114" s="53">
        <f t="shared" si="35"/>
        <v>34.9</v>
      </c>
      <c r="U114" s="54">
        <f t="shared" si="36"/>
        <v>102.6</v>
      </c>
      <c r="V114" s="168"/>
    </row>
    <row r="115" spans="1:22" ht="17.25" customHeight="1">
      <c r="A115" s="122"/>
      <c r="B115" s="122"/>
      <c r="C115" s="197" t="s">
        <v>276</v>
      </c>
      <c r="D115" s="29">
        <f t="shared" si="37"/>
        <v>3</v>
      </c>
      <c r="E115" s="22">
        <v>0</v>
      </c>
      <c r="F115" s="23">
        <v>0</v>
      </c>
      <c r="G115" s="23">
        <v>0</v>
      </c>
      <c r="H115" s="23">
        <v>0</v>
      </c>
      <c r="I115" s="23">
        <v>1</v>
      </c>
      <c r="J115" s="23">
        <v>2</v>
      </c>
      <c r="K115" s="23">
        <v>0</v>
      </c>
      <c r="L115" s="23">
        <v>0</v>
      </c>
      <c r="M115" s="23">
        <f t="shared" si="38"/>
        <v>1</v>
      </c>
      <c r="N115" s="23">
        <v>1</v>
      </c>
      <c r="O115" s="46">
        <f t="shared" si="34"/>
        <v>236.01</v>
      </c>
      <c r="P115" s="46">
        <v>0</v>
      </c>
      <c r="Q115" s="48">
        <v>0</v>
      </c>
      <c r="R115" s="46">
        <v>236.01</v>
      </c>
      <c r="S115" s="55">
        <v>4767.4</v>
      </c>
      <c r="T115" s="56">
        <f t="shared" si="35"/>
        <v>20.199991525782806</v>
      </c>
      <c r="U115" s="57">
        <f t="shared" si="36"/>
        <v>236.01</v>
      </c>
      <c r="V115" s="168"/>
    </row>
    <row r="116" spans="1:22" ht="17.25" customHeight="1">
      <c r="A116" s="258" t="s">
        <v>91</v>
      </c>
      <c r="B116" s="126"/>
      <c r="C116" s="173" t="s">
        <v>181</v>
      </c>
      <c r="D116" s="198">
        <f t="shared" si="37"/>
        <v>10</v>
      </c>
      <c r="E116" s="199">
        <f aca="true" t="shared" si="42" ref="E116:S116">SUM(E112:E115)</f>
        <v>0</v>
      </c>
      <c r="F116" s="32">
        <f t="shared" si="42"/>
        <v>0</v>
      </c>
      <c r="G116" s="32">
        <f t="shared" si="42"/>
        <v>0</v>
      </c>
      <c r="H116" s="32">
        <f t="shared" si="42"/>
        <v>0</v>
      </c>
      <c r="I116" s="32">
        <f t="shared" si="42"/>
        <v>8</v>
      </c>
      <c r="J116" s="32">
        <f t="shared" si="42"/>
        <v>2</v>
      </c>
      <c r="K116" s="32">
        <f t="shared" si="42"/>
        <v>0</v>
      </c>
      <c r="L116" s="32">
        <f t="shared" si="42"/>
        <v>0</v>
      </c>
      <c r="M116" s="32">
        <f t="shared" si="38"/>
        <v>8</v>
      </c>
      <c r="N116" s="32">
        <f t="shared" si="42"/>
        <v>8</v>
      </c>
      <c r="O116" s="61">
        <f t="shared" si="34"/>
        <v>864.4300000000001</v>
      </c>
      <c r="P116" s="61">
        <f t="shared" si="42"/>
        <v>0</v>
      </c>
      <c r="Q116" s="61">
        <f t="shared" si="42"/>
        <v>0</v>
      </c>
      <c r="R116" s="61">
        <f t="shared" si="42"/>
        <v>864.4300000000001</v>
      </c>
      <c r="S116" s="64">
        <f t="shared" si="42"/>
        <v>25457.58</v>
      </c>
      <c r="T116" s="65">
        <f t="shared" si="35"/>
        <v>29.450134770889488</v>
      </c>
      <c r="U116" s="68">
        <f t="shared" si="36"/>
        <v>108.05375000000001</v>
      </c>
      <c r="V116" s="168"/>
    </row>
    <row r="117" spans="1:22" ht="17.25" customHeight="1">
      <c r="A117" s="276"/>
      <c r="B117" s="122"/>
      <c r="C117" s="169" t="s">
        <v>92</v>
      </c>
      <c r="D117" s="29">
        <f t="shared" si="37"/>
        <v>3</v>
      </c>
      <c r="E117" s="22">
        <v>0</v>
      </c>
      <c r="F117" s="22">
        <v>0</v>
      </c>
      <c r="G117" s="22">
        <v>0</v>
      </c>
      <c r="H117" s="22">
        <v>0</v>
      </c>
      <c r="I117" s="22">
        <v>2</v>
      </c>
      <c r="J117" s="22">
        <v>1</v>
      </c>
      <c r="K117" s="22">
        <v>0</v>
      </c>
      <c r="L117" s="22">
        <v>0</v>
      </c>
      <c r="M117" s="22">
        <f t="shared" si="38"/>
        <v>2</v>
      </c>
      <c r="N117" s="22">
        <v>2</v>
      </c>
      <c r="O117" s="44">
        <f t="shared" si="34"/>
        <v>478.67</v>
      </c>
      <c r="P117" s="44">
        <v>0</v>
      </c>
      <c r="Q117" s="45">
        <v>0</v>
      </c>
      <c r="R117" s="44">
        <v>478.67</v>
      </c>
      <c r="S117" s="52">
        <v>16118.94</v>
      </c>
      <c r="T117" s="53">
        <f t="shared" si="35"/>
        <v>33.67443123655128</v>
      </c>
      <c r="U117" s="54">
        <f t="shared" si="36"/>
        <v>239.335</v>
      </c>
      <c r="V117" s="168"/>
    </row>
    <row r="118" spans="1:22" ht="17.25" customHeight="1">
      <c r="A118" s="122"/>
      <c r="B118" s="258" t="s">
        <v>93</v>
      </c>
      <c r="C118" s="169" t="s">
        <v>94</v>
      </c>
      <c r="D118" s="29">
        <f t="shared" si="37"/>
        <v>3</v>
      </c>
      <c r="E118" s="22">
        <v>0</v>
      </c>
      <c r="F118" s="22">
        <v>0</v>
      </c>
      <c r="G118" s="22">
        <v>0</v>
      </c>
      <c r="H118" s="22">
        <v>0</v>
      </c>
      <c r="I118" s="22">
        <v>2</v>
      </c>
      <c r="J118" s="22">
        <v>1</v>
      </c>
      <c r="K118" s="22">
        <v>0</v>
      </c>
      <c r="L118" s="22">
        <v>0</v>
      </c>
      <c r="M118" s="22">
        <f t="shared" si="38"/>
        <v>2</v>
      </c>
      <c r="N118" s="22">
        <v>1</v>
      </c>
      <c r="O118" s="44">
        <f t="shared" si="34"/>
        <v>24.36</v>
      </c>
      <c r="P118" s="44">
        <v>0</v>
      </c>
      <c r="Q118" s="45">
        <v>0</v>
      </c>
      <c r="R118" s="44">
        <v>24.36</v>
      </c>
      <c r="S118" s="52">
        <v>920.81</v>
      </c>
      <c r="T118" s="53">
        <f t="shared" si="35"/>
        <v>37.80008210180624</v>
      </c>
      <c r="U118" s="54">
        <f t="shared" si="36"/>
        <v>24.36</v>
      </c>
      <c r="V118" s="2"/>
    </row>
    <row r="119" spans="1:22" ht="17.25" customHeight="1">
      <c r="A119" s="122"/>
      <c r="B119" s="259"/>
      <c r="C119" s="171" t="s">
        <v>95</v>
      </c>
      <c r="D119" s="172">
        <f t="shared" si="37"/>
        <v>1</v>
      </c>
      <c r="E119" s="23">
        <v>0</v>
      </c>
      <c r="F119" s="23">
        <v>0</v>
      </c>
      <c r="G119" s="23">
        <v>0</v>
      </c>
      <c r="H119" s="23">
        <v>0</v>
      </c>
      <c r="I119" s="23">
        <v>1</v>
      </c>
      <c r="J119" s="23">
        <v>0</v>
      </c>
      <c r="K119" s="23">
        <v>0</v>
      </c>
      <c r="L119" s="23">
        <v>0</v>
      </c>
      <c r="M119" s="23">
        <f t="shared" si="38"/>
        <v>1</v>
      </c>
      <c r="N119" s="23">
        <v>1</v>
      </c>
      <c r="O119" s="46">
        <f t="shared" si="34"/>
        <v>187.21</v>
      </c>
      <c r="P119" s="46">
        <v>0</v>
      </c>
      <c r="Q119" s="48">
        <v>0</v>
      </c>
      <c r="R119" s="46">
        <v>187.21</v>
      </c>
      <c r="S119" s="55">
        <v>6908.05</v>
      </c>
      <c r="T119" s="56">
        <f t="shared" si="35"/>
        <v>36.900005341595</v>
      </c>
      <c r="U119" s="57">
        <f t="shared" si="36"/>
        <v>187.21</v>
      </c>
      <c r="V119" s="168"/>
    </row>
    <row r="120" spans="1:22" ht="17.25" customHeight="1">
      <c r="A120" s="122"/>
      <c r="B120" s="126"/>
      <c r="C120" s="173" t="s">
        <v>181</v>
      </c>
      <c r="D120" s="36">
        <f t="shared" si="37"/>
        <v>7</v>
      </c>
      <c r="E120" s="24">
        <f aca="true" t="shared" si="43" ref="E120:S120">SUM(E117:E119)</f>
        <v>0</v>
      </c>
      <c r="F120" s="24">
        <f t="shared" si="43"/>
        <v>0</v>
      </c>
      <c r="G120" s="24">
        <f t="shared" si="43"/>
        <v>0</v>
      </c>
      <c r="H120" s="24">
        <f t="shared" si="43"/>
        <v>0</v>
      </c>
      <c r="I120" s="24">
        <f t="shared" si="43"/>
        <v>5</v>
      </c>
      <c r="J120" s="24">
        <f t="shared" si="43"/>
        <v>2</v>
      </c>
      <c r="K120" s="24">
        <f t="shared" si="43"/>
        <v>0</v>
      </c>
      <c r="L120" s="24">
        <f t="shared" si="43"/>
        <v>0</v>
      </c>
      <c r="M120" s="24">
        <f t="shared" si="38"/>
        <v>5</v>
      </c>
      <c r="N120" s="24">
        <f t="shared" si="43"/>
        <v>4</v>
      </c>
      <c r="O120" s="61">
        <f t="shared" si="34"/>
        <v>690.24</v>
      </c>
      <c r="P120" s="61">
        <v>0</v>
      </c>
      <c r="Q120" s="62">
        <f t="shared" si="43"/>
        <v>0</v>
      </c>
      <c r="R120" s="61">
        <f>SUM(R117:R119)</f>
        <v>690.24</v>
      </c>
      <c r="S120" s="64">
        <f t="shared" si="43"/>
        <v>23947.8</v>
      </c>
      <c r="T120" s="65">
        <f t="shared" si="35"/>
        <v>34.69488873435327</v>
      </c>
      <c r="U120" s="68">
        <f t="shared" si="36"/>
        <v>172.56</v>
      </c>
      <c r="V120" s="168"/>
    </row>
    <row r="121" spans="1:22" ht="24.75" customHeight="1" thickBot="1">
      <c r="A121" s="133"/>
      <c r="B121" s="133"/>
      <c r="C121" s="183" t="s">
        <v>200</v>
      </c>
      <c r="D121" s="33">
        <f t="shared" si="37"/>
        <v>17</v>
      </c>
      <c r="E121" s="27">
        <f aca="true" t="shared" si="44" ref="E121:S121">E116+E120</f>
        <v>0</v>
      </c>
      <c r="F121" s="27">
        <f t="shared" si="44"/>
        <v>0</v>
      </c>
      <c r="G121" s="27">
        <f t="shared" si="44"/>
        <v>0</v>
      </c>
      <c r="H121" s="27">
        <f t="shared" si="44"/>
        <v>0</v>
      </c>
      <c r="I121" s="27">
        <f t="shared" si="44"/>
        <v>13</v>
      </c>
      <c r="J121" s="27">
        <f t="shared" si="44"/>
        <v>4</v>
      </c>
      <c r="K121" s="27">
        <f t="shared" si="44"/>
        <v>0</v>
      </c>
      <c r="L121" s="27">
        <f t="shared" si="44"/>
        <v>0</v>
      </c>
      <c r="M121" s="27">
        <f t="shared" si="38"/>
        <v>13</v>
      </c>
      <c r="N121" s="27">
        <f t="shared" si="44"/>
        <v>12</v>
      </c>
      <c r="O121" s="50">
        <f t="shared" si="34"/>
        <v>1554.67</v>
      </c>
      <c r="P121" s="50">
        <f t="shared" si="44"/>
        <v>0</v>
      </c>
      <c r="Q121" s="51">
        <f t="shared" si="44"/>
        <v>0</v>
      </c>
      <c r="R121" s="50">
        <f t="shared" si="44"/>
        <v>1554.67</v>
      </c>
      <c r="S121" s="58">
        <f t="shared" si="44"/>
        <v>49405.380000000005</v>
      </c>
      <c r="T121" s="59">
        <f t="shared" si="35"/>
        <v>31.778692584278335</v>
      </c>
      <c r="U121" s="60">
        <f t="shared" si="36"/>
        <v>129.55583333333334</v>
      </c>
      <c r="V121" s="168"/>
    </row>
    <row r="122" spans="1:22" ht="17.25" customHeight="1">
      <c r="A122" s="134"/>
      <c r="B122" s="143" t="s">
        <v>97</v>
      </c>
      <c r="C122" s="200" t="s">
        <v>96</v>
      </c>
      <c r="D122" s="201">
        <f t="shared" si="37"/>
        <v>2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2</v>
      </c>
      <c r="K122" s="34">
        <v>0</v>
      </c>
      <c r="L122" s="34">
        <v>0</v>
      </c>
      <c r="M122" s="34">
        <f t="shared" si="38"/>
        <v>0</v>
      </c>
      <c r="N122" s="34">
        <v>0</v>
      </c>
      <c r="O122" s="93">
        <f t="shared" si="34"/>
        <v>0</v>
      </c>
      <c r="P122" s="93">
        <v>0</v>
      </c>
      <c r="Q122" s="94">
        <v>0</v>
      </c>
      <c r="R122" s="93">
        <v>0</v>
      </c>
      <c r="S122" s="95">
        <v>0</v>
      </c>
      <c r="T122" s="96" t="str">
        <f t="shared" si="35"/>
        <v>-</v>
      </c>
      <c r="U122" s="97" t="str">
        <f t="shared" si="36"/>
        <v>-</v>
      </c>
      <c r="V122" s="168"/>
    </row>
    <row r="123" spans="1:22" ht="17.25" customHeight="1">
      <c r="A123" s="124"/>
      <c r="B123" s="144"/>
      <c r="C123" s="202" t="s">
        <v>203</v>
      </c>
      <c r="D123" s="195">
        <f>D122</f>
        <v>2</v>
      </c>
      <c r="E123" s="38">
        <f aca="true" t="shared" si="45" ref="E123:U123">E122</f>
        <v>0</v>
      </c>
      <c r="F123" s="38">
        <f t="shared" si="45"/>
        <v>0</v>
      </c>
      <c r="G123" s="38">
        <f t="shared" si="45"/>
        <v>0</v>
      </c>
      <c r="H123" s="38">
        <f t="shared" si="45"/>
        <v>0</v>
      </c>
      <c r="I123" s="38">
        <f t="shared" si="45"/>
        <v>0</v>
      </c>
      <c r="J123" s="38">
        <f t="shared" si="45"/>
        <v>2</v>
      </c>
      <c r="K123" s="38">
        <f t="shared" si="45"/>
        <v>0</v>
      </c>
      <c r="L123" s="38">
        <f t="shared" si="45"/>
        <v>0</v>
      </c>
      <c r="M123" s="38">
        <f t="shared" si="45"/>
        <v>0</v>
      </c>
      <c r="N123" s="38">
        <f t="shared" si="45"/>
        <v>0</v>
      </c>
      <c r="O123" s="98">
        <f t="shared" si="45"/>
        <v>0</v>
      </c>
      <c r="P123" s="98">
        <f t="shared" si="45"/>
        <v>0</v>
      </c>
      <c r="Q123" s="83">
        <f t="shared" si="45"/>
        <v>0</v>
      </c>
      <c r="R123" s="98">
        <f t="shared" si="45"/>
        <v>0</v>
      </c>
      <c r="S123" s="99">
        <f t="shared" si="45"/>
        <v>0</v>
      </c>
      <c r="T123" s="84" t="str">
        <f t="shared" si="45"/>
        <v>-</v>
      </c>
      <c r="U123" s="85" t="str">
        <f t="shared" si="45"/>
        <v>-</v>
      </c>
      <c r="V123" s="168"/>
    </row>
    <row r="124" spans="1:22" ht="17.25" customHeight="1">
      <c r="A124" s="127"/>
      <c r="B124" s="145"/>
      <c r="C124" s="169" t="s">
        <v>99</v>
      </c>
      <c r="D124" s="29">
        <f t="shared" si="37"/>
        <v>1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1</v>
      </c>
      <c r="K124" s="22">
        <v>0</v>
      </c>
      <c r="L124" s="22">
        <v>0</v>
      </c>
      <c r="M124" s="22">
        <f t="shared" si="38"/>
        <v>0</v>
      </c>
      <c r="N124" s="22">
        <v>0</v>
      </c>
      <c r="O124" s="44">
        <f t="shared" si="34"/>
        <v>0</v>
      </c>
      <c r="P124" s="44">
        <v>0</v>
      </c>
      <c r="Q124" s="45">
        <v>0</v>
      </c>
      <c r="R124" s="44">
        <v>0</v>
      </c>
      <c r="S124" s="52">
        <v>0</v>
      </c>
      <c r="T124" s="53" t="str">
        <f t="shared" si="35"/>
        <v>-</v>
      </c>
      <c r="U124" s="54" t="str">
        <f t="shared" si="36"/>
        <v>-</v>
      </c>
      <c r="V124" s="168"/>
    </row>
    <row r="125" spans="1:22" ht="17.25" customHeight="1">
      <c r="A125" s="122"/>
      <c r="B125" s="127"/>
      <c r="C125" s="169" t="s">
        <v>243</v>
      </c>
      <c r="D125" s="29">
        <f>SUM(E125:L125)</f>
        <v>1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1</v>
      </c>
      <c r="K125" s="22">
        <v>0</v>
      </c>
      <c r="L125" s="22">
        <v>0</v>
      </c>
      <c r="M125" s="22">
        <f t="shared" si="38"/>
        <v>0</v>
      </c>
      <c r="N125" s="22">
        <v>0</v>
      </c>
      <c r="O125" s="44">
        <v>0</v>
      </c>
      <c r="P125" s="44">
        <v>0</v>
      </c>
      <c r="Q125" s="45">
        <v>0</v>
      </c>
      <c r="R125" s="44">
        <v>0</v>
      </c>
      <c r="S125" s="52">
        <v>0</v>
      </c>
      <c r="T125" s="53" t="str">
        <f t="shared" si="35"/>
        <v>-</v>
      </c>
      <c r="U125" s="54" t="str">
        <f t="shared" si="36"/>
        <v>-</v>
      </c>
      <c r="V125" s="168"/>
    </row>
    <row r="126" spans="1:22" ht="17.25" customHeight="1">
      <c r="A126" s="122"/>
      <c r="B126" s="130" t="s">
        <v>98</v>
      </c>
      <c r="C126" s="169" t="s">
        <v>242</v>
      </c>
      <c r="D126" s="29">
        <f t="shared" si="37"/>
        <v>1</v>
      </c>
      <c r="E126" s="22">
        <v>0</v>
      </c>
      <c r="F126" s="22">
        <v>0</v>
      </c>
      <c r="G126" s="22">
        <v>0</v>
      </c>
      <c r="H126" s="22">
        <v>0</v>
      </c>
      <c r="I126" s="22">
        <v>1</v>
      </c>
      <c r="J126" s="22">
        <v>0</v>
      </c>
      <c r="K126" s="22">
        <v>0</v>
      </c>
      <c r="L126" s="22">
        <v>0</v>
      </c>
      <c r="M126" s="22">
        <f t="shared" si="38"/>
        <v>1</v>
      </c>
      <c r="N126" s="22">
        <v>1</v>
      </c>
      <c r="O126" s="44">
        <f t="shared" si="34"/>
        <v>49.3</v>
      </c>
      <c r="P126" s="44">
        <v>0</v>
      </c>
      <c r="Q126" s="45">
        <v>0</v>
      </c>
      <c r="R126" s="44">
        <v>49.3</v>
      </c>
      <c r="S126" s="52">
        <v>1513.51</v>
      </c>
      <c r="T126" s="53">
        <f t="shared" si="35"/>
        <v>30.700000000000003</v>
      </c>
      <c r="U126" s="54">
        <f t="shared" si="36"/>
        <v>49.3</v>
      </c>
      <c r="V126" s="168"/>
    </row>
    <row r="127" spans="1:22" ht="17.25" customHeight="1">
      <c r="A127" s="278" t="s">
        <v>96</v>
      </c>
      <c r="B127" s="146"/>
      <c r="C127" s="180" t="s">
        <v>181</v>
      </c>
      <c r="D127" s="181">
        <f t="shared" si="37"/>
        <v>3</v>
      </c>
      <c r="E127" s="26">
        <f>SUM(E124:E126)</f>
        <v>0</v>
      </c>
      <c r="F127" s="26">
        <f aca="true" t="shared" si="46" ref="F127:S127">SUM(F124:F126)</f>
        <v>0</v>
      </c>
      <c r="G127" s="26">
        <f t="shared" si="46"/>
        <v>0</v>
      </c>
      <c r="H127" s="26">
        <f t="shared" si="46"/>
        <v>0</v>
      </c>
      <c r="I127" s="26">
        <f t="shared" si="46"/>
        <v>1</v>
      </c>
      <c r="J127" s="26">
        <f t="shared" si="46"/>
        <v>2</v>
      </c>
      <c r="K127" s="26">
        <f t="shared" si="46"/>
        <v>0</v>
      </c>
      <c r="L127" s="26">
        <f t="shared" si="46"/>
        <v>0</v>
      </c>
      <c r="M127" s="26">
        <f t="shared" si="38"/>
        <v>1</v>
      </c>
      <c r="N127" s="26">
        <f t="shared" si="46"/>
        <v>1</v>
      </c>
      <c r="O127" s="71">
        <f t="shared" si="34"/>
        <v>49.3</v>
      </c>
      <c r="P127" s="71">
        <f t="shared" si="46"/>
        <v>0</v>
      </c>
      <c r="Q127" s="71">
        <f t="shared" si="46"/>
        <v>0</v>
      </c>
      <c r="R127" s="71">
        <f t="shared" si="46"/>
        <v>49.3</v>
      </c>
      <c r="S127" s="72">
        <f t="shared" si="46"/>
        <v>1513.51</v>
      </c>
      <c r="T127" s="72">
        <f t="shared" si="35"/>
        <v>30.700000000000003</v>
      </c>
      <c r="U127" s="66">
        <f t="shared" si="36"/>
        <v>49.3</v>
      </c>
      <c r="V127" s="168"/>
    </row>
    <row r="128" spans="1:22" ht="17.25" customHeight="1">
      <c r="A128" s="240"/>
      <c r="B128" s="122"/>
      <c r="C128" s="169" t="s">
        <v>100</v>
      </c>
      <c r="D128" s="29">
        <f t="shared" si="37"/>
        <v>2</v>
      </c>
      <c r="E128" s="22">
        <v>0</v>
      </c>
      <c r="F128" s="22">
        <v>0</v>
      </c>
      <c r="G128" s="22">
        <v>0</v>
      </c>
      <c r="H128" s="22">
        <v>0</v>
      </c>
      <c r="I128" s="22">
        <v>2</v>
      </c>
      <c r="J128" s="22">
        <v>0</v>
      </c>
      <c r="K128" s="22">
        <v>0</v>
      </c>
      <c r="L128" s="22">
        <v>0</v>
      </c>
      <c r="M128" s="22">
        <f t="shared" si="38"/>
        <v>2</v>
      </c>
      <c r="N128" s="22">
        <v>2</v>
      </c>
      <c r="O128" s="44">
        <f t="shared" si="34"/>
        <v>574.4</v>
      </c>
      <c r="P128" s="69">
        <v>0</v>
      </c>
      <c r="Q128" s="45">
        <v>0</v>
      </c>
      <c r="R128" s="69">
        <v>574.4</v>
      </c>
      <c r="S128" s="52">
        <v>14858.93</v>
      </c>
      <c r="T128" s="53">
        <f t="shared" si="35"/>
        <v>25.868610724233985</v>
      </c>
      <c r="U128" s="54">
        <f t="shared" si="36"/>
        <v>287.2</v>
      </c>
      <c r="V128" s="168"/>
    </row>
    <row r="129" spans="1:22" ht="17.25" customHeight="1">
      <c r="A129" s="136"/>
      <c r="B129" s="130" t="s">
        <v>101</v>
      </c>
      <c r="C129" s="171" t="s">
        <v>102</v>
      </c>
      <c r="D129" s="172">
        <f t="shared" si="37"/>
        <v>3</v>
      </c>
      <c r="E129" s="23">
        <v>1</v>
      </c>
      <c r="F129" s="23">
        <v>1</v>
      </c>
      <c r="G129" s="23">
        <v>0</v>
      </c>
      <c r="H129" s="23">
        <v>0</v>
      </c>
      <c r="I129" s="23">
        <v>1</v>
      </c>
      <c r="J129" s="23">
        <v>0</v>
      </c>
      <c r="K129" s="23">
        <v>0</v>
      </c>
      <c r="L129" s="23">
        <v>0</v>
      </c>
      <c r="M129" s="23">
        <f t="shared" si="38"/>
        <v>3</v>
      </c>
      <c r="N129" s="23">
        <v>1</v>
      </c>
      <c r="O129" s="46">
        <f t="shared" si="34"/>
        <v>65.8</v>
      </c>
      <c r="P129" s="46">
        <v>0</v>
      </c>
      <c r="Q129" s="48">
        <v>2.1</v>
      </c>
      <c r="R129" s="46">
        <v>63.7</v>
      </c>
      <c r="S129" s="55">
        <v>1006.46</v>
      </c>
      <c r="T129" s="56">
        <f t="shared" si="35"/>
        <v>15.295744680851065</v>
      </c>
      <c r="U129" s="57">
        <f t="shared" si="36"/>
        <v>65.8</v>
      </c>
      <c r="V129" s="168"/>
    </row>
    <row r="130" spans="1:22" ht="17.25" customHeight="1">
      <c r="A130" s="122"/>
      <c r="B130" s="126"/>
      <c r="C130" s="173" t="s">
        <v>181</v>
      </c>
      <c r="D130" s="36">
        <f t="shared" si="37"/>
        <v>5</v>
      </c>
      <c r="E130" s="24">
        <f aca="true" t="shared" si="47" ref="E130:S130">E128+E129</f>
        <v>1</v>
      </c>
      <c r="F130" s="24">
        <f t="shared" si="47"/>
        <v>1</v>
      </c>
      <c r="G130" s="24">
        <f t="shared" si="47"/>
        <v>0</v>
      </c>
      <c r="H130" s="24">
        <f t="shared" si="47"/>
        <v>0</v>
      </c>
      <c r="I130" s="24">
        <f t="shared" si="47"/>
        <v>3</v>
      </c>
      <c r="J130" s="24">
        <f t="shared" si="47"/>
        <v>0</v>
      </c>
      <c r="K130" s="24">
        <f t="shared" si="47"/>
        <v>0</v>
      </c>
      <c r="L130" s="24">
        <f t="shared" si="47"/>
        <v>0</v>
      </c>
      <c r="M130" s="24">
        <f t="shared" si="38"/>
        <v>5</v>
      </c>
      <c r="N130" s="24">
        <f t="shared" si="47"/>
        <v>3</v>
      </c>
      <c r="O130" s="61">
        <f t="shared" si="34"/>
        <v>640.2</v>
      </c>
      <c r="P130" s="61">
        <f>SUM(P128:P129)</f>
        <v>0</v>
      </c>
      <c r="Q130" s="62">
        <f t="shared" si="47"/>
        <v>2.1</v>
      </c>
      <c r="R130" s="61">
        <f>SUM(R128:R129)</f>
        <v>638.1</v>
      </c>
      <c r="S130" s="64">
        <f t="shared" si="47"/>
        <v>15865.39</v>
      </c>
      <c r="T130" s="65">
        <f t="shared" si="35"/>
        <v>24.78192752264917</v>
      </c>
      <c r="U130" s="68">
        <f t="shared" si="36"/>
        <v>213.4</v>
      </c>
      <c r="V130" s="168"/>
    </row>
    <row r="131" spans="1:22" ht="17.25" customHeight="1">
      <c r="A131" s="122"/>
      <c r="B131" s="126"/>
      <c r="C131" s="202" t="s">
        <v>167</v>
      </c>
      <c r="D131" s="36">
        <f t="shared" si="37"/>
        <v>8</v>
      </c>
      <c r="E131" s="24">
        <f>SUM(E127,E130)</f>
        <v>1</v>
      </c>
      <c r="F131" s="24">
        <f>SUM(F127,F130)</f>
        <v>1</v>
      </c>
      <c r="G131" s="24">
        <f>SUM(G127,G130)</f>
        <v>0</v>
      </c>
      <c r="H131" s="24">
        <f aca="true" t="shared" si="48" ref="H131:S131">SUM(H127,H130)</f>
        <v>0</v>
      </c>
      <c r="I131" s="24">
        <f t="shared" si="48"/>
        <v>4</v>
      </c>
      <c r="J131" s="24">
        <f t="shared" si="48"/>
        <v>2</v>
      </c>
      <c r="K131" s="24">
        <f t="shared" si="48"/>
        <v>0</v>
      </c>
      <c r="L131" s="24">
        <f t="shared" si="48"/>
        <v>0</v>
      </c>
      <c r="M131" s="24">
        <f t="shared" si="38"/>
        <v>6</v>
      </c>
      <c r="N131" s="24">
        <f t="shared" si="48"/>
        <v>4</v>
      </c>
      <c r="O131" s="62">
        <f t="shared" si="34"/>
        <v>689.5</v>
      </c>
      <c r="P131" s="62">
        <f t="shared" si="48"/>
        <v>0</v>
      </c>
      <c r="Q131" s="62">
        <f t="shared" si="48"/>
        <v>2.1</v>
      </c>
      <c r="R131" s="62">
        <f t="shared" si="48"/>
        <v>687.4</v>
      </c>
      <c r="S131" s="65">
        <f t="shared" si="48"/>
        <v>17378.899999999998</v>
      </c>
      <c r="T131" s="65">
        <f t="shared" si="35"/>
        <v>25.205076142131976</v>
      </c>
      <c r="U131" s="65">
        <f t="shared" si="36"/>
        <v>172.375</v>
      </c>
      <c r="V131" s="168"/>
    </row>
    <row r="132" spans="1:22" ht="17.25" customHeight="1" thickBot="1">
      <c r="A132" s="147"/>
      <c r="B132" s="133"/>
      <c r="C132" s="183" t="s">
        <v>200</v>
      </c>
      <c r="D132" s="33">
        <f t="shared" si="37"/>
        <v>10</v>
      </c>
      <c r="E132" s="30">
        <f>SUM(E123,E131)</f>
        <v>1</v>
      </c>
      <c r="F132" s="30">
        <f aca="true" t="shared" si="49" ref="F132:S132">SUM(F123,F131)</f>
        <v>1</v>
      </c>
      <c r="G132" s="30">
        <f t="shared" si="49"/>
        <v>0</v>
      </c>
      <c r="H132" s="30">
        <f t="shared" si="49"/>
        <v>0</v>
      </c>
      <c r="I132" s="30">
        <f t="shared" si="49"/>
        <v>4</v>
      </c>
      <c r="J132" s="30">
        <f t="shared" si="49"/>
        <v>4</v>
      </c>
      <c r="K132" s="30">
        <f t="shared" si="49"/>
        <v>0</v>
      </c>
      <c r="L132" s="30">
        <f t="shared" si="49"/>
        <v>0</v>
      </c>
      <c r="M132" s="30">
        <f t="shared" si="49"/>
        <v>6</v>
      </c>
      <c r="N132" s="30">
        <f t="shared" si="49"/>
        <v>4</v>
      </c>
      <c r="O132" s="80">
        <f t="shared" si="49"/>
        <v>689.5</v>
      </c>
      <c r="P132" s="80">
        <f t="shared" si="49"/>
        <v>0</v>
      </c>
      <c r="Q132" s="80">
        <f t="shared" si="49"/>
        <v>2.1</v>
      </c>
      <c r="R132" s="80">
        <f t="shared" si="49"/>
        <v>687.4</v>
      </c>
      <c r="S132" s="79">
        <f t="shared" si="49"/>
        <v>17378.899999999998</v>
      </c>
      <c r="T132" s="91">
        <f>IF(O132=0,"-",S132/O132)</f>
        <v>25.205076142131976</v>
      </c>
      <c r="U132" s="92">
        <f>IF(O132=0,"-",O132/N132)</f>
        <v>172.375</v>
      </c>
      <c r="V132" s="168"/>
    </row>
    <row r="133" spans="1:22" ht="17.25" customHeight="1">
      <c r="A133" s="122"/>
      <c r="B133" s="122"/>
      <c r="C133" s="169" t="s">
        <v>103</v>
      </c>
      <c r="D133" s="29">
        <f t="shared" si="37"/>
        <v>1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1</v>
      </c>
      <c r="K133" s="22">
        <v>0</v>
      </c>
      <c r="L133" s="22">
        <v>0</v>
      </c>
      <c r="M133" s="22">
        <f t="shared" si="38"/>
        <v>0</v>
      </c>
      <c r="N133" s="22">
        <v>0</v>
      </c>
      <c r="O133" s="44">
        <f t="shared" si="34"/>
        <v>0</v>
      </c>
      <c r="P133" s="44">
        <v>0</v>
      </c>
      <c r="Q133" s="45">
        <v>0</v>
      </c>
      <c r="R133" s="44">
        <v>0</v>
      </c>
      <c r="S133" s="52">
        <v>0</v>
      </c>
      <c r="T133" s="53" t="str">
        <f t="shared" si="35"/>
        <v>-</v>
      </c>
      <c r="U133" s="54" t="str">
        <f t="shared" si="36"/>
        <v>-</v>
      </c>
      <c r="V133" s="168"/>
    </row>
    <row r="134" spans="1:22" ht="17.25" customHeight="1">
      <c r="A134" s="124"/>
      <c r="B134" s="124"/>
      <c r="C134" s="170" t="s">
        <v>188</v>
      </c>
      <c r="D134" s="29">
        <f t="shared" si="37"/>
        <v>1</v>
      </c>
      <c r="E134" s="22">
        <v>0</v>
      </c>
      <c r="F134" s="22">
        <v>1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f t="shared" si="38"/>
        <v>1</v>
      </c>
      <c r="N134" s="22">
        <v>1</v>
      </c>
      <c r="O134" s="44">
        <f t="shared" si="34"/>
        <v>21.3</v>
      </c>
      <c r="P134" s="44">
        <v>21.3</v>
      </c>
      <c r="Q134" s="45">
        <v>0</v>
      </c>
      <c r="R134" s="44">
        <v>0</v>
      </c>
      <c r="S134" s="52">
        <v>287.55</v>
      </c>
      <c r="T134" s="53">
        <f t="shared" si="35"/>
        <v>13.5</v>
      </c>
      <c r="U134" s="54">
        <f t="shared" si="36"/>
        <v>21.3</v>
      </c>
      <c r="V134" s="168"/>
    </row>
    <row r="135" spans="1:22" ht="17.25" customHeight="1">
      <c r="A135" s="122"/>
      <c r="B135" s="124"/>
      <c r="C135" s="170" t="s">
        <v>189</v>
      </c>
      <c r="D135" s="29">
        <f t="shared" si="37"/>
        <v>2</v>
      </c>
      <c r="E135" s="22">
        <v>0</v>
      </c>
      <c r="F135" s="22">
        <v>0</v>
      </c>
      <c r="G135" s="22">
        <v>0</v>
      </c>
      <c r="H135" s="22">
        <v>1</v>
      </c>
      <c r="I135" s="22">
        <v>1</v>
      </c>
      <c r="J135" s="22">
        <v>0</v>
      </c>
      <c r="K135" s="22">
        <v>0</v>
      </c>
      <c r="L135" s="22">
        <v>0</v>
      </c>
      <c r="M135" s="22">
        <f t="shared" si="38"/>
        <v>2</v>
      </c>
      <c r="N135" s="22">
        <v>1</v>
      </c>
      <c r="O135" s="44">
        <f t="shared" si="34"/>
        <v>33.6</v>
      </c>
      <c r="P135" s="44">
        <v>0</v>
      </c>
      <c r="Q135" s="45"/>
      <c r="R135" s="44">
        <v>33.6</v>
      </c>
      <c r="S135" s="52">
        <v>1008</v>
      </c>
      <c r="T135" s="53">
        <f t="shared" si="35"/>
        <v>30</v>
      </c>
      <c r="U135" s="54">
        <f t="shared" si="36"/>
        <v>33.6</v>
      </c>
      <c r="V135" s="168"/>
    </row>
    <row r="136" spans="1:22" ht="17.25" customHeight="1">
      <c r="A136" s="124" t="s">
        <v>241</v>
      </c>
      <c r="B136" s="130"/>
      <c r="C136" s="169" t="s">
        <v>206</v>
      </c>
      <c r="D136" s="29">
        <f>SUM(E136:L136)</f>
        <v>1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1</v>
      </c>
      <c r="K136" s="22">
        <v>0</v>
      </c>
      <c r="L136" s="22">
        <v>0</v>
      </c>
      <c r="M136" s="22">
        <f t="shared" si="38"/>
        <v>0</v>
      </c>
      <c r="N136" s="22">
        <v>1</v>
      </c>
      <c r="O136" s="44">
        <f>IF(AND(P136=0,Q136=0,R136=0),0,SUM(P136:R136))</f>
        <v>169.7</v>
      </c>
      <c r="P136" s="44">
        <v>0</v>
      </c>
      <c r="Q136" s="45">
        <v>0</v>
      </c>
      <c r="R136" s="44">
        <v>169.7</v>
      </c>
      <c r="S136" s="52">
        <v>4497.05</v>
      </c>
      <c r="T136" s="53">
        <f t="shared" si="35"/>
        <v>26.500000000000004</v>
      </c>
      <c r="U136" s="54">
        <f>IF(O136=0,"-",O136/N136)</f>
        <v>169.7</v>
      </c>
      <c r="V136" s="168"/>
    </row>
    <row r="137" spans="1:22" ht="17.25" customHeight="1">
      <c r="A137" s="130"/>
      <c r="B137" s="130"/>
      <c r="C137" s="169" t="s">
        <v>267</v>
      </c>
      <c r="D137" s="29">
        <f>SUM(E137:L137)</f>
        <v>1</v>
      </c>
      <c r="E137" s="22">
        <v>0</v>
      </c>
      <c r="F137" s="22">
        <v>0</v>
      </c>
      <c r="G137" s="22">
        <v>0</v>
      </c>
      <c r="H137" s="22">
        <v>0</v>
      </c>
      <c r="I137" s="22">
        <v>1</v>
      </c>
      <c r="J137" s="22">
        <v>0</v>
      </c>
      <c r="K137" s="22">
        <v>0</v>
      </c>
      <c r="L137" s="22">
        <v>0</v>
      </c>
      <c r="M137" s="22">
        <f t="shared" si="38"/>
        <v>1</v>
      </c>
      <c r="N137" s="22">
        <v>1</v>
      </c>
      <c r="O137" s="44">
        <f>IF(AND(P137=0,Q137=0,R137=0),0,SUM(P137:R137))</f>
        <v>30.8</v>
      </c>
      <c r="P137" s="44">
        <v>0</v>
      </c>
      <c r="Q137" s="45">
        <v>0</v>
      </c>
      <c r="R137" s="44">
        <v>30.8</v>
      </c>
      <c r="S137" s="52">
        <v>693</v>
      </c>
      <c r="T137" s="53">
        <f t="shared" si="35"/>
        <v>22.5</v>
      </c>
      <c r="U137" s="54">
        <f>IF(O137=0,"-",O137/N137)</f>
        <v>30.8</v>
      </c>
      <c r="V137" s="168"/>
    </row>
    <row r="138" spans="1:22" ht="17.25" customHeight="1">
      <c r="A138" s="130"/>
      <c r="B138" s="130"/>
      <c r="C138" s="169" t="s">
        <v>268</v>
      </c>
      <c r="D138" s="29">
        <f>SUM(E138:L138)</f>
        <v>1</v>
      </c>
      <c r="E138" s="22">
        <v>0</v>
      </c>
      <c r="F138" s="22">
        <v>0</v>
      </c>
      <c r="G138" s="22">
        <v>0</v>
      </c>
      <c r="H138" s="22">
        <v>0</v>
      </c>
      <c r="I138" s="22">
        <v>1</v>
      </c>
      <c r="J138" s="22">
        <v>0</v>
      </c>
      <c r="K138" s="22">
        <v>0</v>
      </c>
      <c r="L138" s="22">
        <v>0</v>
      </c>
      <c r="M138" s="22">
        <f t="shared" si="38"/>
        <v>1</v>
      </c>
      <c r="N138" s="22">
        <v>1</v>
      </c>
      <c r="O138" s="44">
        <f>IF(AND(P138=0,Q138=0,R138=0),0,SUM(P138:R138))</f>
        <v>599.2</v>
      </c>
      <c r="P138" s="44">
        <v>0</v>
      </c>
      <c r="Q138" s="45">
        <v>0</v>
      </c>
      <c r="R138" s="44">
        <v>599.2</v>
      </c>
      <c r="S138" s="52">
        <v>9886.8</v>
      </c>
      <c r="T138" s="53">
        <f t="shared" si="35"/>
        <v>16.499999999999996</v>
      </c>
      <c r="U138" s="54">
        <f>IF(O138=0,"-",O138/N138)</f>
        <v>599.2</v>
      </c>
      <c r="V138" s="168"/>
    </row>
    <row r="139" spans="1:22" ht="17.25" customHeight="1">
      <c r="A139" s="130"/>
      <c r="B139" s="130"/>
      <c r="C139" s="169" t="s">
        <v>274</v>
      </c>
      <c r="D139" s="29">
        <f>SUM(E139:L139)</f>
        <v>1</v>
      </c>
      <c r="E139" s="22">
        <v>0</v>
      </c>
      <c r="F139" s="22">
        <v>0</v>
      </c>
      <c r="G139" s="22">
        <v>0</v>
      </c>
      <c r="H139" s="22">
        <v>0</v>
      </c>
      <c r="I139" s="22">
        <v>1</v>
      </c>
      <c r="J139" s="22">
        <v>0</v>
      </c>
      <c r="K139" s="22">
        <v>0</v>
      </c>
      <c r="L139" s="22">
        <v>0</v>
      </c>
      <c r="M139" s="22">
        <f>SUM(E139:I139)</f>
        <v>1</v>
      </c>
      <c r="N139" s="22">
        <v>1</v>
      </c>
      <c r="O139" s="44">
        <f>IF(AND(P139=0,Q139=0,R139=0),0,SUM(P139:R139))</f>
        <v>147.2</v>
      </c>
      <c r="P139" s="44">
        <v>0</v>
      </c>
      <c r="Q139" s="45">
        <v>0</v>
      </c>
      <c r="R139" s="44">
        <v>147.2</v>
      </c>
      <c r="S139" s="52">
        <v>2649.6</v>
      </c>
      <c r="T139" s="53">
        <f>IF(O139=0,"-",S139/O139)</f>
        <v>18</v>
      </c>
      <c r="U139" s="54">
        <f>IF(O139=0,"-",O139/N139)</f>
        <v>147.2</v>
      </c>
      <c r="V139" s="168"/>
    </row>
    <row r="140" spans="1:22" ht="17.25" customHeight="1">
      <c r="A140" s="122" t="s">
        <v>249</v>
      </c>
      <c r="B140" s="122" t="s">
        <v>250</v>
      </c>
      <c r="C140" s="169" t="s">
        <v>104</v>
      </c>
      <c r="D140" s="29">
        <f t="shared" si="37"/>
        <v>5</v>
      </c>
      <c r="E140" s="22">
        <v>0</v>
      </c>
      <c r="F140" s="22">
        <v>0</v>
      </c>
      <c r="G140" s="22">
        <v>0</v>
      </c>
      <c r="H140" s="22">
        <v>1</v>
      </c>
      <c r="I140" s="22">
        <v>1</v>
      </c>
      <c r="J140" s="22">
        <v>3</v>
      </c>
      <c r="K140" s="22">
        <v>0</v>
      </c>
      <c r="L140" s="22">
        <v>0</v>
      </c>
      <c r="M140" s="22">
        <f aca="true" t="shared" si="50" ref="M140:M222">SUM(E140:I140)</f>
        <v>2</v>
      </c>
      <c r="N140" s="22">
        <v>2</v>
      </c>
      <c r="O140" s="44">
        <f t="shared" si="34"/>
        <v>18</v>
      </c>
      <c r="P140" s="44">
        <v>0</v>
      </c>
      <c r="Q140" s="45">
        <v>0</v>
      </c>
      <c r="R140" s="44">
        <v>18</v>
      </c>
      <c r="S140" s="52">
        <v>273.6</v>
      </c>
      <c r="T140" s="53">
        <f aca="true" t="shared" si="51" ref="T140:T221">IF(O140=0,"-",S140/O140)</f>
        <v>15.200000000000001</v>
      </c>
      <c r="U140" s="54">
        <f aca="true" t="shared" si="52" ref="U140:U221">IF(O140=0,"-",O140/N140)</f>
        <v>9</v>
      </c>
      <c r="V140" s="168"/>
    </row>
    <row r="141" spans="1:22" ht="17.25" customHeight="1">
      <c r="A141" s="122"/>
      <c r="B141" s="122"/>
      <c r="C141" s="169" t="s">
        <v>105</v>
      </c>
      <c r="D141" s="29">
        <f aca="true" t="shared" si="53" ref="D141:D222">SUM(E141:L141)</f>
        <v>3</v>
      </c>
      <c r="E141" s="22">
        <v>0</v>
      </c>
      <c r="F141" s="22">
        <v>2</v>
      </c>
      <c r="G141" s="22">
        <v>0</v>
      </c>
      <c r="H141" s="22">
        <v>0</v>
      </c>
      <c r="I141" s="22">
        <v>0</v>
      </c>
      <c r="J141" s="22">
        <v>1</v>
      </c>
      <c r="K141" s="22">
        <v>0</v>
      </c>
      <c r="L141" s="22">
        <v>0</v>
      </c>
      <c r="M141" s="22">
        <f t="shared" si="50"/>
        <v>2</v>
      </c>
      <c r="N141" s="22">
        <v>3</v>
      </c>
      <c r="O141" s="44">
        <f t="shared" si="34"/>
        <v>3</v>
      </c>
      <c r="P141" s="44">
        <v>2.6</v>
      </c>
      <c r="Q141" s="45">
        <v>0</v>
      </c>
      <c r="R141" s="44">
        <v>0.4</v>
      </c>
      <c r="S141" s="52">
        <v>39.84</v>
      </c>
      <c r="T141" s="53">
        <f t="shared" si="51"/>
        <v>13.280000000000001</v>
      </c>
      <c r="U141" s="54">
        <f t="shared" si="52"/>
        <v>1</v>
      </c>
      <c r="V141" s="168"/>
    </row>
    <row r="142" spans="1:22" ht="17.25" customHeight="1">
      <c r="A142" s="124" t="s">
        <v>241</v>
      </c>
      <c r="B142" s="124" t="s">
        <v>241</v>
      </c>
      <c r="C142" s="170" t="s">
        <v>184</v>
      </c>
      <c r="D142" s="29">
        <f t="shared" si="53"/>
        <v>1</v>
      </c>
      <c r="E142" s="22">
        <v>0</v>
      </c>
      <c r="F142" s="22">
        <v>0</v>
      </c>
      <c r="G142" s="22">
        <v>0</v>
      </c>
      <c r="H142" s="22">
        <v>0</v>
      </c>
      <c r="I142" s="22">
        <v>1</v>
      </c>
      <c r="J142" s="22">
        <v>0</v>
      </c>
      <c r="K142" s="22">
        <v>0</v>
      </c>
      <c r="L142" s="22">
        <v>0</v>
      </c>
      <c r="M142" s="22">
        <f t="shared" si="50"/>
        <v>1</v>
      </c>
      <c r="N142" s="22">
        <v>1</v>
      </c>
      <c r="O142" s="44">
        <f t="shared" si="34"/>
        <v>169.3</v>
      </c>
      <c r="P142" s="44">
        <v>0</v>
      </c>
      <c r="Q142" s="45">
        <v>0</v>
      </c>
      <c r="R142" s="44">
        <v>169.3</v>
      </c>
      <c r="S142" s="52">
        <v>6518.05</v>
      </c>
      <c r="T142" s="53">
        <f t="shared" si="51"/>
        <v>38.5</v>
      </c>
      <c r="U142" s="54">
        <f t="shared" si="52"/>
        <v>169.3</v>
      </c>
      <c r="V142" s="168"/>
    </row>
    <row r="143" spans="1:22" ht="17.25" customHeight="1">
      <c r="A143" s="128"/>
      <c r="B143" s="128"/>
      <c r="C143" s="169" t="s">
        <v>106</v>
      </c>
      <c r="D143" s="29">
        <f t="shared" si="53"/>
        <v>1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1</v>
      </c>
      <c r="L143" s="22">
        <v>0</v>
      </c>
      <c r="M143" s="22">
        <f t="shared" si="50"/>
        <v>0</v>
      </c>
      <c r="N143" s="22">
        <v>0</v>
      </c>
      <c r="O143" s="44">
        <f t="shared" si="34"/>
        <v>0</v>
      </c>
      <c r="P143" s="44">
        <v>0</v>
      </c>
      <c r="Q143" s="45">
        <v>0</v>
      </c>
      <c r="R143" s="44">
        <v>0</v>
      </c>
      <c r="S143" s="52">
        <v>0</v>
      </c>
      <c r="T143" s="53" t="str">
        <f t="shared" si="51"/>
        <v>-</v>
      </c>
      <c r="U143" s="54" t="str">
        <f t="shared" si="52"/>
        <v>-</v>
      </c>
      <c r="V143" s="168"/>
    </row>
    <row r="144" spans="1:22" ht="17.25" customHeight="1">
      <c r="A144" s="130"/>
      <c r="B144" s="130"/>
      <c r="C144" s="169" t="s">
        <v>107</v>
      </c>
      <c r="D144" s="29">
        <f t="shared" si="53"/>
        <v>1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1</v>
      </c>
      <c r="L144" s="22">
        <v>0</v>
      </c>
      <c r="M144" s="22">
        <f t="shared" si="50"/>
        <v>0</v>
      </c>
      <c r="N144" s="22">
        <v>0</v>
      </c>
      <c r="O144" s="44">
        <f t="shared" si="34"/>
        <v>0</v>
      </c>
      <c r="P144" s="44">
        <v>0</v>
      </c>
      <c r="Q144" s="45">
        <v>0</v>
      </c>
      <c r="R144" s="44">
        <v>0</v>
      </c>
      <c r="S144" s="52">
        <v>0</v>
      </c>
      <c r="T144" s="53" t="str">
        <f t="shared" si="51"/>
        <v>-</v>
      </c>
      <c r="U144" s="54" t="str">
        <f t="shared" si="52"/>
        <v>-</v>
      </c>
      <c r="V144" s="168"/>
    </row>
    <row r="145" spans="1:22" ht="17.25" customHeight="1">
      <c r="A145" s="136"/>
      <c r="B145" s="130"/>
      <c r="C145" s="169" t="s">
        <v>108</v>
      </c>
      <c r="D145" s="29">
        <f t="shared" si="53"/>
        <v>1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1</v>
      </c>
      <c r="M145" s="22">
        <f t="shared" si="50"/>
        <v>0</v>
      </c>
      <c r="N145" s="22">
        <v>0</v>
      </c>
      <c r="O145" s="44">
        <f t="shared" si="34"/>
        <v>0</v>
      </c>
      <c r="P145" s="44">
        <v>0</v>
      </c>
      <c r="Q145" s="45">
        <v>0</v>
      </c>
      <c r="R145" s="44">
        <v>0</v>
      </c>
      <c r="S145" s="52">
        <v>0</v>
      </c>
      <c r="T145" s="53" t="str">
        <f t="shared" si="51"/>
        <v>-</v>
      </c>
      <c r="U145" s="54" t="str">
        <f t="shared" si="52"/>
        <v>-</v>
      </c>
      <c r="V145" s="168"/>
    </row>
    <row r="146" spans="1:22" ht="17.25" customHeight="1">
      <c r="A146" s="136"/>
      <c r="B146" s="122"/>
      <c r="C146" s="169" t="s">
        <v>109</v>
      </c>
      <c r="D146" s="29">
        <f>SUM(E146:L146)</f>
        <v>3</v>
      </c>
      <c r="E146" s="22">
        <v>0</v>
      </c>
      <c r="F146" s="22">
        <v>0</v>
      </c>
      <c r="G146" s="22">
        <v>1</v>
      </c>
      <c r="H146" s="22">
        <v>0</v>
      </c>
      <c r="I146" s="22">
        <v>1</v>
      </c>
      <c r="J146" s="22">
        <v>0</v>
      </c>
      <c r="K146" s="22">
        <v>0</v>
      </c>
      <c r="L146" s="22">
        <v>1</v>
      </c>
      <c r="M146" s="22">
        <f t="shared" si="50"/>
        <v>2</v>
      </c>
      <c r="N146" s="22">
        <v>2</v>
      </c>
      <c r="O146" s="44">
        <f t="shared" si="34"/>
        <v>182.89999999999998</v>
      </c>
      <c r="P146" s="44">
        <v>22.2</v>
      </c>
      <c r="Q146" s="45">
        <v>0</v>
      </c>
      <c r="R146" s="44">
        <v>160.7</v>
      </c>
      <c r="S146" s="52">
        <v>4329.46</v>
      </c>
      <c r="T146" s="53">
        <f t="shared" si="51"/>
        <v>23.671186440677968</v>
      </c>
      <c r="U146" s="54">
        <f t="shared" si="52"/>
        <v>91.44999999999999</v>
      </c>
      <c r="V146" s="168"/>
    </row>
    <row r="147" spans="1:22" ht="17.25" customHeight="1">
      <c r="A147" s="136"/>
      <c r="B147" s="130"/>
      <c r="C147" s="169" t="s">
        <v>110</v>
      </c>
      <c r="D147" s="29">
        <f t="shared" si="53"/>
        <v>2</v>
      </c>
      <c r="E147" s="22">
        <v>0</v>
      </c>
      <c r="F147" s="22">
        <v>0</v>
      </c>
      <c r="G147" s="22">
        <v>0</v>
      </c>
      <c r="H147" s="22">
        <v>0</v>
      </c>
      <c r="I147" s="22">
        <v>2</v>
      </c>
      <c r="J147" s="22">
        <v>0</v>
      </c>
      <c r="K147" s="22">
        <v>0</v>
      </c>
      <c r="L147" s="22">
        <v>0</v>
      </c>
      <c r="M147" s="22">
        <f t="shared" si="50"/>
        <v>2</v>
      </c>
      <c r="N147" s="22">
        <v>2</v>
      </c>
      <c r="O147" s="44">
        <f aca="true" t="shared" si="54" ref="O147:O222">IF(AND(P147=0,Q147=0,R147=0),0,SUM(P147:R147))</f>
        <v>10.7</v>
      </c>
      <c r="P147" s="44">
        <v>0.5</v>
      </c>
      <c r="Q147" s="45">
        <v>0</v>
      </c>
      <c r="R147" s="44">
        <v>10.2</v>
      </c>
      <c r="S147" s="52">
        <v>166.6</v>
      </c>
      <c r="T147" s="53">
        <f t="shared" si="51"/>
        <v>15.570093457943926</v>
      </c>
      <c r="U147" s="54">
        <f t="shared" si="52"/>
        <v>5.35</v>
      </c>
      <c r="V147" s="168"/>
    </row>
    <row r="148" spans="1:22" ht="17.25" customHeight="1">
      <c r="A148" s="122"/>
      <c r="B148" s="122"/>
      <c r="C148" s="169" t="s">
        <v>111</v>
      </c>
      <c r="D148" s="29">
        <f t="shared" si="53"/>
        <v>1</v>
      </c>
      <c r="E148" s="22">
        <v>0</v>
      </c>
      <c r="F148" s="22">
        <v>0</v>
      </c>
      <c r="G148" s="22">
        <v>1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f t="shared" si="50"/>
        <v>1</v>
      </c>
      <c r="N148" s="22">
        <v>1</v>
      </c>
      <c r="O148" s="44">
        <f t="shared" si="54"/>
        <v>0.5</v>
      </c>
      <c r="P148" s="44">
        <v>0.5</v>
      </c>
      <c r="Q148" s="45">
        <v>0</v>
      </c>
      <c r="R148" s="44">
        <v>0</v>
      </c>
      <c r="S148" s="52">
        <v>6.25</v>
      </c>
      <c r="T148" s="53">
        <f t="shared" si="51"/>
        <v>12.5</v>
      </c>
      <c r="U148" s="54">
        <f t="shared" si="52"/>
        <v>0.5</v>
      </c>
      <c r="V148" s="168"/>
    </row>
    <row r="149" spans="1:22" ht="17.25" customHeight="1">
      <c r="A149" s="122"/>
      <c r="B149" s="122"/>
      <c r="C149" s="170" t="s">
        <v>207</v>
      </c>
      <c r="D149" s="29">
        <f t="shared" si="53"/>
        <v>2</v>
      </c>
      <c r="E149" s="22">
        <v>0</v>
      </c>
      <c r="F149" s="22">
        <v>1</v>
      </c>
      <c r="G149" s="22">
        <v>0</v>
      </c>
      <c r="H149" s="22">
        <v>0</v>
      </c>
      <c r="I149" s="22">
        <v>1</v>
      </c>
      <c r="J149" s="22">
        <v>0</v>
      </c>
      <c r="K149" s="22">
        <v>0</v>
      </c>
      <c r="L149" s="22">
        <v>0</v>
      </c>
      <c r="M149" s="22">
        <f t="shared" si="50"/>
        <v>2</v>
      </c>
      <c r="N149" s="22">
        <v>1</v>
      </c>
      <c r="O149" s="44">
        <f t="shared" si="54"/>
        <v>156.8</v>
      </c>
      <c r="P149" s="44">
        <v>0</v>
      </c>
      <c r="Q149" s="45">
        <v>0</v>
      </c>
      <c r="R149" s="44">
        <v>156.8</v>
      </c>
      <c r="S149" s="52">
        <v>4468.8</v>
      </c>
      <c r="T149" s="53">
        <f t="shared" si="51"/>
        <v>28.5</v>
      </c>
      <c r="U149" s="54">
        <f t="shared" si="52"/>
        <v>156.8</v>
      </c>
      <c r="V149" s="168"/>
    </row>
    <row r="150" spans="1:22" ht="17.25" customHeight="1">
      <c r="A150" s="122"/>
      <c r="B150" s="122"/>
      <c r="C150" s="169" t="s">
        <v>239</v>
      </c>
      <c r="D150" s="29">
        <f t="shared" si="53"/>
        <v>1</v>
      </c>
      <c r="E150" s="22">
        <v>0</v>
      </c>
      <c r="F150" s="22">
        <v>0</v>
      </c>
      <c r="G150" s="22">
        <v>0</v>
      </c>
      <c r="H150" s="22">
        <v>0</v>
      </c>
      <c r="I150" s="22">
        <v>1</v>
      </c>
      <c r="J150" s="22">
        <v>0</v>
      </c>
      <c r="K150" s="22">
        <v>0</v>
      </c>
      <c r="L150" s="22">
        <v>0</v>
      </c>
      <c r="M150" s="22">
        <f>SUM(E150:L150)</f>
        <v>1</v>
      </c>
      <c r="N150" s="22">
        <v>1</v>
      </c>
      <c r="O150" s="44">
        <f t="shared" si="54"/>
        <v>35.6</v>
      </c>
      <c r="P150" s="44">
        <v>0</v>
      </c>
      <c r="Q150" s="45">
        <v>0</v>
      </c>
      <c r="R150" s="44">
        <v>35.6</v>
      </c>
      <c r="S150" s="52">
        <v>1263.8</v>
      </c>
      <c r="T150" s="53">
        <f>IF(O150=0,"-",S150/O150)</f>
        <v>35.5</v>
      </c>
      <c r="U150" s="54">
        <f>IF(O150=0,"-",O150/N150)</f>
        <v>35.6</v>
      </c>
      <c r="V150" s="168"/>
    </row>
    <row r="151" spans="1:22" ht="17.25" customHeight="1">
      <c r="A151" s="122"/>
      <c r="B151" s="124"/>
      <c r="C151" s="170" t="s">
        <v>231</v>
      </c>
      <c r="D151" s="29">
        <f t="shared" si="53"/>
        <v>1</v>
      </c>
      <c r="E151" s="22">
        <v>0</v>
      </c>
      <c r="F151" s="22">
        <v>0</v>
      </c>
      <c r="G151" s="22">
        <v>0</v>
      </c>
      <c r="H151" s="22">
        <v>0</v>
      </c>
      <c r="I151" s="22">
        <v>1</v>
      </c>
      <c r="J151" s="22">
        <v>0</v>
      </c>
      <c r="K151" s="22">
        <v>0</v>
      </c>
      <c r="L151" s="22">
        <v>0</v>
      </c>
      <c r="M151" s="22">
        <f t="shared" si="50"/>
        <v>1</v>
      </c>
      <c r="N151" s="22">
        <v>1</v>
      </c>
      <c r="O151" s="44">
        <f t="shared" si="54"/>
        <v>135.9</v>
      </c>
      <c r="P151" s="44">
        <v>0</v>
      </c>
      <c r="Q151" s="45">
        <v>0</v>
      </c>
      <c r="R151" s="44">
        <v>135.9</v>
      </c>
      <c r="S151" s="52">
        <v>4416.75</v>
      </c>
      <c r="T151" s="53">
        <f t="shared" si="51"/>
        <v>32.5</v>
      </c>
      <c r="U151" s="54">
        <f t="shared" si="52"/>
        <v>135.9</v>
      </c>
      <c r="V151" s="168"/>
    </row>
    <row r="152" spans="1:22" ht="17.25" customHeight="1">
      <c r="A152" s="122"/>
      <c r="B152" s="122"/>
      <c r="C152" s="170" t="s">
        <v>208</v>
      </c>
      <c r="D152" s="29">
        <f t="shared" si="53"/>
        <v>12</v>
      </c>
      <c r="E152" s="22">
        <v>12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f t="shared" si="50"/>
        <v>12</v>
      </c>
      <c r="N152" s="22">
        <v>12</v>
      </c>
      <c r="O152" s="44">
        <f t="shared" si="54"/>
        <v>212.3</v>
      </c>
      <c r="P152" s="44">
        <v>212.3</v>
      </c>
      <c r="Q152" s="45">
        <v>0</v>
      </c>
      <c r="R152" s="44">
        <v>0</v>
      </c>
      <c r="S152" s="52">
        <v>7430.5</v>
      </c>
      <c r="T152" s="53">
        <f t="shared" si="51"/>
        <v>35</v>
      </c>
      <c r="U152" s="54">
        <f t="shared" si="52"/>
        <v>17.691666666666666</v>
      </c>
      <c r="V152" s="168"/>
    </row>
    <row r="153" spans="1:22" ht="17.25" customHeight="1">
      <c r="A153" s="130"/>
      <c r="B153" s="122"/>
      <c r="C153" s="169" t="s">
        <v>112</v>
      </c>
      <c r="D153" s="29">
        <f t="shared" si="53"/>
        <v>1</v>
      </c>
      <c r="E153" s="22">
        <v>0</v>
      </c>
      <c r="F153" s="22">
        <v>1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f t="shared" si="50"/>
        <v>1</v>
      </c>
      <c r="N153" s="22">
        <v>0</v>
      </c>
      <c r="O153" s="44">
        <f t="shared" si="54"/>
        <v>0</v>
      </c>
      <c r="P153" s="44">
        <v>0</v>
      </c>
      <c r="Q153" s="45">
        <v>0</v>
      </c>
      <c r="R153" s="44">
        <v>0</v>
      </c>
      <c r="S153" s="52">
        <v>0</v>
      </c>
      <c r="T153" s="53" t="str">
        <f t="shared" si="51"/>
        <v>-</v>
      </c>
      <c r="U153" s="54" t="str">
        <f t="shared" si="52"/>
        <v>-</v>
      </c>
      <c r="V153" s="168"/>
    </row>
    <row r="154" spans="1:22" ht="17.25" customHeight="1">
      <c r="A154" s="124" t="s">
        <v>249</v>
      </c>
      <c r="B154" s="124" t="s">
        <v>251</v>
      </c>
      <c r="C154" s="169" t="s">
        <v>113</v>
      </c>
      <c r="D154" s="29">
        <f t="shared" si="53"/>
        <v>2</v>
      </c>
      <c r="E154" s="22">
        <v>0</v>
      </c>
      <c r="F154" s="22">
        <v>1</v>
      </c>
      <c r="G154" s="22">
        <v>0</v>
      </c>
      <c r="H154" s="22">
        <v>0</v>
      </c>
      <c r="I154" s="22">
        <v>1</v>
      </c>
      <c r="J154" s="22">
        <v>0</v>
      </c>
      <c r="K154" s="22">
        <v>0</v>
      </c>
      <c r="L154" s="22">
        <v>0</v>
      </c>
      <c r="M154" s="22">
        <f t="shared" si="50"/>
        <v>2</v>
      </c>
      <c r="N154" s="22">
        <v>1</v>
      </c>
      <c r="O154" s="44">
        <f t="shared" si="54"/>
        <v>115.4</v>
      </c>
      <c r="P154" s="44">
        <v>0</v>
      </c>
      <c r="Q154" s="45">
        <v>0</v>
      </c>
      <c r="R154" s="44">
        <v>115.4</v>
      </c>
      <c r="S154" s="52">
        <v>4269.8</v>
      </c>
      <c r="T154" s="53">
        <f t="shared" si="51"/>
        <v>37</v>
      </c>
      <c r="U154" s="54">
        <f t="shared" si="52"/>
        <v>115.4</v>
      </c>
      <c r="V154" s="168"/>
    </row>
    <row r="155" spans="1:22" ht="17.25" customHeight="1">
      <c r="A155" s="128"/>
      <c r="B155" s="128"/>
      <c r="C155" s="170" t="s">
        <v>209</v>
      </c>
      <c r="D155" s="29">
        <f t="shared" si="53"/>
        <v>3</v>
      </c>
      <c r="E155" s="22">
        <v>0</v>
      </c>
      <c r="F155" s="22">
        <v>0</v>
      </c>
      <c r="G155" s="22">
        <v>0</v>
      </c>
      <c r="H155" s="22">
        <v>2</v>
      </c>
      <c r="I155" s="22">
        <v>1</v>
      </c>
      <c r="J155" s="22">
        <v>0</v>
      </c>
      <c r="K155" s="22">
        <v>0</v>
      </c>
      <c r="L155" s="22">
        <v>0</v>
      </c>
      <c r="M155" s="22">
        <f t="shared" si="50"/>
        <v>3</v>
      </c>
      <c r="N155" s="22">
        <v>3</v>
      </c>
      <c r="O155" s="44">
        <f t="shared" si="54"/>
        <v>67.5</v>
      </c>
      <c r="P155" s="44">
        <v>0</v>
      </c>
      <c r="Q155" s="45">
        <v>15</v>
      </c>
      <c r="R155" s="44">
        <v>52.5</v>
      </c>
      <c r="S155" s="52">
        <v>1337.67</v>
      </c>
      <c r="T155" s="53">
        <f t="shared" si="51"/>
        <v>19.817333333333334</v>
      </c>
      <c r="U155" s="54">
        <f t="shared" si="52"/>
        <v>22.5</v>
      </c>
      <c r="V155" s="168"/>
    </row>
    <row r="156" spans="1:22" ht="17.25" customHeight="1">
      <c r="A156" s="136"/>
      <c r="B156" s="130"/>
      <c r="C156" s="170" t="s">
        <v>210</v>
      </c>
      <c r="D156" s="29">
        <f t="shared" si="53"/>
        <v>2</v>
      </c>
      <c r="E156" s="22">
        <v>0</v>
      </c>
      <c r="F156" s="22">
        <v>0</v>
      </c>
      <c r="G156" s="22">
        <v>2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f t="shared" si="50"/>
        <v>2</v>
      </c>
      <c r="N156" s="22">
        <v>2</v>
      </c>
      <c r="O156" s="44">
        <f t="shared" si="54"/>
        <v>215.2</v>
      </c>
      <c r="P156" s="44">
        <v>215.2</v>
      </c>
      <c r="Q156" s="45">
        <v>0</v>
      </c>
      <c r="R156" s="44">
        <v>0</v>
      </c>
      <c r="S156" s="52">
        <v>6646.82</v>
      </c>
      <c r="T156" s="53">
        <f t="shared" si="51"/>
        <v>30.886710037174723</v>
      </c>
      <c r="U156" s="54">
        <f t="shared" si="52"/>
        <v>107.6</v>
      </c>
      <c r="V156" s="168"/>
    </row>
    <row r="157" spans="1:22" ht="17.25" customHeight="1">
      <c r="A157" s="122"/>
      <c r="B157" s="122"/>
      <c r="C157" s="169" t="s">
        <v>114</v>
      </c>
      <c r="D157" s="29">
        <f t="shared" si="53"/>
        <v>1</v>
      </c>
      <c r="E157" s="22">
        <v>0</v>
      </c>
      <c r="F157" s="22">
        <v>0</v>
      </c>
      <c r="G157" s="22">
        <v>0</v>
      </c>
      <c r="H157" s="22">
        <v>1</v>
      </c>
      <c r="I157" s="22">
        <v>0</v>
      </c>
      <c r="J157" s="22">
        <v>0</v>
      </c>
      <c r="K157" s="22">
        <v>0</v>
      </c>
      <c r="L157" s="22">
        <v>0</v>
      </c>
      <c r="M157" s="22">
        <f t="shared" si="50"/>
        <v>1</v>
      </c>
      <c r="N157" s="22">
        <v>1</v>
      </c>
      <c r="O157" s="44">
        <f t="shared" si="54"/>
        <v>51.2</v>
      </c>
      <c r="P157" s="44">
        <v>0</v>
      </c>
      <c r="Q157" s="45">
        <v>51.2</v>
      </c>
      <c r="R157" s="44">
        <v>0</v>
      </c>
      <c r="S157" s="52">
        <v>1525.76</v>
      </c>
      <c r="T157" s="53">
        <f t="shared" si="51"/>
        <v>29.799999999999997</v>
      </c>
      <c r="U157" s="54">
        <f t="shared" si="52"/>
        <v>51.2</v>
      </c>
      <c r="V157" s="168"/>
    </row>
    <row r="158" spans="1:22" ht="17.25" customHeight="1">
      <c r="A158" s="122"/>
      <c r="B158" s="122"/>
      <c r="C158" s="169" t="s">
        <v>168</v>
      </c>
      <c r="D158" s="29">
        <v>1</v>
      </c>
      <c r="E158" s="22">
        <v>0</v>
      </c>
      <c r="F158" s="22">
        <v>0</v>
      </c>
      <c r="G158" s="22">
        <v>0</v>
      </c>
      <c r="H158" s="22">
        <v>0</v>
      </c>
      <c r="I158" s="22">
        <v>1</v>
      </c>
      <c r="J158" s="22">
        <v>0</v>
      </c>
      <c r="K158" s="22">
        <v>0</v>
      </c>
      <c r="L158" s="22">
        <v>0</v>
      </c>
      <c r="M158" s="22">
        <f t="shared" si="50"/>
        <v>1</v>
      </c>
      <c r="N158" s="22">
        <v>1</v>
      </c>
      <c r="O158" s="44">
        <f t="shared" si="54"/>
        <v>7.4</v>
      </c>
      <c r="P158" s="44">
        <v>0</v>
      </c>
      <c r="Q158" s="45">
        <v>0</v>
      </c>
      <c r="R158" s="44">
        <v>7.4</v>
      </c>
      <c r="S158" s="52">
        <v>155.4</v>
      </c>
      <c r="T158" s="53">
        <f t="shared" si="51"/>
        <v>21</v>
      </c>
      <c r="U158" s="54">
        <f t="shared" si="52"/>
        <v>7.4</v>
      </c>
      <c r="V158" s="168"/>
    </row>
    <row r="159" spans="1:22" ht="17.25" customHeight="1">
      <c r="A159" s="122"/>
      <c r="B159" s="122"/>
      <c r="C159" s="169" t="s">
        <v>169</v>
      </c>
      <c r="D159" s="29">
        <f t="shared" si="53"/>
        <v>1</v>
      </c>
      <c r="E159" s="22">
        <v>0</v>
      </c>
      <c r="F159" s="22">
        <v>0</v>
      </c>
      <c r="G159" s="22">
        <v>0</v>
      </c>
      <c r="H159" s="22">
        <v>0</v>
      </c>
      <c r="I159" s="22">
        <v>1</v>
      </c>
      <c r="J159" s="22">
        <v>0</v>
      </c>
      <c r="K159" s="22">
        <v>0</v>
      </c>
      <c r="L159" s="22">
        <v>0</v>
      </c>
      <c r="M159" s="22">
        <f t="shared" si="50"/>
        <v>1</v>
      </c>
      <c r="N159" s="22">
        <v>1</v>
      </c>
      <c r="O159" s="44">
        <f t="shared" si="54"/>
        <v>439.8</v>
      </c>
      <c r="P159" s="44">
        <v>0</v>
      </c>
      <c r="Q159" s="45">
        <v>0</v>
      </c>
      <c r="R159" s="44">
        <v>439.8</v>
      </c>
      <c r="S159" s="52">
        <v>12534.3</v>
      </c>
      <c r="T159" s="53">
        <f t="shared" si="51"/>
        <v>28.499999999999996</v>
      </c>
      <c r="U159" s="54">
        <f t="shared" si="52"/>
        <v>439.8</v>
      </c>
      <c r="V159" s="168"/>
    </row>
    <row r="160" spans="1:22" ht="17.25" customHeight="1">
      <c r="A160" s="122"/>
      <c r="B160" s="122"/>
      <c r="C160" s="169" t="s">
        <v>211</v>
      </c>
      <c r="D160" s="29">
        <f>SUM(E160:L160)</f>
        <v>1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1</v>
      </c>
      <c r="K160" s="22">
        <v>0</v>
      </c>
      <c r="L160" s="22">
        <v>0</v>
      </c>
      <c r="M160" s="22">
        <f t="shared" si="50"/>
        <v>0</v>
      </c>
      <c r="N160" s="22">
        <v>1</v>
      </c>
      <c r="O160" s="44">
        <f>IF(AND(P160=0,Q160=0,R160=0),0,SUM(P160:R160))</f>
        <v>91.2</v>
      </c>
      <c r="P160" s="44">
        <v>0</v>
      </c>
      <c r="Q160" s="45">
        <v>0</v>
      </c>
      <c r="R160" s="44">
        <v>91.2</v>
      </c>
      <c r="S160" s="52">
        <v>2115.84</v>
      </c>
      <c r="T160" s="53">
        <f>IF(O160=0,"-",S160/O160)</f>
        <v>23.2</v>
      </c>
      <c r="U160" s="54">
        <f>IF(O160=0,"-",O160/N160)</f>
        <v>91.2</v>
      </c>
      <c r="V160" s="168"/>
    </row>
    <row r="161" spans="1:22" ht="17.25" customHeight="1">
      <c r="A161" s="122"/>
      <c r="B161" s="122"/>
      <c r="C161" s="169" t="s">
        <v>245</v>
      </c>
      <c r="D161" s="29">
        <f>SUM(E161:L161)</f>
        <v>1</v>
      </c>
      <c r="E161" s="22">
        <v>0</v>
      </c>
      <c r="F161" s="22">
        <v>0</v>
      </c>
      <c r="G161" s="22">
        <v>0</v>
      </c>
      <c r="H161" s="22">
        <v>0</v>
      </c>
      <c r="I161" s="22">
        <v>1</v>
      </c>
      <c r="J161" s="22">
        <v>0</v>
      </c>
      <c r="K161" s="22">
        <v>0</v>
      </c>
      <c r="L161" s="22">
        <v>0</v>
      </c>
      <c r="M161" s="22">
        <f t="shared" si="50"/>
        <v>1</v>
      </c>
      <c r="N161" s="22">
        <v>1</v>
      </c>
      <c r="O161" s="44">
        <f>IF(AND(P161=0,Q161=0,R161=0),0,SUM(P161:R161))</f>
        <v>124.6</v>
      </c>
      <c r="P161" s="44">
        <v>0</v>
      </c>
      <c r="Q161" s="45">
        <v>0</v>
      </c>
      <c r="R161" s="44">
        <v>124.6</v>
      </c>
      <c r="S161" s="52">
        <v>3002.86</v>
      </c>
      <c r="T161" s="53">
        <f>IF(O161=0,"-",S161/O161)</f>
        <v>24.1</v>
      </c>
      <c r="U161" s="54">
        <f>IF(O161=0,"-",O161/N161)</f>
        <v>124.6</v>
      </c>
      <c r="V161" s="168"/>
    </row>
    <row r="162" spans="1:22" ht="17.25" customHeight="1">
      <c r="A162" s="122"/>
      <c r="B162" s="122"/>
      <c r="C162" s="169" t="s">
        <v>270</v>
      </c>
      <c r="D162" s="29">
        <f>SUM(E162:L162)</f>
        <v>1</v>
      </c>
      <c r="E162" s="22">
        <v>0</v>
      </c>
      <c r="F162" s="22">
        <v>0</v>
      </c>
      <c r="G162" s="22">
        <v>0</v>
      </c>
      <c r="H162" s="22">
        <v>0</v>
      </c>
      <c r="I162" s="22">
        <v>1</v>
      </c>
      <c r="J162" s="22">
        <v>0</v>
      </c>
      <c r="K162" s="22">
        <v>0</v>
      </c>
      <c r="L162" s="22">
        <v>0</v>
      </c>
      <c r="M162" s="22">
        <f t="shared" si="50"/>
        <v>1</v>
      </c>
      <c r="N162" s="22">
        <v>1</v>
      </c>
      <c r="O162" s="44">
        <f>IF(AND(P162=0,Q162=0,R162=0),0,SUM(P162:R162))</f>
        <v>15</v>
      </c>
      <c r="P162" s="44">
        <v>0</v>
      </c>
      <c r="Q162" s="45">
        <v>0</v>
      </c>
      <c r="R162" s="44">
        <v>15</v>
      </c>
      <c r="S162" s="52">
        <v>279</v>
      </c>
      <c r="T162" s="53">
        <f>IF(O162=0,"-",S162/O162)</f>
        <v>18.6</v>
      </c>
      <c r="U162" s="54">
        <f>IF(O162=0,"-",O162/N162)</f>
        <v>15</v>
      </c>
      <c r="V162" s="168"/>
    </row>
    <row r="163" spans="1:22" ht="17.25" customHeight="1" thickBot="1">
      <c r="A163" s="147"/>
      <c r="B163" s="244" t="s">
        <v>246</v>
      </c>
      <c r="C163" s="245"/>
      <c r="D163" s="203">
        <f t="shared" si="53"/>
        <v>56</v>
      </c>
      <c r="E163" s="35">
        <f>SUM(E133:E162)</f>
        <v>12</v>
      </c>
      <c r="F163" s="35">
        <f aca="true" t="shared" si="55" ref="F163:M163">SUM(F133:F162)</f>
        <v>6</v>
      </c>
      <c r="G163" s="35">
        <f t="shared" si="55"/>
        <v>4</v>
      </c>
      <c r="H163" s="35">
        <f t="shared" si="55"/>
        <v>5</v>
      </c>
      <c r="I163" s="35">
        <f t="shared" si="55"/>
        <v>18</v>
      </c>
      <c r="J163" s="35">
        <f t="shared" si="55"/>
        <v>7</v>
      </c>
      <c r="K163" s="35">
        <f t="shared" si="55"/>
        <v>2</v>
      </c>
      <c r="L163" s="35">
        <f t="shared" si="55"/>
        <v>2</v>
      </c>
      <c r="M163" s="35">
        <f t="shared" si="55"/>
        <v>45</v>
      </c>
      <c r="N163" s="35">
        <f>SUM(N133:N162)</f>
        <v>44</v>
      </c>
      <c r="O163" s="100">
        <f t="shared" si="54"/>
        <v>3054.1000000000004</v>
      </c>
      <c r="P163" s="100">
        <f>SUM(P133:P160)</f>
        <v>474.6</v>
      </c>
      <c r="Q163" s="100">
        <f>SUM(Q140:Q162)</f>
        <v>66.2</v>
      </c>
      <c r="R163" s="100">
        <f>SUM(R133:R162)</f>
        <v>2513.3</v>
      </c>
      <c r="S163" s="101">
        <f>SUM(S133:S162)</f>
        <v>79803.1</v>
      </c>
      <c r="T163" s="101">
        <f t="shared" si="51"/>
        <v>26.12982548050162</v>
      </c>
      <c r="U163" s="79">
        <f t="shared" si="52"/>
        <v>69.41136363636365</v>
      </c>
      <c r="V163" s="168"/>
    </row>
    <row r="164" spans="1:22" ht="17.25" customHeight="1">
      <c r="A164" s="122"/>
      <c r="B164" s="140" t="s">
        <v>115</v>
      </c>
      <c r="C164" s="191" t="s">
        <v>116</v>
      </c>
      <c r="D164" s="36">
        <f t="shared" si="53"/>
        <v>5</v>
      </c>
      <c r="E164" s="24">
        <v>0</v>
      </c>
      <c r="F164" s="24">
        <v>0</v>
      </c>
      <c r="G164" s="24">
        <v>1</v>
      </c>
      <c r="H164" s="24">
        <v>1</v>
      </c>
      <c r="I164" s="24">
        <v>2</v>
      </c>
      <c r="J164" s="24">
        <v>1</v>
      </c>
      <c r="K164" s="24">
        <v>0</v>
      </c>
      <c r="L164" s="24">
        <v>0</v>
      </c>
      <c r="M164" s="24">
        <f t="shared" si="50"/>
        <v>4</v>
      </c>
      <c r="N164" s="24">
        <v>3</v>
      </c>
      <c r="O164" s="61">
        <f t="shared" si="54"/>
        <v>465.8</v>
      </c>
      <c r="P164" s="63">
        <v>12.5</v>
      </c>
      <c r="Q164" s="62">
        <v>0</v>
      </c>
      <c r="R164" s="63">
        <v>453.3</v>
      </c>
      <c r="S164" s="64">
        <v>22189.61</v>
      </c>
      <c r="T164" s="65">
        <f t="shared" si="51"/>
        <v>47.63763417775869</v>
      </c>
      <c r="U164" s="68">
        <f t="shared" si="52"/>
        <v>155.26666666666668</v>
      </c>
      <c r="V164" s="168"/>
    </row>
    <row r="165" spans="1:22" ht="17.25" customHeight="1">
      <c r="A165" s="122"/>
      <c r="B165" s="122"/>
      <c r="C165" s="170" t="s">
        <v>212</v>
      </c>
      <c r="D165" s="29">
        <f t="shared" si="53"/>
        <v>3</v>
      </c>
      <c r="E165" s="22">
        <v>0</v>
      </c>
      <c r="F165" s="22">
        <v>0</v>
      </c>
      <c r="G165" s="22">
        <v>1</v>
      </c>
      <c r="H165" s="22">
        <v>0</v>
      </c>
      <c r="I165" s="22">
        <v>1</v>
      </c>
      <c r="J165" s="22">
        <v>1</v>
      </c>
      <c r="K165" s="22">
        <v>0</v>
      </c>
      <c r="L165" s="22">
        <v>0</v>
      </c>
      <c r="M165" s="22">
        <f t="shared" si="50"/>
        <v>2</v>
      </c>
      <c r="N165" s="22">
        <v>2</v>
      </c>
      <c r="O165" s="44">
        <f t="shared" si="54"/>
        <v>48.4</v>
      </c>
      <c r="P165" s="44">
        <v>13.1</v>
      </c>
      <c r="Q165" s="45">
        <v>0</v>
      </c>
      <c r="R165" s="44">
        <v>35.3</v>
      </c>
      <c r="S165" s="52">
        <v>705.18</v>
      </c>
      <c r="T165" s="53">
        <f t="shared" si="51"/>
        <v>14.569834710743802</v>
      </c>
      <c r="U165" s="54">
        <f t="shared" si="52"/>
        <v>24.2</v>
      </c>
      <c r="V165" s="168"/>
    </row>
    <row r="166" spans="1:22" ht="17.25" customHeight="1">
      <c r="A166" s="130"/>
      <c r="B166" s="130" t="s">
        <v>117</v>
      </c>
      <c r="C166" s="169" t="s">
        <v>118</v>
      </c>
      <c r="D166" s="29">
        <f t="shared" si="53"/>
        <v>1</v>
      </c>
      <c r="E166" s="22">
        <v>0</v>
      </c>
      <c r="F166" s="22">
        <v>0</v>
      </c>
      <c r="G166" s="22">
        <v>0</v>
      </c>
      <c r="H166" s="22">
        <v>0</v>
      </c>
      <c r="I166" s="22">
        <v>1</v>
      </c>
      <c r="J166" s="22">
        <v>0</v>
      </c>
      <c r="K166" s="22">
        <v>0</v>
      </c>
      <c r="L166" s="22">
        <v>0</v>
      </c>
      <c r="M166" s="22">
        <f t="shared" si="50"/>
        <v>1</v>
      </c>
      <c r="N166" s="22">
        <v>1</v>
      </c>
      <c r="O166" s="44">
        <f t="shared" si="54"/>
        <v>20</v>
      </c>
      <c r="P166" s="44">
        <v>0</v>
      </c>
      <c r="Q166" s="45">
        <v>0</v>
      </c>
      <c r="R166" s="44">
        <v>20</v>
      </c>
      <c r="S166" s="52">
        <v>640</v>
      </c>
      <c r="T166" s="53">
        <f t="shared" si="51"/>
        <v>32</v>
      </c>
      <c r="U166" s="54">
        <f t="shared" si="52"/>
        <v>20</v>
      </c>
      <c r="V166" s="168"/>
    </row>
    <row r="167" spans="1:22" ht="17.25" customHeight="1">
      <c r="A167" s="122"/>
      <c r="B167" s="126"/>
      <c r="C167" s="180" t="s">
        <v>182</v>
      </c>
      <c r="D167" s="181">
        <f t="shared" si="53"/>
        <v>4</v>
      </c>
      <c r="E167" s="26">
        <f aca="true" t="shared" si="56" ref="E167:S167">E165+E166</f>
        <v>0</v>
      </c>
      <c r="F167" s="26">
        <f t="shared" si="56"/>
        <v>0</v>
      </c>
      <c r="G167" s="26">
        <f t="shared" si="56"/>
        <v>1</v>
      </c>
      <c r="H167" s="26">
        <f t="shared" si="56"/>
        <v>0</v>
      </c>
      <c r="I167" s="26">
        <f t="shared" si="56"/>
        <v>2</v>
      </c>
      <c r="J167" s="26">
        <f t="shared" si="56"/>
        <v>1</v>
      </c>
      <c r="K167" s="26">
        <f t="shared" si="56"/>
        <v>0</v>
      </c>
      <c r="L167" s="26">
        <f t="shared" si="56"/>
        <v>0</v>
      </c>
      <c r="M167" s="26">
        <f t="shared" si="50"/>
        <v>3</v>
      </c>
      <c r="N167" s="26">
        <f t="shared" si="56"/>
        <v>3</v>
      </c>
      <c r="O167" s="70">
        <f t="shared" si="54"/>
        <v>68.39999999999999</v>
      </c>
      <c r="P167" s="70">
        <f>SUM(P165:P166)</f>
        <v>13.1</v>
      </c>
      <c r="Q167" s="71">
        <f t="shared" si="56"/>
        <v>0</v>
      </c>
      <c r="R167" s="70">
        <f t="shared" si="56"/>
        <v>55.3</v>
      </c>
      <c r="S167" s="77">
        <f t="shared" si="56"/>
        <v>1345.1799999999998</v>
      </c>
      <c r="T167" s="72">
        <f t="shared" si="51"/>
        <v>19.666374269005846</v>
      </c>
      <c r="U167" s="66">
        <f t="shared" si="52"/>
        <v>22.799999999999997</v>
      </c>
      <c r="V167" s="168"/>
    </row>
    <row r="168" spans="1:22" ht="17.25" customHeight="1">
      <c r="A168" s="122"/>
      <c r="B168" s="243" t="s">
        <v>119</v>
      </c>
      <c r="C168" s="204" t="s">
        <v>120</v>
      </c>
      <c r="D168" s="205">
        <f t="shared" si="53"/>
        <v>3</v>
      </c>
      <c r="E168" s="37">
        <v>0</v>
      </c>
      <c r="F168" s="37">
        <v>0</v>
      </c>
      <c r="G168" s="37">
        <v>0</v>
      </c>
      <c r="H168" s="37">
        <v>0</v>
      </c>
      <c r="I168" s="37">
        <v>3</v>
      </c>
      <c r="J168" s="37">
        <v>0</v>
      </c>
      <c r="K168" s="206">
        <v>0</v>
      </c>
      <c r="L168" s="37">
        <v>0</v>
      </c>
      <c r="M168" s="37">
        <f t="shared" si="50"/>
        <v>3</v>
      </c>
      <c r="N168" s="37">
        <v>3</v>
      </c>
      <c r="O168" s="102">
        <f t="shared" si="54"/>
        <v>197.4</v>
      </c>
      <c r="P168" s="102">
        <v>0</v>
      </c>
      <c r="Q168" s="103">
        <v>0</v>
      </c>
      <c r="R168" s="102">
        <v>197.4</v>
      </c>
      <c r="S168" s="104">
        <v>4762.95</v>
      </c>
      <c r="T168" s="105">
        <f t="shared" si="51"/>
        <v>24.128419452887535</v>
      </c>
      <c r="U168" s="106">
        <f t="shared" si="52"/>
        <v>65.8</v>
      </c>
      <c r="V168" s="168"/>
    </row>
    <row r="169" spans="1:22" ht="17.25" customHeight="1">
      <c r="A169" s="122"/>
      <c r="B169" s="258"/>
      <c r="C169" s="169" t="s">
        <v>190</v>
      </c>
      <c r="D169" s="29">
        <f>SUM(E169:L169)</f>
        <v>1</v>
      </c>
      <c r="E169" s="22">
        <v>0</v>
      </c>
      <c r="F169" s="22">
        <v>0</v>
      </c>
      <c r="G169" s="22">
        <v>0</v>
      </c>
      <c r="H169" s="22">
        <v>0</v>
      </c>
      <c r="I169" s="22">
        <v>1</v>
      </c>
      <c r="J169" s="22">
        <v>0</v>
      </c>
      <c r="K169" s="22">
        <v>0</v>
      </c>
      <c r="L169" s="22">
        <v>0</v>
      </c>
      <c r="M169" s="22">
        <f>SUM(E169:I169)</f>
        <v>1</v>
      </c>
      <c r="N169" s="22">
        <v>1</v>
      </c>
      <c r="O169" s="44">
        <f>IF(AND(P169=0,Q169=0,R169=0),0,SUM(P169:R169))</f>
        <v>2.9</v>
      </c>
      <c r="P169" s="44">
        <v>0</v>
      </c>
      <c r="Q169" s="45">
        <v>0</v>
      </c>
      <c r="R169" s="44">
        <v>2.9</v>
      </c>
      <c r="S169" s="52">
        <v>65.25</v>
      </c>
      <c r="T169" s="53">
        <f>IF(O169=0,"-",S169/O169)</f>
        <v>22.5</v>
      </c>
      <c r="U169" s="54">
        <f>IF(O169=0,"-",O169/N169)</f>
        <v>2.9</v>
      </c>
      <c r="V169" s="168"/>
    </row>
    <row r="170" spans="1:22" ht="17.25" customHeight="1">
      <c r="A170" s="122"/>
      <c r="B170" s="259"/>
      <c r="C170" s="170" t="s">
        <v>213</v>
      </c>
      <c r="D170" s="29">
        <f t="shared" si="53"/>
        <v>1</v>
      </c>
      <c r="E170" s="22">
        <v>0</v>
      </c>
      <c r="F170" s="22">
        <v>0</v>
      </c>
      <c r="G170" s="22">
        <v>1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f t="shared" si="50"/>
        <v>1</v>
      </c>
      <c r="N170" s="22">
        <v>1</v>
      </c>
      <c r="O170" s="44">
        <f t="shared" si="54"/>
        <v>638.29</v>
      </c>
      <c r="P170" s="44">
        <v>638.29</v>
      </c>
      <c r="Q170" s="45">
        <v>0</v>
      </c>
      <c r="R170" s="44">
        <v>0</v>
      </c>
      <c r="S170" s="52">
        <v>30637.92</v>
      </c>
      <c r="T170" s="53">
        <f t="shared" si="51"/>
        <v>48</v>
      </c>
      <c r="U170" s="54">
        <f t="shared" si="52"/>
        <v>638.29</v>
      </c>
      <c r="V170" s="168"/>
    </row>
    <row r="171" spans="1:22" ht="17.25" customHeight="1">
      <c r="A171" s="122"/>
      <c r="B171" s="259"/>
      <c r="C171" s="171" t="s">
        <v>214</v>
      </c>
      <c r="D171" s="172">
        <f>SUM(E171:L171)</f>
        <v>1</v>
      </c>
      <c r="E171" s="23">
        <v>1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f>SUM(E171:I171)</f>
        <v>1</v>
      </c>
      <c r="N171" s="23">
        <v>1</v>
      </c>
      <c r="O171" s="46">
        <f>IF(AND(P171=0,Q171=0,R171=0),0,SUM(P171:R171))</f>
        <v>8.47</v>
      </c>
      <c r="P171" s="46">
        <v>8.47</v>
      </c>
      <c r="Q171" s="48">
        <v>0</v>
      </c>
      <c r="R171" s="46">
        <v>0</v>
      </c>
      <c r="S171" s="55">
        <v>102.49</v>
      </c>
      <c r="T171" s="56">
        <f>IF(O171=0,"-",S171/O171)</f>
        <v>12.10035419126328</v>
      </c>
      <c r="U171" s="57">
        <f>IF(O171=0,"-",O171/N171)</f>
        <v>8.47</v>
      </c>
      <c r="V171" s="168"/>
    </row>
    <row r="172" spans="1:22" ht="17.25" customHeight="1">
      <c r="A172" s="122"/>
      <c r="B172" s="248"/>
      <c r="C172" s="207" t="s">
        <v>215</v>
      </c>
      <c r="D172" s="181">
        <f>SUM(E168:L171)</f>
        <v>6</v>
      </c>
      <c r="E172" s="26">
        <f>SUM(E168:E171)</f>
        <v>1</v>
      </c>
      <c r="F172" s="26">
        <f aca="true" t="shared" si="57" ref="F172:L172">SUM(F168:F171)</f>
        <v>0</v>
      </c>
      <c r="G172" s="26">
        <f t="shared" si="57"/>
        <v>1</v>
      </c>
      <c r="H172" s="26">
        <f t="shared" si="57"/>
        <v>0</v>
      </c>
      <c r="I172" s="26">
        <f t="shared" si="57"/>
        <v>4</v>
      </c>
      <c r="J172" s="26">
        <f t="shared" si="57"/>
        <v>0</v>
      </c>
      <c r="K172" s="26">
        <f t="shared" si="57"/>
        <v>0</v>
      </c>
      <c r="L172" s="26">
        <f t="shared" si="57"/>
        <v>0</v>
      </c>
      <c r="M172" s="26">
        <f>SUM(E168:I171)</f>
        <v>6</v>
      </c>
      <c r="N172" s="26">
        <f>SUM(N168:N171)</f>
        <v>6</v>
      </c>
      <c r="O172" s="70">
        <f>IF(AND(P172=0,Q172=0,R172=0),0,SUM(P172:R172))</f>
        <v>847.06</v>
      </c>
      <c r="P172" s="77">
        <f>SUM(P168:P171)</f>
        <v>646.76</v>
      </c>
      <c r="Q172" s="77">
        <f>SUM(Q168:Q171)</f>
        <v>0</v>
      </c>
      <c r="R172" s="77">
        <f>SUM(R168:R171)</f>
        <v>200.3</v>
      </c>
      <c r="S172" s="77">
        <f>SUM(S168:S171)</f>
        <v>35568.60999999999</v>
      </c>
      <c r="T172" s="72">
        <f>IF(O172=0,"-",S172/O172)</f>
        <v>41.99066181852525</v>
      </c>
      <c r="U172" s="66">
        <f>IF(O172=0,"-",O172/N172)</f>
        <v>141.17666666666665</v>
      </c>
      <c r="V172" s="168"/>
    </row>
    <row r="173" spans="1:22" ht="17.25" customHeight="1">
      <c r="A173" s="130" t="s">
        <v>121</v>
      </c>
      <c r="B173" s="148"/>
      <c r="C173" s="204" t="s">
        <v>122</v>
      </c>
      <c r="D173" s="208">
        <f t="shared" si="53"/>
        <v>1</v>
      </c>
      <c r="E173" s="37">
        <v>0</v>
      </c>
      <c r="F173" s="37">
        <v>0</v>
      </c>
      <c r="G173" s="37">
        <v>1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f t="shared" si="50"/>
        <v>1</v>
      </c>
      <c r="N173" s="37">
        <v>1</v>
      </c>
      <c r="O173" s="102">
        <f t="shared" si="54"/>
        <v>2</v>
      </c>
      <c r="P173" s="102">
        <v>2</v>
      </c>
      <c r="Q173" s="103">
        <v>0</v>
      </c>
      <c r="R173" s="102">
        <v>0</v>
      </c>
      <c r="S173" s="104">
        <v>27</v>
      </c>
      <c r="T173" s="105">
        <f t="shared" si="51"/>
        <v>13.5</v>
      </c>
      <c r="U173" s="106">
        <f t="shared" si="52"/>
        <v>2</v>
      </c>
      <c r="V173" s="168"/>
    </row>
    <row r="174" spans="1:22" ht="17.25" customHeight="1">
      <c r="A174" s="122"/>
      <c r="B174" s="122"/>
      <c r="C174" s="169" t="s">
        <v>123</v>
      </c>
      <c r="D174" s="29">
        <f t="shared" si="53"/>
        <v>2</v>
      </c>
      <c r="E174" s="22">
        <v>0</v>
      </c>
      <c r="F174" s="22">
        <v>0</v>
      </c>
      <c r="G174" s="22">
        <v>2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f t="shared" si="50"/>
        <v>2</v>
      </c>
      <c r="N174" s="22">
        <v>2</v>
      </c>
      <c r="O174" s="44">
        <f t="shared" si="54"/>
        <v>300</v>
      </c>
      <c r="P174" s="44">
        <v>300</v>
      </c>
      <c r="Q174" s="45">
        <v>0</v>
      </c>
      <c r="R174" s="44">
        <v>0</v>
      </c>
      <c r="S174" s="52">
        <v>12671.25</v>
      </c>
      <c r="T174" s="53">
        <f t="shared" si="51"/>
        <v>42.2375</v>
      </c>
      <c r="U174" s="54">
        <f t="shared" si="52"/>
        <v>150</v>
      </c>
      <c r="V174" s="168"/>
    </row>
    <row r="175" spans="1:22" ht="17.25" customHeight="1">
      <c r="A175" s="258" t="s">
        <v>259</v>
      </c>
      <c r="B175" s="122"/>
      <c r="C175" s="170" t="s">
        <v>216</v>
      </c>
      <c r="D175" s="29">
        <f t="shared" si="53"/>
        <v>1</v>
      </c>
      <c r="E175" s="22">
        <v>0</v>
      </c>
      <c r="F175" s="22">
        <v>1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f t="shared" si="50"/>
        <v>1</v>
      </c>
      <c r="N175" s="22">
        <v>0</v>
      </c>
      <c r="O175" s="44">
        <f t="shared" si="54"/>
        <v>0</v>
      </c>
      <c r="P175" s="44">
        <v>0</v>
      </c>
      <c r="Q175" s="45">
        <v>0</v>
      </c>
      <c r="R175" s="44">
        <v>0</v>
      </c>
      <c r="S175" s="52">
        <v>0</v>
      </c>
      <c r="T175" s="53" t="str">
        <f t="shared" si="51"/>
        <v>-</v>
      </c>
      <c r="U175" s="54" t="str">
        <f t="shared" si="52"/>
        <v>-</v>
      </c>
      <c r="V175" s="168"/>
    </row>
    <row r="176" spans="1:22" ht="17.25" customHeight="1">
      <c r="A176" s="276"/>
      <c r="B176" s="124" t="s">
        <v>256</v>
      </c>
      <c r="C176" s="169" t="s">
        <v>124</v>
      </c>
      <c r="D176" s="29">
        <f t="shared" si="53"/>
        <v>1</v>
      </c>
      <c r="E176" s="22">
        <v>0</v>
      </c>
      <c r="F176" s="22">
        <v>0</v>
      </c>
      <c r="G176" s="22">
        <v>0</v>
      </c>
      <c r="H176" s="22">
        <v>0</v>
      </c>
      <c r="I176" s="22">
        <v>1</v>
      </c>
      <c r="J176" s="22">
        <v>0</v>
      </c>
      <c r="K176" s="22">
        <v>0</v>
      </c>
      <c r="L176" s="22">
        <v>0</v>
      </c>
      <c r="M176" s="22">
        <f t="shared" si="50"/>
        <v>1</v>
      </c>
      <c r="N176" s="22">
        <v>1</v>
      </c>
      <c r="O176" s="44">
        <f t="shared" si="54"/>
        <v>157.8</v>
      </c>
      <c r="P176" s="44">
        <v>0</v>
      </c>
      <c r="Q176" s="45">
        <v>0</v>
      </c>
      <c r="R176" s="44">
        <v>157.8</v>
      </c>
      <c r="S176" s="52">
        <v>2840.4</v>
      </c>
      <c r="T176" s="53">
        <f t="shared" si="51"/>
        <v>18</v>
      </c>
      <c r="U176" s="54">
        <f t="shared" si="52"/>
        <v>157.8</v>
      </c>
      <c r="V176" s="168"/>
    </row>
    <row r="177" spans="1:22" ht="17.25" customHeight="1">
      <c r="A177" s="276"/>
      <c r="B177" s="124"/>
      <c r="C177" s="170" t="s">
        <v>218</v>
      </c>
      <c r="D177" s="29">
        <f t="shared" si="53"/>
        <v>1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1</v>
      </c>
      <c r="K177" s="22">
        <v>0</v>
      </c>
      <c r="L177" s="22">
        <v>0</v>
      </c>
      <c r="M177" s="22">
        <f t="shared" si="50"/>
        <v>0</v>
      </c>
      <c r="N177" s="22">
        <v>0</v>
      </c>
      <c r="O177" s="44">
        <f t="shared" si="54"/>
        <v>0</v>
      </c>
      <c r="P177" s="44">
        <v>0</v>
      </c>
      <c r="Q177" s="45">
        <v>0</v>
      </c>
      <c r="R177" s="44">
        <v>0</v>
      </c>
      <c r="S177" s="52">
        <v>0</v>
      </c>
      <c r="T177" s="53" t="str">
        <f t="shared" si="51"/>
        <v>-</v>
      </c>
      <c r="U177" s="54" t="str">
        <f t="shared" si="52"/>
        <v>-</v>
      </c>
      <c r="V177" s="168"/>
    </row>
    <row r="178" spans="1:22" ht="17.25" customHeight="1">
      <c r="A178" s="149"/>
      <c r="B178" s="150"/>
      <c r="C178" s="169" t="s">
        <v>217</v>
      </c>
      <c r="D178" s="29">
        <f>SUM(E178:L178)</f>
        <v>1</v>
      </c>
      <c r="E178" s="22">
        <v>0</v>
      </c>
      <c r="F178" s="22">
        <v>0</v>
      </c>
      <c r="G178" s="22">
        <v>0</v>
      </c>
      <c r="H178" s="22">
        <v>0</v>
      </c>
      <c r="I178" s="22">
        <v>1</v>
      </c>
      <c r="J178" s="22">
        <v>0</v>
      </c>
      <c r="K178" s="22">
        <v>0</v>
      </c>
      <c r="L178" s="22">
        <v>0</v>
      </c>
      <c r="M178" s="22">
        <f>SUM(E178:I178)</f>
        <v>1</v>
      </c>
      <c r="N178" s="22">
        <v>1</v>
      </c>
      <c r="O178" s="44">
        <f>IF(AND(P178=0,Q178=0,R178=0),0,SUM(P178:R178))</f>
        <v>16.9</v>
      </c>
      <c r="P178" s="44">
        <v>0</v>
      </c>
      <c r="Q178" s="45">
        <v>0</v>
      </c>
      <c r="R178" s="44">
        <v>16.9</v>
      </c>
      <c r="S178" s="52">
        <v>363.35</v>
      </c>
      <c r="T178" s="53">
        <f>IF(O178=0,"-",S178/O178)</f>
        <v>21.500000000000004</v>
      </c>
      <c r="U178" s="54">
        <f>IF(O178=0,"-",O178/N178)</f>
        <v>16.9</v>
      </c>
      <c r="V178" s="168"/>
    </row>
    <row r="179" spans="1:22" ht="17.25" customHeight="1">
      <c r="A179" s="122"/>
      <c r="B179" s="122" t="s">
        <v>238</v>
      </c>
      <c r="C179" s="169" t="s">
        <v>125</v>
      </c>
      <c r="D179" s="29">
        <f t="shared" si="53"/>
        <v>1</v>
      </c>
      <c r="E179" s="22">
        <v>0</v>
      </c>
      <c r="F179" s="22">
        <v>0</v>
      </c>
      <c r="G179" s="22">
        <v>0</v>
      </c>
      <c r="H179" s="22">
        <v>0</v>
      </c>
      <c r="I179" s="22">
        <v>1</v>
      </c>
      <c r="J179" s="22">
        <v>0</v>
      </c>
      <c r="K179" s="22">
        <v>0</v>
      </c>
      <c r="L179" s="22">
        <v>0</v>
      </c>
      <c r="M179" s="22">
        <f t="shared" si="50"/>
        <v>1</v>
      </c>
      <c r="N179" s="22">
        <v>1</v>
      </c>
      <c r="O179" s="44">
        <f t="shared" si="54"/>
        <v>2.7</v>
      </c>
      <c r="P179" s="44">
        <v>0</v>
      </c>
      <c r="Q179" s="45">
        <v>0</v>
      </c>
      <c r="R179" s="44">
        <v>2.7</v>
      </c>
      <c r="S179" s="52">
        <v>32.4</v>
      </c>
      <c r="T179" s="53">
        <f>IF(O179=0,"-",S179/O179)</f>
        <v>11.999999999999998</v>
      </c>
      <c r="U179" s="54">
        <f>IF(O179=0,"-",O179/N179)</f>
        <v>2.7</v>
      </c>
      <c r="V179" s="168"/>
    </row>
    <row r="180" spans="1:22" ht="17.25" customHeight="1">
      <c r="A180" s="122"/>
      <c r="B180" s="126"/>
      <c r="C180" s="180" t="s">
        <v>181</v>
      </c>
      <c r="D180" s="181">
        <f t="shared" si="53"/>
        <v>8</v>
      </c>
      <c r="E180" s="26">
        <f>SUM(E173:E179)</f>
        <v>0</v>
      </c>
      <c r="F180" s="26">
        <f aca="true" t="shared" si="58" ref="F180:L180">SUM(F173:F179)</f>
        <v>1</v>
      </c>
      <c r="G180" s="26">
        <f t="shared" si="58"/>
        <v>3</v>
      </c>
      <c r="H180" s="26">
        <f t="shared" si="58"/>
        <v>0</v>
      </c>
      <c r="I180" s="26">
        <f t="shared" si="58"/>
        <v>3</v>
      </c>
      <c r="J180" s="26">
        <f t="shared" si="58"/>
        <v>1</v>
      </c>
      <c r="K180" s="26">
        <f t="shared" si="58"/>
        <v>0</v>
      </c>
      <c r="L180" s="26">
        <f t="shared" si="58"/>
        <v>0</v>
      </c>
      <c r="M180" s="26">
        <f t="shared" si="50"/>
        <v>7</v>
      </c>
      <c r="N180" s="26">
        <f>SUM(N173:N179)</f>
        <v>6</v>
      </c>
      <c r="O180" s="70">
        <f t="shared" si="54"/>
        <v>479.4</v>
      </c>
      <c r="P180" s="70">
        <f>SUM(P173:P179)</f>
        <v>302</v>
      </c>
      <c r="Q180" s="71">
        <f>SUM(Q173:Q179)</f>
        <v>0</v>
      </c>
      <c r="R180" s="70">
        <f>SUM(R173:R179)</f>
        <v>177.4</v>
      </c>
      <c r="S180" s="77">
        <f>SUM(S173:S179)</f>
        <v>15934.4</v>
      </c>
      <c r="T180" s="72">
        <f t="shared" si="51"/>
        <v>33.23821443471005</v>
      </c>
      <c r="U180" s="66">
        <f t="shared" si="52"/>
        <v>79.89999999999999</v>
      </c>
      <c r="V180" s="168"/>
    </row>
    <row r="181" spans="1:22" ht="17.25" customHeight="1">
      <c r="A181" s="122"/>
      <c r="B181" s="126"/>
      <c r="C181" s="178" t="s">
        <v>203</v>
      </c>
      <c r="D181" s="209">
        <f t="shared" si="53"/>
        <v>23</v>
      </c>
      <c r="E181" s="24">
        <f aca="true" t="shared" si="59" ref="E181:N181">SUM(E164,E167,E172,E180)</f>
        <v>1</v>
      </c>
      <c r="F181" s="24">
        <f t="shared" si="59"/>
        <v>1</v>
      </c>
      <c r="G181" s="24">
        <f t="shared" si="59"/>
        <v>6</v>
      </c>
      <c r="H181" s="24">
        <f t="shared" si="59"/>
        <v>1</v>
      </c>
      <c r="I181" s="24">
        <f t="shared" si="59"/>
        <v>11</v>
      </c>
      <c r="J181" s="24">
        <f t="shared" si="59"/>
        <v>3</v>
      </c>
      <c r="K181" s="24">
        <f t="shared" si="59"/>
        <v>0</v>
      </c>
      <c r="L181" s="24">
        <f t="shared" si="59"/>
        <v>0</v>
      </c>
      <c r="M181" s="24">
        <f t="shared" si="59"/>
        <v>20</v>
      </c>
      <c r="N181" s="24">
        <f t="shared" si="59"/>
        <v>18</v>
      </c>
      <c r="O181" s="62">
        <f t="shared" si="54"/>
        <v>1860.66</v>
      </c>
      <c r="P181" s="62">
        <f>SUM(P164,P167,P172,P180)</f>
        <v>974.36</v>
      </c>
      <c r="Q181" s="62">
        <f>SUM(Q164,Q167,Q172,Q180)</f>
        <v>0</v>
      </c>
      <c r="R181" s="62">
        <f>SUM(R164,R167,R172,R180)</f>
        <v>886.3000000000001</v>
      </c>
      <c r="S181" s="65">
        <f>SUM(S164,S167,,S172,S180)</f>
        <v>75037.79999999999</v>
      </c>
      <c r="T181" s="65">
        <f t="shared" si="51"/>
        <v>40.32859307987488</v>
      </c>
      <c r="U181" s="65">
        <f t="shared" si="52"/>
        <v>103.37</v>
      </c>
      <c r="V181" s="168"/>
    </row>
    <row r="182" spans="1:22" ht="17.25" customHeight="1">
      <c r="A182" s="122"/>
      <c r="B182" s="249" t="s">
        <v>258</v>
      </c>
      <c r="C182" s="169" t="s">
        <v>126</v>
      </c>
      <c r="D182" s="29">
        <f t="shared" si="53"/>
        <v>1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1</v>
      </c>
      <c r="K182" s="22">
        <v>0</v>
      </c>
      <c r="L182" s="22">
        <v>0</v>
      </c>
      <c r="M182" s="22">
        <f t="shared" si="50"/>
        <v>0</v>
      </c>
      <c r="N182" s="22">
        <v>0</v>
      </c>
      <c r="O182" s="44">
        <f t="shared" si="54"/>
        <v>0</v>
      </c>
      <c r="P182" s="44">
        <v>0</v>
      </c>
      <c r="Q182" s="45">
        <v>0</v>
      </c>
      <c r="R182" s="44">
        <v>0</v>
      </c>
      <c r="S182" s="52">
        <v>0</v>
      </c>
      <c r="T182" s="53" t="str">
        <f t="shared" si="51"/>
        <v>-</v>
      </c>
      <c r="U182" s="54" t="str">
        <f t="shared" si="52"/>
        <v>-</v>
      </c>
      <c r="V182" s="168"/>
    </row>
    <row r="183" spans="1:22" ht="17.25" customHeight="1">
      <c r="A183" s="122"/>
      <c r="B183" s="250"/>
      <c r="C183" s="191" t="s">
        <v>128</v>
      </c>
      <c r="D183" s="36">
        <f>SUM(E183:L183)</f>
        <v>1</v>
      </c>
      <c r="E183" s="24">
        <v>0</v>
      </c>
      <c r="F183" s="24">
        <v>0</v>
      </c>
      <c r="G183" s="24">
        <v>0</v>
      </c>
      <c r="H183" s="24">
        <v>0</v>
      </c>
      <c r="I183" s="24">
        <v>1</v>
      </c>
      <c r="J183" s="24">
        <v>0</v>
      </c>
      <c r="K183" s="24">
        <v>0</v>
      </c>
      <c r="L183" s="24">
        <v>0</v>
      </c>
      <c r="M183" s="24">
        <f>SUM(E183:I183)</f>
        <v>1</v>
      </c>
      <c r="N183" s="24">
        <v>1</v>
      </c>
      <c r="O183" s="61">
        <f>IF(AND(P183=0,Q183=0,R183=0),0,SUM(P183:R183))</f>
        <v>33.26</v>
      </c>
      <c r="P183" s="61">
        <v>0</v>
      </c>
      <c r="Q183" s="62">
        <v>0</v>
      </c>
      <c r="R183" s="61">
        <v>33.26</v>
      </c>
      <c r="S183" s="64">
        <v>1263.88</v>
      </c>
      <c r="T183" s="65">
        <f>IF(O183=0,"-",S183/O183)</f>
        <v>38.00000000000001</v>
      </c>
      <c r="U183" s="68">
        <f>IF(O183=0,"-",O183/N183)</f>
        <v>33.26</v>
      </c>
      <c r="V183" s="168"/>
    </row>
    <row r="184" spans="1:22" ht="17.25" customHeight="1">
      <c r="A184" s="122"/>
      <c r="B184" s="126"/>
      <c r="C184" s="182" t="s">
        <v>170</v>
      </c>
      <c r="D184" s="36">
        <f t="shared" si="53"/>
        <v>2</v>
      </c>
      <c r="E184" s="24">
        <f aca="true" t="shared" si="60" ref="E184:L184">SUM(E182:E183)</f>
        <v>0</v>
      </c>
      <c r="F184" s="24">
        <f t="shared" si="60"/>
        <v>0</v>
      </c>
      <c r="G184" s="24">
        <f t="shared" si="60"/>
        <v>0</v>
      </c>
      <c r="H184" s="24">
        <f t="shared" si="60"/>
        <v>0</v>
      </c>
      <c r="I184" s="24">
        <f t="shared" si="60"/>
        <v>1</v>
      </c>
      <c r="J184" s="24">
        <f t="shared" si="60"/>
        <v>1</v>
      </c>
      <c r="K184" s="24">
        <f t="shared" si="60"/>
        <v>0</v>
      </c>
      <c r="L184" s="24">
        <f t="shared" si="60"/>
        <v>0</v>
      </c>
      <c r="M184" s="24">
        <f t="shared" si="50"/>
        <v>1</v>
      </c>
      <c r="N184" s="24">
        <f>SUM(N182:N183)</f>
        <v>1</v>
      </c>
      <c r="O184" s="61">
        <f t="shared" si="54"/>
        <v>33.26</v>
      </c>
      <c r="P184" s="61">
        <f>SUM(P182:P183)</f>
        <v>0</v>
      </c>
      <c r="Q184" s="62">
        <f>SUM(Q182:Q183)</f>
        <v>0</v>
      </c>
      <c r="R184" s="61">
        <f>SUM(R182:R183)</f>
        <v>33.26</v>
      </c>
      <c r="S184" s="64">
        <f>SUM(S182:S183)</f>
        <v>1263.88</v>
      </c>
      <c r="T184" s="65">
        <f t="shared" si="51"/>
        <v>38.00000000000001</v>
      </c>
      <c r="U184" s="68">
        <f t="shared" si="52"/>
        <v>33.26</v>
      </c>
      <c r="V184" s="168"/>
    </row>
    <row r="185" spans="1:22" ht="24.75" customHeight="1" thickBot="1">
      <c r="A185" s="133"/>
      <c r="B185" s="133"/>
      <c r="C185" s="183" t="s">
        <v>200</v>
      </c>
      <c r="D185" s="33">
        <f t="shared" si="53"/>
        <v>25</v>
      </c>
      <c r="E185" s="27">
        <f aca="true" t="shared" si="61" ref="E185:L185">SUM(E181,E184)</f>
        <v>1</v>
      </c>
      <c r="F185" s="27">
        <f t="shared" si="61"/>
        <v>1</v>
      </c>
      <c r="G185" s="27">
        <f t="shared" si="61"/>
        <v>6</v>
      </c>
      <c r="H185" s="27">
        <f t="shared" si="61"/>
        <v>1</v>
      </c>
      <c r="I185" s="27">
        <f t="shared" si="61"/>
        <v>12</v>
      </c>
      <c r="J185" s="27">
        <f t="shared" si="61"/>
        <v>4</v>
      </c>
      <c r="K185" s="27">
        <f t="shared" si="61"/>
        <v>0</v>
      </c>
      <c r="L185" s="27">
        <f t="shared" si="61"/>
        <v>0</v>
      </c>
      <c r="M185" s="27">
        <f t="shared" si="50"/>
        <v>21</v>
      </c>
      <c r="N185" s="27">
        <f>SUM(N181,N184)</f>
        <v>19</v>
      </c>
      <c r="O185" s="50">
        <f t="shared" si="54"/>
        <v>1893.92</v>
      </c>
      <c r="P185" s="51">
        <f>SUM(P181,P184)</f>
        <v>974.36</v>
      </c>
      <c r="Q185" s="51">
        <f>SUM(Q181,Q184)</f>
        <v>0</v>
      </c>
      <c r="R185" s="51">
        <f>SUM(R181,R184)</f>
        <v>919.5600000000001</v>
      </c>
      <c r="S185" s="59">
        <f>SUM(S181,S184)</f>
        <v>76301.68</v>
      </c>
      <c r="T185" s="59">
        <f t="shared" si="51"/>
        <v>40.28769958604376</v>
      </c>
      <c r="U185" s="60">
        <f t="shared" si="52"/>
        <v>99.68</v>
      </c>
      <c r="V185" s="168"/>
    </row>
    <row r="186" spans="1:22" ht="17.25" customHeight="1">
      <c r="A186" s="122"/>
      <c r="B186" s="258" t="s">
        <v>260</v>
      </c>
      <c r="C186" s="169" t="s">
        <v>134</v>
      </c>
      <c r="D186" s="29">
        <f aca="true" t="shared" si="62" ref="D186:D191">SUM(E186:L186)</f>
        <v>1</v>
      </c>
      <c r="E186" s="22">
        <v>0</v>
      </c>
      <c r="F186" s="22">
        <v>1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f aca="true" t="shared" si="63" ref="M186:M191">SUM(E186:I186)</f>
        <v>1</v>
      </c>
      <c r="N186" s="22">
        <v>0</v>
      </c>
      <c r="O186" s="44">
        <f>IF(AND(P186=0,Q186=0,R186=0),0,SUM(P186:R186))</f>
        <v>0</v>
      </c>
      <c r="P186" s="44">
        <v>0</v>
      </c>
      <c r="Q186" s="45">
        <v>0</v>
      </c>
      <c r="R186" s="44">
        <v>0</v>
      </c>
      <c r="S186" s="52">
        <v>0</v>
      </c>
      <c r="T186" s="53" t="str">
        <f aca="true" t="shared" si="64" ref="T186:T193">IF(O186=0,"-",S186/O186)</f>
        <v>-</v>
      </c>
      <c r="U186" s="54" t="str">
        <f aca="true" t="shared" si="65" ref="U186:U193">IF(O186=0,"-",O186/N186)</f>
        <v>-</v>
      </c>
      <c r="V186" s="168"/>
    </row>
    <row r="187" spans="1:22" ht="17.25" customHeight="1">
      <c r="A187" s="122"/>
      <c r="B187" s="258"/>
      <c r="C187" s="171" t="s">
        <v>269</v>
      </c>
      <c r="D187" s="210">
        <f t="shared" si="62"/>
        <v>1</v>
      </c>
      <c r="E187" s="23">
        <v>0</v>
      </c>
      <c r="F187" s="23">
        <v>0</v>
      </c>
      <c r="G187" s="23">
        <v>0</v>
      </c>
      <c r="H187" s="23">
        <v>0</v>
      </c>
      <c r="I187" s="23">
        <v>1</v>
      </c>
      <c r="J187" s="23">
        <v>0</v>
      </c>
      <c r="K187" s="23">
        <v>0</v>
      </c>
      <c r="L187" s="23">
        <v>0</v>
      </c>
      <c r="M187" s="23">
        <f t="shared" si="63"/>
        <v>1</v>
      </c>
      <c r="N187" s="23">
        <v>1</v>
      </c>
      <c r="O187" s="46">
        <f>IF(AND(P187=0,Q187=0,R187=0),0,SUM(P187:R187))</f>
        <v>135.4</v>
      </c>
      <c r="P187" s="46">
        <v>0</v>
      </c>
      <c r="Q187" s="48">
        <v>0</v>
      </c>
      <c r="R187" s="46">
        <v>135.4</v>
      </c>
      <c r="S187" s="110">
        <v>4332.8</v>
      </c>
      <c r="T187" s="89">
        <f t="shared" si="64"/>
        <v>32</v>
      </c>
      <c r="U187" s="90">
        <f t="shared" si="65"/>
        <v>135.4</v>
      </c>
      <c r="V187" s="2"/>
    </row>
    <row r="188" spans="1:22" ht="17.25" customHeight="1">
      <c r="A188" s="124"/>
      <c r="B188" s="248"/>
      <c r="C188" s="207" t="s">
        <v>257</v>
      </c>
      <c r="D188" s="181">
        <f t="shared" si="62"/>
        <v>2</v>
      </c>
      <c r="E188" s="26">
        <f aca="true" t="shared" si="66" ref="E188:L188">SUM(E186:E187)</f>
        <v>0</v>
      </c>
      <c r="F188" s="26">
        <f t="shared" si="66"/>
        <v>1</v>
      </c>
      <c r="G188" s="26">
        <f t="shared" si="66"/>
        <v>0</v>
      </c>
      <c r="H188" s="26">
        <f t="shared" si="66"/>
        <v>0</v>
      </c>
      <c r="I188" s="26">
        <f t="shared" si="66"/>
        <v>1</v>
      </c>
      <c r="J188" s="26">
        <f t="shared" si="66"/>
        <v>0</v>
      </c>
      <c r="K188" s="26">
        <f t="shared" si="66"/>
        <v>0</v>
      </c>
      <c r="L188" s="26">
        <f t="shared" si="66"/>
        <v>0</v>
      </c>
      <c r="M188" s="26">
        <f>SUM(E188:I188)</f>
        <v>2</v>
      </c>
      <c r="N188" s="26">
        <f>SUM(N186:N187)</f>
        <v>1</v>
      </c>
      <c r="O188" s="70">
        <f>IF(AND(P188=0,Q188=0,R188=0),0,SUM(P188:R188))</f>
        <v>135.4</v>
      </c>
      <c r="P188" s="71">
        <f>SUM(P186:P187)</f>
        <v>0</v>
      </c>
      <c r="Q188" s="71">
        <f>SUM(Q186:Q187)</f>
        <v>0</v>
      </c>
      <c r="R188" s="71">
        <f>SUM(R186:R187)</f>
        <v>135.4</v>
      </c>
      <c r="S188" s="72">
        <f>SUM(S186:S187)</f>
        <v>4332.8</v>
      </c>
      <c r="T188" s="72">
        <f>IF(O188=0,"-",S188/O188)</f>
        <v>32</v>
      </c>
      <c r="U188" s="66">
        <f>IF(O188=0,"-",O188/N188)</f>
        <v>135.4</v>
      </c>
      <c r="V188" s="168"/>
    </row>
    <row r="189" spans="1:22" ht="17.25" customHeight="1">
      <c r="A189" s="124"/>
      <c r="B189" s="241" t="s">
        <v>132</v>
      </c>
      <c r="C189" s="204" t="s">
        <v>133</v>
      </c>
      <c r="D189" s="205">
        <f t="shared" si="62"/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f t="shared" si="63"/>
        <v>0</v>
      </c>
      <c r="N189" s="37">
        <v>0</v>
      </c>
      <c r="O189" s="102">
        <f t="shared" si="54"/>
        <v>0</v>
      </c>
      <c r="P189" s="102">
        <v>0</v>
      </c>
      <c r="Q189" s="103">
        <v>0</v>
      </c>
      <c r="R189" s="102">
        <v>0</v>
      </c>
      <c r="S189" s="104">
        <v>0</v>
      </c>
      <c r="T189" s="105" t="str">
        <f t="shared" si="64"/>
        <v>-</v>
      </c>
      <c r="U189" s="106" t="str">
        <f t="shared" si="65"/>
        <v>-</v>
      </c>
      <c r="V189" s="168"/>
    </row>
    <row r="190" spans="1:22" ht="17.25" customHeight="1">
      <c r="A190" s="124"/>
      <c r="B190" s="242"/>
      <c r="C190" s="171" t="s">
        <v>171</v>
      </c>
      <c r="D190" s="172">
        <f t="shared" si="62"/>
        <v>2</v>
      </c>
      <c r="E190" s="23">
        <v>0</v>
      </c>
      <c r="F190" s="23">
        <v>0</v>
      </c>
      <c r="G190" s="23">
        <v>0</v>
      </c>
      <c r="H190" s="23">
        <v>0</v>
      </c>
      <c r="I190" s="23">
        <v>2</v>
      </c>
      <c r="J190" s="23">
        <v>0</v>
      </c>
      <c r="K190" s="23">
        <v>0</v>
      </c>
      <c r="L190" s="23">
        <v>0</v>
      </c>
      <c r="M190" s="23">
        <f t="shared" si="63"/>
        <v>2</v>
      </c>
      <c r="N190" s="23">
        <v>2</v>
      </c>
      <c r="O190" s="46">
        <f t="shared" si="54"/>
        <v>82.1</v>
      </c>
      <c r="P190" s="46">
        <v>0</v>
      </c>
      <c r="Q190" s="48">
        <v>0</v>
      </c>
      <c r="R190" s="46">
        <v>82.1</v>
      </c>
      <c r="S190" s="110">
        <v>1996.88</v>
      </c>
      <c r="T190" s="89">
        <f t="shared" si="64"/>
        <v>24.32253349573691</v>
      </c>
      <c r="U190" s="90">
        <f t="shared" si="65"/>
        <v>41.05</v>
      </c>
      <c r="V190" s="168"/>
    </row>
    <row r="191" spans="1:22" ht="17.25" customHeight="1">
      <c r="A191" s="124"/>
      <c r="B191" s="242"/>
      <c r="C191" s="211" t="s">
        <v>257</v>
      </c>
      <c r="D191" s="212">
        <f t="shared" si="62"/>
        <v>2</v>
      </c>
      <c r="E191" s="109">
        <f>SUM(E189:E190)</f>
        <v>0</v>
      </c>
      <c r="F191" s="109">
        <f aca="true" t="shared" si="67" ref="F191:N191">SUM(F189:F190)</f>
        <v>0</v>
      </c>
      <c r="G191" s="109">
        <f t="shared" si="67"/>
        <v>0</v>
      </c>
      <c r="H191" s="109">
        <f t="shared" si="67"/>
        <v>0</v>
      </c>
      <c r="I191" s="109">
        <f t="shared" si="67"/>
        <v>2</v>
      </c>
      <c r="J191" s="109">
        <f t="shared" si="67"/>
        <v>0</v>
      </c>
      <c r="K191" s="109">
        <f t="shared" si="67"/>
        <v>0</v>
      </c>
      <c r="L191" s="109">
        <f t="shared" si="67"/>
        <v>0</v>
      </c>
      <c r="M191" s="37">
        <f t="shared" si="63"/>
        <v>2</v>
      </c>
      <c r="N191" s="109">
        <f t="shared" si="67"/>
        <v>2</v>
      </c>
      <c r="O191" s="102">
        <f t="shared" si="54"/>
        <v>82.1</v>
      </c>
      <c r="P191" s="107">
        <f>SUM(P189:P190)</f>
        <v>0</v>
      </c>
      <c r="Q191" s="107">
        <f>SUM(Q189:Q190)</f>
        <v>0</v>
      </c>
      <c r="R191" s="107">
        <f>SUM(R189:R190)</f>
        <v>82.1</v>
      </c>
      <c r="S191" s="111">
        <f>SUM(S189:S190)</f>
        <v>1996.88</v>
      </c>
      <c r="T191" s="111">
        <f t="shared" si="64"/>
        <v>24.32253349573691</v>
      </c>
      <c r="U191" s="112">
        <f t="shared" si="65"/>
        <v>41.05</v>
      </c>
      <c r="V191" s="168"/>
    </row>
    <row r="192" spans="1:22" ht="17.25" customHeight="1">
      <c r="A192" s="124"/>
      <c r="B192" s="151" t="s">
        <v>272</v>
      </c>
      <c r="C192" s="202" t="s">
        <v>273</v>
      </c>
      <c r="D192" s="195">
        <f>SUM(E192:L192)</f>
        <v>1</v>
      </c>
      <c r="E192" s="38">
        <v>0</v>
      </c>
      <c r="F192" s="38">
        <v>0</v>
      </c>
      <c r="G192" s="38">
        <v>0</v>
      </c>
      <c r="H192" s="38">
        <v>0</v>
      </c>
      <c r="I192" s="38">
        <v>1</v>
      </c>
      <c r="J192" s="38">
        <v>0</v>
      </c>
      <c r="K192" s="38">
        <v>0</v>
      </c>
      <c r="L192" s="38">
        <v>0</v>
      </c>
      <c r="M192" s="38">
        <f>SUM(E192:I192)</f>
        <v>1</v>
      </c>
      <c r="N192" s="38">
        <v>1</v>
      </c>
      <c r="O192" s="98">
        <f>IF(AND(P192=0,Q192=0,R192=0),0,SUM(P192:R192))</f>
        <v>9.7</v>
      </c>
      <c r="P192" s="98">
        <v>0</v>
      </c>
      <c r="Q192" s="83">
        <v>0</v>
      </c>
      <c r="R192" s="98">
        <v>9.7</v>
      </c>
      <c r="S192" s="99">
        <v>174.6</v>
      </c>
      <c r="T192" s="84">
        <f>IF(O192=0,"-",S192/O192)</f>
        <v>18</v>
      </c>
      <c r="U192" s="85">
        <f>IF(O192=0,"-",O192/N192)</f>
        <v>9.7</v>
      </c>
      <c r="V192" s="168"/>
    </row>
    <row r="193" spans="1:22" ht="17.25" customHeight="1">
      <c r="A193" s="124"/>
      <c r="B193" s="144"/>
      <c r="C193" s="194" t="s">
        <v>203</v>
      </c>
      <c r="D193" s="38">
        <f>D188+D191+D192</f>
        <v>5</v>
      </c>
      <c r="E193" s="38">
        <f aca="true" t="shared" si="68" ref="E193:S193">E188+E191+E192</f>
        <v>0</v>
      </c>
      <c r="F193" s="38">
        <f t="shared" si="68"/>
        <v>1</v>
      </c>
      <c r="G193" s="38">
        <f t="shared" si="68"/>
        <v>0</v>
      </c>
      <c r="H193" s="38">
        <f t="shared" si="68"/>
        <v>0</v>
      </c>
      <c r="I193" s="38">
        <f t="shared" si="68"/>
        <v>4</v>
      </c>
      <c r="J193" s="38">
        <f t="shared" si="68"/>
        <v>0</v>
      </c>
      <c r="K193" s="38">
        <f t="shared" si="68"/>
        <v>0</v>
      </c>
      <c r="L193" s="38">
        <f t="shared" si="68"/>
        <v>0</v>
      </c>
      <c r="M193" s="38">
        <f t="shared" si="68"/>
        <v>5</v>
      </c>
      <c r="N193" s="38">
        <f>N188+N191+N192</f>
        <v>4</v>
      </c>
      <c r="O193" s="83">
        <f t="shared" si="68"/>
        <v>227.2</v>
      </c>
      <c r="P193" s="83">
        <f t="shared" si="68"/>
        <v>0</v>
      </c>
      <c r="Q193" s="83">
        <f t="shared" si="68"/>
        <v>0</v>
      </c>
      <c r="R193" s="83">
        <f t="shared" si="68"/>
        <v>227.2</v>
      </c>
      <c r="S193" s="84">
        <f t="shared" si="68"/>
        <v>6504.280000000001</v>
      </c>
      <c r="T193" s="84">
        <f t="shared" si="64"/>
        <v>28.627992957746482</v>
      </c>
      <c r="U193" s="85">
        <f t="shared" si="65"/>
        <v>56.8</v>
      </c>
      <c r="V193" s="168"/>
    </row>
    <row r="194" spans="1:22" ht="17.25" customHeight="1">
      <c r="A194" s="122"/>
      <c r="B194" s="122"/>
      <c r="C194" s="170" t="s">
        <v>220</v>
      </c>
      <c r="D194" s="29">
        <f t="shared" si="53"/>
        <v>4</v>
      </c>
      <c r="E194" s="22">
        <v>4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f t="shared" si="50"/>
        <v>4</v>
      </c>
      <c r="N194" s="22">
        <v>4</v>
      </c>
      <c r="O194" s="44">
        <f t="shared" si="54"/>
        <v>72.79</v>
      </c>
      <c r="P194" s="44">
        <v>72.79</v>
      </c>
      <c r="Q194" s="45">
        <v>0</v>
      </c>
      <c r="R194" s="44">
        <v>0</v>
      </c>
      <c r="S194" s="52">
        <v>1220.81</v>
      </c>
      <c r="T194" s="53">
        <f t="shared" si="51"/>
        <v>16.771671932957823</v>
      </c>
      <c r="U194" s="54">
        <f t="shared" si="52"/>
        <v>18.1975</v>
      </c>
      <c r="V194" s="168"/>
    </row>
    <row r="195" spans="1:22" ht="17.25" customHeight="1">
      <c r="A195" s="122"/>
      <c r="B195" s="122"/>
      <c r="C195" s="170" t="s">
        <v>219</v>
      </c>
      <c r="D195" s="29">
        <f>SUM(E195:L195)</f>
        <v>1</v>
      </c>
      <c r="E195" s="22">
        <v>0</v>
      </c>
      <c r="F195" s="22">
        <v>0</v>
      </c>
      <c r="G195" s="22">
        <v>0</v>
      </c>
      <c r="H195" s="22">
        <v>0</v>
      </c>
      <c r="I195" s="22">
        <v>1</v>
      </c>
      <c r="J195" s="22">
        <v>0</v>
      </c>
      <c r="K195" s="22">
        <v>0</v>
      </c>
      <c r="L195" s="22">
        <v>0</v>
      </c>
      <c r="M195" s="22">
        <f>SUM(E195:I195)</f>
        <v>1</v>
      </c>
      <c r="N195" s="22">
        <v>1</v>
      </c>
      <c r="O195" s="44">
        <f>IF(AND(P195=0,Q195=0,R195=0),0,SUM(P195:R195))</f>
        <v>8.16</v>
      </c>
      <c r="P195" s="44">
        <v>0</v>
      </c>
      <c r="Q195" s="45">
        <v>0</v>
      </c>
      <c r="R195" s="44">
        <v>8.16</v>
      </c>
      <c r="S195" s="52">
        <v>146.88</v>
      </c>
      <c r="T195" s="53">
        <f>IF(O195=0,"-",S195/O195)</f>
        <v>18</v>
      </c>
      <c r="U195" s="54">
        <f>IF(O195=0,"-",O195/N195)</f>
        <v>8.16</v>
      </c>
      <c r="V195" s="2"/>
    </row>
    <row r="196" spans="1:22" ht="17.25" customHeight="1">
      <c r="A196" s="278" t="s">
        <v>263</v>
      </c>
      <c r="B196" s="258" t="s">
        <v>129</v>
      </c>
      <c r="C196" s="169" t="s">
        <v>130</v>
      </c>
      <c r="D196" s="29">
        <f t="shared" si="53"/>
        <v>3</v>
      </c>
      <c r="E196" s="22">
        <v>1</v>
      </c>
      <c r="F196" s="22">
        <v>1</v>
      </c>
      <c r="G196" s="22">
        <v>1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f t="shared" si="50"/>
        <v>3</v>
      </c>
      <c r="N196" s="22">
        <v>2</v>
      </c>
      <c r="O196" s="44">
        <f t="shared" si="54"/>
        <v>284.67</v>
      </c>
      <c r="P196" s="69">
        <v>284.67</v>
      </c>
      <c r="Q196" s="45">
        <v>0</v>
      </c>
      <c r="R196" s="69">
        <v>0</v>
      </c>
      <c r="S196" s="52">
        <v>7916.12</v>
      </c>
      <c r="T196" s="53">
        <f t="shared" si="51"/>
        <v>27.808058453648083</v>
      </c>
      <c r="U196" s="54">
        <f t="shared" si="52"/>
        <v>142.335</v>
      </c>
      <c r="V196" s="2"/>
    </row>
    <row r="197" spans="1:22" ht="17.25" customHeight="1">
      <c r="A197" s="278"/>
      <c r="B197" s="258"/>
      <c r="C197" s="169" t="s">
        <v>185</v>
      </c>
      <c r="D197" s="29">
        <f>SUM(E197:L197)</f>
        <v>1</v>
      </c>
      <c r="E197" s="22">
        <v>0</v>
      </c>
      <c r="F197" s="22">
        <v>0</v>
      </c>
      <c r="G197" s="22">
        <v>0</v>
      </c>
      <c r="H197" s="22">
        <v>0</v>
      </c>
      <c r="I197" s="22">
        <v>1</v>
      </c>
      <c r="J197" s="22">
        <v>0</v>
      </c>
      <c r="K197" s="22">
        <v>0</v>
      </c>
      <c r="L197" s="22">
        <v>0</v>
      </c>
      <c r="M197" s="22">
        <f>SUM(E197:I197)</f>
        <v>1</v>
      </c>
      <c r="N197" s="22">
        <v>1</v>
      </c>
      <c r="O197" s="44">
        <f>IF(AND(P197=0,Q197=0,R197=0),0,SUM(P197:R197))</f>
        <v>26</v>
      </c>
      <c r="P197" s="69">
        <v>0</v>
      </c>
      <c r="Q197" s="45">
        <v>0</v>
      </c>
      <c r="R197" s="69">
        <v>26</v>
      </c>
      <c r="S197" s="52">
        <v>728</v>
      </c>
      <c r="T197" s="53">
        <f>IF(O197=0,"-",S197/O197)</f>
        <v>28</v>
      </c>
      <c r="U197" s="54">
        <f>IF(O197=0,"-",O197/N197)</f>
        <v>26</v>
      </c>
      <c r="V197" s="2"/>
    </row>
    <row r="198" spans="1:22" ht="17.25" customHeight="1">
      <c r="A198" s="127"/>
      <c r="B198" s="130"/>
      <c r="C198" s="169" t="s">
        <v>248</v>
      </c>
      <c r="D198" s="29">
        <f>SUM(E198:L198)</f>
        <v>1</v>
      </c>
      <c r="E198" s="22">
        <v>0</v>
      </c>
      <c r="F198" s="22">
        <v>0</v>
      </c>
      <c r="G198" s="22">
        <v>0</v>
      </c>
      <c r="H198" s="22">
        <v>0</v>
      </c>
      <c r="I198" s="22">
        <v>1</v>
      </c>
      <c r="J198" s="22">
        <v>0</v>
      </c>
      <c r="K198" s="22">
        <v>0</v>
      </c>
      <c r="L198" s="22">
        <v>0</v>
      </c>
      <c r="M198" s="22">
        <f>SUM(E198:L198)</f>
        <v>1</v>
      </c>
      <c r="N198" s="22">
        <v>1</v>
      </c>
      <c r="O198" s="44">
        <f>IF(AND(P198=0,Q198=0,R198=0),0,SUM(P198:R198))</f>
        <v>98.4</v>
      </c>
      <c r="P198" s="69">
        <v>0</v>
      </c>
      <c r="Q198" s="45">
        <v>0</v>
      </c>
      <c r="R198" s="69">
        <v>98.4</v>
      </c>
      <c r="S198" s="52">
        <v>3739.2</v>
      </c>
      <c r="T198" s="53">
        <f>IF(O198=0,"-",S198/O198)</f>
        <v>37.99999999999999</v>
      </c>
      <c r="U198" s="54">
        <f>IF(O198=0,"-",O198/N198)</f>
        <v>98.4</v>
      </c>
      <c r="V198" s="2"/>
    </row>
    <row r="199" spans="1:22" ht="17.25" customHeight="1">
      <c r="A199" s="122"/>
      <c r="B199" s="124"/>
      <c r="C199" s="169" t="s">
        <v>131</v>
      </c>
      <c r="D199" s="29">
        <f>SUM(E199:L199)</f>
        <v>1</v>
      </c>
      <c r="E199" s="22">
        <v>0</v>
      </c>
      <c r="F199" s="22">
        <v>0</v>
      </c>
      <c r="G199" s="22">
        <v>0</v>
      </c>
      <c r="H199" s="22">
        <v>0</v>
      </c>
      <c r="I199" s="22">
        <v>1</v>
      </c>
      <c r="J199" s="22">
        <v>0</v>
      </c>
      <c r="K199" s="22">
        <v>0</v>
      </c>
      <c r="L199" s="22">
        <v>0</v>
      </c>
      <c r="M199" s="22">
        <f>SUM(E199:I199)</f>
        <v>1</v>
      </c>
      <c r="N199" s="22">
        <v>1</v>
      </c>
      <c r="O199" s="44">
        <f>IF(AND(P199=0,Q199=0,R199=0),0,SUM(P199:R199))</f>
        <v>64.8</v>
      </c>
      <c r="P199" s="44">
        <v>0</v>
      </c>
      <c r="Q199" s="45">
        <v>0</v>
      </c>
      <c r="R199" s="44">
        <v>64.8</v>
      </c>
      <c r="S199" s="52">
        <v>2093.04</v>
      </c>
      <c r="T199" s="53">
        <f>IF(O199=0,"-",S199/O199)</f>
        <v>32.300000000000004</v>
      </c>
      <c r="U199" s="54">
        <f>IF(O199=0,"-",O199/N199)</f>
        <v>64.8</v>
      </c>
      <c r="V199" s="2"/>
    </row>
    <row r="200" spans="1:22" ht="17.25" customHeight="1">
      <c r="A200" s="152"/>
      <c r="B200" s="131"/>
      <c r="C200" s="180" t="s">
        <v>181</v>
      </c>
      <c r="D200" s="181">
        <f t="shared" si="53"/>
        <v>11</v>
      </c>
      <c r="E200" s="26">
        <f>SUM(E194:E199)</f>
        <v>5</v>
      </c>
      <c r="F200" s="26">
        <f aca="true" t="shared" si="69" ref="F200:L200">SUM(F194:F199)</f>
        <v>1</v>
      </c>
      <c r="G200" s="26">
        <f t="shared" si="69"/>
        <v>1</v>
      </c>
      <c r="H200" s="26">
        <f t="shared" si="69"/>
        <v>0</v>
      </c>
      <c r="I200" s="26">
        <f t="shared" si="69"/>
        <v>4</v>
      </c>
      <c r="J200" s="26">
        <f t="shared" si="69"/>
        <v>0</v>
      </c>
      <c r="K200" s="26">
        <f t="shared" si="69"/>
        <v>0</v>
      </c>
      <c r="L200" s="26">
        <f t="shared" si="69"/>
        <v>0</v>
      </c>
      <c r="M200" s="26">
        <f>SUM(M194:M199)</f>
        <v>11</v>
      </c>
      <c r="N200" s="26">
        <f>SUM(N194:N199)</f>
        <v>10</v>
      </c>
      <c r="O200" s="70">
        <f t="shared" si="54"/>
        <v>554.82</v>
      </c>
      <c r="P200" s="71">
        <f>SUM(P194:P199)</f>
        <v>357.46000000000004</v>
      </c>
      <c r="Q200" s="71">
        <f>SUM(Q194:Q199)</f>
        <v>0</v>
      </c>
      <c r="R200" s="71">
        <f>SUM(R194:R199)</f>
        <v>197.36</v>
      </c>
      <c r="S200" s="72">
        <f>SUM(S194:S199)</f>
        <v>15844.05</v>
      </c>
      <c r="T200" s="72">
        <f t="shared" si="51"/>
        <v>28.557099599870224</v>
      </c>
      <c r="U200" s="66">
        <f t="shared" si="52"/>
        <v>55.482000000000006</v>
      </c>
      <c r="V200" s="2"/>
    </row>
    <row r="201" spans="1:22" ht="17.25" customHeight="1">
      <c r="A201" s="122"/>
      <c r="B201" s="140" t="s">
        <v>261</v>
      </c>
      <c r="C201" s="191" t="s">
        <v>127</v>
      </c>
      <c r="D201" s="36">
        <f>SUM(E201:L201)</f>
        <v>1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1</v>
      </c>
      <c r="K201" s="24">
        <v>0</v>
      </c>
      <c r="L201" s="24">
        <v>0</v>
      </c>
      <c r="M201" s="24">
        <f>SUM(E201:I201)</f>
        <v>0</v>
      </c>
      <c r="N201" s="24">
        <v>0</v>
      </c>
      <c r="O201" s="61">
        <f>IF(AND(P201=0,Q201=0,R201=0),0,SUM(P201:R201))</f>
        <v>0</v>
      </c>
      <c r="P201" s="61">
        <v>0</v>
      </c>
      <c r="Q201" s="62">
        <v>0</v>
      </c>
      <c r="R201" s="61">
        <v>0</v>
      </c>
      <c r="S201" s="64">
        <v>0</v>
      </c>
      <c r="T201" s="65" t="str">
        <f>IF(O201=0,"-",S201/O201)</f>
        <v>-</v>
      </c>
      <c r="U201" s="68" t="str">
        <f>IF(O201=0,"-",O201/N201)</f>
        <v>-</v>
      </c>
      <c r="V201" s="168"/>
    </row>
    <row r="202" spans="1:22" ht="17.25" customHeight="1">
      <c r="A202" s="122"/>
      <c r="B202" s="142"/>
      <c r="C202" s="202" t="s">
        <v>172</v>
      </c>
      <c r="D202" s="195">
        <f t="shared" si="53"/>
        <v>12</v>
      </c>
      <c r="E202" s="38">
        <f>E200+E201</f>
        <v>5</v>
      </c>
      <c r="F202" s="38">
        <f aca="true" t="shared" si="70" ref="F202:P202">F200+F201</f>
        <v>1</v>
      </c>
      <c r="G202" s="38">
        <f t="shared" si="70"/>
        <v>1</v>
      </c>
      <c r="H202" s="38">
        <f t="shared" si="70"/>
        <v>0</v>
      </c>
      <c r="I202" s="38">
        <f t="shared" si="70"/>
        <v>4</v>
      </c>
      <c r="J202" s="38">
        <f t="shared" si="70"/>
        <v>1</v>
      </c>
      <c r="K202" s="38">
        <f t="shared" si="70"/>
        <v>0</v>
      </c>
      <c r="L202" s="38">
        <f t="shared" si="70"/>
        <v>0</v>
      </c>
      <c r="M202" s="38">
        <f t="shared" si="50"/>
        <v>11</v>
      </c>
      <c r="N202" s="38">
        <f>N200+N201</f>
        <v>10</v>
      </c>
      <c r="O202" s="98">
        <f t="shared" si="54"/>
        <v>554.82</v>
      </c>
      <c r="P202" s="83">
        <f t="shared" si="70"/>
        <v>357.46000000000004</v>
      </c>
      <c r="Q202" s="83">
        <f>Q200+Q201</f>
        <v>0</v>
      </c>
      <c r="R202" s="83">
        <f>R200+R201</f>
        <v>197.36</v>
      </c>
      <c r="S202" s="84">
        <f>S200+S201</f>
        <v>15844.05</v>
      </c>
      <c r="T202" s="84">
        <f t="shared" si="51"/>
        <v>28.557099599870224</v>
      </c>
      <c r="U202" s="85">
        <f t="shared" si="52"/>
        <v>55.482000000000006</v>
      </c>
      <c r="V202" s="168"/>
    </row>
    <row r="203" spans="1:22" ht="17.25" customHeight="1">
      <c r="A203" s="122"/>
      <c r="B203" s="140" t="s">
        <v>141</v>
      </c>
      <c r="C203" s="191" t="s">
        <v>142</v>
      </c>
      <c r="D203" s="36">
        <f>SUM(E203:L203)</f>
        <v>1</v>
      </c>
      <c r="E203" s="24">
        <v>0</v>
      </c>
      <c r="F203" s="24">
        <v>0</v>
      </c>
      <c r="G203" s="24">
        <v>0</v>
      </c>
      <c r="H203" s="24">
        <v>0</v>
      </c>
      <c r="I203" s="24">
        <v>1</v>
      </c>
      <c r="J203" s="24">
        <v>0</v>
      </c>
      <c r="K203" s="24">
        <v>0</v>
      </c>
      <c r="L203" s="24">
        <v>0</v>
      </c>
      <c r="M203" s="24">
        <f>SUM(E203:I203)</f>
        <v>1</v>
      </c>
      <c r="N203" s="24">
        <v>1</v>
      </c>
      <c r="O203" s="61">
        <f>IF(AND(P203=0,Q203=0,R203=0),0,SUM(P203:R203))</f>
        <v>527</v>
      </c>
      <c r="P203" s="61">
        <v>0</v>
      </c>
      <c r="Q203" s="62">
        <v>0</v>
      </c>
      <c r="R203" s="61">
        <v>527</v>
      </c>
      <c r="S203" s="64">
        <v>10803.5</v>
      </c>
      <c r="T203" s="65">
        <f>IF(O203=0,"-",S203/O203)</f>
        <v>20.5</v>
      </c>
      <c r="U203" s="68">
        <f>IF(O203=0,"-",O203/N203)</f>
        <v>527</v>
      </c>
      <c r="V203" s="168"/>
    </row>
    <row r="204" spans="1:22" ht="17.25" customHeight="1">
      <c r="A204" s="127"/>
      <c r="B204" s="126"/>
      <c r="C204" s="182" t="s">
        <v>173</v>
      </c>
      <c r="D204" s="36">
        <f>SUM(E204:L204)</f>
        <v>1</v>
      </c>
      <c r="E204" s="24">
        <f>+E203</f>
        <v>0</v>
      </c>
      <c r="F204" s="24">
        <f aca="true" t="shared" si="71" ref="F204:N204">+F203</f>
        <v>0</v>
      </c>
      <c r="G204" s="24">
        <f t="shared" si="71"/>
        <v>0</v>
      </c>
      <c r="H204" s="24">
        <f t="shared" si="71"/>
        <v>0</v>
      </c>
      <c r="I204" s="24">
        <f t="shared" si="71"/>
        <v>1</v>
      </c>
      <c r="J204" s="24">
        <f t="shared" si="71"/>
        <v>0</v>
      </c>
      <c r="K204" s="24">
        <f t="shared" si="71"/>
        <v>0</v>
      </c>
      <c r="L204" s="24">
        <f t="shared" si="71"/>
        <v>0</v>
      </c>
      <c r="M204" s="24">
        <f>SUM(E204:I204)</f>
        <v>1</v>
      </c>
      <c r="N204" s="24">
        <f t="shared" si="71"/>
        <v>1</v>
      </c>
      <c r="O204" s="61">
        <f>IF(AND(P204=0,Q204=0,R204=0),0,SUM(P204:R204))</f>
        <v>527</v>
      </c>
      <c r="P204" s="62">
        <f>+P203</f>
        <v>0</v>
      </c>
      <c r="Q204" s="62">
        <f>+Q203</f>
        <v>0</v>
      </c>
      <c r="R204" s="62">
        <f>+R203</f>
        <v>527</v>
      </c>
      <c r="S204" s="65">
        <f>+S203</f>
        <v>10803.5</v>
      </c>
      <c r="T204" s="65">
        <f>IF(O204=0,"-",S204/O204)</f>
        <v>20.5</v>
      </c>
      <c r="U204" s="68">
        <f>IF(O204=0,"-",O204/N204)</f>
        <v>527</v>
      </c>
      <c r="V204" s="168"/>
    </row>
    <row r="205" spans="1:22" ht="24.75" customHeight="1" thickBot="1">
      <c r="A205" s="153"/>
      <c r="B205" s="154"/>
      <c r="C205" s="213" t="s">
        <v>200</v>
      </c>
      <c r="D205" s="39">
        <f t="shared" si="53"/>
        <v>18</v>
      </c>
      <c r="E205" s="40">
        <f>+E193+E202+E204</f>
        <v>5</v>
      </c>
      <c r="F205" s="40">
        <f aca="true" t="shared" si="72" ref="F205:K205">+F193+F202+F204</f>
        <v>2</v>
      </c>
      <c r="G205" s="40">
        <f t="shared" si="72"/>
        <v>1</v>
      </c>
      <c r="H205" s="40">
        <f t="shared" si="72"/>
        <v>0</v>
      </c>
      <c r="I205" s="40">
        <f>+I193+I202+I204</f>
        <v>9</v>
      </c>
      <c r="J205" s="40">
        <f t="shared" si="72"/>
        <v>1</v>
      </c>
      <c r="K205" s="40">
        <f t="shared" si="72"/>
        <v>0</v>
      </c>
      <c r="L205" s="40">
        <f>+L193+L202+L204</f>
        <v>0</v>
      </c>
      <c r="M205" s="40">
        <f>SUM(E205:I205)</f>
        <v>17</v>
      </c>
      <c r="N205" s="40">
        <f>+N193+N202+N204</f>
        <v>15</v>
      </c>
      <c r="O205" s="108">
        <f t="shared" si="54"/>
        <v>1309.02</v>
      </c>
      <c r="P205" s="108">
        <f>+P193+P202+P204</f>
        <v>357.46000000000004</v>
      </c>
      <c r="Q205" s="108">
        <f>+Q193+Q202+Q204</f>
        <v>0</v>
      </c>
      <c r="R205" s="108">
        <f>+R193+R202+R204</f>
        <v>951.56</v>
      </c>
      <c r="S205" s="60">
        <f>+S193+S202+S204</f>
        <v>33151.83</v>
      </c>
      <c r="T205" s="60">
        <f t="shared" si="51"/>
        <v>25.3256863913462</v>
      </c>
      <c r="U205" s="60">
        <f t="shared" si="52"/>
        <v>87.268</v>
      </c>
      <c r="V205" s="168"/>
    </row>
    <row r="206" spans="1:22" ht="17.25" customHeight="1">
      <c r="A206" s="155"/>
      <c r="B206" s="134"/>
      <c r="C206" s="214" t="s">
        <v>135</v>
      </c>
      <c r="D206" s="42">
        <f t="shared" si="53"/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f t="shared" si="50"/>
        <v>0</v>
      </c>
      <c r="N206" s="41">
        <v>0</v>
      </c>
      <c r="O206" s="113">
        <f t="shared" si="54"/>
        <v>0</v>
      </c>
      <c r="P206" s="113">
        <v>0</v>
      </c>
      <c r="Q206" s="114">
        <v>0</v>
      </c>
      <c r="R206" s="113">
        <v>0</v>
      </c>
      <c r="S206" s="115">
        <v>0</v>
      </c>
      <c r="T206" s="116" t="str">
        <f t="shared" si="51"/>
        <v>-</v>
      </c>
      <c r="U206" s="117" t="str">
        <f t="shared" si="52"/>
        <v>-</v>
      </c>
      <c r="V206" s="168"/>
    </row>
    <row r="207" spans="1:22" ht="17.25" customHeight="1">
      <c r="A207" s="258"/>
      <c r="B207" s="124"/>
      <c r="C207" s="170" t="s">
        <v>191</v>
      </c>
      <c r="D207" s="29">
        <f t="shared" si="53"/>
        <v>1</v>
      </c>
      <c r="E207" s="22">
        <v>0</v>
      </c>
      <c r="F207" s="22">
        <v>0</v>
      </c>
      <c r="G207" s="22">
        <v>1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f t="shared" si="50"/>
        <v>1</v>
      </c>
      <c r="N207" s="22">
        <v>1</v>
      </c>
      <c r="O207" s="44">
        <f t="shared" si="54"/>
        <v>2.3</v>
      </c>
      <c r="P207" s="44">
        <v>2.3</v>
      </c>
      <c r="Q207" s="45">
        <v>0</v>
      </c>
      <c r="R207" s="44">
        <v>0</v>
      </c>
      <c r="S207" s="52">
        <v>41.4</v>
      </c>
      <c r="T207" s="53">
        <f t="shared" si="51"/>
        <v>18</v>
      </c>
      <c r="U207" s="54">
        <f t="shared" si="52"/>
        <v>2.3</v>
      </c>
      <c r="V207" s="168"/>
    </row>
    <row r="208" spans="1:22" ht="17.25" customHeight="1">
      <c r="A208" s="258"/>
      <c r="B208" s="124"/>
      <c r="C208" s="169" t="s">
        <v>186</v>
      </c>
      <c r="D208" s="29">
        <f>SUM(E208:L208)</f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f>SUM(E208:I208)</f>
        <v>0</v>
      </c>
      <c r="N208" s="22">
        <v>0</v>
      </c>
      <c r="O208" s="44">
        <f>IF(AND(P208=0,Q208=0,R208=0),0,SUM(P208:R208))</f>
        <v>0</v>
      </c>
      <c r="P208" s="44">
        <v>0</v>
      </c>
      <c r="Q208" s="45">
        <v>0</v>
      </c>
      <c r="R208" s="44">
        <v>0</v>
      </c>
      <c r="S208" s="52">
        <v>0</v>
      </c>
      <c r="T208" s="53" t="str">
        <f>IF(O208=0,"-",S208/O208)</f>
        <v>-</v>
      </c>
      <c r="U208" s="54" t="str">
        <f>IF(O208=0,"-",O208/N208)</f>
        <v>-</v>
      </c>
      <c r="V208" s="168"/>
    </row>
    <row r="209" spans="1:22" ht="17.25" customHeight="1">
      <c r="A209" s="124"/>
      <c r="B209" s="124"/>
      <c r="C209" s="169" t="s">
        <v>221</v>
      </c>
      <c r="D209" s="29">
        <f t="shared" si="53"/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f t="shared" si="50"/>
        <v>0</v>
      </c>
      <c r="N209" s="22">
        <v>0</v>
      </c>
      <c r="O209" s="44">
        <f t="shared" si="54"/>
        <v>0</v>
      </c>
      <c r="P209" s="44">
        <v>0</v>
      </c>
      <c r="Q209" s="45">
        <v>0</v>
      </c>
      <c r="R209" s="44">
        <v>0</v>
      </c>
      <c r="S209" s="52">
        <v>0</v>
      </c>
      <c r="T209" s="53" t="str">
        <f t="shared" si="51"/>
        <v>-</v>
      </c>
      <c r="U209" s="54" t="str">
        <f t="shared" si="52"/>
        <v>-</v>
      </c>
      <c r="V209" s="168"/>
    </row>
    <row r="210" spans="1:22" ht="17.25" customHeight="1">
      <c r="A210" s="137"/>
      <c r="B210" s="124"/>
      <c r="C210" s="169" t="s">
        <v>136</v>
      </c>
      <c r="D210" s="29">
        <f t="shared" si="53"/>
        <v>1</v>
      </c>
      <c r="E210" s="22">
        <v>0</v>
      </c>
      <c r="F210" s="22">
        <v>0</v>
      </c>
      <c r="G210" s="22">
        <v>0</v>
      </c>
      <c r="H210" s="22">
        <v>0</v>
      </c>
      <c r="I210" s="22">
        <v>1</v>
      </c>
      <c r="J210" s="22">
        <v>0</v>
      </c>
      <c r="K210" s="22">
        <v>0</v>
      </c>
      <c r="L210" s="22">
        <v>0</v>
      </c>
      <c r="M210" s="22">
        <f t="shared" si="50"/>
        <v>1</v>
      </c>
      <c r="N210" s="22">
        <v>1</v>
      </c>
      <c r="O210" s="44">
        <f t="shared" si="54"/>
        <v>600</v>
      </c>
      <c r="P210" s="44">
        <v>0</v>
      </c>
      <c r="Q210" s="45">
        <v>0</v>
      </c>
      <c r="R210" s="44">
        <v>600</v>
      </c>
      <c r="S210" s="52">
        <v>9900</v>
      </c>
      <c r="T210" s="53">
        <f t="shared" si="51"/>
        <v>16.5</v>
      </c>
      <c r="U210" s="54">
        <f t="shared" si="52"/>
        <v>600</v>
      </c>
      <c r="V210" s="168"/>
    </row>
    <row r="211" spans="1:22" ht="17.25" customHeight="1">
      <c r="A211" s="258" t="s">
        <v>137</v>
      </c>
      <c r="B211" s="124" t="s">
        <v>262</v>
      </c>
      <c r="C211" s="169" t="s">
        <v>138</v>
      </c>
      <c r="D211" s="29">
        <f t="shared" si="53"/>
        <v>3</v>
      </c>
      <c r="E211" s="22">
        <v>0</v>
      </c>
      <c r="F211" s="22">
        <v>0</v>
      </c>
      <c r="G211" s="22">
        <v>0</v>
      </c>
      <c r="H211" s="22">
        <v>0</v>
      </c>
      <c r="I211" s="22">
        <v>3</v>
      </c>
      <c r="J211" s="22">
        <v>0</v>
      </c>
      <c r="K211" s="22">
        <v>0</v>
      </c>
      <c r="L211" s="22">
        <v>0</v>
      </c>
      <c r="M211" s="22">
        <f t="shared" si="50"/>
        <v>3</v>
      </c>
      <c r="N211" s="22">
        <v>3</v>
      </c>
      <c r="O211" s="44">
        <f t="shared" si="54"/>
        <v>295.2</v>
      </c>
      <c r="P211" s="44">
        <v>0</v>
      </c>
      <c r="Q211" s="45">
        <v>0</v>
      </c>
      <c r="R211" s="44">
        <v>295.2</v>
      </c>
      <c r="S211" s="52">
        <v>7035.6</v>
      </c>
      <c r="T211" s="53">
        <f t="shared" si="51"/>
        <v>23.833333333333336</v>
      </c>
      <c r="U211" s="54">
        <f t="shared" si="52"/>
        <v>98.39999999999999</v>
      </c>
      <c r="V211" s="168"/>
    </row>
    <row r="212" spans="1:22" ht="17.25" customHeight="1">
      <c r="A212" s="276"/>
      <c r="B212" s="127"/>
      <c r="C212" s="169" t="s">
        <v>247</v>
      </c>
      <c r="D212" s="29">
        <f t="shared" si="53"/>
        <v>1</v>
      </c>
      <c r="E212" s="22">
        <f aca="true" t="shared" si="73" ref="E212:Q212">E210+E211</f>
        <v>0</v>
      </c>
      <c r="F212" s="22">
        <f t="shared" si="73"/>
        <v>0</v>
      </c>
      <c r="G212" s="22">
        <f t="shared" si="73"/>
        <v>0</v>
      </c>
      <c r="H212" s="22">
        <f t="shared" si="73"/>
        <v>0</v>
      </c>
      <c r="I212" s="22">
        <v>1</v>
      </c>
      <c r="J212" s="22">
        <f t="shared" si="73"/>
        <v>0</v>
      </c>
      <c r="K212" s="22">
        <f t="shared" si="73"/>
        <v>0</v>
      </c>
      <c r="L212" s="22">
        <f t="shared" si="73"/>
        <v>0</v>
      </c>
      <c r="M212" s="22">
        <f t="shared" si="50"/>
        <v>1</v>
      </c>
      <c r="N212" s="22">
        <v>1</v>
      </c>
      <c r="O212" s="44">
        <f t="shared" si="54"/>
        <v>90.6</v>
      </c>
      <c r="P212" s="44">
        <f t="shared" si="73"/>
        <v>0</v>
      </c>
      <c r="Q212" s="45">
        <f t="shared" si="73"/>
        <v>0</v>
      </c>
      <c r="R212" s="44">
        <v>90.6</v>
      </c>
      <c r="S212" s="52">
        <v>2355.6</v>
      </c>
      <c r="T212" s="53">
        <f t="shared" si="51"/>
        <v>26</v>
      </c>
      <c r="U212" s="54">
        <f t="shared" si="52"/>
        <v>90.6</v>
      </c>
      <c r="V212" s="168"/>
    </row>
    <row r="213" spans="1:22" ht="17.25" customHeight="1">
      <c r="A213" s="125"/>
      <c r="B213" s="127"/>
      <c r="C213" s="169" t="s">
        <v>265</v>
      </c>
      <c r="D213" s="29">
        <f t="shared" si="53"/>
        <v>1</v>
      </c>
      <c r="E213" s="22">
        <v>0</v>
      </c>
      <c r="F213" s="22">
        <v>0</v>
      </c>
      <c r="G213" s="22">
        <v>0</v>
      </c>
      <c r="H213" s="22">
        <v>0</v>
      </c>
      <c r="I213" s="22">
        <v>1</v>
      </c>
      <c r="J213" s="22">
        <v>0</v>
      </c>
      <c r="K213" s="22">
        <v>0</v>
      </c>
      <c r="L213" s="22">
        <v>0</v>
      </c>
      <c r="M213" s="22">
        <f t="shared" si="50"/>
        <v>1</v>
      </c>
      <c r="N213" s="22">
        <v>1</v>
      </c>
      <c r="O213" s="44">
        <f t="shared" si="54"/>
        <v>77.8</v>
      </c>
      <c r="P213" s="44">
        <v>0</v>
      </c>
      <c r="Q213" s="45">
        <v>0</v>
      </c>
      <c r="R213" s="44">
        <v>77.8</v>
      </c>
      <c r="S213" s="52">
        <v>2100.6</v>
      </c>
      <c r="T213" s="53">
        <f aca="true" t="shared" si="74" ref="T213:T218">IF(O213=0,"-",S213/O213)</f>
        <v>27</v>
      </c>
      <c r="U213" s="54">
        <f aca="true" t="shared" si="75" ref="U213:U218">IF(O213=0,"-",O213/N213)</f>
        <v>77.8</v>
      </c>
      <c r="V213" s="168"/>
    </row>
    <row r="214" spans="1:22" ht="17.25" customHeight="1">
      <c r="A214" s="125"/>
      <c r="B214" s="127"/>
      <c r="C214" s="169" t="s">
        <v>275</v>
      </c>
      <c r="D214" s="29">
        <f>SUM(E214:L214)</f>
        <v>1</v>
      </c>
      <c r="E214" s="22">
        <v>0</v>
      </c>
      <c r="F214" s="22">
        <v>0</v>
      </c>
      <c r="G214" s="22">
        <v>0</v>
      </c>
      <c r="H214" s="22">
        <v>0</v>
      </c>
      <c r="I214" s="22">
        <v>1</v>
      </c>
      <c r="J214" s="22">
        <v>0</v>
      </c>
      <c r="K214" s="22">
        <v>0</v>
      </c>
      <c r="L214" s="22">
        <v>0</v>
      </c>
      <c r="M214" s="22">
        <f>SUM(E214:I214)</f>
        <v>1</v>
      </c>
      <c r="N214" s="22">
        <v>1</v>
      </c>
      <c r="O214" s="44">
        <f>IF(AND(P214=0,Q214=0,R214=0),0,SUM(P214:R214))</f>
        <v>44.7</v>
      </c>
      <c r="P214" s="44">
        <v>0</v>
      </c>
      <c r="Q214" s="45">
        <v>0</v>
      </c>
      <c r="R214" s="44">
        <v>44.7</v>
      </c>
      <c r="S214" s="52">
        <v>1050.45</v>
      </c>
      <c r="T214" s="53">
        <f t="shared" si="74"/>
        <v>23.5</v>
      </c>
      <c r="U214" s="54">
        <f t="shared" si="75"/>
        <v>44.7</v>
      </c>
      <c r="V214" s="168"/>
    </row>
    <row r="215" spans="1:22" ht="17.25" customHeight="1">
      <c r="A215" s="125"/>
      <c r="B215" s="127"/>
      <c r="C215" s="169" t="s">
        <v>277</v>
      </c>
      <c r="D215" s="29">
        <f>SUM(E215:L215)</f>
        <v>1</v>
      </c>
      <c r="E215" s="22">
        <v>0</v>
      </c>
      <c r="F215" s="22">
        <v>0</v>
      </c>
      <c r="G215" s="22">
        <v>0</v>
      </c>
      <c r="H215" s="22">
        <v>0</v>
      </c>
      <c r="I215" s="22">
        <v>1</v>
      </c>
      <c r="J215" s="22">
        <v>0</v>
      </c>
      <c r="K215" s="22">
        <v>0</v>
      </c>
      <c r="L215" s="22">
        <v>0</v>
      </c>
      <c r="M215" s="22">
        <f>SUM(E215:I215)</f>
        <v>1</v>
      </c>
      <c r="N215" s="22">
        <v>1</v>
      </c>
      <c r="O215" s="44">
        <f>IF(AND(P215=0,Q215=0,R215=0),0,SUM(P215:R215))</f>
        <v>231</v>
      </c>
      <c r="P215" s="44">
        <v>0</v>
      </c>
      <c r="Q215" s="45">
        <v>0</v>
      </c>
      <c r="R215" s="44">
        <v>231</v>
      </c>
      <c r="S215" s="52">
        <v>6930</v>
      </c>
      <c r="T215" s="53">
        <f t="shared" si="74"/>
        <v>30</v>
      </c>
      <c r="U215" s="54">
        <f t="shared" si="75"/>
        <v>231</v>
      </c>
      <c r="V215" s="168"/>
    </row>
    <row r="216" spans="1:22" ht="17.25" customHeight="1">
      <c r="A216" s="127"/>
      <c r="B216" s="124"/>
      <c r="C216" s="169" t="s">
        <v>143</v>
      </c>
      <c r="D216" s="187">
        <f>SUM(E216:L216)</f>
        <v>2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2</v>
      </c>
      <c r="K216" s="22">
        <v>0</v>
      </c>
      <c r="L216" s="22">
        <v>0</v>
      </c>
      <c r="M216" s="22">
        <f>SUM(E216:I216)</f>
        <v>0</v>
      </c>
      <c r="N216" s="22">
        <v>0</v>
      </c>
      <c r="O216" s="44">
        <f t="shared" si="54"/>
        <v>0</v>
      </c>
      <c r="P216" s="44">
        <v>0</v>
      </c>
      <c r="Q216" s="45">
        <v>0</v>
      </c>
      <c r="R216" s="44">
        <v>0</v>
      </c>
      <c r="S216" s="52">
        <v>0</v>
      </c>
      <c r="T216" s="53" t="str">
        <f t="shared" si="74"/>
        <v>-</v>
      </c>
      <c r="U216" s="54" t="str">
        <f t="shared" si="75"/>
        <v>-</v>
      </c>
      <c r="V216" s="168"/>
    </row>
    <row r="217" spans="1:22" ht="17.25" customHeight="1">
      <c r="A217" s="156"/>
      <c r="B217" s="124"/>
      <c r="C217" s="169" t="s">
        <v>144</v>
      </c>
      <c r="D217" s="187">
        <f>SUM(E217:L217)</f>
        <v>5</v>
      </c>
      <c r="E217" s="22">
        <v>0</v>
      </c>
      <c r="F217" s="22">
        <v>2</v>
      </c>
      <c r="G217" s="22">
        <v>0</v>
      </c>
      <c r="H217" s="22">
        <v>0</v>
      </c>
      <c r="I217" s="22">
        <v>3</v>
      </c>
      <c r="J217" s="22">
        <v>0</v>
      </c>
      <c r="K217" s="22">
        <v>0</v>
      </c>
      <c r="L217" s="22">
        <v>0</v>
      </c>
      <c r="M217" s="22">
        <f>SUM(E217:I217)</f>
        <v>5</v>
      </c>
      <c r="N217" s="22">
        <v>3</v>
      </c>
      <c r="O217" s="44">
        <f t="shared" si="54"/>
        <v>192.1</v>
      </c>
      <c r="P217" s="44">
        <v>0</v>
      </c>
      <c r="Q217" s="45">
        <v>0</v>
      </c>
      <c r="R217" s="44">
        <v>192.1</v>
      </c>
      <c r="S217" s="52">
        <v>4129.3</v>
      </c>
      <c r="T217" s="53">
        <f t="shared" si="74"/>
        <v>21.49557522123894</v>
      </c>
      <c r="U217" s="54">
        <f t="shared" si="75"/>
        <v>64.03333333333333</v>
      </c>
      <c r="V217" s="168"/>
    </row>
    <row r="218" spans="1:22" ht="17.25" customHeight="1">
      <c r="A218" s="156"/>
      <c r="B218" s="124"/>
      <c r="C218" s="169" t="s">
        <v>228</v>
      </c>
      <c r="D218" s="187">
        <f>SUM(E218:L218)</f>
        <v>1</v>
      </c>
      <c r="E218" s="22">
        <v>0</v>
      </c>
      <c r="F218" s="22">
        <v>0</v>
      </c>
      <c r="G218" s="22">
        <v>0</v>
      </c>
      <c r="H218" s="22">
        <v>0</v>
      </c>
      <c r="I218" s="22">
        <v>1</v>
      </c>
      <c r="J218" s="22">
        <v>0</v>
      </c>
      <c r="K218" s="22">
        <v>0</v>
      </c>
      <c r="L218" s="22">
        <v>0</v>
      </c>
      <c r="M218" s="22">
        <f>SUM(E218:I218)</f>
        <v>1</v>
      </c>
      <c r="N218" s="22">
        <v>1</v>
      </c>
      <c r="O218" s="44">
        <f>IF(AND(P218=0,Q218=0,R218=0),0,SUM(P218:R218))</f>
        <v>68.7</v>
      </c>
      <c r="P218" s="44">
        <v>0</v>
      </c>
      <c r="Q218" s="45">
        <v>0</v>
      </c>
      <c r="R218" s="44">
        <v>68.7</v>
      </c>
      <c r="S218" s="52">
        <v>1751.85</v>
      </c>
      <c r="T218" s="53">
        <f t="shared" si="74"/>
        <v>25.499999999999996</v>
      </c>
      <c r="U218" s="54">
        <f t="shared" si="75"/>
        <v>68.7</v>
      </c>
      <c r="V218" s="168"/>
    </row>
    <row r="219" spans="1:22" ht="17.25" customHeight="1">
      <c r="A219" s="259"/>
      <c r="B219" s="124"/>
      <c r="C219" s="169" t="s">
        <v>139</v>
      </c>
      <c r="D219" s="187">
        <f t="shared" si="53"/>
        <v>1</v>
      </c>
      <c r="E219" s="22">
        <v>0</v>
      </c>
      <c r="F219" s="22">
        <v>0</v>
      </c>
      <c r="G219" s="22">
        <v>0</v>
      </c>
      <c r="H219" s="22">
        <v>0</v>
      </c>
      <c r="I219" s="22">
        <v>1</v>
      </c>
      <c r="J219" s="22">
        <v>0</v>
      </c>
      <c r="K219" s="22">
        <v>0</v>
      </c>
      <c r="L219" s="22">
        <v>0</v>
      </c>
      <c r="M219" s="22">
        <f t="shared" si="50"/>
        <v>1</v>
      </c>
      <c r="N219" s="22">
        <v>1</v>
      </c>
      <c r="O219" s="44">
        <f t="shared" si="54"/>
        <v>157.5</v>
      </c>
      <c r="P219" s="44">
        <v>0</v>
      </c>
      <c r="Q219" s="45">
        <v>0</v>
      </c>
      <c r="R219" s="44">
        <v>157.5</v>
      </c>
      <c r="S219" s="52">
        <v>4095</v>
      </c>
      <c r="T219" s="53">
        <f t="shared" si="51"/>
        <v>26</v>
      </c>
      <c r="U219" s="54">
        <f t="shared" si="52"/>
        <v>157.5</v>
      </c>
      <c r="V219" s="168"/>
    </row>
    <row r="220" spans="1:22" ht="17.25" customHeight="1">
      <c r="A220" s="259"/>
      <c r="B220" s="124"/>
      <c r="C220" s="169" t="s">
        <v>140</v>
      </c>
      <c r="D220" s="187">
        <f>SUM(E220:L220)</f>
        <v>1</v>
      </c>
      <c r="E220" s="22">
        <v>0</v>
      </c>
      <c r="F220" s="22">
        <v>0</v>
      </c>
      <c r="G220" s="22">
        <v>0</v>
      </c>
      <c r="H220" s="22">
        <v>0</v>
      </c>
      <c r="I220" s="22">
        <v>1</v>
      </c>
      <c r="J220" s="22">
        <v>0</v>
      </c>
      <c r="K220" s="22">
        <v>0</v>
      </c>
      <c r="L220" s="22">
        <v>0</v>
      </c>
      <c r="M220" s="22">
        <f>SUM(E220:I220)</f>
        <v>1</v>
      </c>
      <c r="N220" s="22">
        <v>1</v>
      </c>
      <c r="O220" s="44">
        <f>IF(AND(P220=0,Q220=0,R220=0),0,SUM(P220:R220))</f>
        <v>448.3</v>
      </c>
      <c r="P220" s="44">
        <v>0</v>
      </c>
      <c r="Q220" s="45">
        <v>0</v>
      </c>
      <c r="R220" s="44">
        <v>448.3</v>
      </c>
      <c r="S220" s="52">
        <v>8293.55</v>
      </c>
      <c r="T220" s="53">
        <f>IF(O220=0,"-",S220/O220)</f>
        <v>18.499999999999996</v>
      </c>
      <c r="U220" s="54">
        <f>IF(O220=0,"-",O220/N220)</f>
        <v>448.3</v>
      </c>
      <c r="V220" s="168"/>
    </row>
    <row r="221" spans="1:22" ht="17.25" customHeight="1">
      <c r="A221" s="259"/>
      <c r="B221" s="157"/>
      <c r="C221" s="191" t="s">
        <v>271</v>
      </c>
      <c r="D221" s="215">
        <f t="shared" si="53"/>
        <v>2</v>
      </c>
      <c r="E221" s="24">
        <v>0</v>
      </c>
      <c r="F221" s="24">
        <v>0</v>
      </c>
      <c r="G221" s="24">
        <v>0</v>
      </c>
      <c r="H221" s="24">
        <v>0</v>
      </c>
      <c r="I221" s="24">
        <v>2</v>
      </c>
      <c r="J221" s="24">
        <v>0</v>
      </c>
      <c r="K221" s="24">
        <v>0</v>
      </c>
      <c r="L221" s="24">
        <v>0</v>
      </c>
      <c r="M221" s="24">
        <f t="shared" si="50"/>
        <v>2</v>
      </c>
      <c r="N221" s="24">
        <v>2</v>
      </c>
      <c r="O221" s="61">
        <f t="shared" si="54"/>
        <v>232.2</v>
      </c>
      <c r="P221" s="61">
        <v>0</v>
      </c>
      <c r="Q221" s="62">
        <v>0</v>
      </c>
      <c r="R221" s="61">
        <v>232.2</v>
      </c>
      <c r="S221" s="64">
        <v>6597.9</v>
      </c>
      <c r="T221" s="65">
        <f t="shared" si="51"/>
        <v>28.41472868217054</v>
      </c>
      <c r="U221" s="68">
        <f t="shared" si="52"/>
        <v>116.1</v>
      </c>
      <c r="V221" s="168"/>
    </row>
    <row r="222" spans="1:22" ht="24.75" customHeight="1" thickBot="1">
      <c r="A222" s="147"/>
      <c r="B222" s="133"/>
      <c r="C222" s="183" t="s">
        <v>200</v>
      </c>
      <c r="D222" s="33">
        <f t="shared" si="53"/>
        <v>21</v>
      </c>
      <c r="E222" s="27">
        <f>SUM(E206:E221)</f>
        <v>0</v>
      </c>
      <c r="F222" s="27">
        <f aca="true" t="shared" si="76" ref="F222:L222">SUM(F206:F221)</f>
        <v>2</v>
      </c>
      <c r="G222" s="27">
        <f t="shared" si="76"/>
        <v>1</v>
      </c>
      <c r="H222" s="27">
        <f t="shared" si="76"/>
        <v>0</v>
      </c>
      <c r="I222" s="27">
        <f t="shared" si="76"/>
        <v>16</v>
      </c>
      <c r="J222" s="27">
        <f t="shared" si="76"/>
        <v>2</v>
      </c>
      <c r="K222" s="27">
        <f t="shared" si="76"/>
        <v>0</v>
      </c>
      <c r="L222" s="27">
        <f t="shared" si="76"/>
        <v>0</v>
      </c>
      <c r="M222" s="27">
        <f t="shared" si="50"/>
        <v>19</v>
      </c>
      <c r="N222" s="27">
        <f>SUM(N206:N221)</f>
        <v>17</v>
      </c>
      <c r="O222" s="51">
        <f t="shared" si="54"/>
        <v>2440.4</v>
      </c>
      <c r="P222" s="51">
        <f>SUM(P206:P221)</f>
        <v>2.3</v>
      </c>
      <c r="Q222" s="51">
        <f>SUM(Q206:Q221)</f>
        <v>0</v>
      </c>
      <c r="R222" s="51">
        <f>SUM(R206:R221)</f>
        <v>2438.1</v>
      </c>
      <c r="S222" s="59">
        <f>SUM(S206:S221)</f>
        <v>54281.24999999999</v>
      </c>
      <c r="T222" s="59">
        <f>IF(O222=0,"-",S222/O222)</f>
        <v>22.242767579085392</v>
      </c>
      <c r="U222" s="59">
        <f>IF(O222=0,"-",O222/N222)</f>
        <v>143.5529411764706</v>
      </c>
      <c r="V222" s="168"/>
    </row>
    <row r="223" spans="1:21" ht="17.25" customHeight="1">
      <c r="A223" s="158"/>
      <c r="B223" s="158"/>
      <c r="C223" s="118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7"/>
      <c r="P223" s="217"/>
      <c r="Q223" s="218"/>
      <c r="R223" s="217"/>
      <c r="S223" s="219"/>
      <c r="T223" s="220"/>
      <c r="U223" s="220"/>
    </row>
    <row r="224" spans="1:22" ht="17.25" customHeight="1">
      <c r="A224" s="132" t="s">
        <v>145</v>
      </c>
      <c r="B224" s="159"/>
      <c r="C224" s="159"/>
      <c r="D224" s="221"/>
      <c r="E224" s="221"/>
      <c r="F224" s="221"/>
      <c r="G224" s="221"/>
      <c r="H224" s="221"/>
      <c r="I224" s="221"/>
      <c r="J224" s="221"/>
      <c r="K224" s="221"/>
      <c r="L224" s="221"/>
      <c r="M224" s="221"/>
      <c r="N224" s="221"/>
      <c r="O224" s="222"/>
      <c r="P224" s="222"/>
      <c r="Q224" s="223"/>
      <c r="R224" s="222"/>
      <c r="S224" s="224"/>
      <c r="T224" s="220"/>
      <c r="U224" s="220"/>
      <c r="V224" s="2"/>
    </row>
    <row r="225" spans="1:22" ht="17.25" customHeight="1">
      <c r="A225" s="252" t="s">
        <v>146</v>
      </c>
      <c r="B225" s="253"/>
      <c r="C225" s="254"/>
      <c r="D225" s="225">
        <f>D48+D58+D110+D66+D67+D78</f>
        <v>2324</v>
      </c>
      <c r="E225" s="226">
        <f>E48+E58+E110+E66+E67+E78</f>
        <v>8</v>
      </c>
      <c r="F225" s="226">
        <f aca="true" t="shared" si="77" ref="F225:S225">F48+F58+F110+F66+F67+F78</f>
        <v>5</v>
      </c>
      <c r="G225" s="226">
        <f t="shared" si="77"/>
        <v>63</v>
      </c>
      <c r="H225" s="226">
        <f t="shared" si="77"/>
        <v>31</v>
      </c>
      <c r="I225" s="226">
        <f t="shared" si="77"/>
        <v>1007</v>
      </c>
      <c r="J225" s="226">
        <f t="shared" si="77"/>
        <v>1004</v>
      </c>
      <c r="K225" s="226">
        <f t="shared" si="77"/>
        <v>97</v>
      </c>
      <c r="L225" s="226">
        <f t="shared" si="77"/>
        <v>109</v>
      </c>
      <c r="M225" s="226">
        <f t="shared" si="77"/>
        <v>1114</v>
      </c>
      <c r="N225" s="226">
        <f t="shared" si="77"/>
        <v>1014</v>
      </c>
      <c r="O225" s="227">
        <f>IF(AND(P225=0,Q225=0,R225=0),0,SUM(P225:R225))</f>
        <v>107760.07000000002</v>
      </c>
      <c r="P225" s="228">
        <f t="shared" si="77"/>
        <v>10614.600000000002</v>
      </c>
      <c r="Q225" s="228">
        <f t="shared" si="77"/>
        <v>0</v>
      </c>
      <c r="R225" s="228">
        <f t="shared" si="77"/>
        <v>97145.47000000002</v>
      </c>
      <c r="S225" s="229">
        <f t="shared" si="77"/>
        <v>6313761.62</v>
      </c>
      <c r="T225" s="229">
        <f>IF(O225=0,"-",S225/O225)</f>
        <v>58.59091980916492</v>
      </c>
      <c r="U225" s="230">
        <f>IF(O225=0,"-",O225/N225)</f>
        <v>106.27225838264302</v>
      </c>
      <c r="V225" s="168"/>
    </row>
    <row r="226" spans="1:22" ht="17.25" customHeight="1">
      <c r="A226" s="255" t="s">
        <v>147</v>
      </c>
      <c r="B226" s="256"/>
      <c r="C226" s="257"/>
      <c r="D226" s="215">
        <f aca="true" t="shared" si="78" ref="D226:N226">D6-D225</f>
        <v>169</v>
      </c>
      <c r="E226" s="24">
        <f t="shared" si="78"/>
        <v>19</v>
      </c>
      <c r="F226" s="24">
        <f t="shared" si="78"/>
        <v>12</v>
      </c>
      <c r="G226" s="24">
        <f t="shared" si="78"/>
        <v>18</v>
      </c>
      <c r="H226" s="24">
        <f t="shared" si="78"/>
        <v>6</v>
      </c>
      <c r="I226" s="24">
        <f t="shared" si="78"/>
        <v>83</v>
      </c>
      <c r="J226" s="24">
        <f t="shared" si="78"/>
        <v>27</v>
      </c>
      <c r="K226" s="24">
        <f t="shared" si="78"/>
        <v>2</v>
      </c>
      <c r="L226" s="24">
        <f t="shared" si="78"/>
        <v>2</v>
      </c>
      <c r="M226" s="24">
        <f t="shared" si="78"/>
        <v>138</v>
      </c>
      <c r="N226" s="24">
        <f t="shared" si="78"/>
        <v>128</v>
      </c>
      <c r="O226" s="61">
        <f>IF(AND(P226=0,Q226=0,R226=0),0,SUM(P226:R226))</f>
        <v>11912.109999999982</v>
      </c>
      <c r="P226" s="61">
        <f>P6-P225</f>
        <v>1808.7200000000012</v>
      </c>
      <c r="Q226" s="62">
        <f>Q6-Q225</f>
        <v>68.3</v>
      </c>
      <c r="R226" s="61">
        <f>R6-R225</f>
        <v>10035.089999999982</v>
      </c>
      <c r="S226" s="64">
        <f>S6-S225</f>
        <v>345929.9900000002</v>
      </c>
      <c r="T226" s="65">
        <f>IF(O226=0,"-",S226/O226)</f>
        <v>29.040194390414523</v>
      </c>
      <c r="U226" s="68">
        <f>IF(O226=0,"-",O226/N226)</f>
        <v>93.06335937499986</v>
      </c>
      <c r="V226" s="168"/>
    </row>
    <row r="227" spans="1:21" ht="17.25" customHeight="1">
      <c r="A227" s="160"/>
      <c r="B227" s="160"/>
      <c r="C227" s="119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2"/>
      <c r="P227" s="233"/>
      <c r="Q227" s="232"/>
      <c r="R227" s="233"/>
      <c r="S227" s="234"/>
      <c r="T227" s="220"/>
      <c r="U227" s="220"/>
    </row>
    <row r="228" spans="1:21" ht="17.25" customHeight="1">
      <c r="A228" s="132" t="s">
        <v>148</v>
      </c>
      <c r="B228" s="159"/>
      <c r="C228" s="159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  <c r="O228" s="235"/>
      <c r="P228" s="222"/>
      <c r="Q228" s="235"/>
      <c r="R228" s="222"/>
      <c r="S228" s="224"/>
      <c r="T228" s="220"/>
      <c r="U228" s="220"/>
    </row>
    <row r="229" spans="1:22" ht="17.25" customHeight="1">
      <c r="A229" s="122"/>
      <c r="B229" s="122"/>
      <c r="C229" s="123" t="s">
        <v>149</v>
      </c>
      <c r="D229" s="187">
        <f aca="true" t="shared" si="79" ref="D229:D238">SUM(E229:L229)</f>
        <v>108</v>
      </c>
      <c r="E229" s="22">
        <v>0</v>
      </c>
      <c r="F229" s="22">
        <v>0</v>
      </c>
      <c r="G229" s="22">
        <v>0</v>
      </c>
      <c r="H229" s="22">
        <v>0</v>
      </c>
      <c r="I229" s="22">
        <v>61</v>
      </c>
      <c r="J229" s="22">
        <v>47</v>
      </c>
      <c r="K229" s="22">
        <f>-K624</f>
        <v>0</v>
      </c>
      <c r="L229" s="22">
        <v>0</v>
      </c>
      <c r="M229" s="22">
        <f>SUM(E229:I229)</f>
        <v>61</v>
      </c>
      <c r="N229" s="22">
        <v>61</v>
      </c>
      <c r="O229" s="45">
        <f aca="true" t="shared" si="80" ref="O229:O238">IF(AND(P229=0,Q229=0,R229=0),0,SUM(P229:R229))</f>
        <v>3501.4</v>
      </c>
      <c r="P229" s="44">
        <v>0</v>
      </c>
      <c r="Q229" s="45">
        <v>0</v>
      </c>
      <c r="R229" s="45">
        <v>3501.4</v>
      </c>
      <c r="S229" s="52">
        <v>220840.85</v>
      </c>
      <c r="T229" s="105">
        <f aca="true" t="shared" si="81" ref="T229:T238">IF(O229=0,"-",S229/O229)</f>
        <v>63.072156851545095</v>
      </c>
      <c r="U229" s="106">
        <f aca="true" t="shared" si="82" ref="U229:U238">IF(O229=0,"-",O229/N229)</f>
        <v>57.4</v>
      </c>
      <c r="V229" s="168"/>
    </row>
    <row r="230" spans="1:22" ht="17.25" customHeight="1">
      <c r="A230" s="122"/>
      <c r="B230" s="122"/>
      <c r="C230" s="123" t="s">
        <v>43</v>
      </c>
      <c r="D230" s="187">
        <f t="shared" si="79"/>
        <v>337</v>
      </c>
      <c r="E230" s="22">
        <v>0</v>
      </c>
      <c r="F230" s="22">
        <v>0</v>
      </c>
      <c r="G230" s="22">
        <v>2</v>
      </c>
      <c r="H230" s="22">
        <v>0</v>
      </c>
      <c r="I230" s="22">
        <v>160</v>
      </c>
      <c r="J230" s="22">
        <v>173</v>
      </c>
      <c r="K230" s="22">
        <f>-K625</f>
        <v>0</v>
      </c>
      <c r="L230" s="22">
        <v>2</v>
      </c>
      <c r="M230" s="22">
        <f>SUM(E230:I230)</f>
        <v>162</v>
      </c>
      <c r="N230" s="22">
        <v>162</v>
      </c>
      <c r="O230" s="45">
        <f t="shared" si="80"/>
        <v>9597</v>
      </c>
      <c r="P230" s="44">
        <v>0</v>
      </c>
      <c r="Q230" s="45">
        <v>0</v>
      </c>
      <c r="R230" s="44">
        <v>9597</v>
      </c>
      <c r="S230" s="52">
        <v>634140.12</v>
      </c>
      <c r="T230" s="53">
        <f t="shared" si="81"/>
        <v>66.07691153485464</v>
      </c>
      <c r="U230" s="54">
        <f t="shared" si="82"/>
        <v>59.24074074074074</v>
      </c>
      <c r="V230" s="168"/>
    </row>
    <row r="231" spans="1:22" ht="17.25" customHeight="1">
      <c r="A231" s="161"/>
      <c r="B231" s="130" t="s">
        <v>41</v>
      </c>
      <c r="C231" s="123" t="s">
        <v>150</v>
      </c>
      <c r="D231" s="187">
        <f t="shared" si="79"/>
        <v>11</v>
      </c>
      <c r="E231" s="22">
        <v>0</v>
      </c>
      <c r="F231" s="22">
        <v>0</v>
      </c>
      <c r="G231" s="22">
        <v>0</v>
      </c>
      <c r="H231" s="22">
        <v>0</v>
      </c>
      <c r="I231" s="22">
        <v>6</v>
      </c>
      <c r="J231" s="22">
        <v>5</v>
      </c>
      <c r="K231" s="22">
        <f>-K626</f>
        <v>0</v>
      </c>
      <c r="L231" s="22">
        <v>0</v>
      </c>
      <c r="M231" s="22">
        <f aca="true" t="shared" si="83" ref="M231:M240">SUM(E231:I231)</f>
        <v>6</v>
      </c>
      <c r="N231" s="22">
        <v>6</v>
      </c>
      <c r="O231" s="45">
        <f t="shared" si="80"/>
        <v>475.7</v>
      </c>
      <c r="P231" s="44">
        <v>0</v>
      </c>
      <c r="Q231" s="45">
        <v>0</v>
      </c>
      <c r="R231" s="44">
        <v>475.7</v>
      </c>
      <c r="S231" s="52">
        <v>15408.16</v>
      </c>
      <c r="T231" s="53">
        <f t="shared" si="81"/>
        <v>32.39049821315955</v>
      </c>
      <c r="U231" s="54">
        <f t="shared" si="82"/>
        <v>79.28333333333333</v>
      </c>
      <c r="V231" s="168"/>
    </row>
    <row r="232" spans="1:22" ht="17.25" customHeight="1">
      <c r="A232" s="122"/>
      <c r="B232" s="122"/>
      <c r="C232" s="123" t="s">
        <v>151</v>
      </c>
      <c r="D232" s="187">
        <f t="shared" si="79"/>
        <v>34</v>
      </c>
      <c r="E232" s="22">
        <v>0</v>
      </c>
      <c r="F232" s="22">
        <v>0</v>
      </c>
      <c r="G232" s="22">
        <v>0</v>
      </c>
      <c r="H232" s="22">
        <v>0</v>
      </c>
      <c r="I232" s="22">
        <v>10</v>
      </c>
      <c r="J232" s="22">
        <v>24</v>
      </c>
      <c r="K232" s="22">
        <f>-K627</f>
        <v>0</v>
      </c>
      <c r="L232" s="22">
        <v>0</v>
      </c>
      <c r="M232" s="22">
        <f t="shared" si="83"/>
        <v>10</v>
      </c>
      <c r="N232" s="22">
        <v>10</v>
      </c>
      <c r="O232" s="45">
        <f t="shared" si="80"/>
        <v>943.6</v>
      </c>
      <c r="P232" s="44">
        <v>0</v>
      </c>
      <c r="Q232" s="45">
        <v>0</v>
      </c>
      <c r="R232" s="44">
        <v>943.6</v>
      </c>
      <c r="S232" s="52">
        <v>48028.62</v>
      </c>
      <c r="T232" s="53">
        <f t="shared" si="81"/>
        <v>50.899342941924544</v>
      </c>
      <c r="U232" s="54">
        <f t="shared" si="82"/>
        <v>94.36</v>
      </c>
      <c r="V232" s="168"/>
    </row>
    <row r="233" spans="1:22" ht="17.25" customHeight="1">
      <c r="A233" s="258" t="s">
        <v>43</v>
      </c>
      <c r="B233" s="126"/>
      <c r="C233" s="138" t="s">
        <v>152</v>
      </c>
      <c r="D233" s="215">
        <f t="shared" si="79"/>
        <v>12</v>
      </c>
      <c r="E233" s="24">
        <v>0</v>
      </c>
      <c r="F233" s="24">
        <v>0</v>
      </c>
      <c r="G233" s="24">
        <v>0</v>
      </c>
      <c r="H233" s="24">
        <v>0</v>
      </c>
      <c r="I233" s="24">
        <v>7</v>
      </c>
      <c r="J233" s="24">
        <v>5</v>
      </c>
      <c r="K233" s="24">
        <f>-K628</f>
        <v>0</v>
      </c>
      <c r="L233" s="24">
        <v>0</v>
      </c>
      <c r="M233" s="236">
        <f t="shared" si="83"/>
        <v>7</v>
      </c>
      <c r="N233" s="24">
        <v>7</v>
      </c>
      <c r="O233" s="62">
        <f t="shared" si="80"/>
        <v>1451.5</v>
      </c>
      <c r="P233" s="61">
        <v>0</v>
      </c>
      <c r="Q233" s="62">
        <v>0</v>
      </c>
      <c r="R233" s="61">
        <v>1451.5</v>
      </c>
      <c r="S233" s="64">
        <v>114168.76</v>
      </c>
      <c r="T233" s="65">
        <f t="shared" si="81"/>
        <v>78.65570788839132</v>
      </c>
      <c r="U233" s="68">
        <f t="shared" si="82"/>
        <v>207.35714285714286</v>
      </c>
      <c r="V233" s="168"/>
    </row>
    <row r="234" spans="1:22" ht="17.25" customHeight="1">
      <c r="A234" s="258"/>
      <c r="B234" s="122"/>
      <c r="C234" s="123" t="s">
        <v>157</v>
      </c>
      <c r="D234" s="187">
        <f>SUM(E234:L234)</f>
        <v>57</v>
      </c>
      <c r="E234" s="22">
        <v>0</v>
      </c>
      <c r="F234" s="22">
        <v>0</v>
      </c>
      <c r="G234" s="22">
        <v>0</v>
      </c>
      <c r="H234" s="22">
        <v>0</v>
      </c>
      <c r="I234" s="22">
        <v>18</v>
      </c>
      <c r="J234" s="22">
        <v>30</v>
      </c>
      <c r="K234" s="22">
        <v>5</v>
      </c>
      <c r="L234" s="22">
        <v>4</v>
      </c>
      <c r="M234" s="22">
        <f t="shared" si="83"/>
        <v>18</v>
      </c>
      <c r="N234" s="22">
        <v>18</v>
      </c>
      <c r="O234" s="45">
        <f>IF(AND(P234=0,Q234=0,R234=0),0,SUM(P234:R234))</f>
        <v>1985.1</v>
      </c>
      <c r="P234" s="44">
        <v>0</v>
      </c>
      <c r="Q234" s="45">
        <v>0</v>
      </c>
      <c r="R234" s="44">
        <v>1985.1</v>
      </c>
      <c r="S234" s="52">
        <v>75206.83</v>
      </c>
      <c r="T234" s="53">
        <f>IF(O234=0,"-",S234/O234)</f>
        <v>37.88566319077125</v>
      </c>
      <c r="U234" s="54">
        <f>IF(O234=0,"-",O234/N234)</f>
        <v>110.28333333333333</v>
      </c>
      <c r="V234" s="168"/>
    </row>
    <row r="235" spans="1:22" ht="17.25" customHeight="1">
      <c r="A235" s="128"/>
      <c r="B235" s="122"/>
      <c r="C235" s="123" t="s">
        <v>154</v>
      </c>
      <c r="D235" s="187">
        <f>SUM(E235:L235)</f>
        <v>172</v>
      </c>
      <c r="E235" s="22">
        <v>0</v>
      </c>
      <c r="F235" s="22">
        <v>0</v>
      </c>
      <c r="G235" s="22">
        <v>0</v>
      </c>
      <c r="H235" s="22">
        <v>0</v>
      </c>
      <c r="I235" s="22">
        <v>25</v>
      </c>
      <c r="J235" s="22">
        <v>102</v>
      </c>
      <c r="K235" s="22">
        <v>26</v>
      </c>
      <c r="L235" s="22">
        <v>19</v>
      </c>
      <c r="M235" s="22">
        <f t="shared" si="83"/>
        <v>25</v>
      </c>
      <c r="N235" s="22">
        <v>25</v>
      </c>
      <c r="O235" s="45">
        <f>IF(AND(P235=0,Q235=0,R235=0),0,SUM(P235:R235))</f>
        <v>1417</v>
      </c>
      <c r="P235" s="44">
        <v>0</v>
      </c>
      <c r="Q235" s="45">
        <v>0</v>
      </c>
      <c r="R235" s="44">
        <v>1417</v>
      </c>
      <c r="S235" s="52">
        <v>46367.6</v>
      </c>
      <c r="T235" s="53">
        <f>IF(O235=0,"-",S235/O235)</f>
        <v>32.72237120677487</v>
      </c>
      <c r="U235" s="54">
        <f>IF(O235=0,"-",O235/N235)</f>
        <v>56.68</v>
      </c>
      <c r="V235" s="168"/>
    </row>
    <row r="236" spans="1:22" ht="17.25" customHeight="1">
      <c r="A236" s="122"/>
      <c r="B236" s="122" t="s">
        <v>45</v>
      </c>
      <c r="C236" s="123" t="s">
        <v>155</v>
      </c>
      <c r="D236" s="187">
        <f>SUM(E236:L236)</f>
        <v>80</v>
      </c>
      <c r="E236" s="22">
        <v>0</v>
      </c>
      <c r="F236" s="22">
        <v>0</v>
      </c>
      <c r="G236" s="22">
        <v>0</v>
      </c>
      <c r="H236" s="22">
        <v>0</v>
      </c>
      <c r="I236" s="22">
        <v>17</v>
      </c>
      <c r="J236" s="22">
        <v>25</v>
      </c>
      <c r="K236" s="22">
        <v>31</v>
      </c>
      <c r="L236" s="22">
        <v>7</v>
      </c>
      <c r="M236" s="22">
        <f t="shared" si="83"/>
        <v>17</v>
      </c>
      <c r="N236" s="22">
        <v>17</v>
      </c>
      <c r="O236" s="45">
        <f>IF(AND(P236=0,Q236=0,R236=0),0,SUM(P236:R236))</f>
        <v>1643</v>
      </c>
      <c r="P236" s="44">
        <v>0</v>
      </c>
      <c r="Q236" s="45">
        <v>0</v>
      </c>
      <c r="R236" s="44">
        <v>1643</v>
      </c>
      <c r="S236" s="52">
        <v>45872.7</v>
      </c>
      <c r="T236" s="53">
        <f>IF(O236=0,"-",S236/O236)</f>
        <v>27.92008520998174</v>
      </c>
      <c r="U236" s="54">
        <f>IF(O236=0,"-",O236/N236)</f>
        <v>96.6470588235294</v>
      </c>
      <c r="V236" s="168"/>
    </row>
    <row r="237" spans="1:22" ht="17.25" customHeight="1">
      <c r="A237" s="122"/>
      <c r="B237" s="122"/>
      <c r="C237" s="123" t="s">
        <v>153</v>
      </c>
      <c r="D237" s="187">
        <f>SUM(E237:L237)</f>
        <v>251</v>
      </c>
      <c r="E237" s="22">
        <v>0</v>
      </c>
      <c r="F237" s="22">
        <v>0</v>
      </c>
      <c r="G237" s="22">
        <v>0</v>
      </c>
      <c r="H237" s="22">
        <v>0</v>
      </c>
      <c r="I237" s="22">
        <v>132</v>
      </c>
      <c r="J237" s="22">
        <v>107</v>
      </c>
      <c r="K237" s="22">
        <v>8</v>
      </c>
      <c r="L237" s="22">
        <v>4</v>
      </c>
      <c r="M237" s="22">
        <f t="shared" si="83"/>
        <v>132</v>
      </c>
      <c r="N237" s="22">
        <v>132</v>
      </c>
      <c r="O237" s="45">
        <f>IF(AND(P237=0,Q237=0,R237=0),0,SUM(P237:R237))</f>
        <v>13178.1</v>
      </c>
      <c r="P237" s="44">
        <v>0</v>
      </c>
      <c r="Q237" s="45">
        <v>0</v>
      </c>
      <c r="R237" s="44">
        <v>13178.1</v>
      </c>
      <c r="S237" s="52">
        <v>619222.3</v>
      </c>
      <c r="T237" s="53">
        <f>IF(O237=0,"-",S237/O237)</f>
        <v>46.98873889255659</v>
      </c>
      <c r="U237" s="54">
        <f>IF(O237=0,"-",O237/N237)</f>
        <v>99.83409090909092</v>
      </c>
      <c r="V237" s="168"/>
    </row>
    <row r="238" spans="1:22" ht="17.25" customHeight="1">
      <c r="A238" s="122"/>
      <c r="B238" s="122"/>
      <c r="C238" s="138" t="s">
        <v>156</v>
      </c>
      <c r="D238" s="215">
        <f t="shared" si="79"/>
        <v>51</v>
      </c>
      <c r="E238" s="24">
        <v>0</v>
      </c>
      <c r="F238" s="24">
        <v>0</v>
      </c>
      <c r="G238" s="24">
        <v>0</v>
      </c>
      <c r="H238" s="24">
        <v>0</v>
      </c>
      <c r="I238" s="24">
        <v>38</v>
      </c>
      <c r="J238" s="24">
        <v>10</v>
      </c>
      <c r="K238" s="24">
        <v>3</v>
      </c>
      <c r="L238" s="24">
        <v>0</v>
      </c>
      <c r="M238" s="236">
        <f t="shared" si="83"/>
        <v>38</v>
      </c>
      <c r="N238" s="24">
        <v>38</v>
      </c>
      <c r="O238" s="62">
        <f t="shared" si="80"/>
        <v>3334</v>
      </c>
      <c r="P238" s="61">
        <v>0</v>
      </c>
      <c r="Q238" s="62">
        <v>0</v>
      </c>
      <c r="R238" s="61">
        <v>3334</v>
      </c>
      <c r="S238" s="64">
        <v>161891.9</v>
      </c>
      <c r="T238" s="65">
        <f t="shared" si="81"/>
        <v>48.55785842831433</v>
      </c>
      <c r="U238" s="68">
        <f t="shared" si="82"/>
        <v>87.73684210526316</v>
      </c>
      <c r="V238" s="168"/>
    </row>
    <row r="239" spans="1:22" ht="17.25" customHeight="1">
      <c r="A239" s="246" t="s">
        <v>165</v>
      </c>
      <c r="B239" s="148" t="s">
        <v>77</v>
      </c>
      <c r="C239" s="123" t="s">
        <v>160</v>
      </c>
      <c r="D239" s="187">
        <f>SUM(E239:L239)</f>
        <v>6</v>
      </c>
      <c r="E239" s="22">
        <v>0</v>
      </c>
      <c r="F239" s="22">
        <v>0</v>
      </c>
      <c r="G239" s="22">
        <v>0</v>
      </c>
      <c r="H239" s="22">
        <v>0</v>
      </c>
      <c r="I239" s="22">
        <v>2</v>
      </c>
      <c r="J239" s="22">
        <v>4</v>
      </c>
      <c r="K239" s="22">
        <v>0</v>
      </c>
      <c r="L239" s="22">
        <v>0</v>
      </c>
      <c r="M239" s="22">
        <f t="shared" si="83"/>
        <v>2</v>
      </c>
      <c r="N239" s="22">
        <v>2</v>
      </c>
      <c r="O239" s="45">
        <f>IF(AND(P239=0,Q239=0,R239=0),0,SUM(P239:R239))</f>
        <v>572.5</v>
      </c>
      <c r="P239" s="44">
        <v>0</v>
      </c>
      <c r="Q239" s="45">
        <v>0</v>
      </c>
      <c r="R239" s="44">
        <v>572.5</v>
      </c>
      <c r="S239" s="52">
        <v>17238.36</v>
      </c>
      <c r="T239" s="53">
        <f>IF(O239=0,"-",S239/O239)</f>
        <v>30.11067248908297</v>
      </c>
      <c r="U239" s="54">
        <f>IF(O239=0,"-",O239/N239)</f>
        <v>286.25</v>
      </c>
      <c r="V239" s="168"/>
    </row>
    <row r="240" spans="1:22" ht="17.25" customHeight="1">
      <c r="A240" s="247"/>
      <c r="B240" s="162" t="s">
        <v>252</v>
      </c>
      <c r="C240" s="138" t="s">
        <v>161</v>
      </c>
      <c r="D240" s="215">
        <f>SUM(E240:L240)</f>
        <v>5</v>
      </c>
      <c r="E240" s="24">
        <v>0</v>
      </c>
      <c r="F240" s="24">
        <v>0</v>
      </c>
      <c r="G240" s="24">
        <v>0</v>
      </c>
      <c r="H240" s="24">
        <v>0</v>
      </c>
      <c r="I240" s="24">
        <v>3</v>
      </c>
      <c r="J240" s="24">
        <v>2</v>
      </c>
      <c r="K240" s="24">
        <v>0</v>
      </c>
      <c r="L240" s="24">
        <v>0</v>
      </c>
      <c r="M240" s="236">
        <f t="shared" si="83"/>
        <v>3</v>
      </c>
      <c r="N240" s="24">
        <v>3</v>
      </c>
      <c r="O240" s="62">
        <f>IF(AND(P240=0,Q240=0,R240=0),0,SUM(P240:R240))</f>
        <v>286.4</v>
      </c>
      <c r="P240" s="61">
        <v>0</v>
      </c>
      <c r="Q240" s="62">
        <v>0</v>
      </c>
      <c r="R240" s="61">
        <v>286.4</v>
      </c>
      <c r="S240" s="64">
        <v>11095.42</v>
      </c>
      <c r="T240" s="65">
        <f>IF(O240=0,"-",S240/O240)</f>
        <v>38.740991620111735</v>
      </c>
      <c r="U240" s="68">
        <f>IF(O240=0,"-",O240/N240)</f>
        <v>95.46666666666665</v>
      </c>
      <c r="V240" s="168"/>
    </row>
    <row r="242" ht="17.25">
      <c r="A242" s="20" t="s">
        <v>266</v>
      </c>
    </row>
    <row r="243" ht="17.25">
      <c r="A243" s="20" t="s">
        <v>232</v>
      </c>
    </row>
    <row r="250" ht="18"/>
    <row r="251" ht="18"/>
    <row r="252" ht="18"/>
    <row r="253" ht="18"/>
    <row r="254" ht="18"/>
    <row r="255" ht="18"/>
    <row r="256" ht="18"/>
    <row r="257" ht="18"/>
    <row r="258" ht="18">
      <c r="M258" s="21"/>
    </row>
  </sheetData>
  <mergeCells count="44">
    <mergeCell ref="A127:A128"/>
    <mergeCell ref="B89:B90"/>
    <mergeCell ref="B118:B119"/>
    <mergeCell ref="A116:A117"/>
    <mergeCell ref="B168:B172"/>
    <mergeCell ref="B163:C163"/>
    <mergeCell ref="B85:B87"/>
    <mergeCell ref="B96:B97"/>
    <mergeCell ref="A211:A212"/>
    <mergeCell ref="B196:B197"/>
    <mergeCell ref="A207:A208"/>
    <mergeCell ref="A175:A177"/>
    <mergeCell ref="A196:A197"/>
    <mergeCell ref="B186:B188"/>
    <mergeCell ref="B182:B183"/>
    <mergeCell ref="B189:B191"/>
    <mergeCell ref="A233:A234"/>
    <mergeCell ref="A225:C225"/>
    <mergeCell ref="A226:C226"/>
    <mergeCell ref="A239:A240"/>
    <mergeCell ref="N4:N5"/>
    <mergeCell ref="A219:A221"/>
    <mergeCell ref="B104:B105"/>
    <mergeCell ref="A104:A105"/>
    <mergeCell ref="C4:C5"/>
    <mergeCell ref="A22:A23"/>
    <mergeCell ref="B9:B10"/>
    <mergeCell ref="B15:B16"/>
    <mergeCell ref="A4:A5"/>
    <mergeCell ref="B4:B5"/>
    <mergeCell ref="B50:B51"/>
    <mergeCell ref="B31:B32"/>
    <mergeCell ref="B21:B23"/>
    <mergeCell ref="B40:B41"/>
    <mergeCell ref="B73:B75"/>
    <mergeCell ref="O4:O5"/>
    <mergeCell ref="P4:P5"/>
    <mergeCell ref="U4:U5"/>
    <mergeCell ref="Q4:Q5"/>
    <mergeCell ref="R4:R5"/>
    <mergeCell ref="S4:S5"/>
    <mergeCell ref="T4:T5"/>
    <mergeCell ref="D4:D5"/>
    <mergeCell ref="M4:M5"/>
  </mergeCells>
  <printOptions horizontalCentered="1"/>
  <pageMargins left="0.7874015748031497" right="0.65" top="0.82" bottom="0.5905511811023623" header="0.1968503937007874" footer="0"/>
  <pageSetup fitToHeight="0" horizontalDpi="600" verticalDpi="600" orientation="landscape" paperSize="9" scale="57" r:id="rId2"/>
  <headerFooter alignWithMargins="0">
    <oddHeader>&amp;C&amp;F&amp;A&amp;D</oddHeader>
  </headerFooter>
  <rowBreaks count="5" manualBreakCount="5">
    <brk id="48" max="21" man="1"/>
    <brk id="92" max="21" man="1"/>
    <brk id="137" max="21" man="1"/>
    <brk id="181" max="21" man="1"/>
    <brk id="22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電子県庁課</cp:lastModifiedBy>
  <cp:lastPrinted>2010-07-21T02:25:21Z</cp:lastPrinted>
  <dcterms:created xsi:type="dcterms:W3CDTF">1998-01-12T09:47:10Z</dcterms:created>
  <dcterms:modified xsi:type="dcterms:W3CDTF">2011-02-02T04:05:49Z</dcterms:modified>
  <cp:category/>
  <cp:version/>
  <cp:contentType/>
  <cp:contentStatus/>
</cp:coreProperties>
</file>